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215" yWindow="510" windowWidth="16110" windowHeight="15075" activeTab="0"/>
  </bookViews>
  <sheets>
    <sheet name="Rekapitulace stavby" sheetId="1" r:id="rId1"/>
    <sheet name="A - Střecha A" sheetId="2" r:id="rId2"/>
    <sheet name="B - Střecha B" sheetId="3" r:id="rId3"/>
    <sheet name="C - Střecha C" sheetId="4" r:id="rId4"/>
  </sheets>
  <definedNames>
    <definedName name="_xlnm.Print_Area" localSheetId="1">'A - Střecha A'!$C$4:$Q$70,'A - Střecha A'!$C$76:$Q$121,'A - Střecha A'!$C$127:$Q$560</definedName>
    <definedName name="_xlnm.Print_Area" localSheetId="2">'B - Střecha B'!$C$4:$Q$70,'B - Střecha B'!$C$76:$Q$119,'B - Střecha B'!$C$125:$Q$558</definedName>
    <definedName name="_xlnm.Print_Area" localSheetId="3">'C - Střecha C'!$C$4:$Q$70,'C - Střecha C'!$C$76:$Q$119,'C - Střecha C'!$C$125:$Q$663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'A - Střecha A'!$137:$137</definedName>
    <definedName name="_xlnm.Print_Titles" localSheetId="2">'B - Střecha B'!$135:$135</definedName>
    <definedName name="_xlnm.Print_Titles" localSheetId="3">'C - Střecha C'!$135:$135</definedName>
  </definedNames>
  <calcPr calcId="181029"/>
</workbook>
</file>

<file path=xl/sharedStrings.xml><?xml version="1.0" encoding="utf-8"?>
<sst xmlns="http://schemas.openxmlformats.org/spreadsheetml/2006/main" count="13462" uniqueCount="1092">
  <si>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</si>
  <si>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</si>
  <si>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</si>
  <si>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</si>
  <si>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</si>
  <si>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</si>
  <si>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</si>
  <si>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</si>
  <si>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</si>
  <si>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</si>
  <si>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</si>
  <si>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</si>
  <si>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</si>
  <si>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</si>
  <si>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</si>
  <si>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SK17122-2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</si>
  <si>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</si>
  <si>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</si>
  <si>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0,1</t>
  </si>
  <si>
    <t>JKSO:</t>
  </si>
  <si>
    <t>CC-CZ:</t>
  </si>
  <si>
    <t>1</t>
  </si>
  <si>
    <t>Místo:</t>
  </si>
  <si>
    <t>p.p.č. 856/2</t>
  </si>
  <si>
    <t>Datum:</t>
  </si>
  <si>
    <t>29.9.2017</t>
  </si>
  <si>
    <t>10</t>
  </si>
  <si>
    <t>100</t>
  </si>
  <si>
    <t>Objednatel:</t>
  </si>
  <si>
    <t>IČ:</t>
  </si>
  <si>
    <t>Město  Turnov</t>
  </si>
  <si>
    <t>DIČ:</t>
  </si>
  <si>
    <t>Zhotovitel:</t>
  </si>
  <si>
    <t>Vyplň údaj</t>
  </si>
  <si>
    <t>Projektant:</t>
  </si>
  <si>
    <t>ACTIV Projekce, s.r.o.</t>
  </si>
  <si>
    <t>True</t>
  </si>
  <si>
    <t>Zpracovatel:</t>
  </si>
  <si>
    <t>Martin Škrabal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</si>
  <si>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</si>
  <si>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</si>
  <si>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</si>
  <si>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</si>
  <si>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</si>
  <si>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</si>
  <si>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</si>
  <si>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</si>
  <si>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</si>
  <si>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</si>
  <si>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</si>
  <si>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</si>
  <si>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</si>
  <si>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</si>
  <si>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</si>
  <si>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</si>
  <si>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</si>
  <si>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</si>
  <si>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</si>
  <si>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</si>
  <si>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</si>
  <si>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</si>
  <si>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</si>
  <si>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</si>
  <si>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</si>
  <si>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</si>
  <si>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</si>
  <si>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</si>
  <si>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</si>
  <si>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</si>
  <si>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</si>
  <si>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</si>
  <si>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</si>
  <si>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</si>
  <si>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</si>
  <si>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</si>
  <si>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</si>
  <si>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</si>
  <si>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</si>
  <si>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</si>
  <si>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</si>
  <si>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</si>
  <si>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</si>
  <si>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{0cf934aa-bc8b-4907-ab54-5c5d671e4287}</t>
  </si>
  <si>
    <t>{00000000-0000-0000-0000-000000000000}</t>
  </si>
  <si>
    <t>A</t>
  </si>
  <si>
    <t>Střecha A</t>
  </si>
  <si>
    <t>{db7a2814-d2c5-4192-9ab6-5598c9a27d5c}</t>
  </si>
  <si>
    <t>B</t>
  </si>
  <si>
    <t>Střecha B</t>
  </si>
  <si>
    <t>{bebb9852-c6c6-4f52-a563-d1c0b2f501b4}</t>
  </si>
  <si>
    <t>C</t>
  </si>
  <si>
    <t>Střecha C</t>
  </si>
  <si>
    <t>{dc6b4324-07c4-4832-92b8-180f739261c3}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</si>
  <si>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</si>
  <si>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</si>
  <si>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</si>
  <si>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</si>
  <si>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</si>
  <si>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</si>
  <si>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</si>
  <si>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</si>
  <si>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</si>
  <si>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</si>
  <si>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</si>
  <si>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</si>
  <si>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</si>
  <si>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A - Střecha 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</si>
  <si>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</si>
  <si>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</si>
  <si>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</si>
  <si>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</si>
  <si>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</si>
  <si>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</si>
  <si>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</si>
  <si>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</si>
  <si>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</si>
  <si>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</si>
  <si>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</si>
  <si>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</si>
  <si>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</si>
  <si>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</si>
  <si>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</si>
  <si>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</si>
  <si>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740 - Elektromontáže - zkoušky a revize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</si>
  <si>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</si>
  <si>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</si>
  <si>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</si>
  <si>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</si>
  <si>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</si>
  <si>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</si>
  <si>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</si>
  <si>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</si>
  <si>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</si>
  <si>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</si>
  <si>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</si>
  <si>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</si>
  <si>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</si>
  <si>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</si>
  <si>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</si>
  <si>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</si>
  <si>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</si>
  <si>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</si>
  <si>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</si>
  <si>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</si>
  <si>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</si>
  <si>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</si>
  <si>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</si>
  <si>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</si>
  <si>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</si>
  <si>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</si>
  <si>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</si>
  <si>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</si>
  <si>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</si>
  <si>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</si>
  <si>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</si>
  <si>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</si>
  <si>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</si>
  <si>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</si>
  <si>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</si>
  <si>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</si>
  <si>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</si>
  <si>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316381115</t>
  </si>
  <si>
    <t>Komínové krycí desky tl do 80 mm z betonu tř. C 12/15 až C 16/20 s přesahy do 70 mm</t>
  </si>
  <si>
    <t>m2</t>
  </si>
  <si>
    <t>4</t>
  </si>
  <si>
    <t>-840299319</t>
  </si>
  <si>
    <t>2,95*0,85</t>
  </si>
  <si>
    <t>VV</t>
  </si>
  <si>
    <t>Součet</t>
  </si>
  <si>
    <t>622325203</t>
  </si>
  <si>
    <t>Oprava vnější vápenocementové štukové omítky složitosti 1 stěn v rozsahu do 50%</t>
  </si>
  <si>
    <t>-2050868429</t>
  </si>
  <si>
    <t>"komínové zdivo" (2,75+0,65)*2*1,15</t>
  </si>
  <si>
    <t>3</t>
  </si>
  <si>
    <t>629995101</t>
  </si>
  <si>
    <t>Očištění vnějších ploch tlakovou vodou</t>
  </si>
  <si>
    <t>2028447257</t>
  </si>
  <si>
    <t>900000001</t>
  </si>
  <si>
    <t>Kontrola průduchů ubouraných komínových těles s případným zazděním</t>
  </si>
  <si>
    <t>ks</t>
  </si>
  <si>
    <t>-463788857</t>
  </si>
  <si>
    <t>"odhad" 5+3</t>
  </si>
  <si>
    <t>5</t>
  </si>
  <si>
    <t>952901111</t>
  </si>
  <si>
    <t>Vyčištění budov bytové a občanské výstavby při výšce podlaží do 4 m</t>
  </si>
  <si>
    <t>-449290753</t>
  </si>
  <si>
    <t>"půda" 195</t>
  </si>
  <si>
    <t>6</t>
  </si>
  <si>
    <t>953312123</t>
  </si>
  <si>
    <t>Vložky do svislých dilatačních spár z extrudovaných polystyrénových desek tl 30 mm</t>
  </si>
  <si>
    <t>-17784958</t>
  </si>
  <si>
    <t>"kolem zhlaví trámu" 0,4*0,4*3*14</t>
  </si>
  <si>
    <t>7</t>
  </si>
  <si>
    <t>963012510</t>
  </si>
  <si>
    <t>Bourání stropů z ŽB desek š do 300 mm tl do 140 mm</t>
  </si>
  <si>
    <t>m3</t>
  </si>
  <si>
    <t>16</t>
  </si>
  <si>
    <t>800641480</t>
  </si>
  <si>
    <t>"komínové desky" 2,7*0,65*0,08</t>
  </si>
  <si>
    <t>8</t>
  </si>
  <si>
    <t>967031132</t>
  </si>
  <si>
    <t>Přisekání rovných ostění v cihelném zdivu na MV nebo MVC</t>
  </si>
  <si>
    <t>-1201094886</t>
  </si>
  <si>
    <t>9</t>
  </si>
  <si>
    <t>973031345</t>
  </si>
  <si>
    <t>Vysekání kapes ve zdivu cihelném na MV nebo MVC pl do 0,25 m2 hl do 300 mm</t>
  </si>
  <si>
    <t>kus</t>
  </si>
  <si>
    <t>1900268508</t>
  </si>
  <si>
    <t>"vysekání zdiva kolem zhlaví vazných támů" 14</t>
  </si>
  <si>
    <t>975073111</t>
  </si>
  <si>
    <t>Jednostranné podchycení střešních vazníků v do 3,5 m pro zatížení do 1000 kg/m</t>
  </si>
  <si>
    <t>m</t>
  </si>
  <si>
    <t>-1447519289</t>
  </si>
  <si>
    <t>"odhad" 20</t>
  </si>
  <si>
    <t>11</t>
  </si>
  <si>
    <t>978011191</t>
  </si>
  <si>
    <t>Otlučení vnitřní vápenné nebo vápenocementové omítky stropů v rozsahu do 100 %</t>
  </si>
  <si>
    <t>-1525734542</t>
  </si>
  <si>
    <t>"vysekání zdiva kolem zhlaví vazných támů" (0,5*0,4-0,2*0,27)*14</t>
  </si>
  <si>
    <t>12</t>
  </si>
  <si>
    <t>997013003x</t>
  </si>
  <si>
    <t>Vyklizení prostorů půdy od holubího trusu</t>
  </si>
  <si>
    <t>1836345921</t>
  </si>
  <si>
    <t>13</t>
  </si>
  <si>
    <t>997013004x</t>
  </si>
  <si>
    <t>Vyklizení a sestěhování  prostorů půdy</t>
  </si>
  <si>
    <t>649609919</t>
  </si>
  <si>
    <t>14</t>
  </si>
  <si>
    <t>997013154</t>
  </si>
  <si>
    <t>t</t>
  </si>
  <si>
    <t>-1019629261</t>
  </si>
  <si>
    <t>997013312</t>
  </si>
  <si>
    <t>Montáž a demontáž shozu suti v do 20 m</t>
  </si>
  <si>
    <t>1959056362</t>
  </si>
  <si>
    <t>997013321</t>
  </si>
  <si>
    <t>14842382</t>
  </si>
  <si>
    <t>17</t>
  </si>
  <si>
    <t>997013501</t>
  </si>
  <si>
    <t>Odvoz suti a vybouraných hmot na skládku nebo meziskládku do 1 km se složením</t>
  </si>
  <si>
    <t>-659814235</t>
  </si>
  <si>
    <t>18</t>
  </si>
  <si>
    <t>997013509</t>
  </si>
  <si>
    <t>Příplatek k odvozu suti a vybouraných hmot na skládku ZKD 1 km přes 1 km</t>
  </si>
  <si>
    <t>1840763222</t>
  </si>
  <si>
    <t>19</t>
  </si>
  <si>
    <t>997013814</t>
  </si>
  <si>
    <t>Poplatek za uložení stavebního odpadu z izolačních hmot na skládce (skládkovné)</t>
  </si>
  <si>
    <t>-162280738</t>
  </si>
  <si>
    <t>1,651</t>
  </si>
  <si>
    <t>20</t>
  </si>
  <si>
    <t>997013831</t>
  </si>
  <si>
    <t>Poplatek za uložení stavebního směsného odpadu na skládce (skládkovné)</t>
  </si>
  <si>
    <t>-760967096</t>
  </si>
  <si>
    <t>998011003</t>
  </si>
  <si>
    <t>Přesun hmot pro budovy zděné v do 24 m</t>
  </si>
  <si>
    <t>-928389188</t>
  </si>
  <si>
    <t>22</t>
  </si>
  <si>
    <t>711131101</t>
  </si>
  <si>
    <t>Provedení izolace proti zemní vlhkosti pásy na sucho vodorovné AIP nebo tkaninou</t>
  </si>
  <si>
    <t>-1119645194</t>
  </si>
  <si>
    <t>"pozednice 180x160" 53,637*0,2</t>
  </si>
  <si>
    <t>23</t>
  </si>
  <si>
    <t>M</t>
  </si>
  <si>
    <t>628212280</t>
  </si>
  <si>
    <t>pás asfaltovaný dle specifikace</t>
  </si>
  <si>
    <t>32</t>
  </si>
  <si>
    <t>-155789166</t>
  </si>
  <si>
    <t>24</t>
  </si>
  <si>
    <t>998711103</t>
  </si>
  <si>
    <t>Přesun hmot tonážní pro izolace proti vodě, vlhkosti a plynům v objektech výšky do 60 m</t>
  </si>
  <si>
    <t>1953200561</t>
  </si>
  <si>
    <t>25</t>
  </si>
  <si>
    <t>712600831</t>
  </si>
  <si>
    <t>Odstranění povlakové krytiny střech přes 30° jednovrstvé</t>
  </si>
  <si>
    <t>-623048696</t>
  </si>
  <si>
    <t xml:space="preserve"> (280,71-0,5*6-2,7*0,65-0,5*0,5*3)</t>
  </si>
  <si>
    <t>26</t>
  </si>
  <si>
    <t>712631101</t>
  </si>
  <si>
    <t>Provedení povlakové krytiny střech přes 30° pásy na sucho AIP nebo NAIP</t>
  </si>
  <si>
    <t>615456763</t>
  </si>
  <si>
    <t>27</t>
  </si>
  <si>
    <t>628322800</t>
  </si>
  <si>
    <t>pás těžký asfaltovaný dle specifikace</t>
  </si>
  <si>
    <t>-113895156</t>
  </si>
  <si>
    <t>28</t>
  </si>
  <si>
    <t>712691687</t>
  </si>
  <si>
    <t>Provedení povlakové krytiny střech přes 30° přibití AIP nebo NAIP hřebíky</t>
  </si>
  <si>
    <t>1864549938</t>
  </si>
  <si>
    <t>29</t>
  </si>
  <si>
    <t>314221810</t>
  </si>
  <si>
    <t>hřebík měděný D 2,8 L 32 mm</t>
  </si>
  <si>
    <t>kg</t>
  </si>
  <si>
    <t>948067246</t>
  </si>
  <si>
    <t>30</t>
  </si>
  <si>
    <t>998712103</t>
  </si>
  <si>
    <t>Přesun hmot tonážní tonážní pro krytiny povlakové v objektech v do 24 m</t>
  </si>
  <si>
    <t>723123485</t>
  </si>
  <si>
    <t>31</t>
  </si>
  <si>
    <t>721174063</t>
  </si>
  <si>
    <t>Potrubí kanalizační z PP větrací systém HT DN 110</t>
  </si>
  <si>
    <t>-133367423</t>
  </si>
  <si>
    <t>"odhad bude fakturováno na základě skutečnosti" 3*1</t>
  </si>
  <si>
    <t>998721103</t>
  </si>
  <si>
    <t>Přesun hmot tonážní pro vnitřní kanalizace v objektech v do 24 m</t>
  </si>
  <si>
    <t>245266195</t>
  </si>
  <si>
    <t>33</t>
  </si>
  <si>
    <t>740991100</t>
  </si>
  <si>
    <t>Celková prohlídka elektrického rozvodu a zařízení do 100 000,- Kč</t>
  </si>
  <si>
    <t>-130148903</t>
  </si>
  <si>
    <t>34</t>
  </si>
  <si>
    <t>743621110</t>
  </si>
  <si>
    <t>Montáž drát nebo lano hromosvodné svodové D do 10 mm s podpěrou</t>
  </si>
  <si>
    <t>812823200</t>
  </si>
  <si>
    <t>"H1-1" 30,29</t>
  </si>
  <si>
    <t>"H1-3" 2,6</t>
  </si>
  <si>
    <t>35</t>
  </si>
  <si>
    <t>354410730</t>
  </si>
  <si>
    <t>drát průměr 10 mm FeZn</t>
  </si>
  <si>
    <t>1484111447</t>
  </si>
  <si>
    <t>32,89*0,62</t>
  </si>
  <si>
    <t>36</t>
  </si>
  <si>
    <t>354417100x</t>
  </si>
  <si>
    <t>podpěry vedení hromosvodu PH nerez</t>
  </si>
  <si>
    <t>1775203237</t>
  </si>
  <si>
    <t>37</t>
  </si>
  <si>
    <t>743621110-D</t>
  </si>
  <si>
    <t>Demontáž drát nebo lano hromosvodné svodové D do 10 mm s podpěrou</t>
  </si>
  <si>
    <t>767445185</t>
  </si>
  <si>
    <t>38</t>
  </si>
  <si>
    <t>743622200</t>
  </si>
  <si>
    <t>Montáž svorka hromosvodná typ ST, SJ, SK, SZ, SR01, 02 se 3 šrouby</t>
  </si>
  <si>
    <t>1720658846</t>
  </si>
  <si>
    <t>"H1" 1</t>
  </si>
  <si>
    <t>"H1´" 1</t>
  </si>
  <si>
    <t>39</t>
  </si>
  <si>
    <t>354420220</t>
  </si>
  <si>
    <t>svorka uzemnění  SO a Cu na okapové žlaby</t>
  </si>
  <si>
    <t>-1198529779</t>
  </si>
  <si>
    <t>40</t>
  </si>
  <si>
    <t>743622200-D</t>
  </si>
  <si>
    <t>Demontáž svorka hromosvodná typ ST, SJ, SK, SZ, SR01, 02 se 3 šrouby</t>
  </si>
  <si>
    <t>-84391389</t>
  </si>
  <si>
    <t>41</t>
  </si>
  <si>
    <t>743631400</t>
  </si>
  <si>
    <t>Montáž tyč jímací délky do 3 m na střešní hřeben</t>
  </si>
  <si>
    <t>1752168033</t>
  </si>
  <si>
    <t>"H1-2" 1</t>
  </si>
  <si>
    <t>42</t>
  </si>
  <si>
    <t>354411290</t>
  </si>
  <si>
    <t>tyč jímací s kovaným hrotem JK 2,0 nerez</t>
  </si>
  <si>
    <t>-388054545</t>
  </si>
  <si>
    <t>43</t>
  </si>
  <si>
    <t>743631400-D</t>
  </si>
  <si>
    <t>Demontáž tyč jímací délky do 3 m na střešní hřeben</t>
  </si>
  <si>
    <t>-1448923574</t>
  </si>
  <si>
    <t>44</t>
  </si>
  <si>
    <t>762083111</t>
  </si>
  <si>
    <t>Impregnace řeziva proti dřevokaznému hmyzu a houbám máčením třída ohrožení 1 a 2</t>
  </si>
  <si>
    <t>1965549160</t>
  </si>
  <si>
    <t>"nové řezivo" 1,546+0,148+1,746+1,065</t>
  </si>
  <si>
    <t>"nové bednění" 6,33</t>
  </si>
  <si>
    <t>45</t>
  </si>
  <si>
    <t>762331913</t>
  </si>
  <si>
    <t>Vyřezání části střešní vazby průřezové plochy řeziva do 120 cm2 délky do 8 m</t>
  </si>
  <si>
    <t>-725179350</t>
  </si>
  <si>
    <t>viz TZ - výpis řeziva</t>
  </si>
  <si>
    <t>"kleštiny 60x150" 65,265*0,2</t>
  </si>
  <si>
    <t>"krokve 100x120" 297,623*0,4</t>
  </si>
  <si>
    <t>Mezisoučet</t>
  </si>
  <si>
    <t>46</t>
  </si>
  <si>
    <t>762331923</t>
  </si>
  <si>
    <t>Vyřezání části střešní vazby průřezové plochy řeziva do 224 cm2 délky do 8 m</t>
  </si>
  <si>
    <t>1595589392</t>
  </si>
  <si>
    <t>"pásek 120x140" 22,335*0,1</t>
  </si>
  <si>
    <t>"šikmé vzpěry" 21,78*0,3</t>
  </si>
  <si>
    <t>47</t>
  </si>
  <si>
    <t>762331933</t>
  </si>
  <si>
    <t>Vyřezání části střešní vazby průřezové plochy řeziva do 288 cm2 délky do 8 m</t>
  </si>
  <si>
    <t>1076665646</t>
  </si>
  <si>
    <t>"nárožní krokev 140x180" 16,544*0,5</t>
  </si>
  <si>
    <t>"úžlabní krokev 140x180" 6,664*0,5</t>
  </si>
  <si>
    <t>"nárožní krokev 140x190" 8,763*0,5</t>
  </si>
  <si>
    <t>"pozednice 180x160" 53,637*0,5</t>
  </si>
  <si>
    <t>"sloupek 150x150" 27,506*0,2</t>
  </si>
  <si>
    <t>"vaznice 160x180" 50,995*0,3</t>
  </si>
  <si>
    <t>48</t>
  </si>
  <si>
    <t>762331943</t>
  </si>
  <si>
    <t>Vyřezání části střešní vazby průřezové plochy řeziva do 450 cm2 délky do 8 m</t>
  </si>
  <si>
    <t>1836841426</t>
  </si>
  <si>
    <t>"vazný trám 200x270" 65,723*0,3</t>
  </si>
  <si>
    <t>49</t>
  </si>
  <si>
    <t>762332931</t>
  </si>
  <si>
    <t>Montáž doplnění části střešní vazby z hranolů průřezové plochy do 120 cm2</t>
  </si>
  <si>
    <t>620581122</t>
  </si>
  <si>
    <t>50</t>
  </si>
  <si>
    <t>605121210</t>
  </si>
  <si>
    <t>řezivo jehličnaté hranol jakost I-II délka 4 - 5 m</t>
  </si>
  <si>
    <t>-1416734699</t>
  </si>
  <si>
    <t>"kleštiny 60x150" 65,265*0,2*0,06*0,15</t>
  </si>
  <si>
    <t>"krokve 100x120" 297,623*0,4*0,1*0,12</t>
  </si>
  <si>
    <t>51</t>
  </si>
  <si>
    <t>762332932</t>
  </si>
  <si>
    <t>Montáž doplnění části střešní vazby z hranolů průřezové plochy do 224 cm2</t>
  </si>
  <si>
    <t>-583836372</t>
  </si>
  <si>
    <t>52</t>
  </si>
  <si>
    <t>1522766293</t>
  </si>
  <si>
    <t>"pásek 120x140" 22,335*0,1*0,12*0,14</t>
  </si>
  <si>
    <t>"šikmé vzpěry" 21,78*0,3*0,12*0,14</t>
  </si>
  <si>
    <t>53</t>
  </si>
  <si>
    <t>762332933</t>
  </si>
  <si>
    <t>Montáž doplnění části střešní vazby z hranolů průřezové plochy do 288 cm2</t>
  </si>
  <si>
    <t>1082849098</t>
  </si>
  <si>
    <t>54</t>
  </si>
  <si>
    <t>314033302</t>
  </si>
  <si>
    <t>"nárožní krokev 140x180" 16,544*0,5*0,14*0,18</t>
  </si>
  <si>
    <t>"úžlabní krokev 140x180" 6,664*0,5*0,14*0,18</t>
  </si>
  <si>
    <t>"nárožní krokev 140x190" 8,763*0,5*0,14*0,19</t>
  </si>
  <si>
    <t>"pozednice 180x160" 53,637*0,5*0,18*0,16</t>
  </si>
  <si>
    <t>"sloupek 150x150" 27,506*0,2*0,15*0,15</t>
  </si>
  <si>
    <t>"vaznice 160x180" 50,995*0,3*0,16*0,18</t>
  </si>
  <si>
    <t>55</t>
  </si>
  <si>
    <t>762332935</t>
  </si>
  <si>
    <t>Montáž doplnění části střešní vazby z hranolů průřezové plochy do 600 cm2</t>
  </si>
  <si>
    <t>-1863333798</t>
  </si>
  <si>
    <t>56</t>
  </si>
  <si>
    <t>876608850</t>
  </si>
  <si>
    <t>"vazný trám 200x270" 65,723*0,3*0,2*0,27</t>
  </si>
  <si>
    <t>57</t>
  </si>
  <si>
    <t>762341011</t>
  </si>
  <si>
    <t>Bednění střech rovných z desek OSB tl 10 mm na sraz šroubovaných na krokve</t>
  </si>
  <si>
    <t>-1364215896</t>
  </si>
  <si>
    <t>"kraje střechy" 58,3*0,625</t>
  </si>
  <si>
    <t>58</t>
  </si>
  <si>
    <t>762341013x</t>
  </si>
  <si>
    <t>Bednění střech rovných z desek OSB tl 15 mm na sraz šroubovaných na krokve a lepených</t>
  </si>
  <si>
    <t>12424527</t>
  </si>
  <si>
    <t>59</t>
  </si>
  <si>
    <t>762341210</t>
  </si>
  <si>
    <t>Montáž bednění střech rovných a šikmých sklonu do 60° z hrubých prken na sraz</t>
  </si>
  <si>
    <t>388272033</t>
  </si>
  <si>
    <t>"bednění" (280,71-0,5*4-2,7*0,65-0,5*0,5*3)</t>
  </si>
  <si>
    <t>"kraje střechy" -58,3*0,625</t>
  </si>
  <si>
    <t>60</t>
  </si>
  <si>
    <t>605151210</t>
  </si>
  <si>
    <t>řezivo jehličnaté boční prkno jakost I.-II. 4 - 6 cm</t>
  </si>
  <si>
    <t>-1753463501</t>
  </si>
  <si>
    <t>239,767*0,024*1,1</t>
  </si>
  <si>
    <t>61</t>
  </si>
  <si>
    <t>762341811</t>
  </si>
  <si>
    <t>Demontáž bednění střech z prken</t>
  </si>
  <si>
    <t>-752345841</t>
  </si>
  <si>
    <t>"bednění" (280,71-0,5*6-2,7*0,65-0,5*0,5*3)</t>
  </si>
  <si>
    <t>62</t>
  </si>
  <si>
    <t>762395000x</t>
  </si>
  <si>
    <t>Spojovací prostředky pro montáž krovu, bednění, laťování, světlíky, klíny včetně svorníků, buldog</t>
  </si>
  <si>
    <t>421307687</t>
  </si>
  <si>
    <t>1,546+0,148+1,746+1,065</t>
  </si>
  <si>
    <t>36,438*0,01+36,438*0,015</t>
  </si>
  <si>
    <t>6,33</t>
  </si>
  <si>
    <t>63</t>
  </si>
  <si>
    <t>998762103</t>
  </si>
  <si>
    <t>Přesun hmot tonážní pro kce tesařské v objektech v do 24 m</t>
  </si>
  <si>
    <t>-1661767963</t>
  </si>
  <si>
    <t>64</t>
  </si>
  <si>
    <t>764001821</t>
  </si>
  <si>
    <t>Demontáž krytiny ze svitků nebo tabulí do suti</t>
  </si>
  <si>
    <t>589916059</t>
  </si>
  <si>
    <t>(280,71-0,5*6-2,7*0,65-0,5*0,5*3)</t>
  </si>
  <si>
    <t>65</t>
  </si>
  <si>
    <t>764001851</t>
  </si>
  <si>
    <t>Demontáž hřebene s větrací mřížkou nebo hřebenovým plechem do suti</t>
  </si>
  <si>
    <t>-1952625201</t>
  </si>
  <si>
    <t>18,8</t>
  </si>
  <si>
    <t>66</t>
  </si>
  <si>
    <t>764001881</t>
  </si>
  <si>
    <t>Demontáž nároží z hřebenáčů do suti</t>
  </si>
  <si>
    <t>160319161</t>
  </si>
  <si>
    <t>24,9</t>
  </si>
  <si>
    <t>67</t>
  </si>
  <si>
    <t>764001891</t>
  </si>
  <si>
    <t>Demontáž úžlabí do suti</t>
  </si>
  <si>
    <t>1569462536</t>
  </si>
  <si>
    <t>6,58</t>
  </si>
  <si>
    <t>68</t>
  </si>
  <si>
    <t>764002812</t>
  </si>
  <si>
    <t>Demontáž okapového plechu do suti v krytině skládané</t>
  </si>
  <si>
    <t>-237102044</t>
  </si>
  <si>
    <t>57,67</t>
  </si>
  <si>
    <t>69</t>
  </si>
  <si>
    <t>764002821</t>
  </si>
  <si>
    <t>Demontáž střešního výlezu do suti</t>
  </si>
  <si>
    <t>-333505892</t>
  </si>
  <si>
    <t>70</t>
  </si>
  <si>
    <t>764002871</t>
  </si>
  <si>
    <t>Demontáž lemování zdí do suti</t>
  </si>
  <si>
    <t>385984917</t>
  </si>
  <si>
    <t>9,46</t>
  </si>
  <si>
    <t>71</t>
  </si>
  <si>
    <t>764002881</t>
  </si>
  <si>
    <t>Demontáž lemování střešních prostupů do suti</t>
  </si>
  <si>
    <t>-1472431679</t>
  </si>
  <si>
    <t>7,67*0,5</t>
  </si>
  <si>
    <t>72</t>
  </si>
  <si>
    <t>764004801</t>
  </si>
  <si>
    <t>Demontáž podokapního žlabu do suti</t>
  </si>
  <si>
    <t>378915919</t>
  </si>
  <si>
    <t>19,23+18,43+21,7</t>
  </si>
  <si>
    <t>73</t>
  </si>
  <si>
    <t>764101133</t>
  </si>
  <si>
    <t>Montáž krytiny střechy rovné drážkováním z tabulí sklonu do 60°</t>
  </si>
  <si>
    <t>1475705343</t>
  </si>
  <si>
    <t>"nová krytina" (280,71-0,5*4-2,7*0,65-0,5*0,5*3)</t>
  </si>
  <si>
    <t>74</t>
  </si>
  <si>
    <t>764-1</t>
  </si>
  <si>
    <t>1101274370</t>
  </si>
  <si>
    <t>75</t>
  </si>
  <si>
    <t>764203152</t>
  </si>
  <si>
    <t>Montáž střešního výlezu pro krytinu skládanou nebo plechovou</t>
  </si>
  <si>
    <t>287326497</t>
  </si>
  <si>
    <t>"P2" 4</t>
  </si>
  <si>
    <t>76</t>
  </si>
  <si>
    <t>P2</t>
  </si>
  <si>
    <t>Střešní výlez 600x600 dle specifikace včetně oplechování</t>
  </si>
  <si>
    <t>-1399871883</t>
  </si>
  <si>
    <t>77</t>
  </si>
  <si>
    <t>764211636x</t>
  </si>
  <si>
    <t>Oplechování nevětraného hřebene z Pz s povrchovou úpravou s hřebenovým plechem rš 660 mm</t>
  </si>
  <si>
    <t>-1782371050</t>
  </si>
  <si>
    <t>"KL3" 18,8</t>
  </si>
  <si>
    <t>78</t>
  </si>
  <si>
    <t>764211676x</t>
  </si>
  <si>
    <t>Oplechování nevětraného nároží s nárožním plechem z Pz s povrchovou úpravou rš 660 mm</t>
  </si>
  <si>
    <t>319594900</t>
  </si>
  <si>
    <t>"KL4" 24,9</t>
  </si>
  <si>
    <t>79</t>
  </si>
  <si>
    <t>764212607x</t>
  </si>
  <si>
    <t>Oplechování úžlabí z Pz s povrchovou úpravou rš 660 mm</t>
  </si>
  <si>
    <t>1975211799</t>
  </si>
  <si>
    <t>"KL5" 6,58</t>
  </si>
  <si>
    <t>80</t>
  </si>
  <si>
    <t>764212621</t>
  </si>
  <si>
    <t>Příplatek za provedení úžlabí z Pz s povrchovou úpravou v plechové krytině</t>
  </si>
  <si>
    <t>-865550938</t>
  </si>
  <si>
    <t>81</t>
  </si>
  <si>
    <t>764212664</t>
  </si>
  <si>
    <t>Oplechování rovné okapové hrany z Pz s povrchovou úpravou rš 330 mm</t>
  </si>
  <si>
    <t>1279588462</t>
  </si>
  <si>
    <t>"KL1" 57,67</t>
  </si>
  <si>
    <t>82</t>
  </si>
  <si>
    <t>764213456</t>
  </si>
  <si>
    <t>Sněhový zachytávač krytiny z Pz plechu průběžný dvoutrubkový</t>
  </si>
  <si>
    <t>-2031184792</t>
  </si>
  <si>
    <t>"S01" 7</t>
  </si>
  <si>
    <t>"S02" 24</t>
  </si>
  <si>
    <t>"S03" 9</t>
  </si>
  <si>
    <t>"S04" 13</t>
  </si>
  <si>
    <t>83</t>
  </si>
  <si>
    <t>764311614</t>
  </si>
  <si>
    <t>Lemování rovných zdí střech s krytinou skládanou z Pz s povrchovou úpravou rš 330 mm</t>
  </si>
  <si>
    <t>663481907</t>
  </si>
  <si>
    <t>"KL7" 9,46</t>
  </si>
  <si>
    <t>84</t>
  </si>
  <si>
    <t>764314612</t>
  </si>
  <si>
    <t>Lemování prostupů střech s krytinou skládanou nebo plechovou bez lišty z Pz s povrchovou úpravou</t>
  </si>
  <si>
    <t>1057124557</t>
  </si>
  <si>
    <t>"KL9" 7,67*0,5</t>
  </si>
  <si>
    <t>85</t>
  </si>
  <si>
    <t>764316623</t>
  </si>
  <si>
    <t>Lemování ventilačních nástavců z Pz s povrch úpravou na skládané krytině D do 150 mm</t>
  </si>
  <si>
    <t>1346965425</t>
  </si>
  <si>
    <t>"odhad bude fakturováno na základě skutečnosti" 3</t>
  </si>
  <si>
    <t>"P1" 2</t>
  </si>
  <si>
    <t>86</t>
  </si>
  <si>
    <t>764316643x</t>
  </si>
  <si>
    <t>Větrací komínek izolovaný s průchodkou na skládané krytině s povrch úprav D 110mm</t>
  </si>
  <si>
    <t>-1802184532</t>
  </si>
  <si>
    <t>87</t>
  </si>
  <si>
    <t>764511602</t>
  </si>
  <si>
    <t>Žlab podokapní půlkruhový z Pz s povrchovou úpravou rš 330 mm</t>
  </si>
  <si>
    <t>-907426976</t>
  </si>
  <si>
    <t>"K01" 19,23</t>
  </si>
  <si>
    <t>"K02" 18,43</t>
  </si>
  <si>
    <t>"K03" 21,7</t>
  </si>
  <si>
    <t>88</t>
  </si>
  <si>
    <t>764511622</t>
  </si>
  <si>
    <t>Roh nebo kout půlkruhového podokapního žlabu z Pz s povrchovou úpravou rš 330 mm</t>
  </si>
  <si>
    <t>-260387347</t>
  </si>
  <si>
    <t>89</t>
  </si>
  <si>
    <t>764511642</t>
  </si>
  <si>
    <t>Kotlík oválný (trychtýřový) pro podokapní žlaby z Pz s povrchovou úpravou 330/100 mm</t>
  </si>
  <si>
    <t>1520303708</t>
  </si>
  <si>
    <t>"K04-K07" 4</t>
  </si>
  <si>
    <t>90</t>
  </si>
  <si>
    <t>764518622</t>
  </si>
  <si>
    <t>Svody kruhové včetně objímek, kolen, odskoků z Pz s povrchovou úpravou průměru 100 mm</t>
  </si>
  <si>
    <t>-1948364093</t>
  </si>
  <si>
    <t>"K04-K07 - dopojení" 4*1</t>
  </si>
  <si>
    <t>91</t>
  </si>
  <si>
    <t>998764103</t>
  </si>
  <si>
    <t>Přesun hmot tonážní pro konstrukce klempířské v objektech v do 24 m</t>
  </si>
  <si>
    <t>2113482063</t>
  </si>
  <si>
    <t>92</t>
  </si>
  <si>
    <t>767851101x</t>
  </si>
  <si>
    <t>Montáž nášlapů komínových</t>
  </si>
  <si>
    <t>-537385280</t>
  </si>
  <si>
    <t>"P4" 4</t>
  </si>
  <si>
    <t>93</t>
  </si>
  <si>
    <t>P4</t>
  </si>
  <si>
    <t>Střešní nášlap včetně konzoly pro dvojitou drážku</t>
  </si>
  <si>
    <t>1730954569</t>
  </si>
  <si>
    <t>94</t>
  </si>
  <si>
    <t>767851104</t>
  </si>
  <si>
    <t>Montáž lávek komínových - kompletní celé lávky</t>
  </si>
  <si>
    <t>-1293578799</t>
  </si>
  <si>
    <t>"P3" 1,1*2</t>
  </si>
  <si>
    <t>95</t>
  </si>
  <si>
    <t>P3</t>
  </si>
  <si>
    <t>Manipulační plošina 1100mm se zábradlím včetně konzoly pro dvojitou drážku</t>
  </si>
  <si>
    <t>1654273195</t>
  </si>
  <si>
    <t>96</t>
  </si>
  <si>
    <t>767881144x</t>
  </si>
  <si>
    <t>-286625879</t>
  </si>
  <si>
    <t>97</t>
  </si>
  <si>
    <t>98</t>
  </si>
  <si>
    <t>767995117</t>
  </si>
  <si>
    <t>Montáž atypických zámečnických konstrukcí hmotnosti do 500 kg</t>
  </si>
  <si>
    <t>-836195119</t>
  </si>
  <si>
    <t>"U 180" 10*22</t>
  </si>
  <si>
    <t>"kotvící prvky"  220*0,15</t>
  </si>
  <si>
    <t>99</t>
  </si>
  <si>
    <t>Z2</t>
  </si>
  <si>
    <t>Ztužení střešní konstrukce ocelovými profily včetně spojovacích materiálů a povrchvoé úpravy</t>
  </si>
  <si>
    <t>-1068385066</t>
  </si>
  <si>
    <t>"prořez" 220*0,1</t>
  </si>
  <si>
    <t>998767103</t>
  </si>
  <si>
    <t>Přesun hmot tonážní pro zámečnické konstrukce v objektech v do 24 m</t>
  </si>
  <si>
    <t>1077150055</t>
  </si>
  <si>
    <t>101</t>
  </si>
  <si>
    <t>783000103</t>
  </si>
  <si>
    <t>Ochrana podlah nebo vodorovných ploch při provádění nátěrů položením fólie</t>
  </si>
  <si>
    <t>-1423035910</t>
  </si>
  <si>
    <t>102</t>
  </si>
  <si>
    <t>283231500</t>
  </si>
  <si>
    <t>fólie separační PE bal. 100 m2</t>
  </si>
  <si>
    <t>-1457672248</t>
  </si>
  <si>
    <t>103</t>
  </si>
  <si>
    <t>783201201</t>
  </si>
  <si>
    <t>Obroušení tesařských konstrukcí před provedením nátěru</t>
  </si>
  <si>
    <t>43496332</t>
  </si>
  <si>
    <t>"stávající krov"</t>
  </si>
  <si>
    <t>"kleštiny 60x150" 65,265*0,8*(0,06+0,15)*2*1,05</t>
  </si>
  <si>
    <t>"krokve 100x120" 297,623*0,6*(0,1+0,12)*2*1,05</t>
  </si>
  <si>
    <t>"pásek 120x140" 22,335*0,9*(0,12+0,14)*2*1,05</t>
  </si>
  <si>
    <t>"šikmé vzpěry" 21,78*0,7*(0,12+0,14)*2*1,05</t>
  </si>
  <si>
    <t>"nárožní krokev 140x180" 16,544*0,5*(0,14+0,18)*2*1,05</t>
  </si>
  <si>
    <t>"úžlabní krokev 140x180" 6,664*0,5*(0,14+0,18)*2*1,05</t>
  </si>
  <si>
    <t>"nárožní krokev 140x190" 8,763*0,5*(0,14+0,18)*2*1,05</t>
  </si>
  <si>
    <t>"pozednice 180x160" 53,637*0,5*(0,18+0,16)*2*1,05</t>
  </si>
  <si>
    <t>"sloupek 150x150" 27,506*0,8*(0,15+0,15)*2*1,05</t>
  </si>
  <si>
    <t>"vaznice 160x180" 50,995*0,7*(0,16+0,18)*2*1,05</t>
  </si>
  <si>
    <t>"vazný trám 200x270" 65,723*0,7*(0,2+0,27)*2*1,05</t>
  </si>
  <si>
    <t>104</t>
  </si>
  <si>
    <t>783201401</t>
  </si>
  <si>
    <t>Ometení tesařských konstrukcí před provedením nátěru</t>
  </si>
  <si>
    <t>476500301</t>
  </si>
  <si>
    <t>105</t>
  </si>
  <si>
    <t>783201403</t>
  </si>
  <si>
    <t>Oprášení tesařských konstrukcí před provedením nátěru</t>
  </si>
  <si>
    <t>1218657461</t>
  </si>
  <si>
    <t>106</t>
  </si>
  <si>
    <t>783213121</t>
  </si>
  <si>
    <t>Napouštěcí dvojnásobný syntetický fungicidní nátěr tesařských konstrukcí zabudovaných do konstrukce</t>
  </si>
  <si>
    <t>64392138</t>
  </si>
  <si>
    <t>107</t>
  </si>
  <si>
    <t>784141001</t>
  </si>
  <si>
    <t>Ošetření plísní napadených ploch včetně odstranění plísní v místnostech výšky do 3,80 m</t>
  </si>
  <si>
    <t>597765911</t>
  </si>
  <si>
    <t>" likvidace plísne zdiva otlučením dle TZ /odhad 10m2/" 10</t>
  </si>
  <si>
    <t>108</t>
  </si>
  <si>
    <t>011503000</t>
  </si>
  <si>
    <t>Stavební průzkum bez rozlišení - odborná činnost diagnostika rozsahu poškození při provádění stavebních prací</t>
  </si>
  <si>
    <t>soubor</t>
  </si>
  <si>
    <t>1024</t>
  </si>
  <si>
    <t>608445912</t>
  </si>
  <si>
    <t>109</t>
  </si>
  <si>
    <t>011514000</t>
  </si>
  <si>
    <t>Stavebně-statický průzkum - Statický dozor při provádění staveb</t>
  </si>
  <si>
    <t>1912499040</t>
  </si>
  <si>
    <t>110</t>
  </si>
  <si>
    <t>013254000</t>
  </si>
  <si>
    <t>Dokumentace skutečného provedení stavby</t>
  </si>
  <si>
    <t>405009709</t>
  </si>
  <si>
    <t>111</t>
  </si>
  <si>
    <t>013264000</t>
  </si>
  <si>
    <t>Dokumentace bouracích prací</t>
  </si>
  <si>
    <t>1982150894</t>
  </si>
  <si>
    <t>112</t>
  </si>
  <si>
    <t>030001000</t>
  </si>
  <si>
    <t>-363050518</t>
  </si>
  <si>
    <t>113</t>
  </si>
  <si>
    <t>045203000</t>
  </si>
  <si>
    <t>-520338028</t>
  </si>
  <si>
    <t>114</t>
  </si>
  <si>
    <t>079002000</t>
  </si>
  <si>
    <t>Ostatní provozní vlivy - protiprachová opatření</t>
  </si>
  <si>
    <t>154081281</t>
  </si>
  <si>
    <t>115</t>
  </si>
  <si>
    <t>090001000</t>
  </si>
  <si>
    <t>Ostatní náklady - vzorkování</t>
  </si>
  <si>
    <t>-26658202</t>
  </si>
  <si>
    <t>VP - Vícepráce</t>
  </si>
  <si>
    <t>PN</t>
  </si>
  <si>
    <t>B - Střecha B</t>
  </si>
  <si>
    <t>-1817032779</t>
  </si>
  <si>
    <t>"odhad" 3+4+4+3+7+7+2</t>
  </si>
  <si>
    <t>448971786</t>
  </si>
  <si>
    <t>"půda" 586</t>
  </si>
  <si>
    <t>-1300752178</t>
  </si>
  <si>
    <t>"kolem zhlaví trámu" 0,4*0,4*3*18</t>
  </si>
  <si>
    <t>-2001582215</t>
  </si>
  <si>
    <t>-807838045</t>
  </si>
  <si>
    <t>"vysekání zdiva kolem zhlaví vazných támů" 18</t>
  </si>
  <si>
    <t>1931798665</t>
  </si>
  <si>
    <t>"odhad" 75</t>
  </si>
  <si>
    <t>1769354981</t>
  </si>
  <si>
    <t>"vysekání zdiva kolem zhlaví vazných támů" (0,5*0,4-0,2*0,27)*18</t>
  </si>
  <si>
    <t>Vyklizení prostorů půdy od holubího trusu a mrtvol holubů</t>
  </si>
  <si>
    <t>1496678140</t>
  </si>
  <si>
    <t xml:space="preserve">Vyklizení a sestěhování  prostorů půdy </t>
  </si>
  <si>
    <t>63206289</t>
  </si>
  <si>
    <t>-879352893</t>
  </si>
  <si>
    <t>-1312897123</t>
  </si>
  <si>
    <t>-915857336</t>
  </si>
  <si>
    <t>946222281</t>
  </si>
  <si>
    <t>1481789325</t>
  </si>
  <si>
    <t>1047733158</t>
  </si>
  <si>
    <t>4,469</t>
  </si>
  <si>
    <t>490223644</t>
  </si>
  <si>
    <t>-512319940</t>
  </si>
  <si>
    <t>-2107105200</t>
  </si>
  <si>
    <t>"pozednice 180x160" 132,44*0,2</t>
  </si>
  <si>
    <t>558056533</t>
  </si>
  <si>
    <t>-198586437</t>
  </si>
  <si>
    <t>-2093923735</t>
  </si>
  <si>
    <t>749,79-0,5*7-0,5*0,5*4-0,75*0,5</t>
  </si>
  <si>
    <t>456741823</t>
  </si>
  <si>
    <t>-1843974500</t>
  </si>
  <si>
    <t>-1615037441</t>
  </si>
  <si>
    <t>1681158278</t>
  </si>
  <si>
    <t>2104756695</t>
  </si>
  <si>
    <t>-1986813957</t>
  </si>
  <si>
    <t>"odhad bude fakturováno na základě skutečnosti" 6*1</t>
  </si>
  <si>
    <t>305293284</t>
  </si>
  <si>
    <t>783696268</t>
  </si>
  <si>
    <t>-81314680</t>
  </si>
  <si>
    <t>"H5-1" 14,23</t>
  </si>
  <si>
    <t>"H6-1" 12,15</t>
  </si>
  <si>
    <t>"H7-1" 53,16</t>
  </si>
  <si>
    <t>371524807</t>
  </si>
  <si>
    <t>79,54*0,62</t>
  </si>
  <si>
    <t>1134949505</t>
  </si>
  <si>
    <t>-1142660600</t>
  </si>
  <si>
    <t>1944091294</t>
  </si>
  <si>
    <t>"H5" 1</t>
  </si>
  <si>
    <t>"H6" 2</t>
  </si>
  <si>
    <t>-536275815</t>
  </si>
  <si>
    <t>-1092515512</t>
  </si>
  <si>
    <t>1354941186</t>
  </si>
  <si>
    <t>"H6-2" 1</t>
  </si>
  <si>
    <t>"H7-2" 1</t>
  </si>
  <si>
    <t>"H7-3" 1</t>
  </si>
  <si>
    <t>1694521131</t>
  </si>
  <si>
    <t>-1094224521</t>
  </si>
  <si>
    <t>1063545602</t>
  </si>
  <si>
    <t>"nové řezivo" 4,232+0,025+3,498+1,625</t>
  </si>
  <si>
    <t>"nové bednění" 17,854</t>
  </si>
  <si>
    <t>366103243</t>
  </si>
  <si>
    <t>"kleštiny 60x150" 188,356*0,8</t>
  </si>
  <si>
    <t>"výměny 60x150" 4,198*0,8</t>
  </si>
  <si>
    <t xml:space="preserve">"krokve 100x120" 760,221*0,3 </t>
  </si>
  <si>
    <t>"výměny 100x120" 11,358*0,8</t>
  </si>
  <si>
    <t>-1343813553</t>
  </si>
  <si>
    <t>"pásky 120x140" 14,64*0,1</t>
  </si>
  <si>
    <t>475743364</t>
  </si>
  <si>
    <t>"nárožní krokev 140x180" 55,702*0,4</t>
  </si>
  <si>
    <t>"úžlabní krokev 140x180" 38,672*0,4</t>
  </si>
  <si>
    <t>"pozednice 180x160" 132,44*0,5</t>
  </si>
  <si>
    <t>"sloupek 160x160" 27,234*0,2</t>
  </si>
  <si>
    <t>"vaznice 160x180" 57,975*0,3</t>
  </si>
  <si>
    <t>-1662038347</t>
  </si>
  <si>
    <t>"vazný trám 200x260" 104,185*0,3</t>
  </si>
  <si>
    <t>-955504255</t>
  </si>
  <si>
    <t>-239059046</t>
  </si>
  <si>
    <t>"kleštiny 60x150" 188,356*0,8*0,06*0,15</t>
  </si>
  <si>
    <t>"výměny 60x150" 4,198*0,8*0,06*0,15</t>
  </si>
  <si>
    <t>"krokve 100x120" 760,221*0,3*0,1*0,12</t>
  </si>
  <si>
    <t>"výměny 100x120" 11,358*0,8*0,1*0,12</t>
  </si>
  <si>
    <t>690200194</t>
  </si>
  <si>
    <t>-944434023</t>
  </si>
  <si>
    <t>"pásky 120x140" 14,64*0,1*0,12*0,14</t>
  </si>
  <si>
    <t>-1793244949</t>
  </si>
  <si>
    <t>-540660188</t>
  </si>
  <si>
    <t>"nárožní krokev 140x180" 55,702*0,4*0,14*0,18</t>
  </si>
  <si>
    <t>"úžlabní krokev 140x180" 38,672*0,4*0,14*0,18</t>
  </si>
  <si>
    <t>"pozednice 180x160" 132,44*0,5*0,18*0,16</t>
  </si>
  <si>
    <t>"sloupek 160x160" 27,234*0,2*0,16*0,16</t>
  </si>
  <si>
    <t>"vaznice 160x180" 57,975*0,3*0,16*0,18</t>
  </si>
  <si>
    <t>-740728999</t>
  </si>
  <si>
    <t>423701797</t>
  </si>
  <si>
    <t>"vazný trám 200x260" 104,185*0,3*0,2*0,26</t>
  </si>
  <si>
    <t>-1075529434</t>
  </si>
  <si>
    <t>"kraje střechy" (67,4+18,5+26,3)*0,625</t>
  </si>
  <si>
    <t>1792457121</t>
  </si>
  <si>
    <t>745910895</t>
  </si>
  <si>
    <t>"bednění"  749,79-0,5*4-0,5*0,5*4-0,75*0,5</t>
  </si>
  <si>
    <t>"kraje střechy" -(67,4+18,5+26,3)*0,625</t>
  </si>
  <si>
    <t>-1466923981</t>
  </si>
  <si>
    <t>676,29*0,024*1,1</t>
  </si>
  <si>
    <t>1828922000</t>
  </si>
  <si>
    <t>"bednění"  749,79-0,5*7-0,5*0,5*4-0,75*0,5</t>
  </si>
  <si>
    <t>-1523467476</t>
  </si>
  <si>
    <t>4,232+0,025+3,498+1,625</t>
  </si>
  <si>
    <t>70,125*0,01+70,125*0,015</t>
  </si>
  <si>
    <t>17,854</t>
  </si>
  <si>
    <t>-1016105757</t>
  </si>
  <si>
    <t>1685843630</t>
  </si>
  <si>
    <t>1091194222</t>
  </si>
  <si>
    <t>51,3</t>
  </si>
  <si>
    <t>-669294228</t>
  </si>
  <si>
    <t>69,97</t>
  </si>
  <si>
    <t>1078447892</t>
  </si>
  <si>
    <t>37,85</t>
  </si>
  <si>
    <t>764002801</t>
  </si>
  <si>
    <t>Demontáž závětrné lišty do suti</t>
  </si>
  <si>
    <t>2042485025</t>
  </si>
  <si>
    <t>13,85</t>
  </si>
  <si>
    <t>-721842665</t>
  </si>
  <si>
    <t>3,2+23,66+19,62+3,25+7,75+6,1+7,75+6,1+1+17,14+15,7+3,23</t>
  </si>
  <si>
    <t>-385788442</t>
  </si>
  <si>
    <t>764002841</t>
  </si>
  <si>
    <t>-1639014648</t>
  </si>
  <si>
    <t>12,46</t>
  </si>
  <si>
    <t>1798190018</t>
  </si>
  <si>
    <t>26,2</t>
  </si>
  <si>
    <t>-829326382</t>
  </si>
  <si>
    <t>68+19+26,9</t>
  </si>
  <si>
    <t>-1742630544</t>
  </si>
  <si>
    <t>"nová krytina"  749,79-0,5*4-0,5*0,5*4-0,75*0,5</t>
  </si>
  <si>
    <t>1846037211</t>
  </si>
  <si>
    <t>-1276293505</t>
  </si>
  <si>
    <t>-126515429</t>
  </si>
  <si>
    <t>275110647</t>
  </si>
  <si>
    <t>"KL3" 51,3</t>
  </si>
  <si>
    <t>-124344403</t>
  </si>
  <si>
    <t>"KL4" 69,97</t>
  </si>
  <si>
    <t>-1086208278</t>
  </si>
  <si>
    <t>"KL5" 37,85</t>
  </si>
  <si>
    <t>1830651736</t>
  </si>
  <si>
    <t>764212634</t>
  </si>
  <si>
    <t>Oplechování štítu závětrnou lištou z Pz s povrchovou úpravou rš 330 mm</t>
  </si>
  <si>
    <t>6944395</t>
  </si>
  <si>
    <t>"KL2" 13,85</t>
  </si>
  <si>
    <t>-1254023531</t>
  </si>
  <si>
    <t>"KL1" 114,79</t>
  </si>
  <si>
    <t>838645416</t>
  </si>
  <si>
    <t>"S01" 23</t>
  </si>
  <si>
    <t>"S02" 3</t>
  </si>
  <si>
    <t>"S03" 3</t>
  </si>
  <si>
    <t>"S04" 19</t>
  </si>
  <si>
    <t>"S05" 5</t>
  </si>
  <si>
    <t>"S06" 13</t>
  </si>
  <si>
    <t>"S07" 5</t>
  </si>
  <si>
    <t>"S08" 16</t>
  </si>
  <si>
    <t>"S09" 2</t>
  </si>
  <si>
    <t>"S10" 3</t>
  </si>
  <si>
    <t>"S11" 15</t>
  </si>
  <si>
    <t>"S12" 3</t>
  </si>
  <si>
    <t>"S13" 3</t>
  </si>
  <si>
    <t>764214606x</t>
  </si>
  <si>
    <t>Oplechování horních ploch a atik bez rohů z Pz s povrch úpravou mechanicky kotvené rš 450 mm</t>
  </si>
  <si>
    <t>436761589</t>
  </si>
  <si>
    <t>"KL8" 12,46</t>
  </si>
  <si>
    <t>1705871779</t>
  </si>
  <si>
    <t>"KL7" 26,2</t>
  </si>
  <si>
    <t>-370293644</t>
  </si>
  <si>
    <t>"odhad bude fakturováno na základě skutečnosti" 6</t>
  </si>
  <si>
    <t>"P1" 7</t>
  </si>
  <si>
    <t>2081610230</t>
  </si>
  <si>
    <t>-523961283</t>
  </si>
  <si>
    <t>"K01" 3,2+23,66</t>
  </si>
  <si>
    <t>"K02" 19,62+3,25</t>
  </si>
  <si>
    <t>"K03" 7,75+6,1</t>
  </si>
  <si>
    <t>"K04" 6,1+7,75</t>
  </si>
  <si>
    <t>"K05" 1+17,14</t>
  </si>
  <si>
    <t>"K06" 15,7+3,23</t>
  </si>
  <si>
    <t>-1403539709</t>
  </si>
  <si>
    <t>-2032155185</t>
  </si>
  <si>
    <t>"K07-K11" 5</t>
  </si>
  <si>
    <t>-49066572</t>
  </si>
  <si>
    <t>"K07-K11" 5*1</t>
  </si>
  <si>
    <t>-173702311</t>
  </si>
  <si>
    <t>343503318</t>
  </si>
  <si>
    <t>-11384580</t>
  </si>
  <si>
    <t>-1795447310</t>
  </si>
  <si>
    <t>930224424</t>
  </si>
  <si>
    <t>68942788</t>
  </si>
  <si>
    <t>"kleštiny 60x150" 188,356*0,2*(0,06+0,15)*2*1,05</t>
  </si>
  <si>
    <t>"výměny 60x150" 4,198*0,2*(0,06+0,15)*2*1,05</t>
  </si>
  <si>
    <t>"krokve 100x120" 760,221*0,7*(0,1+0,12)*2*1,05</t>
  </si>
  <si>
    <t>"výměny 100x120" 11,358*0,2*(0,1+0,12)*2*1,05</t>
  </si>
  <si>
    <t>"pásky 120x140" 14,64*0,9*(0,12+0,14)*2*1,05</t>
  </si>
  <si>
    <t>"nárožní krokev 140x180" 55,702*0,6*(0,14+0,18)*2*1,05</t>
  </si>
  <si>
    <t>"úžlabní krokev 140x180" 38,672*0,6*(0,14+0,18)*2*1,05</t>
  </si>
  <si>
    <t>"pozednice 180x160" 132,44*0,5*(0,16+0,18)*2*1,05</t>
  </si>
  <si>
    <t>"sloupek 160x160" 27,234*0,8*(0,16+0,16)*2*1,05</t>
  </si>
  <si>
    <t>"vaznice 160x180" 57,975*0,7*(0,16+0,18)*2*1,05</t>
  </si>
  <si>
    <t>"vazný trám 200x260" 104,185*0,7*(0,2+0,26)*2*1,05</t>
  </si>
  <si>
    <t>-796091214</t>
  </si>
  <si>
    <t>-446661574</t>
  </si>
  <si>
    <t>-117751210</t>
  </si>
  <si>
    <t>1592137133</t>
  </si>
  <si>
    <t>435303590</t>
  </si>
  <si>
    <t>386479671</t>
  </si>
  <si>
    <t>1992408097</t>
  </si>
  <si>
    <t>1053797018</t>
  </si>
  <si>
    <t>-1374948408</t>
  </si>
  <si>
    <t>-1334276267</t>
  </si>
  <si>
    <t>-699430376</t>
  </si>
  <si>
    <t>1501814103</t>
  </si>
  <si>
    <t>C - Střecha C</t>
  </si>
  <si>
    <t>"odhad" 7+7+4+4+2+2+1</t>
  </si>
  <si>
    <t>"půda" 478,5</t>
  </si>
  <si>
    <t>"kolem zhlaví trámu" 0,4*0,4*3*20</t>
  </si>
  <si>
    <t>"vysekání zdiva kolem zhlaví vazných támů" 20</t>
  </si>
  <si>
    <t>"vysekání zdiva kolem zhlaví vazných támů" (0,5*0,4-0,2*0,27)*20</t>
  </si>
  <si>
    <t>4,243</t>
  </si>
  <si>
    <t>"hlavní budova část C"</t>
  </si>
  <si>
    <t>"pozednice 180x160" 116,627*0,2</t>
  </si>
  <si>
    <t>"hlavní budova - čát C - pultová</t>
  </si>
  <si>
    <t>"pozednice 180x160"  9,662*0,2</t>
  </si>
  <si>
    <t>712331101</t>
  </si>
  <si>
    <t>Provedení povlakové krytiny střech do 10° podkladní vrstvy pásy na sucho AIP nebo NAIP</t>
  </si>
  <si>
    <t>-1605912967</t>
  </si>
  <si>
    <t>"pultová střecha"</t>
  </si>
  <si>
    <t>"bednění" 15,47+13,48</t>
  </si>
  <si>
    <t>724792984</t>
  </si>
  <si>
    <t>712400831</t>
  </si>
  <si>
    <t>Odstranění povlakové krytiny střech do 30° jednovrstvé</t>
  </si>
  <si>
    <t>1228110584</t>
  </si>
  <si>
    <t>"valbová střecha"</t>
  </si>
  <si>
    <t>"bednění"  684,29-0,5*11-0,5*0,5*2</t>
  </si>
  <si>
    <t>"bednění"  684,29-0,5*5-0,5*0,5*2</t>
  </si>
  <si>
    <t>"odhad bude fakturováno na základě skutečnosti" 5*1</t>
  </si>
  <si>
    <t>"H2-1" 53,07</t>
  </si>
  <si>
    <t>"H2-3" 5,26</t>
  </si>
  <si>
    <t>"H3-1" 53,16</t>
  </si>
  <si>
    <t>"H4-1" 12,75</t>
  </si>
  <si>
    <t>124,24*0,62</t>
  </si>
  <si>
    <t>130</t>
  </si>
  <si>
    <t>"H2" 1</t>
  </si>
  <si>
    <t>"H2´" 1</t>
  </si>
  <si>
    <t>"H3" 1</t>
  </si>
  <si>
    <t>"H4" 1</t>
  </si>
  <si>
    <t>"H2-2" 1</t>
  </si>
  <si>
    <t>"H4-2" 1</t>
  </si>
  <si>
    <t>"nové řezivo" 3,842+0,503+3,987+1,964</t>
  </si>
  <si>
    <t>"nové bednění" 16,604</t>
  </si>
  <si>
    <t>"kleštiny 60x150" 80,264*0,3</t>
  </si>
  <si>
    <t>"krokve 100x120" 662,693*0,4</t>
  </si>
  <si>
    <t>"krokve 100x120" 37,018*1</t>
  </si>
  <si>
    <t>"pásek 120x140" 72,071*0,1</t>
  </si>
  <si>
    <t>"šikmé vzpěry 120x140" 41,748*0,3</t>
  </si>
  <si>
    <t>"nárožní krokev 140x160" 7,659*1</t>
  </si>
  <si>
    <t>"nárožní krokev 140x183" 8,971*0,5</t>
  </si>
  <si>
    <t>"nárožní krokev 140x180" 26,9*0,5</t>
  </si>
  <si>
    <t>"úžlabní krokev 140x180" 18,574*0,5</t>
  </si>
  <si>
    <t>"pozednice 180x160" 116,627*0,5</t>
  </si>
  <si>
    <t>"sloupek 150x150" 82,37*0,3</t>
  </si>
  <si>
    <t>"vaznice 160x180" 90,944*0,3</t>
  </si>
  <si>
    <t>"pozednice 180x160"  9,662*1</t>
  </si>
  <si>
    <t>"vazný trám 200x270" 121,228*0,3</t>
  </si>
  <si>
    <t>"kleštiny 60x150" 80,264*0,3*0,06*0,15</t>
  </si>
  <si>
    <t>"krokve 100x120" 662,693*0,4*0,1*0,12</t>
  </si>
  <si>
    <t>"krokve 100x120" 37,018*1*0,1*0,12</t>
  </si>
  <si>
    <t>"pásek 120x140" 72,071*0,1*0,12*0,14</t>
  </si>
  <si>
    <t>"šikmé vzpěry" 41,748*0,3*0,12*0,14</t>
  </si>
  <si>
    <t>"nárožní krokev 140x160" 7,659*1*0,14*0,16</t>
  </si>
  <si>
    <t>"nárožní krokev 140x183" 8,971*0,5*0,14*0,183</t>
  </si>
  <si>
    <t>"nárožní krokev 140x180" 26,9*0,5*0,14*0,18</t>
  </si>
  <si>
    <t>"úžlabní krokev 140x180" 18,574*0,5*0,14*0,18</t>
  </si>
  <si>
    <t>"pozednice 180x160" 116,627*0,5*0,18*0,16</t>
  </si>
  <si>
    <t>"sloupek 150x150" 82,37*0,3*0,15*0,15</t>
  </si>
  <si>
    <t>"vaznice 160x180" 90,944*0,3*0,16*0,18</t>
  </si>
  <si>
    <t>"pozednice 180x160"  9,662*1*0,18*0,16</t>
  </si>
  <si>
    <t>"vazný trám" 121,228*0,3*0,2*0,27</t>
  </si>
  <si>
    <t>"kraje střechy - valbová" (93,3+20+6,8)*0,625</t>
  </si>
  <si>
    <t>"kraje střechy - pultová" 9,95*0,625</t>
  </si>
  <si>
    <t>"kraje střechy - sedlová" -(93,3+20+6,8)*0,625</t>
  </si>
  <si>
    <t>"kraje střechy - pultová" -9,95*0,625</t>
  </si>
  <si>
    <t>628,958*0,024*1,1</t>
  </si>
  <si>
    <t>3,842+0,503+3,987+1,964</t>
  </si>
  <si>
    <t>81,282*0,01+81,282*0,015</t>
  </si>
  <si>
    <t>16,604</t>
  </si>
  <si>
    <t>49,93</t>
  </si>
  <si>
    <t>43,26</t>
  </si>
  <si>
    <t>17,98</t>
  </si>
  <si>
    <t>1,02</t>
  </si>
  <si>
    <t>131,44</t>
  </si>
  <si>
    <t>47,23</t>
  </si>
  <si>
    <t>28,03+10,87+5,08+29,25+5,23+16,33+6,8+10,28+10,28+10,25</t>
  </si>
  <si>
    <t>764101131</t>
  </si>
  <si>
    <t>Montáž krytiny střechy rovné drážkováním z tabulí sklonu do 30°</t>
  </si>
  <si>
    <t>719654306</t>
  </si>
  <si>
    <t>-449647559</t>
  </si>
  <si>
    <t>"P2" 5</t>
  </si>
  <si>
    <t>"KL3" 49,93</t>
  </si>
  <si>
    <t>"KL4" 43,26</t>
  </si>
  <si>
    <t>"KL5" 17,98</t>
  </si>
  <si>
    <t>"KL2" 1,02</t>
  </si>
  <si>
    <t>"KL1" 131,44</t>
  </si>
  <si>
    <t>"S01" 10</t>
  </si>
  <si>
    <t>"S02" 8</t>
  </si>
  <si>
    <t>"S03" 17</t>
  </si>
  <si>
    <t>"S04" 14</t>
  </si>
  <si>
    <t>"S05" 8</t>
  </si>
  <si>
    <t>"S06" 10</t>
  </si>
  <si>
    <t>"S07" 21</t>
  </si>
  <si>
    <t>"S08" 7</t>
  </si>
  <si>
    <t>"S09" 7</t>
  </si>
  <si>
    <t>"S10" 5</t>
  </si>
  <si>
    <t>"S11" 7</t>
  </si>
  <si>
    <t>"KL8" 13</t>
  </si>
  <si>
    <t>"KL7" 47,23</t>
  </si>
  <si>
    <t>"odhad bude fakturováno na základě skutečnosti" 5</t>
  </si>
  <si>
    <t>"K08" 28,03</t>
  </si>
  <si>
    <t>"K09" 10,87</t>
  </si>
  <si>
    <t>"K10" 5,08</t>
  </si>
  <si>
    <t>"K11" 29,25</t>
  </si>
  <si>
    <t>"K12" 5,23</t>
  </si>
  <si>
    <t>"K13" 16,33</t>
  </si>
  <si>
    <t>"K14" 6,8</t>
  </si>
  <si>
    <t>"K15" 10,28</t>
  </si>
  <si>
    <t>"K16" 10,28</t>
  </si>
  <si>
    <t>"K17" 10,28</t>
  </si>
  <si>
    <t>"K01-K07" 7</t>
  </si>
  <si>
    <t>"K01-K07" 7*1</t>
  </si>
  <si>
    <t>"kleštiny 60x150" 80,264*0,7*(0,06+0,15)*2*1,05</t>
  </si>
  <si>
    <t>"krokve 100x120" 662,693*0,6*(0,1+0,12)*2*1,05</t>
  </si>
  <si>
    <t>"pásek 120x140" 72,071*0,9*(0,12+0,14)*2*1,05</t>
  </si>
  <si>
    <t>"šikmé vzpěry 120x140" 41,748*0,7*(0,12+0,14)*2*1,05</t>
  </si>
  <si>
    <t>"nárožní krokev 140x183" 8,971*0,5*(0,1+0,183)*2*1,05</t>
  </si>
  <si>
    <t>"nárožní krokev 140x180" 26,9*0,5*(0,1+0,18)*2*1,05</t>
  </si>
  <si>
    <t>"úžlabní krokev 140x180" 18,574*0,5*(0,1+0,18)*2*1,05</t>
  </si>
  <si>
    <t>"pozednice 180x160" 116,627*0,5*(0,18+0,16)*2*1,05</t>
  </si>
  <si>
    <t>"sloupek 150x150" 82,37*0,7*(0,15+0,15)*2*1,05</t>
  </si>
  <si>
    <t>"vaznice 160x180" 90,944*0,7*(0,16+0,18)*2*1,05</t>
  </si>
  <si>
    <t>"vazný trám 200x270" 121,228*0,7*(0,2+0,27)*2*1,05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</si>
  <si>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</si>
  <si>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</si>
  <si>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</si>
  <si>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</si>
  <si>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</si>
  <si>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</si>
  <si>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</si>
  <si>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Příplatek k shozu suti v do 20 m za první a ZKD den použití</t>
  </si>
  <si>
    <t>10*20</t>
  </si>
  <si>
    <t>Vnitrostaveništní doprava suti a vybouraných hmot pro budovy v do 20 m s omezením mechanizace</t>
  </si>
  <si>
    <t xml:space="preserve">Demontáž oplechování horních ploch zdí a nadezdívek do suti, vč. úpravy atik. zdiva dle TZ </t>
  </si>
  <si>
    <t xml:space="preserve">Oplechování horních ploch a atik bez rohů z Pz s povrch úpravou mechanicky kotvené rš 450 mm, vč. úpravy atik. zdiva dle TZ </t>
  </si>
  <si>
    <t>91.1</t>
  </si>
  <si>
    <t>91.2</t>
  </si>
  <si>
    <t>96.1</t>
  </si>
  <si>
    <t>96.2</t>
  </si>
  <si>
    <t>ZŠ Turnov, Žižkova č.p. 525 - Rekonstrukce střešní krytiny na p.p.č. 856/2 v k.ú. Turnov - varianta 2</t>
  </si>
  <si>
    <t>Krytina plechová, z hliníkového plechu Al + dvojitý vypalovaný lak - bližší specifikace v zadávací dokumentaci</t>
  </si>
  <si>
    <t>1.1.</t>
  </si>
  <si>
    <t>941221112</t>
  </si>
  <si>
    <t xml:space="preserve">Montáž řadového lešení vč. bezpečnostních stříšek nad vstupy  </t>
  </si>
  <si>
    <t>1.2.</t>
  </si>
  <si>
    <t>941221213</t>
  </si>
  <si>
    <t>Příplatek k lešení řadovému za první a ZKD den použití</t>
  </si>
  <si>
    <t>1714*3*30</t>
  </si>
  <si>
    <t>1.3.</t>
  </si>
  <si>
    <t>941311812</t>
  </si>
  <si>
    <t xml:space="preserve">Demontáž lešení řadového </t>
  </si>
  <si>
    <t>2027*3*30</t>
  </si>
  <si>
    <t>4.1.</t>
  </si>
  <si>
    <t>4.2.</t>
  </si>
  <si>
    <t>1163*3*30</t>
  </si>
  <si>
    <t>4.3.</t>
  </si>
  <si>
    <t>kpl</t>
  </si>
  <si>
    <t>D+M vč. zpracování dokumentace na certifikovány střešní záchytný systém  dle ČSN EN 795:2013 a CEN/TS 16415:2013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</si>
</sst>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3" fillId="0" borderId="11" xfId="0" applyNumberFormat="1" applyFont="1" applyBorder="1"/>
    <xf numFmtId="166" fontId="33" fillId="0" borderId="12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6" fillId="0" borderId="0" xfId="0" applyFont="1" applyAlignment="1">
      <alignment horizontal="left"/>
    </xf>
    <xf numFmtId="0" fontId="8" fillId="0" borderId="5" xfId="0" applyFont="1" applyBorder="1"/>
    <xf numFmtId="0" fontId="8" fillId="0" borderId="13" xfId="0" applyFont="1" applyBorder="1"/>
    <xf numFmtId="166" fontId="8" fillId="0" borderId="0" xfId="0" applyNumberFormat="1" applyFont="1"/>
    <xf numFmtId="166" fontId="8" fillId="0" borderId="14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24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167" fontId="0" fillId="0" borderId="24" xfId="0" applyNumberForma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7" fontId="12" fillId="0" borderId="0" xfId="0" applyNumberFormat="1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0" xfId="20" applyFont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38" fillId="2" borderId="0" xfId="0" applyFont="1" applyFill="1" applyAlignment="1">
      <alignment horizontal="left" vertical="center"/>
    </xf>
    <xf numFmtId="0" fontId="39" fillId="2" borderId="0" xfId="20" applyFont="1" applyFill="1" applyAlignment="1">
      <alignment vertical="center"/>
    </xf>
    <xf numFmtId="49" fontId="0" fillId="0" borderId="24" xfId="0" applyNumberForma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/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2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ill="1" applyBorder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4" fontId="26" fillId="5" borderId="0" xfId="0" applyNumberFormat="1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165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4" fontId="2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4" fontId="0" fillId="3" borderId="24" xfId="0" applyNumberFormat="1" applyFill="1" applyBorder="1" applyAlignment="1" applyProtection="1">
      <alignment vertical="center"/>
      <protection locked="0"/>
    </xf>
    <xf numFmtId="4" fontId="0" fillId="0" borderId="24" xfId="0" applyNumberForma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4" fontId="7" fillId="0" borderId="16" xfId="0" applyNumberFormat="1" applyFont="1" applyBorder="1"/>
    <xf numFmtId="4" fontId="7" fillId="0" borderId="16" xfId="0" applyNumberFormat="1" applyFont="1" applyBorder="1" applyAlignment="1">
      <alignment vertical="center"/>
    </xf>
    <xf numFmtId="4" fontId="6" fillId="0" borderId="0" xfId="0" applyNumberFormat="1" applyFont="1"/>
    <xf numFmtId="4" fontId="6" fillId="0" borderId="11" xfId="0" applyNumberFormat="1" applyFont="1" applyBorder="1"/>
    <xf numFmtId="4" fontId="6" fillId="0" borderId="11" xfId="0" applyNumberFormat="1" applyFont="1" applyBorder="1" applyAlignment="1">
      <alignment vertical="center"/>
    </xf>
    <xf numFmtId="0" fontId="39" fillId="2" borderId="0" xfId="20" applyFont="1" applyFill="1" applyAlignment="1">
      <alignment horizontal="center" vertical="center"/>
    </xf>
    <xf numFmtId="4" fontId="26" fillId="0" borderId="11" xfId="0" applyNumberFormat="1" applyFont="1" applyBorder="1"/>
    <xf numFmtId="4" fontId="4" fillId="0" borderId="11" xfId="0" applyNumberFormat="1" applyFont="1" applyBorder="1" applyAlignment="1">
      <alignment vertical="center"/>
    </xf>
    <xf numFmtId="4" fontId="7" fillId="0" borderId="22" xfId="0" applyNumberFormat="1" applyFont="1" applyBorder="1"/>
    <xf numFmtId="4" fontId="7" fillId="0" borderId="22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tabSelected="1" workbookViewId="0" topLeftCell="A1">
      <pane ySplit="1" topLeftCell="A2" activePane="bottomLeft" state="frozen"/>
      <selection pane="bottomLeft" activeCell="W7" sqref="W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86"/>
      <c r="C1" s="186"/>
      <c r="D1" s="187" t="s">
        <v>1</v>
      </c>
      <c r="E1" s="186"/>
      <c r="F1" s="186"/>
      <c r="G1" s="186"/>
      <c r="H1" s="186"/>
      <c r="I1" s="186"/>
      <c r="J1" s="186"/>
      <c r="K1" s="188" t="s">
        <v>1057</v>
      </c>
      <c r="L1" s="188"/>
      <c r="M1" s="188"/>
      <c r="N1" s="188"/>
      <c r="O1" s="188"/>
      <c r="P1" s="188"/>
      <c r="Q1" s="188"/>
      <c r="R1" s="188"/>
      <c r="S1" s="188"/>
      <c r="T1" s="186"/>
      <c r="U1" s="186"/>
      <c r="V1" s="186"/>
      <c r="W1" s="188" t="s">
        <v>1058</v>
      </c>
      <c r="X1" s="188"/>
      <c r="Y1" s="188"/>
      <c r="Z1" s="188"/>
      <c r="AA1" s="188"/>
      <c r="AB1" s="188"/>
      <c r="AC1" s="188"/>
      <c r="AD1" s="188"/>
      <c r="AE1" s="188"/>
      <c r="AF1" s="188"/>
      <c r="AG1" s="186"/>
      <c r="AH1" s="186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95" customHeight="1">
      <c r="C2" s="190" t="s">
        <v>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R2" s="221" t="s">
        <v>6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95" customHeight="1">
      <c r="B4" s="21"/>
      <c r="C4" s="192" t="s">
        <v>10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22"/>
      <c r="AS4" s="23" t="s">
        <v>11</v>
      </c>
      <c r="BE4" s="24" t="s">
        <v>12</v>
      </c>
      <c r="BS4" s="17" t="s">
        <v>13</v>
      </c>
    </row>
    <row r="5" spans="2:71" ht="14.45" customHeight="1">
      <c r="B5" s="21"/>
      <c r="D5" s="25" t="s">
        <v>14</v>
      </c>
      <c r="K5" s="196" t="s">
        <v>15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Q5" s="22"/>
      <c r="BE5" s="193" t="s">
        <v>16</v>
      </c>
      <c r="BS5" s="17" t="s">
        <v>7</v>
      </c>
    </row>
    <row r="6" spans="2:71" ht="36.95" customHeight="1">
      <c r="B6" s="21"/>
      <c r="D6" s="27" t="s">
        <v>17</v>
      </c>
      <c r="K6" s="197" t="s">
        <v>1073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Q6" s="22"/>
      <c r="BE6" s="191"/>
      <c r="BS6" s="17" t="s">
        <v>18</v>
      </c>
    </row>
    <row r="7" spans="2:71" ht="14.45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Q7" s="22"/>
      <c r="BE7" s="191"/>
      <c r="BS7" s="17" t="s">
        <v>21</v>
      </c>
    </row>
    <row r="8" spans="2:71" ht="14.45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Q8" s="22"/>
      <c r="BE8" s="191"/>
      <c r="BS8" s="17" t="s">
        <v>26</v>
      </c>
    </row>
    <row r="9" spans="2:71" ht="14.45" customHeight="1">
      <c r="B9" s="21"/>
      <c r="AQ9" s="22"/>
      <c r="BE9" s="191"/>
      <c r="BS9" s="17" t="s">
        <v>27</v>
      </c>
    </row>
    <row r="10" spans="2:71" ht="14.45" customHeight="1">
      <c r="B10" s="21"/>
      <c r="D10" s="28" t="s">
        <v>28</v>
      </c>
      <c r="AK10" s="28" t="s">
        <v>29</v>
      </c>
      <c r="AN10" s="26" t="s">
        <v>3</v>
      </c>
      <c r="AQ10" s="22"/>
      <c r="BE10" s="191"/>
      <c r="BS10" s="17" t="s">
        <v>18</v>
      </c>
    </row>
    <row r="11" spans="2:71" ht="18.4" customHeight="1">
      <c r="B11" s="21"/>
      <c r="E11" s="26" t="s">
        <v>30</v>
      </c>
      <c r="AK11" s="28" t="s">
        <v>31</v>
      </c>
      <c r="AN11" s="26" t="s">
        <v>3</v>
      </c>
      <c r="AQ11" s="22"/>
      <c r="BE11" s="191"/>
      <c r="BS11" s="17" t="s">
        <v>18</v>
      </c>
    </row>
    <row r="12" spans="2:71" ht="6.95" customHeight="1">
      <c r="B12" s="21"/>
      <c r="AQ12" s="22"/>
      <c r="BE12" s="191"/>
      <c r="BS12" s="17" t="s">
        <v>18</v>
      </c>
    </row>
    <row r="13" spans="2:71" ht="14.45" customHeight="1">
      <c r="B13" s="21"/>
      <c r="D13" s="28" t="s">
        <v>32</v>
      </c>
      <c r="AK13" s="28" t="s">
        <v>29</v>
      </c>
      <c r="AN13" s="30" t="s">
        <v>33</v>
      </c>
      <c r="AQ13" s="22"/>
      <c r="BE13" s="191"/>
      <c r="BS13" s="17" t="s">
        <v>18</v>
      </c>
    </row>
    <row r="14" spans="2:71" ht="15">
      <c r="B14" s="21"/>
      <c r="E14" s="198" t="s">
        <v>33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28" t="s">
        <v>31</v>
      </c>
      <c r="AN14" s="30" t="s">
        <v>33</v>
      </c>
      <c r="AQ14" s="22"/>
      <c r="BE14" s="191"/>
      <c r="BS14" s="17" t="s">
        <v>18</v>
      </c>
    </row>
    <row r="15" spans="2:71" ht="6.95" customHeight="1">
      <c r="B15" s="21"/>
      <c r="AQ15" s="22"/>
      <c r="BE15" s="191"/>
      <c r="BS15" s="17" t="s">
        <v>4</v>
      </c>
    </row>
    <row r="16" spans="2:71" ht="14.45" customHeight="1">
      <c r="B16" s="21"/>
      <c r="D16" s="28" t="s">
        <v>34</v>
      </c>
      <c r="AK16" s="28" t="s">
        <v>29</v>
      </c>
      <c r="AN16" s="26" t="s">
        <v>3</v>
      </c>
      <c r="AQ16" s="22"/>
      <c r="BE16" s="191"/>
      <c r="BS16" s="17" t="s">
        <v>4</v>
      </c>
    </row>
    <row r="17" spans="2:71" ht="18.4" customHeight="1">
      <c r="B17" s="21"/>
      <c r="E17" s="26" t="s">
        <v>35</v>
      </c>
      <c r="AK17" s="28" t="s">
        <v>31</v>
      </c>
      <c r="AN17" s="26" t="s">
        <v>3</v>
      </c>
      <c r="AQ17" s="22"/>
      <c r="BE17" s="191"/>
      <c r="BS17" s="17" t="s">
        <v>36</v>
      </c>
    </row>
    <row r="18" spans="2:71" ht="6.95" customHeight="1">
      <c r="B18" s="21"/>
      <c r="AQ18" s="22"/>
      <c r="BE18" s="191"/>
      <c r="BS18" s="17" t="s">
        <v>7</v>
      </c>
    </row>
    <row r="19" spans="2:71" ht="14.45" customHeight="1">
      <c r="B19" s="21"/>
      <c r="D19" s="28" t="s">
        <v>37</v>
      </c>
      <c r="AK19" s="28" t="s">
        <v>29</v>
      </c>
      <c r="AN19" s="26" t="s">
        <v>3</v>
      </c>
      <c r="AQ19" s="22"/>
      <c r="BE19" s="191"/>
      <c r="BS19" s="17" t="s">
        <v>7</v>
      </c>
    </row>
    <row r="20" spans="2:57" ht="18.4" customHeight="1">
      <c r="B20" s="21"/>
      <c r="E20" s="26" t="s">
        <v>38</v>
      </c>
      <c r="AK20" s="28" t="s">
        <v>31</v>
      </c>
      <c r="AN20" s="26" t="s">
        <v>3</v>
      </c>
      <c r="AQ20" s="22"/>
      <c r="BE20" s="191"/>
    </row>
    <row r="21" spans="2:57" ht="6.95" customHeight="1">
      <c r="B21" s="21"/>
      <c r="AQ21" s="22"/>
      <c r="BE21" s="191"/>
    </row>
    <row r="22" spans="2:57" ht="15">
      <c r="B22" s="21"/>
      <c r="D22" s="28" t="s">
        <v>39</v>
      </c>
      <c r="AQ22" s="22"/>
      <c r="BE22" s="191"/>
    </row>
    <row r="23" spans="2:57" ht="22.5" customHeight="1">
      <c r="B23" s="21"/>
      <c r="E23" s="199" t="s">
        <v>3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Q23" s="22"/>
      <c r="BE23" s="191"/>
    </row>
    <row r="24" spans="2:57" ht="6.95" customHeight="1">
      <c r="B24" s="21"/>
      <c r="AQ24" s="22"/>
      <c r="BE24" s="191"/>
    </row>
    <row r="25" spans="2:57" ht="6.95" customHeight="1">
      <c r="B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Q25" s="22"/>
      <c r="BE25" s="191"/>
    </row>
    <row r="26" spans="2:57" ht="14.45" customHeight="1">
      <c r="B26" s="21"/>
      <c r="D26" s="32" t="s">
        <v>40</v>
      </c>
      <c r="AK26" s="200">
        <f>ROUND(AG87,2)</f>
        <v>0</v>
      </c>
      <c r="AL26" s="191"/>
      <c r="AM26" s="191"/>
      <c r="AN26" s="191"/>
      <c r="AO26" s="191"/>
      <c r="AQ26" s="22"/>
      <c r="BE26" s="191"/>
    </row>
    <row r="27" spans="2:57" ht="14.45" customHeight="1">
      <c r="B27" s="21"/>
      <c r="D27" s="32" t="s">
        <v>41</v>
      </c>
      <c r="AK27" s="200">
        <f>ROUND(AG92,2)</f>
        <v>0</v>
      </c>
      <c r="AL27" s="191"/>
      <c r="AM27" s="191"/>
      <c r="AN27" s="191"/>
      <c r="AO27" s="191"/>
      <c r="AQ27" s="22"/>
      <c r="BE27" s="191"/>
    </row>
    <row r="28" spans="2:57" s="1" customFormat="1" ht="6.95" customHeight="1">
      <c r="B28" s="33"/>
      <c r="AQ28" s="34"/>
      <c r="BE28" s="194"/>
    </row>
    <row r="29" spans="2:57" s="1" customFormat="1" ht="25.9" customHeight="1">
      <c r="B29" s="33"/>
      <c r="D29" s="35" t="s">
        <v>42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01">
        <f>ROUND(AK26+AK27,2)</f>
        <v>0</v>
      </c>
      <c r="AL29" s="202"/>
      <c r="AM29" s="202"/>
      <c r="AN29" s="202"/>
      <c r="AO29" s="202"/>
      <c r="AQ29" s="34"/>
      <c r="BE29" s="194"/>
    </row>
    <row r="30" spans="2:57" s="1" customFormat="1" ht="6.95" customHeight="1">
      <c r="B30" s="33"/>
      <c r="AQ30" s="34"/>
      <c r="BE30" s="194"/>
    </row>
    <row r="31" spans="2:57" s="2" customFormat="1" ht="14.45" customHeight="1">
      <c r="B31" s="37"/>
      <c r="D31" s="38" t="s">
        <v>43</v>
      </c>
      <c r="F31" s="38" t="s">
        <v>44</v>
      </c>
      <c r="L31" s="203">
        <v>0.21</v>
      </c>
      <c r="M31" s="195"/>
      <c r="N31" s="195"/>
      <c r="O31" s="195"/>
      <c r="T31" s="40" t="s">
        <v>45</v>
      </c>
      <c r="W31" s="204">
        <f>ROUND(AZ87+SUM(CD93:CD97),2)</f>
        <v>0</v>
      </c>
      <c r="X31" s="195"/>
      <c r="Y31" s="195"/>
      <c r="Z31" s="195"/>
      <c r="AA31" s="195"/>
      <c r="AB31" s="195"/>
      <c r="AC31" s="195"/>
      <c r="AD31" s="195"/>
      <c r="AE31" s="195"/>
      <c r="AK31" s="204">
        <f>ROUND(AV87+SUM(BY93:BY97),2)</f>
        <v>0</v>
      </c>
      <c r="AL31" s="195"/>
      <c r="AM31" s="195"/>
      <c r="AN31" s="195"/>
      <c r="AO31" s="195"/>
      <c r="AQ31" s="41"/>
      <c r="BE31" s="195"/>
    </row>
    <row r="32" spans="2:57" s="2" customFormat="1" ht="14.45" customHeight="1">
      <c r="B32" s="37"/>
      <c r="F32" s="38" t="s">
        <v>46</v>
      </c>
      <c r="L32" s="203">
        <v>0.15</v>
      </c>
      <c r="M32" s="195"/>
      <c r="N32" s="195"/>
      <c r="O32" s="195"/>
      <c r="T32" s="40" t="s">
        <v>45</v>
      </c>
      <c r="W32" s="204">
        <f>ROUND(BA87+SUM(CE93:CE97),2)</f>
        <v>0</v>
      </c>
      <c r="X32" s="195"/>
      <c r="Y32" s="195"/>
      <c r="Z32" s="195"/>
      <c r="AA32" s="195"/>
      <c r="AB32" s="195"/>
      <c r="AC32" s="195"/>
      <c r="AD32" s="195"/>
      <c r="AE32" s="195"/>
      <c r="AK32" s="204">
        <f>ROUND(AW87+SUM(BZ93:BZ97),2)</f>
        <v>0</v>
      </c>
      <c r="AL32" s="195"/>
      <c r="AM32" s="195"/>
      <c r="AN32" s="195"/>
      <c r="AO32" s="195"/>
      <c r="AQ32" s="41"/>
      <c r="BE32" s="195"/>
    </row>
    <row r="33" spans="2:57" s="2" customFormat="1" ht="14.45" customHeight="1" hidden="1">
      <c r="B33" s="37"/>
      <c r="F33" s="38" t="s">
        <v>47</v>
      </c>
      <c r="L33" s="203">
        <v>0.21</v>
      </c>
      <c r="M33" s="195"/>
      <c r="N33" s="195"/>
      <c r="O33" s="195"/>
      <c r="T33" s="40" t="s">
        <v>45</v>
      </c>
      <c r="W33" s="204">
        <f>ROUND(BB87+SUM(CF93:CF97),2)</f>
        <v>0</v>
      </c>
      <c r="X33" s="195"/>
      <c r="Y33" s="195"/>
      <c r="Z33" s="195"/>
      <c r="AA33" s="195"/>
      <c r="AB33" s="195"/>
      <c r="AC33" s="195"/>
      <c r="AD33" s="195"/>
      <c r="AE33" s="195"/>
      <c r="AK33" s="204">
        <v>0</v>
      </c>
      <c r="AL33" s="195"/>
      <c r="AM33" s="195"/>
      <c r="AN33" s="195"/>
      <c r="AO33" s="195"/>
      <c r="AQ33" s="41"/>
      <c r="BE33" s="195"/>
    </row>
    <row r="34" spans="2:57" s="2" customFormat="1" ht="14.45" customHeight="1" hidden="1">
      <c r="B34" s="37"/>
      <c r="F34" s="38" t="s">
        <v>48</v>
      </c>
      <c r="L34" s="203">
        <v>0.15</v>
      </c>
      <c r="M34" s="195"/>
      <c r="N34" s="195"/>
      <c r="O34" s="195"/>
      <c r="T34" s="40" t="s">
        <v>45</v>
      </c>
      <c r="W34" s="204">
        <f>ROUND(BC87+SUM(CG93:CG97),2)</f>
        <v>0</v>
      </c>
      <c r="X34" s="195"/>
      <c r="Y34" s="195"/>
      <c r="Z34" s="195"/>
      <c r="AA34" s="195"/>
      <c r="AB34" s="195"/>
      <c r="AC34" s="195"/>
      <c r="AD34" s="195"/>
      <c r="AE34" s="195"/>
      <c r="AK34" s="204">
        <v>0</v>
      </c>
      <c r="AL34" s="195"/>
      <c r="AM34" s="195"/>
      <c r="AN34" s="195"/>
      <c r="AO34" s="195"/>
      <c r="AQ34" s="41"/>
      <c r="BE34" s="195"/>
    </row>
    <row r="35" spans="2:43" s="2" customFormat="1" ht="14.45" customHeight="1" hidden="1">
      <c r="B35" s="37"/>
      <c r="F35" s="38" t="s">
        <v>49</v>
      </c>
      <c r="L35" s="203">
        <v>0</v>
      </c>
      <c r="M35" s="195"/>
      <c r="N35" s="195"/>
      <c r="O35" s="195"/>
      <c r="T35" s="40" t="s">
        <v>45</v>
      </c>
      <c r="W35" s="204">
        <f>ROUND(BD87+SUM(CH93:CH97),2)</f>
        <v>0</v>
      </c>
      <c r="X35" s="195"/>
      <c r="Y35" s="195"/>
      <c r="Z35" s="195"/>
      <c r="AA35" s="195"/>
      <c r="AB35" s="195"/>
      <c r="AC35" s="195"/>
      <c r="AD35" s="195"/>
      <c r="AE35" s="195"/>
      <c r="AK35" s="204">
        <v>0</v>
      </c>
      <c r="AL35" s="195"/>
      <c r="AM35" s="195"/>
      <c r="AN35" s="195"/>
      <c r="AO35" s="195"/>
      <c r="AQ35" s="41"/>
    </row>
    <row r="36" spans="2:43" s="1" customFormat="1" ht="6.95" customHeight="1">
      <c r="B36" s="33"/>
      <c r="AQ36" s="34"/>
    </row>
    <row r="37" spans="2:43" s="1" customFormat="1" ht="25.9" customHeight="1">
      <c r="B37" s="33"/>
      <c r="C37" s="42"/>
      <c r="D37" s="43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51</v>
      </c>
      <c r="U37" s="44"/>
      <c r="V37" s="44"/>
      <c r="W37" s="44"/>
      <c r="X37" s="228" t="s">
        <v>52</v>
      </c>
      <c r="Y37" s="209"/>
      <c r="Z37" s="209"/>
      <c r="AA37" s="209"/>
      <c r="AB37" s="209"/>
      <c r="AC37" s="44"/>
      <c r="AD37" s="44"/>
      <c r="AE37" s="44"/>
      <c r="AF37" s="44"/>
      <c r="AG37" s="44"/>
      <c r="AH37" s="44"/>
      <c r="AI37" s="44"/>
      <c r="AJ37" s="44"/>
      <c r="AK37" s="208">
        <f>SUM(AK29:AK35)</f>
        <v>0</v>
      </c>
      <c r="AL37" s="209"/>
      <c r="AM37" s="209"/>
      <c r="AN37" s="209"/>
      <c r="AO37" s="210"/>
      <c r="AP37" s="42"/>
      <c r="AQ37" s="34"/>
    </row>
    <row r="38" spans="2:43" s="1" customFormat="1" ht="14.45" customHeight="1">
      <c r="B38" s="33"/>
      <c r="AQ38" s="34"/>
    </row>
    <row r="39" spans="2:43" ht="13.5">
      <c r="B39" s="21"/>
      <c r="AQ39" s="22"/>
    </row>
    <row r="40" spans="2:43" ht="13.5">
      <c r="B40" s="21"/>
      <c r="AQ40" s="22"/>
    </row>
    <row r="41" spans="2:43" ht="13.5">
      <c r="B41" s="21"/>
      <c r="AQ41" s="22"/>
    </row>
    <row r="42" spans="2:43" ht="13.5">
      <c r="B42" s="21"/>
      <c r="AQ42" s="22"/>
    </row>
    <row r="43" spans="2:43" ht="13.5">
      <c r="B43" s="21"/>
      <c r="AQ43" s="22"/>
    </row>
    <row r="44" spans="2:43" ht="13.5">
      <c r="B44" s="21"/>
      <c r="AQ44" s="22"/>
    </row>
    <row r="45" spans="2:43" ht="13.5">
      <c r="B45" s="21"/>
      <c r="AQ45" s="22"/>
    </row>
    <row r="46" spans="2:43" ht="13.5">
      <c r="B46" s="21"/>
      <c r="AQ46" s="22"/>
    </row>
    <row r="47" spans="2:43" ht="13.5">
      <c r="B47" s="21"/>
      <c r="AQ47" s="22"/>
    </row>
    <row r="48" spans="2:43" ht="13.5">
      <c r="B48" s="21"/>
      <c r="AQ48" s="22"/>
    </row>
    <row r="49" spans="2:43" s="1" customFormat="1" ht="15">
      <c r="B49" s="33"/>
      <c r="D49" s="46" t="s">
        <v>53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C49" s="46" t="s">
        <v>54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Q49" s="34"/>
    </row>
    <row r="50" spans="2:43" ht="13.5">
      <c r="B50" s="21"/>
      <c r="D50" s="49"/>
      <c r="Z50" s="50"/>
      <c r="AC50" s="49"/>
      <c r="AO50" s="50"/>
      <c r="AQ50" s="22"/>
    </row>
    <row r="51" spans="2:43" ht="13.5">
      <c r="B51" s="21"/>
      <c r="D51" s="49"/>
      <c r="Z51" s="50"/>
      <c r="AC51" s="49"/>
      <c r="AO51" s="50"/>
      <c r="AQ51" s="22"/>
    </row>
    <row r="52" spans="2:43" ht="13.5">
      <c r="B52" s="21"/>
      <c r="D52" s="49"/>
      <c r="Z52" s="50"/>
      <c r="AC52" s="49"/>
      <c r="AO52" s="50"/>
      <c r="AQ52" s="22"/>
    </row>
    <row r="53" spans="2:43" ht="13.5">
      <c r="B53" s="21"/>
      <c r="D53" s="49"/>
      <c r="Z53" s="50"/>
      <c r="AC53" s="49"/>
      <c r="AO53" s="50"/>
      <c r="AQ53" s="22"/>
    </row>
    <row r="54" spans="2:43" ht="13.5">
      <c r="B54" s="21"/>
      <c r="D54" s="49"/>
      <c r="Z54" s="50"/>
      <c r="AC54" s="49"/>
      <c r="AO54" s="50"/>
      <c r="AQ54" s="22"/>
    </row>
    <row r="55" spans="2:43" ht="13.5">
      <c r="B55" s="21"/>
      <c r="D55" s="49"/>
      <c r="Z55" s="50"/>
      <c r="AC55" s="49"/>
      <c r="AO55" s="50"/>
      <c r="AQ55" s="22"/>
    </row>
    <row r="56" spans="2:43" ht="13.5">
      <c r="B56" s="21"/>
      <c r="D56" s="49"/>
      <c r="Z56" s="50"/>
      <c r="AC56" s="49"/>
      <c r="AO56" s="50"/>
      <c r="AQ56" s="22"/>
    </row>
    <row r="57" spans="2:43" ht="13.5">
      <c r="B57" s="21"/>
      <c r="D57" s="49"/>
      <c r="Z57" s="50"/>
      <c r="AC57" s="49"/>
      <c r="AO57" s="50"/>
      <c r="AQ57" s="22"/>
    </row>
    <row r="58" spans="2:43" s="1" customFormat="1" ht="15">
      <c r="B58" s="33"/>
      <c r="D58" s="51" t="s">
        <v>55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56</v>
      </c>
      <c r="S58" s="52"/>
      <c r="T58" s="52"/>
      <c r="U58" s="52"/>
      <c r="V58" s="52"/>
      <c r="W58" s="52"/>
      <c r="X58" s="52"/>
      <c r="Y58" s="52"/>
      <c r="Z58" s="54"/>
      <c r="AC58" s="51" t="s">
        <v>55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56</v>
      </c>
      <c r="AN58" s="52"/>
      <c r="AO58" s="54"/>
      <c r="AQ58" s="34"/>
    </row>
    <row r="59" spans="2:43" ht="13.5">
      <c r="B59" s="21"/>
      <c r="AQ59" s="22"/>
    </row>
    <row r="60" spans="2:43" s="1" customFormat="1" ht="15">
      <c r="B60" s="33"/>
      <c r="D60" s="46" t="s">
        <v>57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C60" s="46" t="s">
        <v>58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Q60" s="34"/>
    </row>
    <row r="61" spans="2:43" ht="13.5">
      <c r="B61" s="21"/>
      <c r="D61" s="49"/>
      <c r="Z61" s="50"/>
      <c r="AC61" s="49"/>
      <c r="AO61" s="50"/>
      <c r="AQ61" s="22"/>
    </row>
    <row r="62" spans="2:43" ht="13.5">
      <c r="B62" s="21"/>
      <c r="D62" s="49"/>
      <c r="Z62" s="50"/>
      <c r="AC62" s="49"/>
      <c r="AO62" s="50"/>
      <c r="AQ62" s="22"/>
    </row>
    <row r="63" spans="2:43" ht="13.5">
      <c r="B63" s="21"/>
      <c r="D63" s="49"/>
      <c r="Z63" s="50"/>
      <c r="AC63" s="49"/>
      <c r="AO63" s="50"/>
      <c r="AQ63" s="22"/>
    </row>
    <row r="64" spans="2:43" ht="13.5">
      <c r="B64" s="21"/>
      <c r="D64" s="49"/>
      <c r="Z64" s="50"/>
      <c r="AC64" s="49"/>
      <c r="AO64" s="50"/>
      <c r="AQ64" s="22"/>
    </row>
    <row r="65" spans="2:43" ht="13.5">
      <c r="B65" s="21"/>
      <c r="D65" s="49"/>
      <c r="Z65" s="50"/>
      <c r="AC65" s="49"/>
      <c r="AO65" s="50"/>
      <c r="AQ65" s="22"/>
    </row>
    <row r="66" spans="2:43" ht="13.5">
      <c r="B66" s="21"/>
      <c r="D66" s="49"/>
      <c r="Z66" s="50"/>
      <c r="AC66" s="49"/>
      <c r="AO66" s="50"/>
      <c r="AQ66" s="22"/>
    </row>
    <row r="67" spans="2:43" ht="13.5">
      <c r="B67" s="21"/>
      <c r="D67" s="49"/>
      <c r="Z67" s="50"/>
      <c r="AC67" s="49"/>
      <c r="AO67" s="50"/>
      <c r="AQ67" s="22"/>
    </row>
    <row r="68" spans="2:43" ht="13.5">
      <c r="B68" s="21"/>
      <c r="D68" s="49"/>
      <c r="Z68" s="50"/>
      <c r="AC68" s="49"/>
      <c r="AO68" s="50"/>
      <c r="AQ68" s="22"/>
    </row>
    <row r="69" spans="2:43" s="1" customFormat="1" ht="15">
      <c r="B69" s="33"/>
      <c r="D69" s="51" t="s">
        <v>55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56</v>
      </c>
      <c r="S69" s="52"/>
      <c r="T69" s="52"/>
      <c r="U69" s="52"/>
      <c r="V69" s="52"/>
      <c r="W69" s="52"/>
      <c r="X69" s="52"/>
      <c r="Y69" s="52"/>
      <c r="Z69" s="54"/>
      <c r="AC69" s="51" t="s">
        <v>55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56</v>
      </c>
      <c r="AN69" s="52"/>
      <c r="AO69" s="54"/>
      <c r="AQ69" s="34"/>
    </row>
    <row r="70" spans="2:43" s="1" customFormat="1" ht="6.95" customHeight="1">
      <c r="B70" s="33"/>
      <c r="AQ70" s="34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3"/>
      <c r="C76" s="192" t="s">
        <v>59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4"/>
    </row>
    <row r="77" spans="2:43" s="3" customFormat="1" ht="14.45" customHeight="1">
      <c r="B77" s="61"/>
      <c r="C77" s="28" t="s">
        <v>14</v>
      </c>
      <c r="L77" s="3" t="str">
        <f>K5</f>
        <v>SK17122-2</v>
      </c>
      <c r="AQ77" s="62"/>
    </row>
    <row r="78" spans="2:43" s="4" customFormat="1" ht="36.95" customHeight="1">
      <c r="B78" s="63"/>
      <c r="C78" s="64" t="s">
        <v>17</v>
      </c>
      <c r="L78" s="222" t="str">
        <f>K6</f>
        <v>ZŠ Turnov, Žižkova č.p. 525 - Rekonstrukce střešní krytiny na p.p.č. 856/2 v k.ú. Turnov - varianta 2</v>
      </c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Q78" s="65"/>
    </row>
    <row r="79" spans="2:43" s="1" customFormat="1" ht="6.95" customHeight="1">
      <c r="B79" s="33"/>
      <c r="AQ79" s="34"/>
    </row>
    <row r="80" spans="2:43" s="1" customFormat="1" ht="15">
      <c r="B80" s="33"/>
      <c r="C80" s="28" t="s">
        <v>22</v>
      </c>
      <c r="L80" s="66" t="str">
        <f>IF(K8="","",K8)</f>
        <v>p.p.č. 856/2</v>
      </c>
      <c r="AI80" s="28" t="s">
        <v>24</v>
      </c>
      <c r="AM80" s="67" t="str">
        <f>IF(AN8="","",AN8)</f>
        <v>29.9.2017</v>
      </c>
      <c r="AQ80" s="34"/>
    </row>
    <row r="81" spans="2:43" s="1" customFormat="1" ht="6.95" customHeight="1">
      <c r="B81" s="33"/>
      <c r="AQ81" s="34"/>
    </row>
    <row r="82" spans="2:56" s="1" customFormat="1" ht="15">
      <c r="B82" s="33"/>
      <c r="C82" s="28" t="s">
        <v>28</v>
      </c>
      <c r="L82" s="3" t="str">
        <f>IF(E11="","",E11)</f>
        <v>Město  Turnov</v>
      </c>
      <c r="AI82" s="28" t="s">
        <v>34</v>
      </c>
      <c r="AM82" s="224" t="str">
        <f>IF(E17="","",E17)</f>
        <v>ACTIV Projekce, s.r.o.</v>
      </c>
      <c r="AN82" s="194"/>
      <c r="AO82" s="194"/>
      <c r="AP82" s="194"/>
      <c r="AQ82" s="34"/>
      <c r="AS82" s="225" t="s">
        <v>60</v>
      </c>
      <c r="AT82" s="22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3"/>
      <c r="C83" s="28" t="s">
        <v>32</v>
      </c>
      <c r="L83" s="3" t="str">
        <f>IF(E14="Vyplň údaj","",E14)</f>
        <v/>
      </c>
      <c r="AI83" s="28" t="s">
        <v>37</v>
      </c>
      <c r="AM83" s="224" t="str">
        <f>IF(E20="","",E20)</f>
        <v>Martin Škrabal</v>
      </c>
      <c r="AN83" s="194"/>
      <c r="AO83" s="194"/>
      <c r="AP83" s="194"/>
      <c r="AQ83" s="34"/>
      <c r="AS83" s="227"/>
      <c r="AT83" s="194"/>
      <c r="BD83" s="68"/>
    </row>
    <row r="84" spans="2:56" s="1" customFormat="1" ht="10.9" customHeight="1">
      <c r="B84" s="33"/>
      <c r="AQ84" s="34"/>
      <c r="AS84" s="227"/>
      <c r="AT84" s="194"/>
      <c r="BD84" s="68"/>
    </row>
    <row r="85" spans="2:56" s="1" customFormat="1" ht="29.25" customHeight="1">
      <c r="B85" s="33"/>
      <c r="C85" s="211" t="s">
        <v>61</v>
      </c>
      <c r="D85" s="212"/>
      <c r="E85" s="212"/>
      <c r="F85" s="212"/>
      <c r="G85" s="212"/>
      <c r="H85" s="69"/>
      <c r="I85" s="213" t="s">
        <v>62</v>
      </c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3" t="s">
        <v>63</v>
      </c>
      <c r="AH85" s="212"/>
      <c r="AI85" s="212"/>
      <c r="AJ85" s="212"/>
      <c r="AK85" s="212"/>
      <c r="AL85" s="212"/>
      <c r="AM85" s="212"/>
      <c r="AN85" s="213" t="s">
        <v>64</v>
      </c>
      <c r="AO85" s="212"/>
      <c r="AP85" s="214"/>
      <c r="AQ85" s="34"/>
      <c r="AS85" s="70" t="s">
        <v>65</v>
      </c>
      <c r="AT85" s="71" t="s">
        <v>66</v>
      </c>
      <c r="AU85" s="71" t="s">
        <v>67</v>
      </c>
      <c r="AV85" s="71" t="s">
        <v>68</v>
      </c>
      <c r="AW85" s="71" t="s">
        <v>69</v>
      </c>
      <c r="AX85" s="71" t="s">
        <v>70</v>
      </c>
      <c r="AY85" s="71" t="s">
        <v>71</v>
      </c>
      <c r="AZ85" s="71" t="s">
        <v>72</v>
      </c>
      <c r="BA85" s="71" t="s">
        <v>73</v>
      </c>
      <c r="BB85" s="71" t="s">
        <v>74</v>
      </c>
      <c r="BC85" s="71" t="s">
        <v>75</v>
      </c>
      <c r="BD85" s="72" t="s">
        <v>76</v>
      </c>
    </row>
    <row r="86" spans="2:56" s="1" customFormat="1" ht="10.9" customHeight="1">
      <c r="B86" s="33"/>
      <c r="AQ86" s="34"/>
      <c r="AS86" s="73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3"/>
      <c r="C87" s="74" t="s">
        <v>77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215">
        <f>ROUND(SUM(AG88:AG90),2)</f>
        <v>0</v>
      </c>
      <c r="AH87" s="215"/>
      <c r="AI87" s="215"/>
      <c r="AJ87" s="215"/>
      <c r="AK87" s="215"/>
      <c r="AL87" s="215"/>
      <c r="AM87" s="215"/>
      <c r="AN87" s="216">
        <f>SUM(AG87,AT87)</f>
        <v>0</v>
      </c>
      <c r="AO87" s="216"/>
      <c r="AP87" s="216"/>
      <c r="AQ87" s="65"/>
      <c r="AS87" s="76">
        <f>ROUND(SUM(AS88:AS90),2)</f>
        <v>0</v>
      </c>
      <c r="AT87" s="77">
        <f>ROUND(SUM(AV87:AW87),2)</f>
        <v>0</v>
      </c>
      <c r="AU87" s="78">
        <f>ROUND(SUM(AU88:AU90),5)</f>
        <v>0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ROUND(SUM(AZ88:AZ90),2)</f>
        <v>0</v>
      </c>
      <c r="BA87" s="77">
        <f>ROUND(SUM(BA88:BA90),2)</f>
        <v>0</v>
      </c>
      <c r="BB87" s="77">
        <f>ROUND(SUM(BB88:BB90),2)</f>
        <v>0</v>
      </c>
      <c r="BC87" s="77">
        <f>ROUND(SUM(BC88:BC90),2)</f>
        <v>0</v>
      </c>
      <c r="BD87" s="79">
        <f>ROUND(SUM(BD88:BD90),2)</f>
        <v>0</v>
      </c>
      <c r="BS87" s="64" t="s">
        <v>78</v>
      </c>
      <c r="BT87" s="64" t="s">
        <v>79</v>
      </c>
      <c r="BU87" s="80" t="s">
        <v>80</v>
      </c>
      <c r="BV87" s="64" t="s">
        <v>81</v>
      </c>
      <c r="BW87" s="64" t="s">
        <v>82</v>
      </c>
      <c r="BX87" s="64" t="s">
        <v>83</v>
      </c>
    </row>
    <row r="88" spans="1:76" s="5" customFormat="1" ht="22.5" customHeight="1">
      <c r="A88" s="185" t="s">
        <v>1059</v>
      </c>
      <c r="B88" s="81"/>
      <c r="C88" s="82"/>
      <c r="D88" s="207" t="s">
        <v>84</v>
      </c>
      <c r="E88" s="206"/>
      <c r="F88" s="206"/>
      <c r="G88" s="206"/>
      <c r="H88" s="206"/>
      <c r="I88" s="83"/>
      <c r="J88" s="207" t="s">
        <v>85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5">
        <f>'A - Střecha A'!M30</f>
        <v>0</v>
      </c>
      <c r="AH88" s="206"/>
      <c r="AI88" s="206"/>
      <c r="AJ88" s="206"/>
      <c r="AK88" s="206"/>
      <c r="AL88" s="206"/>
      <c r="AM88" s="206"/>
      <c r="AN88" s="205">
        <f>SUM(AG88,AT88)</f>
        <v>0</v>
      </c>
      <c r="AO88" s="206"/>
      <c r="AP88" s="206"/>
      <c r="AQ88" s="84"/>
      <c r="AS88" s="85">
        <f>'A - Střecha A'!M28</f>
        <v>0</v>
      </c>
      <c r="AT88" s="86">
        <f>ROUND(SUM(AV88:AW88),2)</f>
        <v>0</v>
      </c>
      <c r="AU88" s="87">
        <f>'A - Střecha A'!W138</f>
        <v>0</v>
      </c>
      <c r="AV88" s="86">
        <f>'A - Střecha A'!M32</f>
        <v>0</v>
      </c>
      <c r="AW88" s="86">
        <f>'A - Střecha A'!M33</f>
        <v>0</v>
      </c>
      <c r="AX88" s="86">
        <f>'A - Střecha A'!M34</f>
        <v>0</v>
      </c>
      <c r="AY88" s="86">
        <f>'A - Střecha A'!M35</f>
        <v>0</v>
      </c>
      <c r="AZ88" s="86">
        <f>'A - Střecha A'!H32</f>
        <v>0</v>
      </c>
      <c r="BA88" s="86">
        <f>'A - Střecha A'!H33</f>
        <v>0</v>
      </c>
      <c r="BB88" s="86">
        <f>'A - Střecha A'!H34</f>
        <v>0</v>
      </c>
      <c r="BC88" s="86">
        <f>'A - Střecha A'!H35</f>
        <v>0</v>
      </c>
      <c r="BD88" s="88">
        <f>'A - Střecha A'!H36</f>
        <v>0</v>
      </c>
      <c r="BT88" s="89" t="s">
        <v>21</v>
      </c>
      <c r="BV88" s="89" t="s">
        <v>81</v>
      </c>
      <c r="BW88" s="89" t="s">
        <v>86</v>
      </c>
      <c r="BX88" s="89" t="s">
        <v>82</v>
      </c>
    </row>
    <row r="89" spans="1:76" s="5" customFormat="1" ht="22.5" customHeight="1">
      <c r="A89" s="185" t="s">
        <v>1059</v>
      </c>
      <c r="B89" s="81"/>
      <c r="C89" s="82"/>
      <c r="D89" s="207" t="s">
        <v>87</v>
      </c>
      <c r="E89" s="206"/>
      <c r="F89" s="206"/>
      <c r="G89" s="206"/>
      <c r="H89" s="206"/>
      <c r="I89" s="83"/>
      <c r="J89" s="207" t="s">
        <v>88</v>
      </c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5">
        <f>'B - Střecha B'!M30</f>
        <v>0</v>
      </c>
      <c r="AH89" s="206"/>
      <c r="AI89" s="206"/>
      <c r="AJ89" s="206"/>
      <c r="AK89" s="206"/>
      <c r="AL89" s="206"/>
      <c r="AM89" s="206"/>
      <c r="AN89" s="205">
        <f>SUM(AG89,AT89)</f>
        <v>0</v>
      </c>
      <c r="AO89" s="206"/>
      <c r="AP89" s="206"/>
      <c r="AQ89" s="84"/>
      <c r="AS89" s="85">
        <f>'B - Střecha B'!M28</f>
        <v>0</v>
      </c>
      <c r="AT89" s="86">
        <f>ROUND(SUM(AV89:AW89),2)</f>
        <v>0</v>
      </c>
      <c r="AU89" s="87">
        <f>'B - Střecha B'!W136</f>
        <v>0</v>
      </c>
      <c r="AV89" s="86">
        <f>'B - Střecha B'!M32</f>
        <v>0</v>
      </c>
      <c r="AW89" s="86">
        <f>'B - Střecha B'!M33</f>
        <v>0</v>
      </c>
      <c r="AX89" s="86">
        <f>'B - Střecha B'!M34</f>
        <v>0</v>
      </c>
      <c r="AY89" s="86">
        <f>'B - Střecha B'!M35</f>
        <v>0</v>
      </c>
      <c r="AZ89" s="86">
        <f>'B - Střecha B'!H32</f>
        <v>0</v>
      </c>
      <c r="BA89" s="86">
        <f>'B - Střecha B'!H33</f>
        <v>0</v>
      </c>
      <c r="BB89" s="86">
        <f>'B - Střecha B'!H34</f>
        <v>0</v>
      </c>
      <c r="BC89" s="86">
        <f>'B - Střecha B'!H35</f>
        <v>0</v>
      </c>
      <c r="BD89" s="88">
        <f>'B - Střecha B'!H36</f>
        <v>0</v>
      </c>
      <c r="BT89" s="89" t="s">
        <v>21</v>
      </c>
      <c r="BV89" s="89" t="s">
        <v>81</v>
      </c>
      <c r="BW89" s="89" t="s">
        <v>89</v>
      </c>
      <c r="BX89" s="89" t="s">
        <v>82</v>
      </c>
    </row>
    <row r="90" spans="1:76" s="5" customFormat="1" ht="22.5" customHeight="1">
      <c r="A90" s="185" t="s">
        <v>1059</v>
      </c>
      <c r="B90" s="81"/>
      <c r="C90" s="82"/>
      <c r="D90" s="207" t="s">
        <v>90</v>
      </c>
      <c r="E90" s="206"/>
      <c r="F90" s="206"/>
      <c r="G90" s="206"/>
      <c r="H90" s="206"/>
      <c r="I90" s="83"/>
      <c r="J90" s="207" t="s">
        <v>91</v>
      </c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5">
        <f>'C - Střecha C'!M30</f>
        <v>0</v>
      </c>
      <c r="AH90" s="206"/>
      <c r="AI90" s="206"/>
      <c r="AJ90" s="206"/>
      <c r="AK90" s="206"/>
      <c r="AL90" s="206"/>
      <c r="AM90" s="206"/>
      <c r="AN90" s="205">
        <f>SUM(AG90,AT90)</f>
        <v>0</v>
      </c>
      <c r="AO90" s="206"/>
      <c r="AP90" s="206"/>
      <c r="AQ90" s="84"/>
      <c r="AS90" s="90">
        <f>'C - Střecha C'!M28</f>
        <v>0</v>
      </c>
      <c r="AT90" s="91">
        <f>ROUND(SUM(AV90:AW90),2)</f>
        <v>0</v>
      </c>
      <c r="AU90" s="92">
        <f>'C - Střecha C'!W136</f>
        <v>0</v>
      </c>
      <c r="AV90" s="91">
        <f>'C - Střecha C'!M32</f>
        <v>0</v>
      </c>
      <c r="AW90" s="91">
        <f>'C - Střecha C'!M33</f>
        <v>0</v>
      </c>
      <c r="AX90" s="91">
        <f>'C - Střecha C'!M34</f>
        <v>0</v>
      </c>
      <c r="AY90" s="91">
        <f>'C - Střecha C'!M35</f>
        <v>0</v>
      </c>
      <c r="AZ90" s="91">
        <f>'C - Střecha C'!H32</f>
        <v>0</v>
      </c>
      <c r="BA90" s="91">
        <f>'C - Střecha C'!H33</f>
        <v>0</v>
      </c>
      <c r="BB90" s="91">
        <f>'C - Střecha C'!H34</f>
        <v>0</v>
      </c>
      <c r="BC90" s="91">
        <f>'C - Střecha C'!H35</f>
        <v>0</v>
      </c>
      <c r="BD90" s="93">
        <f>'C - Střecha C'!H36</f>
        <v>0</v>
      </c>
      <c r="BT90" s="89" t="s">
        <v>21</v>
      </c>
      <c r="BV90" s="89" t="s">
        <v>81</v>
      </c>
      <c r="BW90" s="89" t="s">
        <v>92</v>
      </c>
      <c r="BX90" s="89" t="s">
        <v>82</v>
      </c>
    </row>
    <row r="91" spans="2:43" ht="13.5">
      <c r="B91" s="21"/>
      <c r="AQ91" s="22"/>
    </row>
    <row r="92" spans="2:48" s="1" customFormat="1" ht="30" customHeight="1">
      <c r="B92" s="33"/>
      <c r="C92" s="74" t="s">
        <v>93</v>
      </c>
      <c r="AG92" s="216">
        <f>ROUND(SUM(AG93:AG96),2)</f>
        <v>0</v>
      </c>
      <c r="AH92" s="194"/>
      <c r="AI92" s="194"/>
      <c r="AJ92" s="194"/>
      <c r="AK92" s="194"/>
      <c r="AL92" s="194"/>
      <c r="AM92" s="194"/>
      <c r="AN92" s="216">
        <f>ROUND(SUM(AN93:AN96),2)</f>
        <v>0</v>
      </c>
      <c r="AO92" s="194"/>
      <c r="AP92" s="194"/>
      <c r="AQ92" s="34"/>
      <c r="AS92" s="70" t="s">
        <v>94</v>
      </c>
      <c r="AT92" s="71" t="s">
        <v>95</v>
      </c>
      <c r="AU92" s="71" t="s">
        <v>43</v>
      </c>
      <c r="AV92" s="72" t="s">
        <v>66</v>
      </c>
    </row>
    <row r="93" spans="2:89" s="1" customFormat="1" ht="19.9" customHeight="1">
      <c r="B93" s="33"/>
      <c r="D93" s="94" t="s">
        <v>96</v>
      </c>
      <c r="AG93" s="219">
        <f>ROUND(AG87*AS93,2)</f>
        <v>0</v>
      </c>
      <c r="AH93" s="194"/>
      <c r="AI93" s="194"/>
      <c r="AJ93" s="194"/>
      <c r="AK93" s="194"/>
      <c r="AL93" s="194"/>
      <c r="AM93" s="194"/>
      <c r="AN93" s="217">
        <f>ROUND(AG93+AV93,2)</f>
        <v>0</v>
      </c>
      <c r="AO93" s="194"/>
      <c r="AP93" s="194"/>
      <c r="AQ93" s="34"/>
      <c r="AS93" s="95">
        <v>0</v>
      </c>
      <c r="AT93" s="96" t="s">
        <v>97</v>
      </c>
      <c r="AU93" s="96" t="s">
        <v>44</v>
      </c>
      <c r="AV93" s="97">
        <f>ROUND(IF(AU93="základní",AG93*L31,IF(AU93="snížená",AG93*L32,0)),2)</f>
        <v>0</v>
      </c>
      <c r="BV93" s="17" t="s">
        <v>98</v>
      </c>
      <c r="BY93" s="98">
        <f>IF(AU93="základní",AV93,0)</f>
        <v>0</v>
      </c>
      <c r="BZ93" s="98">
        <f>IF(AU93="snížená",AV93,0)</f>
        <v>0</v>
      </c>
      <c r="CA93" s="98">
        <v>0</v>
      </c>
      <c r="CB93" s="98">
        <v>0</v>
      </c>
      <c r="CC93" s="98">
        <v>0</v>
      </c>
      <c r="CD93" s="98">
        <f>IF(AU93="základní",AG93,0)</f>
        <v>0</v>
      </c>
      <c r="CE93" s="98">
        <f>IF(AU93="snížená",AG93,0)</f>
        <v>0</v>
      </c>
      <c r="CF93" s="98">
        <f>IF(AU93="zákl. přenesená",AG93,0)</f>
        <v>0</v>
      </c>
      <c r="CG93" s="98">
        <f>IF(AU93="sníž. přenesená",AG93,0)</f>
        <v>0</v>
      </c>
      <c r="CH93" s="98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>x</v>
      </c>
    </row>
    <row r="94" spans="2:89" s="1" customFormat="1" ht="19.9" customHeight="1">
      <c r="B94" s="33"/>
      <c r="D94" s="218" t="s">
        <v>99</v>
      </c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G94" s="219">
        <f>AG87*AS94</f>
        <v>0</v>
      </c>
      <c r="AH94" s="194"/>
      <c r="AI94" s="194"/>
      <c r="AJ94" s="194"/>
      <c r="AK94" s="194"/>
      <c r="AL94" s="194"/>
      <c r="AM94" s="194"/>
      <c r="AN94" s="217">
        <f>AG94+AV94</f>
        <v>0</v>
      </c>
      <c r="AO94" s="194"/>
      <c r="AP94" s="194"/>
      <c r="AQ94" s="34"/>
      <c r="AS94" s="99">
        <v>0</v>
      </c>
      <c r="AT94" s="100" t="s">
        <v>97</v>
      </c>
      <c r="AU94" s="100" t="s">
        <v>44</v>
      </c>
      <c r="AV94" s="101">
        <f>ROUND(IF(AU94="nulová",0,IF(OR(AU94="základní",AU94="zákl. přenesená"),AG94*L31,AG94*L32)),2)</f>
        <v>0</v>
      </c>
      <c r="BV94" s="17" t="s">
        <v>100</v>
      </c>
      <c r="BY94" s="98">
        <f>IF(AU94="základní",AV94,0)</f>
        <v>0</v>
      </c>
      <c r="BZ94" s="98">
        <f>IF(AU94="snížená",AV94,0)</f>
        <v>0</v>
      </c>
      <c r="CA94" s="98">
        <f>IF(AU94="zákl. přenesená",AV94,0)</f>
        <v>0</v>
      </c>
      <c r="CB94" s="98">
        <f>IF(AU94="sníž. přenesená",AV94,0)</f>
        <v>0</v>
      </c>
      <c r="CC94" s="98">
        <f>IF(AU94="nulová",AV94,0)</f>
        <v>0</v>
      </c>
      <c r="CD94" s="98">
        <f>IF(AU94="základní",AG94,0)</f>
        <v>0</v>
      </c>
      <c r="CE94" s="98">
        <f>IF(AU94="snížená",AG94,0)</f>
        <v>0</v>
      </c>
      <c r="CF94" s="98">
        <f>IF(AU94="zákl. přenesená",AG94,0)</f>
        <v>0</v>
      </c>
      <c r="CG94" s="98">
        <f>IF(AU94="sníž. přenesená",AG94,0)</f>
        <v>0</v>
      </c>
      <c r="CH94" s="98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89" s="1" customFormat="1" ht="19.9" customHeight="1">
      <c r="B95" s="33"/>
      <c r="D95" s="218" t="s">
        <v>99</v>
      </c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G95" s="219">
        <f>AG87*AS95</f>
        <v>0</v>
      </c>
      <c r="AH95" s="194"/>
      <c r="AI95" s="194"/>
      <c r="AJ95" s="194"/>
      <c r="AK95" s="194"/>
      <c r="AL95" s="194"/>
      <c r="AM95" s="194"/>
      <c r="AN95" s="217">
        <f>AG95+AV95</f>
        <v>0</v>
      </c>
      <c r="AO95" s="194"/>
      <c r="AP95" s="194"/>
      <c r="AQ95" s="34"/>
      <c r="AS95" s="99">
        <v>0</v>
      </c>
      <c r="AT95" s="100" t="s">
        <v>97</v>
      </c>
      <c r="AU95" s="100" t="s">
        <v>44</v>
      </c>
      <c r="AV95" s="101">
        <f>ROUND(IF(AU95="nulová",0,IF(OR(AU95="základní",AU95="zákl. přenesená"),AG95*L31,AG95*L32)),2)</f>
        <v>0</v>
      </c>
      <c r="BV95" s="17" t="s">
        <v>100</v>
      </c>
      <c r="BY95" s="98">
        <f>IF(AU95="základní",AV95,0)</f>
        <v>0</v>
      </c>
      <c r="BZ95" s="98">
        <f>IF(AU95="snížená",AV95,0)</f>
        <v>0</v>
      </c>
      <c r="CA95" s="98">
        <f>IF(AU95="zákl. přenesená",AV95,0)</f>
        <v>0</v>
      </c>
      <c r="CB95" s="98">
        <f>IF(AU95="sníž. přenesená",AV95,0)</f>
        <v>0</v>
      </c>
      <c r="CC95" s="98">
        <f>IF(AU95="nulová",AV95,0)</f>
        <v>0</v>
      </c>
      <c r="CD95" s="98">
        <f>IF(AU95="základní",AG95,0)</f>
        <v>0</v>
      </c>
      <c r="CE95" s="98">
        <f>IF(AU95="snížená",AG95,0)</f>
        <v>0</v>
      </c>
      <c r="CF95" s="98">
        <f>IF(AU95="zákl. přenesená",AG95,0)</f>
        <v>0</v>
      </c>
      <c r="CG95" s="98">
        <f>IF(AU95="sníž. přenesená",AG95,0)</f>
        <v>0</v>
      </c>
      <c r="CH95" s="98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/>
      </c>
    </row>
    <row r="96" spans="2:89" s="1" customFormat="1" ht="19.9" customHeight="1">
      <c r="B96" s="33"/>
      <c r="D96" s="218" t="s">
        <v>99</v>
      </c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G96" s="219">
        <f>AG87*AS96</f>
        <v>0</v>
      </c>
      <c r="AH96" s="194"/>
      <c r="AI96" s="194"/>
      <c r="AJ96" s="194"/>
      <c r="AK96" s="194"/>
      <c r="AL96" s="194"/>
      <c r="AM96" s="194"/>
      <c r="AN96" s="217">
        <f>AG96+AV96</f>
        <v>0</v>
      </c>
      <c r="AO96" s="194"/>
      <c r="AP96" s="194"/>
      <c r="AQ96" s="34"/>
      <c r="AS96" s="102">
        <v>0</v>
      </c>
      <c r="AT96" s="103" t="s">
        <v>97</v>
      </c>
      <c r="AU96" s="103" t="s">
        <v>44</v>
      </c>
      <c r="AV96" s="104">
        <f>ROUND(IF(AU96="nulová",0,IF(OR(AU96="základní",AU96="zákl. přenesená"),AG96*L31,AG96*L32)),2)</f>
        <v>0</v>
      </c>
      <c r="BV96" s="17" t="s">
        <v>100</v>
      </c>
      <c r="BY96" s="98">
        <f>IF(AU96="základní",AV96,0)</f>
        <v>0</v>
      </c>
      <c r="BZ96" s="98">
        <f>IF(AU96="snížená",AV96,0)</f>
        <v>0</v>
      </c>
      <c r="CA96" s="98">
        <f>IF(AU96="zákl. přenesená",AV96,0)</f>
        <v>0</v>
      </c>
      <c r="CB96" s="98">
        <f>IF(AU96="sníž. přenesená",AV96,0)</f>
        <v>0</v>
      </c>
      <c r="CC96" s="98">
        <f>IF(AU96="nulová",AV96,0)</f>
        <v>0</v>
      </c>
      <c r="CD96" s="98">
        <f>IF(AU96="základní",AG96,0)</f>
        <v>0</v>
      </c>
      <c r="CE96" s="98">
        <f>IF(AU96="snížená",AG96,0)</f>
        <v>0</v>
      </c>
      <c r="CF96" s="98">
        <f>IF(AU96="zákl. přenesená",AG96,0)</f>
        <v>0</v>
      </c>
      <c r="CG96" s="98">
        <f>IF(AU96="sníž. přenesená",AG96,0)</f>
        <v>0</v>
      </c>
      <c r="CH96" s="98">
        <f>IF(AU96="nulová",AG96,0)</f>
        <v>0</v>
      </c>
      <c r="CI96" s="17">
        <f>IF(AU96="základní",1,IF(AU96="snížená",2,IF(AU96="zákl. přenesená",4,IF(AU96="sníž. přenesená",5,3))))</f>
        <v>1</v>
      </c>
      <c r="CJ96" s="17">
        <f>IF(AT96="stavební čast",1,IF(8896="investiční čast",2,3))</f>
        <v>1</v>
      </c>
      <c r="CK96" s="17" t="str">
        <f>IF(D96="Vyplň vlastní","","x")</f>
        <v/>
      </c>
    </row>
    <row r="97" spans="2:43" s="1" customFormat="1" ht="10.9" customHeight="1">
      <c r="B97" s="33"/>
      <c r="AQ97" s="34"/>
    </row>
    <row r="98" spans="2:43" s="1" customFormat="1" ht="30" customHeight="1">
      <c r="B98" s="33"/>
      <c r="C98" s="105" t="s">
        <v>101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220">
        <f>ROUND(AG87+AG92,2)</f>
        <v>0</v>
      </c>
      <c r="AH98" s="220"/>
      <c r="AI98" s="220"/>
      <c r="AJ98" s="220"/>
      <c r="AK98" s="220"/>
      <c r="AL98" s="220"/>
      <c r="AM98" s="220"/>
      <c r="AN98" s="220">
        <f>AN87+AN92</f>
        <v>0</v>
      </c>
      <c r="AO98" s="220"/>
      <c r="AP98" s="220"/>
      <c r="AQ98" s="34"/>
    </row>
    <row r="99" spans="2:43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7"/>
    </row>
  </sheetData>
  <mergeCells count="66"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5:AB95"/>
    <mergeCell ref="AG95:AM95"/>
    <mergeCell ref="D96:AB96"/>
    <mergeCell ref="AG96:AM96"/>
    <mergeCell ref="AN96:AP96"/>
    <mergeCell ref="D94:AB94"/>
    <mergeCell ref="AG94:AM94"/>
    <mergeCell ref="AN94:AP94"/>
    <mergeCell ref="AN90:AP90"/>
    <mergeCell ref="AG90:AM90"/>
    <mergeCell ref="D90:H90"/>
    <mergeCell ref="J90:AF90"/>
    <mergeCell ref="AN95:AP95"/>
    <mergeCell ref="AG92:AM92"/>
    <mergeCell ref="AN92:AP92"/>
    <mergeCell ref="AN89:AP89"/>
    <mergeCell ref="AG89:AM89"/>
    <mergeCell ref="D89:H89"/>
    <mergeCell ref="J89:AF89"/>
    <mergeCell ref="AK37:AO37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3:AT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A - Střecha A'!C2" tooltip="A - Střecha A" display="/"/>
    <hyperlink ref="A89" location="'B - Střecha B'!C2" tooltip="B - Střecha B" display="/"/>
    <hyperlink ref="A90" location="'C - Střecha C'!C2" tooltip="C - Střecha C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61"/>
  <sheetViews>
    <sheetView showGridLines="0" workbookViewId="0" topLeftCell="A1">
      <pane ySplit="1" topLeftCell="A399" activePane="bottomLeft" state="frozen"/>
      <selection pane="bottomLeft" activeCell="F404" sqref="F404:I40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5"/>
      <c r="B1" s="186"/>
      <c r="C1" s="186"/>
      <c r="D1" s="187" t="s">
        <v>1</v>
      </c>
      <c r="E1" s="186"/>
      <c r="F1" s="188" t="s">
        <v>1060</v>
      </c>
      <c r="G1" s="188"/>
      <c r="H1" s="270" t="s">
        <v>1061</v>
      </c>
      <c r="I1" s="270"/>
      <c r="J1" s="270"/>
      <c r="K1" s="270"/>
      <c r="L1" s="188" t="s">
        <v>1062</v>
      </c>
      <c r="M1" s="186"/>
      <c r="N1" s="186"/>
      <c r="O1" s="187" t="s">
        <v>102</v>
      </c>
      <c r="P1" s="186"/>
      <c r="Q1" s="186"/>
      <c r="R1" s="186"/>
      <c r="S1" s="188" t="s">
        <v>1063</v>
      </c>
      <c r="T1" s="18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90" t="s">
        <v>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21" t="s">
        <v>6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2:46" ht="36.95" customHeight="1">
      <c r="B4" s="21"/>
      <c r="C4" s="192" t="s">
        <v>104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22"/>
      <c r="T4" s="23" t="s">
        <v>11</v>
      </c>
      <c r="AT4" s="17" t="s">
        <v>4</v>
      </c>
    </row>
    <row r="5" spans="2:18" ht="6.95" customHeight="1">
      <c r="B5" s="21"/>
      <c r="R5" s="22"/>
    </row>
    <row r="6" spans="2:18" ht="25.35" customHeight="1">
      <c r="B6" s="21"/>
      <c r="D6" s="28" t="s">
        <v>17</v>
      </c>
      <c r="F6" s="229" t="str">
        <f>'Rekapitulace stavby'!K6</f>
        <v>ZŠ Turnov, Žižkova č.p. 525 - Rekonstrukce střešní krytiny na p.p.č. 856/2 v k.ú. Turnov - varianta 2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R6" s="22"/>
    </row>
    <row r="7" spans="2:18" s="1" customFormat="1" ht="32.85" customHeight="1">
      <c r="B7" s="33"/>
      <c r="D7" s="27" t="s">
        <v>105</v>
      </c>
      <c r="F7" s="197" t="s">
        <v>106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34"/>
    </row>
    <row r="8" spans="2:18" s="1" customFormat="1" ht="14.45" customHeight="1">
      <c r="B8" s="33"/>
      <c r="D8" s="28" t="s">
        <v>19</v>
      </c>
      <c r="F8" s="26" t="s">
        <v>3</v>
      </c>
      <c r="M8" s="28" t="s">
        <v>20</v>
      </c>
      <c r="O8" s="26" t="s">
        <v>3</v>
      </c>
      <c r="R8" s="34"/>
    </row>
    <row r="9" spans="2:18" s="1" customFormat="1" ht="14.45" customHeight="1">
      <c r="B9" s="33"/>
      <c r="D9" s="28" t="s">
        <v>22</v>
      </c>
      <c r="F9" s="26" t="s">
        <v>23</v>
      </c>
      <c r="M9" s="28" t="s">
        <v>24</v>
      </c>
      <c r="O9" s="230" t="str">
        <f>'Rekapitulace stavby'!AN8</f>
        <v>29.9.2017</v>
      </c>
      <c r="P9" s="194"/>
      <c r="R9" s="34"/>
    </row>
    <row r="10" spans="2:18" s="1" customFormat="1" ht="10.9" customHeight="1">
      <c r="B10" s="33"/>
      <c r="R10" s="34"/>
    </row>
    <row r="11" spans="2:18" s="1" customFormat="1" ht="14.45" customHeight="1">
      <c r="B11" s="33"/>
      <c r="D11" s="28" t="s">
        <v>28</v>
      </c>
      <c r="M11" s="28" t="s">
        <v>29</v>
      </c>
      <c r="O11" s="196" t="s">
        <v>3</v>
      </c>
      <c r="P11" s="194"/>
      <c r="R11" s="34"/>
    </row>
    <row r="12" spans="2:18" s="1" customFormat="1" ht="18" customHeight="1">
      <c r="B12" s="33"/>
      <c r="E12" s="26" t="s">
        <v>30</v>
      </c>
      <c r="M12" s="28" t="s">
        <v>31</v>
      </c>
      <c r="O12" s="196" t="s">
        <v>3</v>
      </c>
      <c r="P12" s="194"/>
      <c r="R12" s="34"/>
    </row>
    <row r="13" spans="2:18" s="1" customFormat="1" ht="6.95" customHeight="1">
      <c r="B13" s="33"/>
      <c r="R13" s="34"/>
    </row>
    <row r="14" spans="2:18" s="1" customFormat="1" ht="14.45" customHeight="1">
      <c r="B14" s="33"/>
      <c r="D14" s="28" t="s">
        <v>32</v>
      </c>
      <c r="M14" s="28" t="s">
        <v>29</v>
      </c>
      <c r="O14" s="231" t="str">
        <f>IF('Rekapitulace stavby'!AN13="","",'Rekapitulace stavby'!AN13)</f>
        <v>Vyplň údaj</v>
      </c>
      <c r="P14" s="194"/>
      <c r="R14" s="34"/>
    </row>
    <row r="15" spans="2:18" s="1" customFormat="1" ht="18" customHeight="1">
      <c r="B15" s="33"/>
      <c r="E15" s="231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8" t="s">
        <v>31</v>
      </c>
      <c r="O15" s="231" t="str">
        <f>IF('Rekapitulace stavby'!AN14="","",'Rekapitulace stavby'!AN14)</f>
        <v>Vyplň údaj</v>
      </c>
      <c r="P15" s="194"/>
      <c r="R15" s="34"/>
    </row>
    <row r="16" spans="2:18" s="1" customFormat="1" ht="6.95" customHeight="1">
      <c r="B16" s="33"/>
      <c r="R16" s="34"/>
    </row>
    <row r="17" spans="2:18" s="1" customFormat="1" ht="14.45" customHeight="1">
      <c r="B17" s="33"/>
      <c r="D17" s="28" t="s">
        <v>34</v>
      </c>
      <c r="M17" s="28" t="s">
        <v>29</v>
      </c>
      <c r="O17" s="196" t="s">
        <v>3</v>
      </c>
      <c r="P17" s="194"/>
      <c r="R17" s="34"/>
    </row>
    <row r="18" spans="2:18" s="1" customFormat="1" ht="18" customHeight="1">
      <c r="B18" s="33"/>
      <c r="E18" s="26" t="s">
        <v>35</v>
      </c>
      <c r="M18" s="28" t="s">
        <v>31</v>
      </c>
      <c r="O18" s="196" t="s">
        <v>3</v>
      </c>
      <c r="P18" s="194"/>
      <c r="R18" s="34"/>
    </row>
    <row r="19" spans="2:18" s="1" customFormat="1" ht="6.95" customHeight="1">
      <c r="B19" s="33"/>
      <c r="R19" s="34"/>
    </row>
    <row r="20" spans="2:18" s="1" customFormat="1" ht="14.45" customHeight="1">
      <c r="B20" s="33"/>
      <c r="D20" s="28" t="s">
        <v>37</v>
      </c>
      <c r="M20" s="28" t="s">
        <v>29</v>
      </c>
      <c r="O20" s="196" t="s">
        <v>3</v>
      </c>
      <c r="P20" s="194"/>
      <c r="R20" s="34"/>
    </row>
    <row r="21" spans="2:18" s="1" customFormat="1" ht="18" customHeight="1">
      <c r="B21" s="33"/>
      <c r="E21" s="26" t="s">
        <v>38</v>
      </c>
      <c r="M21" s="28" t="s">
        <v>31</v>
      </c>
      <c r="O21" s="196" t="s">
        <v>3</v>
      </c>
      <c r="P21" s="194"/>
      <c r="R21" s="34"/>
    </row>
    <row r="22" spans="2:18" s="1" customFormat="1" ht="6.95" customHeight="1">
      <c r="B22" s="33"/>
      <c r="R22" s="34"/>
    </row>
    <row r="23" spans="2:18" s="1" customFormat="1" ht="14.45" customHeight="1">
      <c r="B23" s="33"/>
      <c r="D23" s="28" t="s">
        <v>39</v>
      </c>
      <c r="R23" s="34"/>
    </row>
    <row r="24" spans="2:18" s="1" customFormat="1" ht="22.5" customHeight="1">
      <c r="B24" s="33"/>
      <c r="E24" s="199" t="s">
        <v>3</v>
      </c>
      <c r="F24" s="194"/>
      <c r="G24" s="194"/>
      <c r="H24" s="194"/>
      <c r="I24" s="194"/>
      <c r="J24" s="194"/>
      <c r="K24" s="194"/>
      <c r="L24" s="194"/>
      <c r="R24" s="34"/>
    </row>
    <row r="25" spans="2:18" s="1" customFormat="1" ht="6.95" customHeight="1">
      <c r="B25" s="33"/>
      <c r="R25" s="34"/>
    </row>
    <row r="26" spans="2:18" s="1" customFormat="1" ht="6.95" customHeight="1">
      <c r="B26" s="3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34"/>
    </row>
    <row r="27" spans="2:18" s="1" customFormat="1" ht="14.45" customHeight="1">
      <c r="B27" s="33"/>
      <c r="D27" s="107" t="s">
        <v>107</v>
      </c>
      <c r="M27" s="200">
        <f>N88</f>
        <v>0</v>
      </c>
      <c r="N27" s="194"/>
      <c r="O27" s="194"/>
      <c r="P27" s="194"/>
      <c r="R27" s="34"/>
    </row>
    <row r="28" spans="2:18" s="1" customFormat="1" ht="14.45" customHeight="1">
      <c r="B28" s="33"/>
      <c r="D28" s="32" t="s">
        <v>96</v>
      </c>
      <c r="M28" s="200">
        <f>N113</f>
        <v>0</v>
      </c>
      <c r="N28" s="194"/>
      <c r="O28" s="194"/>
      <c r="P28" s="194"/>
      <c r="R28" s="34"/>
    </row>
    <row r="29" spans="2:18" s="1" customFormat="1" ht="6.95" customHeight="1">
      <c r="B29" s="33"/>
      <c r="R29" s="34"/>
    </row>
    <row r="30" spans="2:18" s="1" customFormat="1" ht="25.35" customHeight="1">
      <c r="B30" s="33"/>
      <c r="D30" s="108" t="s">
        <v>42</v>
      </c>
      <c r="M30" s="232">
        <f>ROUND(M27+M28,2)</f>
        <v>0</v>
      </c>
      <c r="N30" s="194"/>
      <c r="O30" s="194"/>
      <c r="P30" s="194"/>
      <c r="R30" s="34"/>
    </row>
    <row r="31" spans="2:18" s="1" customFormat="1" ht="6.95" customHeight="1">
      <c r="B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R31" s="34"/>
    </row>
    <row r="32" spans="2:18" s="1" customFormat="1" ht="14.45" customHeight="1">
      <c r="B32" s="33"/>
      <c r="D32" s="38" t="s">
        <v>43</v>
      </c>
      <c r="E32" s="38" t="s">
        <v>44</v>
      </c>
      <c r="F32" s="39">
        <v>0.21</v>
      </c>
      <c r="G32" s="109" t="s">
        <v>45</v>
      </c>
      <c r="H32" s="233">
        <f>(SUM(BE113:BE120)+SUM(BE138:BE559))</f>
        <v>0</v>
      </c>
      <c r="I32" s="194"/>
      <c r="J32" s="194"/>
      <c r="M32" s="233">
        <f>ROUND((SUM(BE113:BE120)+SUM(BE138:BE559)),2)*F32</f>
        <v>0</v>
      </c>
      <c r="N32" s="194"/>
      <c r="O32" s="194"/>
      <c r="P32" s="194"/>
      <c r="R32" s="34"/>
    </row>
    <row r="33" spans="2:18" s="1" customFormat="1" ht="14.45" customHeight="1">
      <c r="B33" s="33"/>
      <c r="E33" s="38" t="s">
        <v>46</v>
      </c>
      <c r="F33" s="39">
        <v>0.15</v>
      </c>
      <c r="G33" s="109" t="s">
        <v>45</v>
      </c>
      <c r="H33" s="233">
        <f>(SUM(BF113:BF120)+SUM(BF138:BF559))</f>
        <v>0</v>
      </c>
      <c r="I33" s="194"/>
      <c r="J33" s="194"/>
      <c r="M33" s="233">
        <f>ROUND((SUM(BF113:BF120)+SUM(BF138:BF559)),2)*F33</f>
        <v>0</v>
      </c>
      <c r="N33" s="194"/>
      <c r="O33" s="194"/>
      <c r="P33" s="194"/>
      <c r="R33" s="34"/>
    </row>
    <row r="34" spans="2:18" s="1" customFormat="1" ht="14.45" customHeight="1" hidden="1">
      <c r="B34" s="33"/>
      <c r="E34" s="38" t="s">
        <v>47</v>
      </c>
      <c r="F34" s="39">
        <v>0.21</v>
      </c>
      <c r="G34" s="109" t="s">
        <v>45</v>
      </c>
      <c r="H34" s="233">
        <f>(SUM(BG113:BG120)+SUM(BG138:BG559))</f>
        <v>0</v>
      </c>
      <c r="I34" s="194"/>
      <c r="J34" s="194"/>
      <c r="M34" s="233">
        <v>0</v>
      </c>
      <c r="N34" s="194"/>
      <c r="O34" s="194"/>
      <c r="P34" s="194"/>
      <c r="R34" s="34"/>
    </row>
    <row r="35" spans="2:18" s="1" customFormat="1" ht="14.45" customHeight="1" hidden="1">
      <c r="B35" s="33"/>
      <c r="E35" s="38" t="s">
        <v>48</v>
      </c>
      <c r="F35" s="39">
        <v>0.15</v>
      </c>
      <c r="G35" s="109" t="s">
        <v>45</v>
      </c>
      <c r="H35" s="233">
        <f>(SUM(BH113:BH120)+SUM(BH138:BH559))</f>
        <v>0</v>
      </c>
      <c r="I35" s="194"/>
      <c r="J35" s="194"/>
      <c r="M35" s="233">
        <v>0</v>
      </c>
      <c r="N35" s="194"/>
      <c r="O35" s="194"/>
      <c r="P35" s="194"/>
      <c r="R35" s="34"/>
    </row>
    <row r="36" spans="2:18" s="1" customFormat="1" ht="14.45" customHeight="1" hidden="1">
      <c r="B36" s="33"/>
      <c r="E36" s="38" t="s">
        <v>49</v>
      </c>
      <c r="F36" s="39">
        <v>0</v>
      </c>
      <c r="G36" s="109" t="s">
        <v>45</v>
      </c>
      <c r="H36" s="233">
        <f>(SUM(BI113:BI120)+SUM(BI138:BI559))</f>
        <v>0</v>
      </c>
      <c r="I36" s="194"/>
      <c r="J36" s="194"/>
      <c r="M36" s="233">
        <v>0</v>
      </c>
      <c r="N36" s="194"/>
      <c r="O36" s="194"/>
      <c r="P36" s="194"/>
      <c r="R36" s="34"/>
    </row>
    <row r="37" spans="2:18" s="1" customFormat="1" ht="6.95" customHeight="1">
      <c r="B37" s="33"/>
      <c r="R37" s="34"/>
    </row>
    <row r="38" spans="2:18" s="1" customFormat="1" ht="25.35" customHeight="1">
      <c r="B38" s="33"/>
      <c r="C38" s="106"/>
      <c r="D38" s="110" t="s">
        <v>50</v>
      </c>
      <c r="E38" s="69"/>
      <c r="F38" s="69"/>
      <c r="G38" s="111" t="s">
        <v>51</v>
      </c>
      <c r="H38" s="112" t="s">
        <v>52</v>
      </c>
      <c r="I38" s="69"/>
      <c r="J38" s="69"/>
      <c r="K38" s="69"/>
      <c r="L38" s="234">
        <f>SUM(M30:M36)</f>
        <v>0</v>
      </c>
      <c r="M38" s="212"/>
      <c r="N38" s="212"/>
      <c r="O38" s="212"/>
      <c r="P38" s="214"/>
      <c r="Q38" s="106"/>
      <c r="R38" s="34"/>
    </row>
    <row r="39" spans="2:18" s="1" customFormat="1" ht="14.45" customHeight="1">
      <c r="B39" s="33"/>
      <c r="R39" s="34"/>
    </row>
    <row r="40" spans="2:18" s="1" customFormat="1" ht="14.45" customHeight="1">
      <c r="B40" s="33"/>
      <c r="R40" s="34"/>
    </row>
    <row r="41" spans="2:18" ht="13.5">
      <c r="B41" s="21"/>
      <c r="R41" s="22"/>
    </row>
    <row r="42" spans="2:18" ht="13.5">
      <c r="B42" s="21"/>
      <c r="R42" s="22"/>
    </row>
    <row r="43" spans="2:18" ht="13.5">
      <c r="B43" s="21"/>
      <c r="R43" s="22"/>
    </row>
    <row r="44" spans="2:18" ht="13.5">
      <c r="B44" s="21"/>
      <c r="R44" s="22"/>
    </row>
    <row r="45" spans="2:18" ht="13.5">
      <c r="B45" s="21"/>
      <c r="R45" s="22"/>
    </row>
    <row r="46" spans="2:18" ht="13.5">
      <c r="B46" s="21"/>
      <c r="R46" s="22"/>
    </row>
    <row r="47" spans="2:18" ht="13.5">
      <c r="B47" s="21"/>
      <c r="R47" s="22"/>
    </row>
    <row r="48" spans="2:18" ht="13.5">
      <c r="B48" s="21"/>
      <c r="R48" s="22"/>
    </row>
    <row r="49" spans="2:18" ht="13.5">
      <c r="B49" s="21"/>
      <c r="R49" s="22"/>
    </row>
    <row r="50" spans="2:18" s="1" customFormat="1" ht="15">
      <c r="B50" s="33"/>
      <c r="D50" s="46" t="s">
        <v>53</v>
      </c>
      <c r="E50" s="47"/>
      <c r="F50" s="47"/>
      <c r="G50" s="47"/>
      <c r="H50" s="48"/>
      <c r="J50" s="46" t="s">
        <v>54</v>
      </c>
      <c r="K50" s="47"/>
      <c r="L50" s="47"/>
      <c r="M50" s="47"/>
      <c r="N50" s="47"/>
      <c r="O50" s="47"/>
      <c r="P50" s="48"/>
      <c r="R50" s="34"/>
    </row>
    <row r="51" spans="2:18" ht="13.5">
      <c r="B51" s="21"/>
      <c r="D51" s="49"/>
      <c r="H51" s="50"/>
      <c r="J51" s="49"/>
      <c r="P51" s="50"/>
      <c r="R51" s="22"/>
    </row>
    <row r="52" spans="2:18" ht="13.5">
      <c r="B52" s="21"/>
      <c r="D52" s="49"/>
      <c r="H52" s="50"/>
      <c r="J52" s="49"/>
      <c r="P52" s="50"/>
      <c r="R52" s="22"/>
    </row>
    <row r="53" spans="2:18" ht="13.5">
      <c r="B53" s="21"/>
      <c r="D53" s="49"/>
      <c r="H53" s="50"/>
      <c r="J53" s="49"/>
      <c r="P53" s="50"/>
      <c r="R53" s="22"/>
    </row>
    <row r="54" spans="2:18" ht="13.5">
      <c r="B54" s="21"/>
      <c r="D54" s="49"/>
      <c r="H54" s="50"/>
      <c r="J54" s="49"/>
      <c r="P54" s="50"/>
      <c r="R54" s="22"/>
    </row>
    <row r="55" spans="2:18" ht="13.5">
      <c r="B55" s="21"/>
      <c r="D55" s="49"/>
      <c r="H55" s="50"/>
      <c r="J55" s="49"/>
      <c r="P55" s="50"/>
      <c r="R55" s="22"/>
    </row>
    <row r="56" spans="2:18" ht="13.5">
      <c r="B56" s="21"/>
      <c r="D56" s="49"/>
      <c r="H56" s="50"/>
      <c r="J56" s="49"/>
      <c r="P56" s="50"/>
      <c r="R56" s="22"/>
    </row>
    <row r="57" spans="2:18" ht="13.5">
      <c r="B57" s="21"/>
      <c r="D57" s="49"/>
      <c r="H57" s="50"/>
      <c r="J57" s="49"/>
      <c r="P57" s="50"/>
      <c r="R57" s="22"/>
    </row>
    <row r="58" spans="2:18" ht="13.5">
      <c r="B58" s="21"/>
      <c r="D58" s="49"/>
      <c r="H58" s="50"/>
      <c r="J58" s="49"/>
      <c r="P58" s="50"/>
      <c r="R58" s="22"/>
    </row>
    <row r="59" spans="2:18" s="1" customFormat="1" ht="15">
      <c r="B59" s="33"/>
      <c r="D59" s="51" t="s">
        <v>55</v>
      </c>
      <c r="E59" s="52"/>
      <c r="F59" s="52"/>
      <c r="G59" s="53" t="s">
        <v>56</v>
      </c>
      <c r="H59" s="54"/>
      <c r="J59" s="51" t="s">
        <v>55</v>
      </c>
      <c r="K59" s="52"/>
      <c r="L59" s="52"/>
      <c r="M59" s="52"/>
      <c r="N59" s="53" t="s">
        <v>56</v>
      </c>
      <c r="O59" s="52"/>
      <c r="P59" s="54"/>
      <c r="R59" s="34"/>
    </row>
    <row r="60" spans="2:18" ht="13.5">
      <c r="B60" s="21"/>
      <c r="R60" s="22"/>
    </row>
    <row r="61" spans="2:18" s="1" customFormat="1" ht="15">
      <c r="B61" s="33"/>
      <c r="D61" s="46" t="s">
        <v>57</v>
      </c>
      <c r="E61" s="47"/>
      <c r="F61" s="47"/>
      <c r="G61" s="47"/>
      <c r="H61" s="48"/>
      <c r="J61" s="46" t="s">
        <v>58</v>
      </c>
      <c r="K61" s="47"/>
      <c r="L61" s="47"/>
      <c r="M61" s="47"/>
      <c r="N61" s="47"/>
      <c r="O61" s="47"/>
      <c r="P61" s="48"/>
      <c r="R61" s="34"/>
    </row>
    <row r="62" spans="2:18" ht="13.5">
      <c r="B62" s="21"/>
      <c r="D62" s="49"/>
      <c r="H62" s="50"/>
      <c r="J62" s="49"/>
      <c r="P62" s="50"/>
      <c r="R62" s="22"/>
    </row>
    <row r="63" spans="2:18" ht="13.5">
      <c r="B63" s="21"/>
      <c r="D63" s="49"/>
      <c r="H63" s="50"/>
      <c r="J63" s="49"/>
      <c r="P63" s="50"/>
      <c r="R63" s="22"/>
    </row>
    <row r="64" spans="2:18" ht="13.5">
      <c r="B64" s="21"/>
      <c r="D64" s="49"/>
      <c r="H64" s="50"/>
      <c r="J64" s="49"/>
      <c r="P64" s="50"/>
      <c r="R64" s="22"/>
    </row>
    <row r="65" spans="2:18" ht="13.5">
      <c r="B65" s="21"/>
      <c r="D65" s="49"/>
      <c r="H65" s="50"/>
      <c r="J65" s="49"/>
      <c r="P65" s="50"/>
      <c r="R65" s="22"/>
    </row>
    <row r="66" spans="2:18" ht="13.5">
      <c r="B66" s="21"/>
      <c r="D66" s="49"/>
      <c r="H66" s="50"/>
      <c r="J66" s="49"/>
      <c r="P66" s="50"/>
      <c r="R66" s="22"/>
    </row>
    <row r="67" spans="2:18" ht="13.5">
      <c r="B67" s="21"/>
      <c r="D67" s="49"/>
      <c r="H67" s="50"/>
      <c r="J67" s="49"/>
      <c r="P67" s="50"/>
      <c r="R67" s="22"/>
    </row>
    <row r="68" spans="2:18" ht="13.5">
      <c r="B68" s="21"/>
      <c r="D68" s="49"/>
      <c r="H68" s="50"/>
      <c r="J68" s="49"/>
      <c r="P68" s="50"/>
      <c r="R68" s="22"/>
    </row>
    <row r="69" spans="2:18" ht="13.5">
      <c r="B69" s="21"/>
      <c r="D69" s="49"/>
      <c r="H69" s="50"/>
      <c r="J69" s="49"/>
      <c r="P69" s="50"/>
      <c r="R69" s="22"/>
    </row>
    <row r="70" spans="2:18" s="1" customFormat="1" ht="15">
      <c r="B70" s="33"/>
      <c r="D70" s="51" t="s">
        <v>55</v>
      </c>
      <c r="E70" s="52"/>
      <c r="F70" s="52"/>
      <c r="G70" s="53" t="s">
        <v>56</v>
      </c>
      <c r="H70" s="54"/>
      <c r="J70" s="51" t="s">
        <v>55</v>
      </c>
      <c r="K70" s="52"/>
      <c r="L70" s="52"/>
      <c r="M70" s="52"/>
      <c r="N70" s="53" t="s">
        <v>56</v>
      </c>
      <c r="O70" s="52"/>
      <c r="P70" s="54"/>
      <c r="R70" s="34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3"/>
      <c r="C76" s="192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95" customHeight="1">
      <c r="B77" s="33"/>
      <c r="R77" s="34"/>
    </row>
    <row r="78" spans="2:18" s="1" customFormat="1" ht="30" customHeight="1">
      <c r="B78" s="33"/>
      <c r="C78" s="28" t="s">
        <v>17</v>
      </c>
      <c r="F78" s="229" t="str">
        <f>F6</f>
        <v>ZŠ Turnov, Žižkova č.p. 525 - Rekonstrukce střešní krytiny na p.p.č. 856/2 v k.ú. Turnov - varianta 2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34"/>
    </row>
    <row r="79" spans="2:18" s="1" customFormat="1" ht="36.95" customHeight="1">
      <c r="B79" s="33"/>
      <c r="C79" s="64" t="s">
        <v>105</v>
      </c>
      <c r="F79" s="222" t="str">
        <f>F7</f>
        <v>A - Střecha A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34"/>
    </row>
    <row r="80" spans="2:18" s="1" customFormat="1" ht="6.95" customHeight="1">
      <c r="B80" s="33"/>
      <c r="R80" s="34"/>
    </row>
    <row r="81" spans="2:18" s="1" customFormat="1" ht="18" customHeight="1">
      <c r="B81" s="33"/>
      <c r="C81" s="28" t="s">
        <v>22</v>
      </c>
      <c r="F81" s="26" t="str">
        <f>F9</f>
        <v>p.p.č. 856/2</v>
      </c>
      <c r="K81" s="28" t="s">
        <v>24</v>
      </c>
      <c r="M81" s="235" t="str">
        <f>IF(O9="","",O9)</f>
        <v>29.9.2017</v>
      </c>
      <c r="N81" s="194"/>
      <c r="O81" s="194"/>
      <c r="P81" s="194"/>
      <c r="R81" s="34"/>
    </row>
    <row r="82" spans="2:18" s="1" customFormat="1" ht="6.95" customHeight="1">
      <c r="B82" s="33"/>
      <c r="R82" s="34"/>
    </row>
    <row r="83" spans="2:18" s="1" customFormat="1" ht="15">
      <c r="B83" s="33"/>
      <c r="C83" s="28" t="s">
        <v>28</v>
      </c>
      <c r="F83" s="26" t="str">
        <f>E12</f>
        <v>Město  Turnov</v>
      </c>
      <c r="K83" s="28" t="s">
        <v>34</v>
      </c>
      <c r="M83" s="196" t="str">
        <f>E18</f>
        <v>ACTIV Projekce, s.r.o.</v>
      </c>
      <c r="N83" s="194"/>
      <c r="O83" s="194"/>
      <c r="P83" s="194"/>
      <c r="Q83" s="194"/>
      <c r="R83" s="34"/>
    </row>
    <row r="84" spans="2:18" s="1" customFormat="1" ht="14.45" customHeight="1">
      <c r="B84" s="33"/>
      <c r="C84" s="28" t="s">
        <v>32</v>
      </c>
      <c r="F84" s="26" t="str">
        <f>IF(E15="","",E15)</f>
        <v>Vyplň údaj</v>
      </c>
      <c r="K84" s="28" t="s">
        <v>37</v>
      </c>
      <c r="M84" s="196" t="str">
        <f>E21</f>
        <v>Martin Škrabal</v>
      </c>
      <c r="N84" s="194"/>
      <c r="O84" s="194"/>
      <c r="P84" s="194"/>
      <c r="Q84" s="194"/>
      <c r="R84" s="34"/>
    </row>
    <row r="85" spans="2:18" s="1" customFormat="1" ht="10.35" customHeight="1">
      <c r="B85" s="33"/>
      <c r="R85" s="34"/>
    </row>
    <row r="86" spans="2:18" s="1" customFormat="1" ht="29.25" customHeight="1">
      <c r="B86" s="33"/>
      <c r="C86" s="236" t="s">
        <v>109</v>
      </c>
      <c r="D86" s="237"/>
      <c r="E86" s="237"/>
      <c r="F86" s="237"/>
      <c r="G86" s="237"/>
      <c r="H86" s="106"/>
      <c r="I86" s="106"/>
      <c r="J86" s="106"/>
      <c r="K86" s="106"/>
      <c r="L86" s="106"/>
      <c r="M86" s="106"/>
      <c r="N86" s="236" t="s">
        <v>110</v>
      </c>
      <c r="O86" s="194"/>
      <c r="P86" s="194"/>
      <c r="Q86" s="194"/>
      <c r="R86" s="34"/>
    </row>
    <row r="87" spans="2:18" s="1" customFormat="1" ht="10.35" customHeight="1">
      <c r="B87" s="33"/>
      <c r="R87" s="34"/>
    </row>
    <row r="88" spans="2:47" s="1" customFormat="1" ht="29.25" customHeight="1">
      <c r="B88" s="33"/>
      <c r="C88" s="113" t="s">
        <v>111</v>
      </c>
      <c r="N88" s="216">
        <f>N138</f>
        <v>0</v>
      </c>
      <c r="O88" s="194"/>
      <c r="P88" s="194"/>
      <c r="Q88" s="194"/>
      <c r="R88" s="34"/>
      <c r="AU88" s="17" t="s">
        <v>112</v>
      </c>
    </row>
    <row r="89" spans="2:18" s="6" customFormat="1" ht="24.95" customHeight="1">
      <c r="B89" s="114"/>
      <c r="D89" s="115" t="s">
        <v>113</v>
      </c>
      <c r="N89" s="238">
        <f>N139</f>
        <v>0</v>
      </c>
      <c r="O89" s="239"/>
      <c r="P89" s="239"/>
      <c r="Q89" s="239"/>
      <c r="R89" s="116"/>
    </row>
    <row r="90" spans="2:18" s="7" customFormat="1" ht="19.9" customHeight="1">
      <c r="B90" s="117"/>
      <c r="D90" s="94" t="s">
        <v>114</v>
      </c>
      <c r="N90" s="217">
        <f>N140</f>
        <v>0</v>
      </c>
      <c r="O90" s="240"/>
      <c r="P90" s="240"/>
      <c r="Q90" s="240"/>
      <c r="R90" s="118"/>
    </row>
    <row r="91" spans="2:18" s="7" customFormat="1" ht="19.9" customHeight="1">
      <c r="B91" s="117"/>
      <c r="D91" s="94" t="s">
        <v>115</v>
      </c>
      <c r="N91" s="217">
        <f>N144</f>
        <v>0</v>
      </c>
      <c r="O91" s="240"/>
      <c r="P91" s="240"/>
      <c r="Q91" s="240"/>
      <c r="R91" s="118"/>
    </row>
    <row r="92" spans="2:18" s="7" customFormat="1" ht="19.9" customHeight="1">
      <c r="B92" s="117"/>
      <c r="D92" s="94" t="s">
        <v>116</v>
      </c>
      <c r="N92" s="217">
        <f>N151</f>
        <v>0</v>
      </c>
      <c r="O92" s="240"/>
      <c r="P92" s="240"/>
      <c r="Q92" s="240"/>
      <c r="R92" s="118"/>
    </row>
    <row r="93" spans="2:18" s="7" customFormat="1" ht="19.9" customHeight="1">
      <c r="B93" s="117"/>
      <c r="D93" s="94" t="s">
        <v>117</v>
      </c>
      <c r="N93" s="217">
        <f>N185</f>
        <v>0</v>
      </c>
      <c r="O93" s="240"/>
      <c r="P93" s="240"/>
      <c r="Q93" s="240"/>
      <c r="R93" s="118"/>
    </row>
    <row r="94" spans="2:18" s="7" customFormat="1" ht="19.9" customHeight="1">
      <c r="B94" s="117"/>
      <c r="D94" s="94" t="s">
        <v>118</v>
      </c>
      <c r="N94" s="217">
        <f>N204</f>
        <v>0</v>
      </c>
      <c r="O94" s="240"/>
      <c r="P94" s="240"/>
      <c r="Q94" s="240"/>
      <c r="R94" s="118"/>
    </row>
    <row r="95" spans="2:18" s="6" customFormat="1" ht="24.95" customHeight="1">
      <c r="B95" s="114"/>
      <c r="D95" s="115" t="s">
        <v>119</v>
      </c>
      <c r="N95" s="238">
        <f>N206</f>
        <v>0</v>
      </c>
      <c r="O95" s="239"/>
      <c r="P95" s="239"/>
      <c r="Q95" s="239"/>
      <c r="R95" s="116"/>
    </row>
    <row r="96" spans="2:18" s="7" customFormat="1" ht="19.9" customHeight="1">
      <c r="B96" s="117"/>
      <c r="D96" s="94" t="s">
        <v>120</v>
      </c>
      <c r="N96" s="217">
        <f>N207</f>
        <v>0</v>
      </c>
      <c r="O96" s="240"/>
      <c r="P96" s="240"/>
      <c r="Q96" s="240"/>
      <c r="R96" s="118"/>
    </row>
    <row r="97" spans="2:18" s="7" customFormat="1" ht="19.9" customHeight="1">
      <c r="B97" s="117"/>
      <c r="D97" s="94" t="s">
        <v>121</v>
      </c>
      <c r="N97" s="217">
        <f>N213</f>
        <v>0</v>
      </c>
      <c r="O97" s="240"/>
      <c r="P97" s="240"/>
      <c r="Q97" s="240"/>
      <c r="R97" s="118"/>
    </row>
    <row r="98" spans="2:18" s="7" customFormat="1" ht="19.9" customHeight="1">
      <c r="B98" s="117"/>
      <c r="D98" s="94" t="s">
        <v>122</v>
      </c>
      <c r="N98" s="217">
        <f>N226</f>
        <v>0</v>
      </c>
      <c r="O98" s="240"/>
      <c r="P98" s="240"/>
      <c r="Q98" s="240"/>
      <c r="R98" s="118"/>
    </row>
    <row r="99" spans="2:18" s="7" customFormat="1" ht="19.9" customHeight="1">
      <c r="B99" s="117"/>
      <c r="D99" s="94" t="s">
        <v>123</v>
      </c>
      <c r="N99" s="217">
        <f>N231</f>
        <v>0</v>
      </c>
      <c r="O99" s="240"/>
      <c r="P99" s="240"/>
      <c r="Q99" s="240"/>
      <c r="R99" s="118"/>
    </row>
    <row r="100" spans="2:18" s="7" customFormat="1" ht="19.9" customHeight="1">
      <c r="B100" s="117"/>
      <c r="D100" s="94" t="s">
        <v>124</v>
      </c>
      <c r="N100" s="217">
        <f>N233</f>
        <v>0</v>
      </c>
      <c r="O100" s="240"/>
      <c r="P100" s="240"/>
      <c r="Q100" s="240"/>
      <c r="R100" s="118"/>
    </row>
    <row r="101" spans="2:18" s="7" customFormat="1" ht="19.9" customHeight="1">
      <c r="B101" s="117"/>
      <c r="D101" s="94" t="s">
        <v>125</v>
      </c>
      <c r="N101" s="217">
        <f>N264</f>
        <v>0</v>
      </c>
      <c r="O101" s="240"/>
      <c r="P101" s="240"/>
      <c r="Q101" s="240"/>
      <c r="R101" s="118"/>
    </row>
    <row r="102" spans="2:18" s="7" customFormat="1" ht="19.9" customHeight="1">
      <c r="B102" s="117"/>
      <c r="D102" s="94" t="s">
        <v>126</v>
      </c>
      <c r="N102" s="217">
        <f>N375</f>
        <v>0</v>
      </c>
      <c r="O102" s="240"/>
      <c r="P102" s="240"/>
      <c r="Q102" s="240"/>
      <c r="R102" s="118"/>
    </row>
    <row r="103" spans="2:18" s="7" customFormat="1" ht="19.9" customHeight="1">
      <c r="B103" s="117"/>
      <c r="D103" s="94" t="s">
        <v>127</v>
      </c>
      <c r="N103" s="217">
        <f>N457</f>
        <v>0</v>
      </c>
      <c r="O103" s="240"/>
      <c r="P103" s="240"/>
      <c r="Q103" s="240"/>
      <c r="R103" s="118"/>
    </row>
    <row r="104" spans="2:18" s="7" customFormat="1" ht="19.9" customHeight="1">
      <c r="B104" s="117"/>
      <c r="D104" s="94" t="s">
        <v>128</v>
      </c>
      <c r="N104" s="217">
        <f>N477</f>
        <v>0</v>
      </c>
      <c r="O104" s="240"/>
      <c r="P104" s="240"/>
      <c r="Q104" s="240"/>
      <c r="R104" s="118"/>
    </row>
    <row r="105" spans="2:18" s="7" customFormat="1" ht="19.9" customHeight="1">
      <c r="B105" s="117"/>
      <c r="D105" s="94" t="s">
        <v>129</v>
      </c>
      <c r="N105" s="217">
        <f>N542</f>
        <v>0</v>
      </c>
      <c r="O105" s="240"/>
      <c r="P105" s="240"/>
      <c r="Q105" s="240"/>
      <c r="R105" s="118"/>
    </row>
    <row r="106" spans="2:18" s="6" customFormat="1" ht="24.95" customHeight="1">
      <c r="B106" s="114"/>
      <c r="D106" s="115" t="s">
        <v>130</v>
      </c>
      <c r="N106" s="238">
        <f>N546</f>
        <v>0</v>
      </c>
      <c r="O106" s="239"/>
      <c r="P106" s="239"/>
      <c r="Q106" s="239"/>
      <c r="R106" s="116"/>
    </row>
    <row r="107" spans="2:18" s="7" customFormat="1" ht="19.9" customHeight="1">
      <c r="B107" s="117"/>
      <c r="D107" s="94" t="s">
        <v>131</v>
      </c>
      <c r="N107" s="217">
        <f>N547</f>
        <v>0</v>
      </c>
      <c r="O107" s="240"/>
      <c r="P107" s="240"/>
      <c r="Q107" s="240"/>
      <c r="R107" s="118"/>
    </row>
    <row r="108" spans="2:18" s="7" customFormat="1" ht="19.9" customHeight="1">
      <c r="B108" s="117"/>
      <c r="D108" s="94" t="s">
        <v>132</v>
      </c>
      <c r="N108" s="217">
        <f>N552</f>
        <v>0</v>
      </c>
      <c r="O108" s="240"/>
      <c r="P108" s="240"/>
      <c r="Q108" s="240"/>
      <c r="R108" s="118"/>
    </row>
    <row r="109" spans="2:18" s="7" customFormat="1" ht="19.9" customHeight="1">
      <c r="B109" s="117"/>
      <c r="D109" s="94" t="s">
        <v>133</v>
      </c>
      <c r="N109" s="217">
        <f>N554</f>
        <v>0</v>
      </c>
      <c r="O109" s="240"/>
      <c r="P109" s="240"/>
      <c r="Q109" s="240"/>
      <c r="R109" s="118"/>
    </row>
    <row r="110" spans="2:18" s="7" customFormat="1" ht="19.9" customHeight="1">
      <c r="B110" s="117"/>
      <c r="D110" s="94" t="s">
        <v>134</v>
      </c>
      <c r="N110" s="217">
        <f>N556</f>
        <v>0</v>
      </c>
      <c r="O110" s="240"/>
      <c r="P110" s="240"/>
      <c r="Q110" s="240"/>
      <c r="R110" s="118"/>
    </row>
    <row r="111" spans="2:18" s="7" customFormat="1" ht="19.9" customHeight="1">
      <c r="B111" s="117"/>
      <c r="D111" s="94" t="s">
        <v>135</v>
      </c>
      <c r="N111" s="217">
        <f>N558</f>
        <v>0</v>
      </c>
      <c r="O111" s="240"/>
      <c r="P111" s="240"/>
      <c r="Q111" s="240"/>
      <c r="R111" s="118"/>
    </row>
    <row r="112" spans="2:18" s="1" customFormat="1" ht="21.75" customHeight="1">
      <c r="B112" s="33"/>
      <c r="R112" s="34"/>
    </row>
    <row r="113" spans="2:21" s="1" customFormat="1" ht="29.25" customHeight="1">
      <c r="B113" s="33"/>
      <c r="C113" s="113" t="s">
        <v>136</v>
      </c>
      <c r="N113" s="241">
        <f>ROUND(N114+N115+N116+N117+N118+N119,2)</f>
        <v>0</v>
      </c>
      <c r="O113" s="194"/>
      <c r="P113" s="194"/>
      <c r="Q113" s="194"/>
      <c r="R113" s="34"/>
      <c r="T113" s="119"/>
      <c r="U113" s="120" t="s">
        <v>43</v>
      </c>
    </row>
    <row r="114" spans="2:65" s="1" customFormat="1" ht="18" customHeight="1">
      <c r="B114" s="121"/>
      <c r="C114" s="122"/>
      <c r="D114" s="218" t="s">
        <v>137</v>
      </c>
      <c r="E114" s="242"/>
      <c r="F114" s="242"/>
      <c r="G114" s="242"/>
      <c r="H114" s="242"/>
      <c r="I114" s="122"/>
      <c r="J114" s="122"/>
      <c r="K114" s="122"/>
      <c r="L114" s="122"/>
      <c r="M114" s="122"/>
      <c r="N114" s="219">
        <f>ROUND(N88*T114,2)</f>
        <v>0</v>
      </c>
      <c r="O114" s="242"/>
      <c r="P114" s="242"/>
      <c r="Q114" s="242"/>
      <c r="R114" s="123"/>
      <c r="S114" s="122"/>
      <c r="T114" s="124"/>
      <c r="U114" s="125" t="s">
        <v>44</v>
      </c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138</v>
      </c>
      <c r="AZ114" s="122"/>
      <c r="BA114" s="122"/>
      <c r="BB114" s="122"/>
      <c r="BC114" s="122"/>
      <c r="BD114" s="122"/>
      <c r="BE114" s="127">
        <f aca="true" t="shared" si="0" ref="BE114:BE119">IF(U114="základní",N114,0)</f>
        <v>0</v>
      </c>
      <c r="BF114" s="127">
        <f aca="true" t="shared" si="1" ref="BF114:BF119">IF(U114="snížená",N114,0)</f>
        <v>0</v>
      </c>
      <c r="BG114" s="127">
        <f aca="true" t="shared" si="2" ref="BG114:BG119">IF(U114="zákl. přenesená",N114,0)</f>
        <v>0</v>
      </c>
      <c r="BH114" s="127">
        <f aca="true" t="shared" si="3" ref="BH114:BH119">IF(U114="sníž. přenesená",N114,0)</f>
        <v>0</v>
      </c>
      <c r="BI114" s="127">
        <f aca="true" t="shared" si="4" ref="BI114:BI119">IF(U114="nulová",N114,0)</f>
        <v>0</v>
      </c>
      <c r="BJ114" s="126" t="s">
        <v>21</v>
      </c>
      <c r="BK114" s="122"/>
      <c r="BL114" s="122"/>
      <c r="BM114" s="122"/>
    </row>
    <row r="115" spans="2:65" s="1" customFormat="1" ht="18" customHeight="1">
      <c r="B115" s="121"/>
      <c r="C115" s="122"/>
      <c r="D115" s="218" t="s">
        <v>139</v>
      </c>
      <c r="E115" s="242"/>
      <c r="F115" s="242"/>
      <c r="G115" s="242"/>
      <c r="H115" s="242"/>
      <c r="I115" s="122"/>
      <c r="J115" s="122"/>
      <c r="K115" s="122"/>
      <c r="L115" s="122"/>
      <c r="M115" s="122"/>
      <c r="N115" s="219">
        <f>ROUND(N88*T115,2)</f>
        <v>0</v>
      </c>
      <c r="O115" s="242"/>
      <c r="P115" s="242"/>
      <c r="Q115" s="242"/>
      <c r="R115" s="123"/>
      <c r="S115" s="122"/>
      <c r="T115" s="124"/>
      <c r="U115" s="125" t="s">
        <v>44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6" t="s">
        <v>138</v>
      </c>
      <c r="AZ115" s="122"/>
      <c r="BA115" s="122"/>
      <c r="BB115" s="122"/>
      <c r="BC115" s="122"/>
      <c r="BD115" s="122"/>
      <c r="BE115" s="127">
        <f t="shared" si="0"/>
        <v>0</v>
      </c>
      <c r="BF115" s="127">
        <f t="shared" si="1"/>
        <v>0</v>
      </c>
      <c r="BG115" s="127">
        <f t="shared" si="2"/>
        <v>0</v>
      </c>
      <c r="BH115" s="127">
        <f t="shared" si="3"/>
        <v>0</v>
      </c>
      <c r="BI115" s="127">
        <f t="shared" si="4"/>
        <v>0</v>
      </c>
      <c r="BJ115" s="126" t="s">
        <v>21</v>
      </c>
      <c r="BK115" s="122"/>
      <c r="BL115" s="122"/>
      <c r="BM115" s="122"/>
    </row>
    <row r="116" spans="2:65" s="1" customFormat="1" ht="18" customHeight="1">
      <c r="B116" s="121"/>
      <c r="C116" s="122"/>
      <c r="D116" s="218" t="s">
        <v>140</v>
      </c>
      <c r="E116" s="242"/>
      <c r="F116" s="242"/>
      <c r="G116" s="242"/>
      <c r="H116" s="242"/>
      <c r="I116" s="122"/>
      <c r="J116" s="122"/>
      <c r="K116" s="122"/>
      <c r="L116" s="122"/>
      <c r="M116" s="122"/>
      <c r="N116" s="219">
        <f>ROUND(N88*T116,2)</f>
        <v>0</v>
      </c>
      <c r="O116" s="242"/>
      <c r="P116" s="242"/>
      <c r="Q116" s="242"/>
      <c r="R116" s="123"/>
      <c r="S116" s="122"/>
      <c r="T116" s="124"/>
      <c r="U116" s="125" t="s">
        <v>44</v>
      </c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6" t="s">
        <v>138</v>
      </c>
      <c r="AZ116" s="122"/>
      <c r="BA116" s="122"/>
      <c r="BB116" s="122"/>
      <c r="BC116" s="122"/>
      <c r="BD116" s="122"/>
      <c r="BE116" s="127">
        <f t="shared" si="0"/>
        <v>0</v>
      </c>
      <c r="BF116" s="127">
        <f t="shared" si="1"/>
        <v>0</v>
      </c>
      <c r="BG116" s="127">
        <f t="shared" si="2"/>
        <v>0</v>
      </c>
      <c r="BH116" s="127">
        <f t="shared" si="3"/>
        <v>0</v>
      </c>
      <c r="BI116" s="127">
        <f t="shared" si="4"/>
        <v>0</v>
      </c>
      <c r="BJ116" s="126" t="s">
        <v>21</v>
      </c>
      <c r="BK116" s="122"/>
      <c r="BL116" s="122"/>
      <c r="BM116" s="122"/>
    </row>
    <row r="117" spans="2:65" s="1" customFormat="1" ht="18" customHeight="1">
      <c r="B117" s="121"/>
      <c r="C117" s="122"/>
      <c r="D117" s="218" t="s">
        <v>141</v>
      </c>
      <c r="E117" s="242"/>
      <c r="F117" s="242"/>
      <c r="G117" s="242"/>
      <c r="H117" s="242"/>
      <c r="I117" s="122"/>
      <c r="J117" s="122"/>
      <c r="K117" s="122"/>
      <c r="L117" s="122"/>
      <c r="M117" s="122"/>
      <c r="N117" s="219">
        <f>ROUND(N88*T117,2)</f>
        <v>0</v>
      </c>
      <c r="O117" s="242"/>
      <c r="P117" s="242"/>
      <c r="Q117" s="242"/>
      <c r="R117" s="123"/>
      <c r="S117" s="122"/>
      <c r="T117" s="124"/>
      <c r="U117" s="125" t="s">
        <v>44</v>
      </c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6" t="s">
        <v>138</v>
      </c>
      <c r="AZ117" s="122"/>
      <c r="BA117" s="122"/>
      <c r="BB117" s="122"/>
      <c r="BC117" s="122"/>
      <c r="BD117" s="122"/>
      <c r="BE117" s="127">
        <f t="shared" si="0"/>
        <v>0</v>
      </c>
      <c r="BF117" s="127">
        <f t="shared" si="1"/>
        <v>0</v>
      </c>
      <c r="BG117" s="127">
        <f t="shared" si="2"/>
        <v>0</v>
      </c>
      <c r="BH117" s="127">
        <f t="shared" si="3"/>
        <v>0</v>
      </c>
      <c r="BI117" s="127">
        <f t="shared" si="4"/>
        <v>0</v>
      </c>
      <c r="BJ117" s="126" t="s">
        <v>21</v>
      </c>
      <c r="BK117" s="122"/>
      <c r="BL117" s="122"/>
      <c r="BM117" s="122"/>
    </row>
    <row r="118" spans="2:65" s="1" customFormat="1" ht="18" customHeight="1">
      <c r="B118" s="121"/>
      <c r="C118" s="122"/>
      <c r="D118" s="218" t="s">
        <v>142</v>
      </c>
      <c r="E118" s="242"/>
      <c r="F118" s="242"/>
      <c r="G118" s="242"/>
      <c r="H118" s="242"/>
      <c r="I118" s="122"/>
      <c r="J118" s="122"/>
      <c r="K118" s="122"/>
      <c r="L118" s="122"/>
      <c r="M118" s="122"/>
      <c r="N118" s="219">
        <f>ROUND(N88*T118,2)</f>
        <v>0</v>
      </c>
      <c r="O118" s="242"/>
      <c r="P118" s="242"/>
      <c r="Q118" s="242"/>
      <c r="R118" s="123"/>
      <c r="S118" s="122"/>
      <c r="T118" s="124"/>
      <c r="U118" s="125" t="s">
        <v>44</v>
      </c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6" t="s">
        <v>138</v>
      </c>
      <c r="AZ118" s="122"/>
      <c r="BA118" s="122"/>
      <c r="BB118" s="122"/>
      <c r="BC118" s="122"/>
      <c r="BD118" s="122"/>
      <c r="BE118" s="127">
        <f t="shared" si="0"/>
        <v>0</v>
      </c>
      <c r="BF118" s="127">
        <f t="shared" si="1"/>
        <v>0</v>
      </c>
      <c r="BG118" s="127">
        <f t="shared" si="2"/>
        <v>0</v>
      </c>
      <c r="BH118" s="127">
        <f t="shared" si="3"/>
        <v>0</v>
      </c>
      <c r="BI118" s="127">
        <f t="shared" si="4"/>
        <v>0</v>
      </c>
      <c r="BJ118" s="126" t="s">
        <v>21</v>
      </c>
      <c r="BK118" s="122"/>
      <c r="BL118" s="122"/>
      <c r="BM118" s="122"/>
    </row>
    <row r="119" spans="2:65" s="1" customFormat="1" ht="18" customHeight="1">
      <c r="B119" s="121"/>
      <c r="C119" s="122"/>
      <c r="D119" s="128" t="s">
        <v>143</v>
      </c>
      <c r="E119" s="122"/>
      <c r="F119" s="122"/>
      <c r="G119" s="122"/>
      <c r="H119" s="122"/>
      <c r="I119" s="122"/>
      <c r="J119" s="122"/>
      <c r="K119" s="122"/>
      <c r="L119" s="122"/>
      <c r="M119" s="122"/>
      <c r="N119" s="219">
        <f>ROUND(N88*T119,2)</f>
        <v>0</v>
      </c>
      <c r="O119" s="242"/>
      <c r="P119" s="242"/>
      <c r="Q119" s="242"/>
      <c r="R119" s="123"/>
      <c r="S119" s="122"/>
      <c r="T119" s="129"/>
      <c r="U119" s="130" t="s">
        <v>44</v>
      </c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6" t="s">
        <v>144</v>
      </c>
      <c r="AZ119" s="122"/>
      <c r="BA119" s="122"/>
      <c r="BB119" s="122"/>
      <c r="BC119" s="122"/>
      <c r="BD119" s="122"/>
      <c r="BE119" s="127">
        <f t="shared" si="0"/>
        <v>0</v>
      </c>
      <c r="BF119" s="127">
        <f t="shared" si="1"/>
        <v>0</v>
      </c>
      <c r="BG119" s="127">
        <f t="shared" si="2"/>
        <v>0</v>
      </c>
      <c r="BH119" s="127">
        <f t="shared" si="3"/>
        <v>0</v>
      </c>
      <c r="BI119" s="127">
        <f t="shared" si="4"/>
        <v>0</v>
      </c>
      <c r="BJ119" s="126" t="s">
        <v>21</v>
      </c>
      <c r="BK119" s="122"/>
      <c r="BL119" s="122"/>
      <c r="BM119" s="122"/>
    </row>
    <row r="120" spans="2:18" s="1" customFormat="1" ht="13.5">
      <c r="B120" s="33"/>
      <c r="R120" s="34"/>
    </row>
    <row r="121" spans="2:18" s="1" customFormat="1" ht="29.25" customHeight="1">
      <c r="B121" s="33"/>
      <c r="C121" s="105" t="s">
        <v>101</v>
      </c>
      <c r="D121" s="106"/>
      <c r="E121" s="106"/>
      <c r="F121" s="106"/>
      <c r="G121" s="106"/>
      <c r="H121" s="106"/>
      <c r="I121" s="106"/>
      <c r="J121" s="106"/>
      <c r="K121" s="106"/>
      <c r="L121" s="220">
        <f>ROUND(SUM(N88+N113),2)</f>
        <v>0</v>
      </c>
      <c r="M121" s="237"/>
      <c r="N121" s="237"/>
      <c r="O121" s="237"/>
      <c r="P121" s="237"/>
      <c r="Q121" s="237"/>
      <c r="R121" s="34"/>
    </row>
    <row r="122" spans="2:18" s="1" customFormat="1" ht="6.95" customHeight="1"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7"/>
    </row>
    <row r="126" spans="2:18" s="1" customFormat="1" ht="6.95" customHeight="1">
      <c r="B126" s="58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60"/>
    </row>
    <row r="127" spans="2:18" s="1" customFormat="1" ht="36.95" customHeight="1">
      <c r="B127" s="33"/>
      <c r="C127" s="192" t="s">
        <v>145</v>
      </c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34"/>
    </row>
    <row r="128" spans="2:18" s="1" customFormat="1" ht="6.95" customHeight="1">
      <c r="B128" s="33"/>
      <c r="R128" s="34"/>
    </row>
    <row r="129" spans="2:18" s="1" customFormat="1" ht="30" customHeight="1">
      <c r="B129" s="33"/>
      <c r="C129" s="28" t="s">
        <v>17</v>
      </c>
      <c r="F129" s="229" t="str">
        <f>F6</f>
        <v>ZŠ Turnov, Žižkova č.p. 525 - Rekonstrukce střešní krytiny na p.p.č. 856/2 v k.ú. Turnov - varianta 2</v>
      </c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R129" s="34"/>
    </row>
    <row r="130" spans="2:18" s="1" customFormat="1" ht="36.95" customHeight="1">
      <c r="B130" s="33"/>
      <c r="C130" s="64" t="s">
        <v>105</v>
      </c>
      <c r="F130" s="222" t="str">
        <f>F7</f>
        <v>A - Střecha A</v>
      </c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R130" s="34"/>
    </row>
    <row r="131" spans="2:18" s="1" customFormat="1" ht="6.95" customHeight="1">
      <c r="B131" s="33"/>
      <c r="R131" s="34"/>
    </row>
    <row r="132" spans="2:18" s="1" customFormat="1" ht="18" customHeight="1">
      <c r="B132" s="33"/>
      <c r="C132" s="28" t="s">
        <v>22</v>
      </c>
      <c r="F132" s="26" t="str">
        <f>F9</f>
        <v>p.p.č. 856/2</v>
      </c>
      <c r="K132" s="28" t="s">
        <v>24</v>
      </c>
      <c r="M132" s="235" t="str">
        <f>IF(O9="","",O9)</f>
        <v>29.9.2017</v>
      </c>
      <c r="N132" s="194"/>
      <c r="O132" s="194"/>
      <c r="P132" s="194"/>
      <c r="R132" s="34"/>
    </row>
    <row r="133" spans="2:18" s="1" customFormat="1" ht="6.95" customHeight="1">
      <c r="B133" s="33"/>
      <c r="R133" s="34"/>
    </row>
    <row r="134" spans="2:18" s="1" customFormat="1" ht="15">
      <c r="B134" s="33"/>
      <c r="C134" s="28" t="s">
        <v>28</v>
      </c>
      <c r="F134" s="26" t="str">
        <f>E12</f>
        <v>Město  Turnov</v>
      </c>
      <c r="K134" s="28" t="s">
        <v>34</v>
      </c>
      <c r="M134" s="196" t="str">
        <f>E18</f>
        <v>ACTIV Projekce, s.r.o.</v>
      </c>
      <c r="N134" s="194"/>
      <c r="O134" s="194"/>
      <c r="P134" s="194"/>
      <c r="Q134" s="194"/>
      <c r="R134" s="34"/>
    </row>
    <row r="135" spans="2:18" s="1" customFormat="1" ht="14.45" customHeight="1">
      <c r="B135" s="33"/>
      <c r="C135" s="28" t="s">
        <v>32</v>
      </c>
      <c r="F135" s="26" t="str">
        <f>IF(E15="","",E15)</f>
        <v>Vyplň údaj</v>
      </c>
      <c r="K135" s="28" t="s">
        <v>37</v>
      </c>
      <c r="M135" s="196" t="str">
        <f>E21</f>
        <v>Martin Škrabal</v>
      </c>
      <c r="N135" s="194"/>
      <c r="O135" s="194"/>
      <c r="P135" s="194"/>
      <c r="Q135" s="194"/>
      <c r="R135" s="34"/>
    </row>
    <row r="136" spans="2:18" s="1" customFormat="1" ht="10.35" customHeight="1">
      <c r="B136" s="33"/>
      <c r="R136" s="34"/>
    </row>
    <row r="137" spans="2:27" s="8" customFormat="1" ht="29.25" customHeight="1">
      <c r="B137" s="131"/>
      <c r="C137" s="132" t="s">
        <v>146</v>
      </c>
      <c r="D137" s="133" t="s">
        <v>147</v>
      </c>
      <c r="E137" s="133" t="s">
        <v>61</v>
      </c>
      <c r="F137" s="243" t="s">
        <v>148</v>
      </c>
      <c r="G137" s="244"/>
      <c r="H137" s="244"/>
      <c r="I137" s="244"/>
      <c r="J137" s="133" t="s">
        <v>149</v>
      </c>
      <c r="K137" s="133" t="s">
        <v>150</v>
      </c>
      <c r="L137" s="245" t="s">
        <v>151</v>
      </c>
      <c r="M137" s="244"/>
      <c r="N137" s="243" t="s">
        <v>110</v>
      </c>
      <c r="O137" s="244"/>
      <c r="P137" s="244"/>
      <c r="Q137" s="246"/>
      <c r="R137" s="134"/>
      <c r="T137" s="70" t="s">
        <v>152</v>
      </c>
      <c r="U137" s="71" t="s">
        <v>43</v>
      </c>
      <c r="V137" s="71" t="s">
        <v>153</v>
      </c>
      <c r="W137" s="71" t="s">
        <v>154</v>
      </c>
      <c r="X137" s="71" t="s">
        <v>155</v>
      </c>
      <c r="Y137" s="71" t="s">
        <v>156</v>
      </c>
      <c r="Z137" s="71" t="s">
        <v>157</v>
      </c>
      <c r="AA137" s="72" t="s">
        <v>158</v>
      </c>
    </row>
    <row r="138" spans="2:63" s="1" customFormat="1" ht="29.25" customHeight="1">
      <c r="B138" s="33"/>
      <c r="C138" s="74" t="s">
        <v>107</v>
      </c>
      <c r="N138" s="271">
        <f>BK138</f>
        <v>0</v>
      </c>
      <c r="O138" s="272"/>
      <c r="P138" s="272"/>
      <c r="Q138" s="272"/>
      <c r="R138" s="34"/>
      <c r="T138" s="73"/>
      <c r="U138" s="47"/>
      <c r="V138" s="47"/>
      <c r="W138" s="135">
        <f>W139+W206+W546+W560</f>
        <v>0</v>
      </c>
      <c r="X138" s="47"/>
      <c r="Y138" s="135">
        <f>Y139+Y206+Y546+Y560</f>
        <v>10.451457150000001</v>
      </c>
      <c r="Z138" s="47"/>
      <c r="AA138" s="136">
        <f>AA139+AA206+AA546+AA560</f>
        <v>12.88594531</v>
      </c>
      <c r="AT138" s="17" t="s">
        <v>78</v>
      </c>
      <c r="AU138" s="17" t="s">
        <v>112</v>
      </c>
      <c r="BK138" s="137">
        <f>BK139+BK206+BK546+BK560</f>
        <v>0</v>
      </c>
    </row>
    <row r="139" spans="2:63" s="9" customFormat="1" ht="37.35" customHeight="1">
      <c r="B139" s="138"/>
      <c r="D139" s="139" t="s">
        <v>113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267">
        <f>BK139</f>
        <v>0</v>
      </c>
      <c r="O139" s="238"/>
      <c r="P139" s="238"/>
      <c r="Q139" s="238"/>
      <c r="R139" s="140"/>
      <c r="T139" s="141"/>
      <c r="W139" s="142">
        <f>W140+W144+W151+W185+W204</f>
        <v>0</v>
      </c>
      <c r="Y139" s="142">
        <f>Y140+Y144+Y151+Y185+Y204</f>
        <v>0.9615015600000001</v>
      </c>
      <c r="AA139" s="143">
        <f>AA140+AA144+AA151+AA185+AA204</f>
        <v>2.5138000000000003</v>
      </c>
      <c r="AR139" s="144" t="s">
        <v>21</v>
      </c>
      <c r="AT139" s="145" t="s">
        <v>78</v>
      </c>
      <c r="AU139" s="145" t="s">
        <v>79</v>
      </c>
      <c r="AY139" s="144" t="s">
        <v>159</v>
      </c>
      <c r="BK139" s="146">
        <f>BK140+BK144+BK151+BK185+BK204</f>
        <v>0</v>
      </c>
    </row>
    <row r="140" spans="2:63" s="9" customFormat="1" ht="19.9" customHeight="1">
      <c r="B140" s="138"/>
      <c r="D140" s="147" t="s">
        <v>114</v>
      </c>
      <c r="E140" s="147"/>
      <c r="F140" s="147"/>
      <c r="G140" s="147"/>
      <c r="H140" s="147"/>
      <c r="I140" s="147"/>
      <c r="J140" s="147"/>
      <c r="K140" s="147"/>
      <c r="L140" s="147"/>
      <c r="M140" s="147"/>
      <c r="N140" s="265">
        <f>BK140</f>
        <v>0</v>
      </c>
      <c r="O140" s="266"/>
      <c r="P140" s="266"/>
      <c r="Q140" s="266"/>
      <c r="R140" s="140"/>
      <c r="T140" s="141"/>
      <c r="W140" s="142">
        <f>SUM(W141:W143)</f>
        <v>0</v>
      </c>
      <c r="Y140" s="142">
        <f>SUM(Y141:Y143)</f>
        <v>0.53099376</v>
      </c>
      <c r="AA140" s="143">
        <f>SUM(AA141:AA143)</f>
        <v>0</v>
      </c>
      <c r="AR140" s="144" t="s">
        <v>21</v>
      </c>
      <c r="AT140" s="145" t="s">
        <v>78</v>
      </c>
      <c r="AU140" s="145" t="s">
        <v>21</v>
      </c>
      <c r="AY140" s="144" t="s">
        <v>159</v>
      </c>
      <c r="BK140" s="146">
        <f>SUM(BK141:BK143)</f>
        <v>0</v>
      </c>
    </row>
    <row r="141" spans="2:65" s="1" customFormat="1" ht="31.5" customHeight="1">
      <c r="B141" s="121"/>
      <c r="C141" s="148" t="s">
        <v>21</v>
      </c>
      <c r="D141" s="148" t="s">
        <v>160</v>
      </c>
      <c r="E141" s="149" t="s">
        <v>161</v>
      </c>
      <c r="F141" s="247" t="s">
        <v>162</v>
      </c>
      <c r="G141" s="248"/>
      <c r="H141" s="248"/>
      <c r="I141" s="248"/>
      <c r="J141" s="150" t="s">
        <v>163</v>
      </c>
      <c r="K141" s="151">
        <v>2.508</v>
      </c>
      <c r="L141" s="249">
        <v>0</v>
      </c>
      <c r="M141" s="248"/>
      <c r="N141" s="250">
        <f>ROUND(L141*K141,2)</f>
        <v>0</v>
      </c>
      <c r="O141" s="248"/>
      <c r="P141" s="248"/>
      <c r="Q141" s="248"/>
      <c r="R141" s="123"/>
      <c r="T141" s="152" t="s">
        <v>3</v>
      </c>
      <c r="U141" s="40" t="s">
        <v>44</v>
      </c>
      <c r="W141" s="153">
        <f>V141*K141</f>
        <v>0</v>
      </c>
      <c r="X141" s="153">
        <v>0.21172</v>
      </c>
      <c r="Y141" s="153">
        <f>X141*K141</f>
        <v>0.53099376</v>
      </c>
      <c r="Z141" s="153">
        <v>0</v>
      </c>
      <c r="AA141" s="154">
        <f>Z141*K141</f>
        <v>0</v>
      </c>
      <c r="AR141" s="17" t="s">
        <v>164</v>
      </c>
      <c r="AT141" s="17" t="s">
        <v>160</v>
      </c>
      <c r="AU141" s="17" t="s">
        <v>103</v>
      </c>
      <c r="AY141" s="17" t="s">
        <v>159</v>
      </c>
      <c r="BE141" s="98">
        <f>IF(U141="základní",N141,0)</f>
        <v>0</v>
      </c>
      <c r="BF141" s="98">
        <f>IF(U141="snížená",N141,0)</f>
        <v>0</v>
      </c>
      <c r="BG141" s="98">
        <f>IF(U141="zákl. přenesená",N141,0)</f>
        <v>0</v>
      </c>
      <c r="BH141" s="98">
        <f>IF(U141="sníž. přenesená",N141,0)</f>
        <v>0</v>
      </c>
      <c r="BI141" s="98">
        <f>IF(U141="nulová",N141,0)</f>
        <v>0</v>
      </c>
      <c r="BJ141" s="17" t="s">
        <v>21</v>
      </c>
      <c r="BK141" s="98">
        <f>ROUND(L141*K141,2)</f>
        <v>0</v>
      </c>
      <c r="BL141" s="17" t="s">
        <v>164</v>
      </c>
      <c r="BM141" s="17" t="s">
        <v>165</v>
      </c>
    </row>
    <row r="142" spans="2:51" s="10" customFormat="1" ht="22.5" customHeight="1">
      <c r="B142" s="155"/>
      <c r="E142" s="156" t="s">
        <v>3</v>
      </c>
      <c r="F142" s="251" t="s">
        <v>166</v>
      </c>
      <c r="G142" s="252"/>
      <c r="H142" s="252"/>
      <c r="I142" s="252"/>
      <c r="K142" s="157">
        <v>2.508</v>
      </c>
      <c r="R142" s="158"/>
      <c r="T142" s="159"/>
      <c r="AA142" s="160"/>
      <c r="AT142" s="156" t="s">
        <v>167</v>
      </c>
      <c r="AU142" s="156" t="s">
        <v>103</v>
      </c>
      <c r="AV142" s="10" t="s">
        <v>103</v>
      </c>
      <c r="AW142" s="10" t="s">
        <v>36</v>
      </c>
      <c r="AX142" s="10" t="s">
        <v>79</v>
      </c>
      <c r="AY142" s="156" t="s">
        <v>159</v>
      </c>
    </row>
    <row r="143" spans="2:51" s="11" customFormat="1" ht="22.5" customHeight="1">
      <c r="B143" s="161"/>
      <c r="E143" s="162" t="s">
        <v>3</v>
      </c>
      <c r="F143" s="253" t="s">
        <v>168</v>
      </c>
      <c r="G143" s="254"/>
      <c r="H143" s="254"/>
      <c r="I143" s="254"/>
      <c r="K143" s="163">
        <v>2.508</v>
      </c>
      <c r="R143" s="164"/>
      <c r="T143" s="165"/>
      <c r="AA143" s="166"/>
      <c r="AT143" s="167" t="s">
        <v>167</v>
      </c>
      <c r="AU143" s="167" t="s">
        <v>103</v>
      </c>
      <c r="AV143" s="11" t="s">
        <v>164</v>
      </c>
      <c r="AW143" s="11" t="s">
        <v>36</v>
      </c>
      <c r="AX143" s="11" t="s">
        <v>21</v>
      </c>
      <c r="AY143" s="167" t="s">
        <v>159</v>
      </c>
    </row>
    <row r="144" spans="2:63" s="9" customFormat="1" ht="29.85" customHeight="1">
      <c r="B144" s="138"/>
      <c r="D144" s="147" t="s">
        <v>115</v>
      </c>
      <c r="E144" s="147"/>
      <c r="F144" s="147"/>
      <c r="G144" s="147"/>
      <c r="H144" s="147"/>
      <c r="I144" s="147"/>
      <c r="J144" s="147"/>
      <c r="K144" s="147"/>
      <c r="L144" s="147"/>
      <c r="M144" s="147"/>
      <c r="N144" s="265">
        <f>BK144</f>
        <v>0</v>
      </c>
      <c r="O144" s="266"/>
      <c r="P144" s="266"/>
      <c r="Q144" s="266"/>
      <c r="R144" s="140"/>
      <c r="T144" s="141"/>
      <c r="W144" s="142">
        <f>SUM(W145:W150)</f>
        <v>0</v>
      </c>
      <c r="Y144" s="142">
        <f>SUM(Y145:Y150)</f>
        <v>0.1649238</v>
      </c>
      <c r="AA144" s="143">
        <f>SUM(AA145:AA150)</f>
        <v>0</v>
      </c>
      <c r="AR144" s="144" t="s">
        <v>21</v>
      </c>
      <c r="AT144" s="145" t="s">
        <v>78</v>
      </c>
      <c r="AU144" s="145" t="s">
        <v>21</v>
      </c>
      <c r="AY144" s="144" t="s">
        <v>159</v>
      </c>
      <c r="BK144" s="146">
        <f>SUM(BK145:BK150)</f>
        <v>0</v>
      </c>
    </row>
    <row r="145" spans="2:65" s="1" customFormat="1" ht="31.5" customHeight="1">
      <c r="B145" s="121"/>
      <c r="C145" s="148" t="s">
        <v>103</v>
      </c>
      <c r="D145" s="148" t="s">
        <v>160</v>
      </c>
      <c r="E145" s="149" t="s">
        <v>169</v>
      </c>
      <c r="F145" s="247" t="s">
        <v>170</v>
      </c>
      <c r="G145" s="248"/>
      <c r="H145" s="248"/>
      <c r="I145" s="248"/>
      <c r="J145" s="150" t="s">
        <v>163</v>
      </c>
      <c r="K145" s="151">
        <v>7.82</v>
      </c>
      <c r="L145" s="249">
        <v>0</v>
      </c>
      <c r="M145" s="248"/>
      <c r="N145" s="250">
        <f>ROUND(L145*K145,2)</f>
        <v>0</v>
      </c>
      <c r="O145" s="248"/>
      <c r="P145" s="248"/>
      <c r="Q145" s="248"/>
      <c r="R145" s="123"/>
      <c r="T145" s="152" t="s">
        <v>3</v>
      </c>
      <c r="U145" s="40" t="s">
        <v>44</v>
      </c>
      <c r="W145" s="153">
        <f>V145*K145</f>
        <v>0</v>
      </c>
      <c r="X145" s="153">
        <v>0.02109</v>
      </c>
      <c r="Y145" s="153">
        <f>X145*K145</f>
        <v>0.1649238</v>
      </c>
      <c r="Z145" s="153">
        <v>0</v>
      </c>
      <c r="AA145" s="15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98">
        <f>IF(U145="základní",N145,0)</f>
        <v>0</v>
      </c>
      <c r="BF145" s="98">
        <f>IF(U145="snížená",N145,0)</f>
        <v>0</v>
      </c>
      <c r="BG145" s="98">
        <f>IF(U145="zákl. přenesená",N145,0)</f>
        <v>0</v>
      </c>
      <c r="BH145" s="98">
        <f>IF(U145="sníž. přenesená",N145,0)</f>
        <v>0</v>
      </c>
      <c r="BI145" s="98">
        <f>IF(U145="nulová",N145,0)</f>
        <v>0</v>
      </c>
      <c r="BJ145" s="17" t="s">
        <v>21</v>
      </c>
      <c r="BK145" s="98">
        <f>ROUND(L145*K145,2)</f>
        <v>0</v>
      </c>
      <c r="BL145" s="17" t="s">
        <v>164</v>
      </c>
      <c r="BM145" s="17" t="s">
        <v>171</v>
      </c>
    </row>
    <row r="146" spans="2:51" s="10" customFormat="1" ht="22.5" customHeight="1">
      <c r="B146" s="155"/>
      <c r="E146" s="156" t="s">
        <v>3</v>
      </c>
      <c r="F146" s="251" t="s">
        <v>172</v>
      </c>
      <c r="G146" s="252"/>
      <c r="H146" s="252"/>
      <c r="I146" s="252"/>
      <c r="K146" s="157">
        <v>7.82</v>
      </c>
      <c r="R146" s="158"/>
      <c r="T146" s="159"/>
      <c r="AA146" s="160"/>
      <c r="AT146" s="156" t="s">
        <v>167</v>
      </c>
      <c r="AU146" s="156" t="s">
        <v>103</v>
      </c>
      <c r="AV146" s="10" t="s">
        <v>103</v>
      </c>
      <c r="AW146" s="10" t="s">
        <v>36</v>
      </c>
      <c r="AX146" s="10" t="s">
        <v>79</v>
      </c>
      <c r="AY146" s="156" t="s">
        <v>159</v>
      </c>
    </row>
    <row r="147" spans="2:51" s="11" customFormat="1" ht="22.5" customHeight="1">
      <c r="B147" s="161"/>
      <c r="E147" s="162" t="s">
        <v>3</v>
      </c>
      <c r="F147" s="253" t="s">
        <v>168</v>
      </c>
      <c r="G147" s="254"/>
      <c r="H147" s="254"/>
      <c r="I147" s="254"/>
      <c r="K147" s="163">
        <v>7.82</v>
      </c>
      <c r="R147" s="164"/>
      <c r="T147" s="165"/>
      <c r="AA147" s="166"/>
      <c r="AT147" s="167" t="s">
        <v>167</v>
      </c>
      <c r="AU147" s="167" t="s">
        <v>103</v>
      </c>
      <c r="AV147" s="11" t="s">
        <v>164</v>
      </c>
      <c r="AW147" s="11" t="s">
        <v>36</v>
      </c>
      <c r="AX147" s="11" t="s">
        <v>21</v>
      </c>
      <c r="AY147" s="167" t="s">
        <v>159</v>
      </c>
    </row>
    <row r="148" spans="2:65" s="1" customFormat="1" ht="22.5" customHeight="1">
      <c r="B148" s="121"/>
      <c r="C148" s="148" t="s">
        <v>173</v>
      </c>
      <c r="D148" s="148" t="s">
        <v>160</v>
      </c>
      <c r="E148" s="149" t="s">
        <v>174</v>
      </c>
      <c r="F148" s="247" t="s">
        <v>175</v>
      </c>
      <c r="G148" s="248"/>
      <c r="H148" s="248"/>
      <c r="I148" s="248"/>
      <c r="J148" s="150" t="s">
        <v>163</v>
      </c>
      <c r="K148" s="151">
        <v>7.82</v>
      </c>
      <c r="L148" s="249">
        <v>0</v>
      </c>
      <c r="M148" s="248"/>
      <c r="N148" s="250">
        <f>ROUND(L148*K148,2)</f>
        <v>0</v>
      </c>
      <c r="O148" s="248"/>
      <c r="P148" s="248"/>
      <c r="Q148" s="248"/>
      <c r="R148" s="123"/>
      <c r="T148" s="152" t="s">
        <v>3</v>
      </c>
      <c r="U148" s="40" t="s">
        <v>44</v>
      </c>
      <c r="W148" s="153">
        <f>V148*K148</f>
        <v>0</v>
      </c>
      <c r="X148" s="153">
        <v>0</v>
      </c>
      <c r="Y148" s="153">
        <f>X148*K148</f>
        <v>0</v>
      </c>
      <c r="Z148" s="153">
        <v>0</v>
      </c>
      <c r="AA148" s="15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7" t="s">
        <v>21</v>
      </c>
      <c r="BK148" s="98">
        <f>ROUND(L148*K148,2)</f>
        <v>0</v>
      </c>
      <c r="BL148" s="17" t="s">
        <v>164</v>
      </c>
      <c r="BM148" s="17" t="s">
        <v>176</v>
      </c>
    </row>
    <row r="149" spans="2:51" s="10" customFormat="1" ht="22.5" customHeight="1">
      <c r="B149" s="155"/>
      <c r="E149" s="156" t="s">
        <v>3</v>
      </c>
      <c r="F149" s="251" t="s">
        <v>172</v>
      </c>
      <c r="G149" s="252"/>
      <c r="H149" s="252"/>
      <c r="I149" s="252"/>
      <c r="K149" s="157">
        <v>7.82</v>
      </c>
      <c r="R149" s="158"/>
      <c r="T149" s="159"/>
      <c r="AA149" s="160"/>
      <c r="AT149" s="156" t="s">
        <v>167</v>
      </c>
      <c r="AU149" s="156" t="s">
        <v>103</v>
      </c>
      <c r="AV149" s="10" t="s">
        <v>103</v>
      </c>
      <c r="AW149" s="10" t="s">
        <v>36</v>
      </c>
      <c r="AX149" s="10" t="s">
        <v>79</v>
      </c>
      <c r="AY149" s="156" t="s">
        <v>159</v>
      </c>
    </row>
    <row r="150" spans="2:51" s="11" customFormat="1" ht="22.5" customHeight="1">
      <c r="B150" s="161"/>
      <c r="E150" s="162" t="s">
        <v>3</v>
      </c>
      <c r="F150" s="253" t="s">
        <v>168</v>
      </c>
      <c r="G150" s="254"/>
      <c r="H150" s="254"/>
      <c r="I150" s="254"/>
      <c r="K150" s="163">
        <v>7.82</v>
      </c>
      <c r="R150" s="164"/>
      <c r="T150" s="165"/>
      <c r="AA150" s="166"/>
      <c r="AT150" s="167" t="s">
        <v>167</v>
      </c>
      <c r="AU150" s="167" t="s">
        <v>103</v>
      </c>
      <c r="AV150" s="11" t="s">
        <v>164</v>
      </c>
      <c r="AW150" s="11" t="s">
        <v>36</v>
      </c>
      <c r="AX150" s="11" t="s">
        <v>21</v>
      </c>
      <c r="AY150" s="167" t="s">
        <v>159</v>
      </c>
    </row>
    <row r="151" spans="2:63" s="9" customFormat="1" ht="29.85" customHeight="1">
      <c r="B151" s="138"/>
      <c r="D151" s="147" t="s">
        <v>116</v>
      </c>
      <c r="E151" s="147"/>
      <c r="F151" s="147"/>
      <c r="G151" s="147"/>
      <c r="H151" s="147"/>
      <c r="I151" s="147"/>
      <c r="J151" s="147"/>
      <c r="K151" s="147"/>
      <c r="L151" s="147"/>
      <c r="M151" s="147"/>
      <c r="N151" s="265">
        <f>BK151</f>
        <v>0</v>
      </c>
      <c r="O151" s="266"/>
      <c r="P151" s="266"/>
      <c r="Q151" s="266"/>
      <c r="R151" s="140"/>
      <c r="T151" s="141"/>
      <c r="W151" s="142">
        <f>SUM(W152:W184)</f>
        <v>0</v>
      </c>
      <c r="Y151" s="142">
        <f>SUM(Y152:Y184)</f>
        <v>0.265584</v>
      </c>
      <c r="AA151" s="143">
        <f>SUM(AA152:AA184)</f>
        <v>2.1238</v>
      </c>
      <c r="AR151" s="144" t="s">
        <v>21</v>
      </c>
      <c r="AT151" s="145" t="s">
        <v>78</v>
      </c>
      <c r="AU151" s="145" t="s">
        <v>21</v>
      </c>
      <c r="AY151" s="144" t="s">
        <v>159</v>
      </c>
      <c r="BK151" s="146">
        <f>SUM(BK152:BK184)</f>
        <v>0</v>
      </c>
    </row>
    <row r="152" spans="2:65" s="1" customFormat="1" ht="31.5" customHeight="1">
      <c r="B152" s="121"/>
      <c r="C152" s="148" t="s">
        <v>164</v>
      </c>
      <c r="D152" s="148" t="s">
        <v>160</v>
      </c>
      <c r="E152" s="149" t="s">
        <v>177</v>
      </c>
      <c r="F152" s="247" t="s">
        <v>178</v>
      </c>
      <c r="G152" s="248"/>
      <c r="H152" s="248"/>
      <c r="I152" s="248"/>
      <c r="J152" s="150" t="s">
        <v>179</v>
      </c>
      <c r="K152" s="151">
        <v>8</v>
      </c>
      <c r="L152" s="249">
        <v>0</v>
      </c>
      <c r="M152" s="248"/>
      <c r="N152" s="250">
        <f>ROUND(L152*K152,2)</f>
        <v>0</v>
      </c>
      <c r="O152" s="248"/>
      <c r="P152" s="248"/>
      <c r="Q152" s="248"/>
      <c r="R152" s="123"/>
      <c r="T152" s="152" t="s">
        <v>3</v>
      </c>
      <c r="U152" s="40" t="s">
        <v>44</v>
      </c>
      <c r="W152" s="153">
        <f>V152*K152</f>
        <v>0</v>
      </c>
      <c r="X152" s="153">
        <v>0</v>
      </c>
      <c r="Y152" s="153">
        <f>X152*K152</f>
        <v>0</v>
      </c>
      <c r="Z152" s="153">
        <v>0</v>
      </c>
      <c r="AA152" s="154">
        <f>Z152*K152</f>
        <v>0</v>
      </c>
      <c r="AR152" s="17" t="s">
        <v>164</v>
      </c>
      <c r="AT152" s="17" t="s">
        <v>160</v>
      </c>
      <c r="AU152" s="17" t="s">
        <v>103</v>
      </c>
      <c r="AY152" s="17" t="s">
        <v>159</v>
      </c>
      <c r="BE152" s="98">
        <f>IF(U152="základní",N152,0)</f>
        <v>0</v>
      </c>
      <c r="BF152" s="98">
        <f>IF(U152="snížená",N152,0)</f>
        <v>0</v>
      </c>
      <c r="BG152" s="98">
        <f>IF(U152="zákl. přenesená",N152,0)</f>
        <v>0</v>
      </c>
      <c r="BH152" s="98">
        <f>IF(U152="sníž. přenesená",N152,0)</f>
        <v>0</v>
      </c>
      <c r="BI152" s="98">
        <f>IF(U152="nulová",N152,0)</f>
        <v>0</v>
      </c>
      <c r="BJ152" s="17" t="s">
        <v>21</v>
      </c>
      <c r="BK152" s="98">
        <f>ROUND(L152*K152,2)</f>
        <v>0</v>
      </c>
      <c r="BL152" s="17" t="s">
        <v>164</v>
      </c>
      <c r="BM152" s="17" t="s">
        <v>180</v>
      </c>
    </row>
    <row r="153" spans="2:51" s="10" customFormat="1" ht="22.5" customHeight="1">
      <c r="B153" s="155"/>
      <c r="E153" s="156" t="s">
        <v>3</v>
      </c>
      <c r="F153" s="251" t="s">
        <v>181</v>
      </c>
      <c r="G153" s="252"/>
      <c r="H153" s="252"/>
      <c r="I153" s="252"/>
      <c r="K153" s="157">
        <v>8</v>
      </c>
      <c r="R153" s="158"/>
      <c r="T153" s="159"/>
      <c r="AA153" s="160"/>
      <c r="AT153" s="156" t="s">
        <v>167</v>
      </c>
      <c r="AU153" s="156" t="s">
        <v>103</v>
      </c>
      <c r="AV153" s="10" t="s">
        <v>103</v>
      </c>
      <c r="AW153" s="10" t="s">
        <v>36</v>
      </c>
      <c r="AX153" s="10" t="s">
        <v>79</v>
      </c>
      <c r="AY153" s="156" t="s">
        <v>159</v>
      </c>
    </row>
    <row r="154" spans="2:51" s="11" customFormat="1" ht="22.5" customHeight="1">
      <c r="B154" s="161"/>
      <c r="E154" s="162" t="s">
        <v>3</v>
      </c>
      <c r="F154" s="253" t="s">
        <v>168</v>
      </c>
      <c r="G154" s="254"/>
      <c r="H154" s="254"/>
      <c r="I154" s="254"/>
      <c r="K154" s="163">
        <v>8</v>
      </c>
      <c r="R154" s="164"/>
      <c r="T154" s="165"/>
      <c r="AA154" s="166"/>
      <c r="AT154" s="167" t="s">
        <v>167</v>
      </c>
      <c r="AU154" s="167" t="s">
        <v>103</v>
      </c>
      <c r="AV154" s="11" t="s">
        <v>164</v>
      </c>
      <c r="AW154" s="11" t="s">
        <v>36</v>
      </c>
      <c r="AX154" s="11" t="s">
        <v>21</v>
      </c>
      <c r="AY154" s="167" t="s">
        <v>159</v>
      </c>
    </row>
    <row r="155" spans="2:65" s="1" customFormat="1" ht="31.5" customHeight="1">
      <c r="B155" s="121"/>
      <c r="C155" s="148" t="s">
        <v>1086</v>
      </c>
      <c r="D155" s="148" t="s">
        <v>160</v>
      </c>
      <c r="E155" s="189" t="s">
        <v>1076</v>
      </c>
      <c r="F155" s="247" t="s">
        <v>1077</v>
      </c>
      <c r="G155" s="248"/>
      <c r="H155" s="248"/>
      <c r="I155" s="248"/>
      <c r="J155" s="150" t="s">
        <v>163</v>
      </c>
      <c r="K155" s="151">
        <f>K156</f>
        <v>1163</v>
      </c>
      <c r="L155" s="249">
        <v>0</v>
      </c>
      <c r="M155" s="248"/>
      <c r="N155" s="250">
        <f>ROUND(L155*K155,2)</f>
        <v>0</v>
      </c>
      <c r="O155" s="248"/>
      <c r="P155" s="248"/>
      <c r="Q155" s="248"/>
      <c r="R155" s="123"/>
      <c r="T155" s="152" t="s">
        <v>3</v>
      </c>
      <c r="U155" s="40" t="s">
        <v>44</v>
      </c>
      <c r="W155" s="153">
        <f>V155*K155</f>
        <v>0</v>
      </c>
      <c r="X155" s="153">
        <v>0</v>
      </c>
      <c r="Y155" s="153">
        <f>X155*K155</f>
        <v>0</v>
      </c>
      <c r="Z155" s="153">
        <v>0</v>
      </c>
      <c r="AA155" s="154">
        <f>Z155*K155</f>
        <v>0</v>
      </c>
      <c r="AR155" s="17" t="s">
        <v>164</v>
      </c>
      <c r="AT155" s="17" t="s">
        <v>160</v>
      </c>
      <c r="AU155" s="17" t="s">
        <v>103</v>
      </c>
      <c r="AY155" s="17" t="s">
        <v>159</v>
      </c>
      <c r="BE155" s="98">
        <f>IF(U155="základní",N155,0)</f>
        <v>0</v>
      </c>
      <c r="BF155" s="98">
        <f>IF(U155="snížená",N155,0)</f>
        <v>0</v>
      </c>
      <c r="BG155" s="98">
        <f>IF(U155="zákl. přenesená",N155,0)</f>
        <v>0</v>
      </c>
      <c r="BH155" s="98">
        <f>IF(U155="sníž. přenesená",N155,0)</f>
        <v>0</v>
      </c>
      <c r="BI155" s="98">
        <f>IF(U155="nulová",N155,0)</f>
        <v>0</v>
      </c>
      <c r="BJ155" s="17" t="s">
        <v>21</v>
      </c>
      <c r="BK155" s="98">
        <f>ROUND(L155*K155,2)</f>
        <v>0</v>
      </c>
      <c r="BL155" s="17" t="s">
        <v>164</v>
      </c>
      <c r="BM155" s="17" t="s">
        <v>713</v>
      </c>
    </row>
    <row r="156" spans="2:51" s="10" customFormat="1" ht="22.5" customHeight="1">
      <c r="B156" s="155"/>
      <c r="E156" s="156" t="s">
        <v>3</v>
      </c>
      <c r="F156" s="251">
        <v>1163</v>
      </c>
      <c r="G156" s="252"/>
      <c r="H156" s="252"/>
      <c r="I156" s="252"/>
      <c r="K156" s="157">
        <v>1163</v>
      </c>
      <c r="R156" s="158"/>
      <c r="T156" s="159"/>
      <c r="AA156" s="160"/>
      <c r="AT156" s="156" t="s">
        <v>167</v>
      </c>
      <c r="AU156" s="156" t="s">
        <v>103</v>
      </c>
      <c r="AV156" s="10" t="s">
        <v>103</v>
      </c>
      <c r="AW156" s="10" t="s">
        <v>36</v>
      </c>
      <c r="AX156" s="10" t="s">
        <v>79</v>
      </c>
      <c r="AY156" s="156" t="s">
        <v>159</v>
      </c>
    </row>
    <row r="157" spans="2:51" s="11" customFormat="1" ht="22.5" customHeight="1">
      <c r="B157" s="161"/>
      <c r="E157" s="167" t="s">
        <v>3</v>
      </c>
      <c r="F157" s="255" t="s">
        <v>168</v>
      </c>
      <c r="G157" s="254"/>
      <c r="H157" s="254"/>
      <c r="I157" s="254"/>
      <c r="K157" s="163">
        <v>1163</v>
      </c>
      <c r="R157" s="164"/>
      <c r="T157" s="165"/>
      <c r="AA157" s="166"/>
      <c r="AT157" s="167" t="s">
        <v>167</v>
      </c>
      <c r="AU157" s="167" t="s">
        <v>103</v>
      </c>
      <c r="AV157" s="11" t="s">
        <v>164</v>
      </c>
      <c r="AW157" s="11" t="s">
        <v>36</v>
      </c>
      <c r="AX157" s="11" t="s">
        <v>21</v>
      </c>
      <c r="AY157" s="167" t="s">
        <v>159</v>
      </c>
    </row>
    <row r="158" spans="2:65" s="1" customFormat="1" ht="31.5" customHeight="1">
      <c r="B158" s="121"/>
      <c r="C158" s="148" t="s">
        <v>1087</v>
      </c>
      <c r="D158" s="148" t="s">
        <v>160</v>
      </c>
      <c r="E158" s="189" t="s">
        <v>1079</v>
      </c>
      <c r="F158" s="247" t="s">
        <v>1080</v>
      </c>
      <c r="G158" s="248"/>
      <c r="H158" s="248"/>
      <c r="I158" s="248"/>
      <c r="J158" s="150" t="s">
        <v>163</v>
      </c>
      <c r="K158" s="151">
        <f>K159</f>
        <v>104670</v>
      </c>
      <c r="L158" s="249">
        <v>0</v>
      </c>
      <c r="M158" s="248"/>
      <c r="N158" s="250">
        <f>ROUND(L158*K158,2)</f>
        <v>0</v>
      </c>
      <c r="O158" s="248"/>
      <c r="P158" s="248"/>
      <c r="Q158" s="248"/>
      <c r="R158" s="123"/>
      <c r="T158" s="152" t="s">
        <v>3</v>
      </c>
      <c r="U158" s="40" t="s">
        <v>44</v>
      </c>
      <c r="W158" s="153">
        <f>V158*K158</f>
        <v>0</v>
      </c>
      <c r="X158" s="153">
        <v>0</v>
      </c>
      <c r="Y158" s="153">
        <f>X158*K158</f>
        <v>0</v>
      </c>
      <c r="Z158" s="153">
        <v>0</v>
      </c>
      <c r="AA158" s="154">
        <f>Z158*K158</f>
        <v>0</v>
      </c>
      <c r="AR158" s="17" t="s">
        <v>164</v>
      </c>
      <c r="AT158" s="17" t="s">
        <v>160</v>
      </c>
      <c r="AU158" s="17" t="s">
        <v>103</v>
      </c>
      <c r="AY158" s="17" t="s">
        <v>159</v>
      </c>
      <c r="BE158" s="98">
        <f>IF(U158="základní",N158,0)</f>
        <v>0</v>
      </c>
      <c r="BF158" s="98">
        <f>IF(U158="snížená",N158,0)</f>
        <v>0</v>
      </c>
      <c r="BG158" s="98">
        <f>IF(U158="zákl. přenesená",N158,0)</f>
        <v>0</v>
      </c>
      <c r="BH158" s="98">
        <f>IF(U158="sníž. přenesená",N158,0)</f>
        <v>0</v>
      </c>
      <c r="BI158" s="98">
        <f>IF(U158="nulová",N158,0)</f>
        <v>0</v>
      </c>
      <c r="BJ158" s="17" t="s">
        <v>21</v>
      </c>
      <c r="BK158" s="98">
        <f>ROUND(L158*K158,2)</f>
        <v>0</v>
      </c>
      <c r="BL158" s="17" t="s">
        <v>164</v>
      </c>
      <c r="BM158" s="17" t="s">
        <v>713</v>
      </c>
    </row>
    <row r="159" spans="2:51" s="10" customFormat="1" ht="22.5" customHeight="1">
      <c r="B159" s="155"/>
      <c r="E159" s="156" t="s">
        <v>3</v>
      </c>
      <c r="F159" s="251" t="s">
        <v>1088</v>
      </c>
      <c r="G159" s="252"/>
      <c r="H159" s="252"/>
      <c r="I159" s="252"/>
      <c r="K159" s="157">
        <f>1163*3*30</f>
        <v>104670</v>
      </c>
      <c r="R159" s="158"/>
      <c r="T159" s="159"/>
      <c r="AA159" s="160"/>
      <c r="AT159" s="156" t="s">
        <v>167</v>
      </c>
      <c r="AU159" s="156" t="s">
        <v>103</v>
      </c>
      <c r="AV159" s="10" t="s">
        <v>103</v>
      </c>
      <c r="AW159" s="10" t="s">
        <v>36</v>
      </c>
      <c r="AX159" s="10" t="s">
        <v>79</v>
      </c>
      <c r="AY159" s="156" t="s">
        <v>159</v>
      </c>
    </row>
    <row r="160" spans="2:51" s="11" customFormat="1" ht="22.5" customHeight="1">
      <c r="B160" s="161"/>
      <c r="E160" s="167" t="s">
        <v>3</v>
      </c>
      <c r="F160" s="255" t="s">
        <v>168</v>
      </c>
      <c r="G160" s="254"/>
      <c r="H160" s="254"/>
      <c r="I160" s="254"/>
      <c r="K160" s="163">
        <v>104670</v>
      </c>
      <c r="R160" s="164"/>
      <c r="T160" s="165"/>
      <c r="AA160" s="166"/>
      <c r="AT160" s="167" t="s">
        <v>167</v>
      </c>
      <c r="AU160" s="167" t="s">
        <v>103</v>
      </c>
      <c r="AV160" s="11" t="s">
        <v>164</v>
      </c>
      <c r="AW160" s="11" t="s">
        <v>36</v>
      </c>
      <c r="AX160" s="11" t="s">
        <v>21</v>
      </c>
      <c r="AY160" s="167" t="s">
        <v>159</v>
      </c>
    </row>
    <row r="161" spans="2:65" s="1" customFormat="1" ht="31.5" customHeight="1">
      <c r="B161" s="121"/>
      <c r="C161" s="148" t="s">
        <v>1089</v>
      </c>
      <c r="D161" s="148" t="s">
        <v>160</v>
      </c>
      <c r="E161" s="189" t="s">
        <v>1083</v>
      </c>
      <c r="F161" s="247" t="s">
        <v>1084</v>
      </c>
      <c r="G161" s="248"/>
      <c r="H161" s="248"/>
      <c r="I161" s="248"/>
      <c r="J161" s="150" t="s">
        <v>163</v>
      </c>
      <c r="K161" s="151">
        <f>K162</f>
        <v>1163</v>
      </c>
      <c r="L161" s="249">
        <v>0</v>
      </c>
      <c r="M161" s="248"/>
      <c r="N161" s="250">
        <f>ROUND(L161*K161,2)</f>
        <v>0</v>
      </c>
      <c r="O161" s="248"/>
      <c r="P161" s="248"/>
      <c r="Q161" s="248"/>
      <c r="R161" s="123"/>
      <c r="T161" s="152" t="s">
        <v>3</v>
      </c>
      <c r="U161" s="40" t="s">
        <v>44</v>
      </c>
      <c r="W161" s="153">
        <f>V161*K161</f>
        <v>0</v>
      </c>
      <c r="X161" s="153">
        <v>0</v>
      </c>
      <c r="Y161" s="153">
        <f>X161*K161</f>
        <v>0</v>
      </c>
      <c r="Z161" s="153">
        <v>0</v>
      </c>
      <c r="AA161" s="154">
        <f>Z161*K161</f>
        <v>0</v>
      </c>
      <c r="AR161" s="17" t="s">
        <v>164</v>
      </c>
      <c r="AT161" s="17" t="s">
        <v>160</v>
      </c>
      <c r="AU161" s="17" t="s">
        <v>103</v>
      </c>
      <c r="AY161" s="17" t="s">
        <v>159</v>
      </c>
      <c r="BE161" s="98">
        <f>IF(U161="základní",N161,0)</f>
        <v>0</v>
      </c>
      <c r="BF161" s="98">
        <f>IF(U161="snížená",N161,0)</f>
        <v>0</v>
      </c>
      <c r="BG161" s="98">
        <f>IF(U161="zákl. přenesená",N161,0)</f>
        <v>0</v>
      </c>
      <c r="BH161" s="98">
        <f>IF(U161="sníž. přenesená",N161,0)</f>
        <v>0</v>
      </c>
      <c r="BI161" s="98">
        <f>IF(U161="nulová",N161,0)</f>
        <v>0</v>
      </c>
      <c r="BJ161" s="17" t="s">
        <v>21</v>
      </c>
      <c r="BK161" s="98">
        <f>ROUND(L161*K161,2)</f>
        <v>0</v>
      </c>
      <c r="BL161" s="17" t="s">
        <v>164</v>
      </c>
      <c r="BM161" s="17" t="s">
        <v>713</v>
      </c>
    </row>
    <row r="162" spans="2:51" s="10" customFormat="1" ht="22.5" customHeight="1">
      <c r="B162" s="155"/>
      <c r="E162" s="156" t="s">
        <v>3</v>
      </c>
      <c r="F162" s="251">
        <v>1163</v>
      </c>
      <c r="G162" s="252"/>
      <c r="H162" s="252"/>
      <c r="I162" s="252"/>
      <c r="K162" s="157">
        <v>1163</v>
      </c>
      <c r="R162" s="158"/>
      <c r="T162" s="159"/>
      <c r="AA162" s="160"/>
      <c r="AT162" s="156" t="s">
        <v>167</v>
      </c>
      <c r="AU162" s="156" t="s">
        <v>103</v>
      </c>
      <c r="AV162" s="10" t="s">
        <v>103</v>
      </c>
      <c r="AW162" s="10" t="s">
        <v>36</v>
      </c>
      <c r="AX162" s="10" t="s">
        <v>79</v>
      </c>
      <c r="AY162" s="156" t="s">
        <v>159</v>
      </c>
    </row>
    <row r="163" spans="2:51" s="11" customFormat="1" ht="22.5" customHeight="1">
      <c r="B163" s="161"/>
      <c r="E163" s="167" t="s">
        <v>3</v>
      </c>
      <c r="F163" s="255" t="s">
        <v>168</v>
      </c>
      <c r="G163" s="254"/>
      <c r="H163" s="254"/>
      <c r="I163" s="254"/>
      <c r="K163" s="163">
        <v>1163</v>
      </c>
      <c r="R163" s="164"/>
      <c r="T163" s="165"/>
      <c r="AA163" s="166"/>
      <c r="AT163" s="167" t="s">
        <v>167</v>
      </c>
      <c r="AU163" s="167" t="s">
        <v>103</v>
      </c>
      <c r="AV163" s="11" t="s">
        <v>164</v>
      </c>
      <c r="AW163" s="11" t="s">
        <v>36</v>
      </c>
      <c r="AX163" s="11" t="s">
        <v>21</v>
      </c>
      <c r="AY163" s="167" t="s">
        <v>159</v>
      </c>
    </row>
    <row r="164" spans="2:65" s="1" customFormat="1" ht="31.5" customHeight="1">
      <c r="B164" s="121"/>
      <c r="C164" s="148" t="s">
        <v>182</v>
      </c>
      <c r="D164" s="148" t="s">
        <v>160</v>
      </c>
      <c r="E164" s="149" t="s">
        <v>183</v>
      </c>
      <c r="F164" s="247" t="s">
        <v>184</v>
      </c>
      <c r="G164" s="248"/>
      <c r="H164" s="248"/>
      <c r="I164" s="248"/>
      <c r="J164" s="150" t="s">
        <v>163</v>
      </c>
      <c r="K164" s="151">
        <v>195</v>
      </c>
      <c r="L164" s="249">
        <v>0</v>
      </c>
      <c r="M164" s="248"/>
      <c r="N164" s="250">
        <f>ROUND(L164*K164,2)</f>
        <v>0</v>
      </c>
      <c r="O164" s="248"/>
      <c r="P164" s="248"/>
      <c r="Q164" s="248"/>
      <c r="R164" s="123"/>
      <c r="T164" s="152" t="s">
        <v>3</v>
      </c>
      <c r="U164" s="40" t="s">
        <v>44</v>
      </c>
      <c r="W164" s="153">
        <f>V164*K164</f>
        <v>0</v>
      </c>
      <c r="X164" s="153">
        <v>4E-05</v>
      </c>
      <c r="Y164" s="153">
        <f>X164*K164</f>
        <v>0.0078000000000000005</v>
      </c>
      <c r="Z164" s="153">
        <v>0</v>
      </c>
      <c r="AA164" s="154">
        <f>Z164*K164</f>
        <v>0</v>
      </c>
      <c r="AR164" s="17" t="s">
        <v>164</v>
      </c>
      <c r="AT164" s="17" t="s">
        <v>160</v>
      </c>
      <c r="AU164" s="17" t="s">
        <v>103</v>
      </c>
      <c r="AY164" s="17" t="s">
        <v>159</v>
      </c>
      <c r="BE164" s="98">
        <f>IF(U164="základní",N164,0)</f>
        <v>0</v>
      </c>
      <c r="BF164" s="98">
        <f>IF(U164="snížená",N164,0)</f>
        <v>0</v>
      </c>
      <c r="BG164" s="98">
        <f>IF(U164="zákl. přenesená",N164,0)</f>
        <v>0</v>
      </c>
      <c r="BH164" s="98">
        <f>IF(U164="sníž. přenesená",N164,0)</f>
        <v>0</v>
      </c>
      <c r="BI164" s="98">
        <f>IF(U164="nulová",N164,0)</f>
        <v>0</v>
      </c>
      <c r="BJ164" s="17" t="s">
        <v>21</v>
      </c>
      <c r="BK164" s="98">
        <f>ROUND(L164*K164,2)</f>
        <v>0</v>
      </c>
      <c r="BL164" s="17" t="s">
        <v>164</v>
      </c>
      <c r="BM164" s="17" t="s">
        <v>185</v>
      </c>
    </row>
    <row r="165" spans="2:51" s="10" customFormat="1" ht="22.5" customHeight="1">
      <c r="B165" s="155"/>
      <c r="E165" s="156" t="s">
        <v>3</v>
      </c>
      <c r="F165" s="251" t="s">
        <v>186</v>
      </c>
      <c r="G165" s="252"/>
      <c r="H165" s="252"/>
      <c r="I165" s="252"/>
      <c r="K165" s="157">
        <v>195</v>
      </c>
      <c r="R165" s="158"/>
      <c r="T165" s="159"/>
      <c r="AA165" s="160"/>
      <c r="AT165" s="156" t="s">
        <v>167</v>
      </c>
      <c r="AU165" s="156" t="s">
        <v>103</v>
      </c>
      <c r="AV165" s="10" t="s">
        <v>103</v>
      </c>
      <c r="AW165" s="10" t="s">
        <v>36</v>
      </c>
      <c r="AX165" s="10" t="s">
        <v>79</v>
      </c>
      <c r="AY165" s="156" t="s">
        <v>159</v>
      </c>
    </row>
    <row r="166" spans="2:51" s="11" customFormat="1" ht="22.5" customHeight="1">
      <c r="B166" s="161"/>
      <c r="E166" s="162" t="s">
        <v>3</v>
      </c>
      <c r="F166" s="253" t="s">
        <v>168</v>
      </c>
      <c r="G166" s="254"/>
      <c r="H166" s="254"/>
      <c r="I166" s="254"/>
      <c r="K166" s="163">
        <v>195</v>
      </c>
      <c r="R166" s="164"/>
      <c r="T166" s="165"/>
      <c r="AA166" s="166"/>
      <c r="AT166" s="167" t="s">
        <v>167</v>
      </c>
      <c r="AU166" s="167" t="s">
        <v>103</v>
      </c>
      <c r="AV166" s="11" t="s">
        <v>164</v>
      </c>
      <c r="AW166" s="11" t="s">
        <v>36</v>
      </c>
      <c r="AX166" s="11" t="s">
        <v>21</v>
      </c>
      <c r="AY166" s="167" t="s">
        <v>159</v>
      </c>
    </row>
    <row r="167" spans="2:65" s="1" customFormat="1" ht="31.5" customHeight="1">
      <c r="B167" s="121"/>
      <c r="C167" s="148" t="s">
        <v>187</v>
      </c>
      <c r="D167" s="148" t="s">
        <v>160</v>
      </c>
      <c r="E167" s="149" t="s">
        <v>188</v>
      </c>
      <c r="F167" s="247" t="s">
        <v>189</v>
      </c>
      <c r="G167" s="248"/>
      <c r="H167" s="248"/>
      <c r="I167" s="248"/>
      <c r="J167" s="150" t="s">
        <v>163</v>
      </c>
      <c r="K167" s="151">
        <v>6.72</v>
      </c>
      <c r="L167" s="249">
        <v>0</v>
      </c>
      <c r="M167" s="248"/>
      <c r="N167" s="250">
        <f>ROUND(L167*K167,2)</f>
        <v>0</v>
      </c>
      <c r="O167" s="248"/>
      <c r="P167" s="248"/>
      <c r="Q167" s="248"/>
      <c r="R167" s="123"/>
      <c r="T167" s="152" t="s">
        <v>3</v>
      </c>
      <c r="U167" s="40" t="s">
        <v>44</v>
      </c>
      <c r="W167" s="153">
        <f>V167*K167</f>
        <v>0</v>
      </c>
      <c r="X167" s="153">
        <v>0.00095</v>
      </c>
      <c r="Y167" s="153">
        <f>X167*K167</f>
        <v>0.006384</v>
      </c>
      <c r="Z167" s="153">
        <v>0</v>
      </c>
      <c r="AA167" s="154">
        <f>Z167*K167</f>
        <v>0</v>
      </c>
      <c r="AR167" s="17" t="s">
        <v>164</v>
      </c>
      <c r="AT167" s="17" t="s">
        <v>160</v>
      </c>
      <c r="AU167" s="17" t="s">
        <v>103</v>
      </c>
      <c r="AY167" s="17" t="s">
        <v>159</v>
      </c>
      <c r="BE167" s="98">
        <f>IF(U167="základní",N167,0)</f>
        <v>0</v>
      </c>
      <c r="BF167" s="98">
        <f>IF(U167="snížená",N167,0)</f>
        <v>0</v>
      </c>
      <c r="BG167" s="98">
        <f>IF(U167="zákl. přenesená",N167,0)</f>
        <v>0</v>
      </c>
      <c r="BH167" s="98">
        <f>IF(U167="sníž. přenesená",N167,0)</f>
        <v>0</v>
      </c>
      <c r="BI167" s="98">
        <f>IF(U167="nulová",N167,0)</f>
        <v>0</v>
      </c>
      <c r="BJ167" s="17" t="s">
        <v>21</v>
      </c>
      <c r="BK167" s="98">
        <f>ROUND(L167*K167,2)</f>
        <v>0</v>
      </c>
      <c r="BL167" s="17" t="s">
        <v>164</v>
      </c>
      <c r="BM167" s="17" t="s">
        <v>190</v>
      </c>
    </row>
    <row r="168" spans="2:51" s="10" customFormat="1" ht="22.5" customHeight="1">
      <c r="B168" s="155"/>
      <c r="E168" s="156" t="s">
        <v>3</v>
      </c>
      <c r="F168" s="251" t="s">
        <v>191</v>
      </c>
      <c r="G168" s="252"/>
      <c r="H168" s="252"/>
      <c r="I168" s="252"/>
      <c r="K168" s="157">
        <v>6.72</v>
      </c>
      <c r="R168" s="158"/>
      <c r="T168" s="159"/>
      <c r="AA168" s="160"/>
      <c r="AT168" s="156" t="s">
        <v>167</v>
      </c>
      <c r="AU168" s="156" t="s">
        <v>103</v>
      </c>
      <c r="AV168" s="10" t="s">
        <v>103</v>
      </c>
      <c r="AW168" s="10" t="s">
        <v>36</v>
      </c>
      <c r="AX168" s="10" t="s">
        <v>79</v>
      </c>
      <c r="AY168" s="156" t="s">
        <v>159</v>
      </c>
    </row>
    <row r="169" spans="2:51" s="11" customFormat="1" ht="22.5" customHeight="1">
      <c r="B169" s="161"/>
      <c r="E169" s="162" t="s">
        <v>3</v>
      </c>
      <c r="F169" s="253" t="s">
        <v>168</v>
      </c>
      <c r="G169" s="254"/>
      <c r="H169" s="254"/>
      <c r="I169" s="254"/>
      <c r="K169" s="163">
        <v>6.72</v>
      </c>
      <c r="R169" s="164"/>
      <c r="T169" s="165"/>
      <c r="AA169" s="166"/>
      <c r="AT169" s="167" t="s">
        <v>167</v>
      </c>
      <c r="AU169" s="167" t="s">
        <v>103</v>
      </c>
      <c r="AV169" s="11" t="s">
        <v>164</v>
      </c>
      <c r="AW169" s="11" t="s">
        <v>36</v>
      </c>
      <c r="AX169" s="11" t="s">
        <v>21</v>
      </c>
      <c r="AY169" s="167" t="s">
        <v>159</v>
      </c>
    </row>
    <row r="170" spans="2:65" s="1" customFormat="1" ht="31.5" customHeight="1">
      <c r="B170" s="121"/>
      <c r="C170" s="148" t="s">
        <v>192</v>
      </c>
      <c r="D170" s="148" t="s">
        <v>160</v>
      </c>
      <c r="E170" s="149" t="s">
        <v>193</v>
      </c>
      <c r="F170" s="247" t="s">
        <v>194</v>
      </c>
      <c r="G170" s="248"/>
      <c r="H170" s="248"/>
      <c r="I170" s="248"/>
      <c r="J170" s="150" t="s">
        <v>195</v>
      </c>
      <c r="K170" s="151">
        <v>0.14</v>
      </c>
      <c r="L170" s="249">
        <v>0</v>
      </c>
      <c r="M170" s="248"/>
      <c r="N170" s="250">
        <f>ROUND(L170*K170,2)</f>
        <v>0</v>
      </c>
      <c r="O170" s="248"/>
      <c r="P170" s="248"/>
      <c r="Q170" s="248"/>
      <c r="R170" s="123"/>
      <c r="T170" s="152" t="s">
        <v>3</v>
      </c>
      <c r="U170" s="40" t="s">
        <v>44</v>
      </c>
      <c r="W170" s="153">
        <f>V170*K170</f>
        <v>0</v>
      </c>
      <c r="X170" s="153">
        <v>0</v>
      </c>
      <c r="Y170" s="153">
        <f>X170*K170</f>
        <v>0</v>
      </c>
      <c r="Z170" s="153">
        <v>2.1</v>
      </c>
      <c r="AA170" s="154">
        <f>Z170*K170</f>
        <v>0.29400000000000004</v>
      </c>
      <c r="AR170" s="17" t="s">
        <v>196</v>
      </c>
      <c r="AT170" s="17" t="s">
        <v>160</v>
      </c>
      <c r="AU170" s="17" t="s">
        <v>103</v>
      </c>
      <c r="AY170" s="17" t="s">
        <v>159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7" t="s">
        <v>21</v>
      </c>
      <c r="BK170" s="98">
        <f>ROUND(L170*K170,2)</f>
        <v>0</v>
      </c>
      <c r="BL170" s="17" t="s">
        <v>196</v>
      </c>
      <c r="BM170" s="17" t="s">
        <v>197</v>
      </c>
    </row>
    <row r="171" spans="2:51" s="10" customFormat="1" ht="22.5" customHeight="1">
      <c r="B171" s="155"/>
      <c r="E171" s="156" t="s">
        <v>3</v>
      </c>
      <c r="F171" s="251" t="s">
        <v>198</v>
      </c>
      <c r="G171" s="252"/>
      <c r="H171" s="252"/>
      <c r="I171" s="252"/>
      <c r="K171" s="157">
        <v>0.14</v>
      </c>
      <c r="R171" s="158"/>
      <c r="T171" s="159"/>
      <c r="AA171" s="160"/>
      <c r="AT171" s="156" t="s">
        <v>167</v>
      </c>
      <c r="AU171" s="156" t="s">
        <v>103</v>
      </c>
      <c r="AV171" s="10" t="s">
        <v>103</v>
      </c>
      <c r="AW171" s="10" t="s">
        <v>36</v>
      </c>
      <c r="AX171" s="10" t="s">
        <v>79</v>
      </c>
      <c r="AY171" s="156" t="s">
        <v>159</v>
      </c>
    </row>
    <row r="172" spans="2:51" s="11" customFormat="1" ht="22.5" customHeight="1">
      <c r="B172" s="161"/>
      <c r="E172" s="162" t="s">
        <v>3</v>
      </c>
      <c r="F172" s="253" t="s">
        <v>168</v>
      </c>
      <c r="G172" s="254"/>
      <c r="H172" s="254"/>
      <c r="I172" s="254"/>
      <c r="K172" s="163">
        <v>0.14</v>
      </c>
      <c r="R172" s="164"/>
      <c r="T172" s="165"/>
      <c r="AA172" s="166"/>
      <c r="AT172" s="167" t="s">
        <v>167</v>
      </c>
      <c r="AU172" s="167" t="s">
        <v>103</v>
      </c>
      <c r="AV172" s="11" t="s">
        <v>164</v>
      </c>
      <c r="AW172" s="11" t="s">
        <v>36</v>
      </c>
      <c r="AX172" s="11" t="s">
        <v>21</v>
      </c>
      <c r="AY172" s="167" t="s">
        <v>159</v>
      </c>
    </row>
    <row r="173" spans="2:65" s="1" customFormat="1" ht="31.5" customHeight="1">
      <c r="B173" s="121"/>
      <c r="C173" s="148" t="s">
        <v>199</v>
      </c>
      <c r="D173" s="148" t="s">
        <v>160</v>
      </c>
      <c r="E173" s="149" t="s">
        <v>200</v>
      </c>
      <c r="F173" s="247" t="s">
        <v>201</v>
      </c>
      <c r="G173" s="248"/>
      <c r="H173" s="248"/>
      <c r="I173" s="248"/>
      <c r="J173" s="150" t="s">
        <v>163</v>
      </c>
      <c r="K173" s="151">
        <v>6.72</v>
      </c>
      <c r="L173" s="249">
        <v>0</v>
      </c>
      <c r="M173" s="248"/>
      <c r="N173" s="250">
        <f>ROUND(L173*K173,2)</f>
        <v>0</v>
      </c>
      <c r="O173" s="248"/>
      <c r="P173" s="248"/>
      <c r="Q173" s="248"/>
      <c r="R173" s="123"/>
      <c r="T173" s="152" t="s">
        <v>3</v>
      </c>
      <c r="U173" s="40" t="s">
        <v>44</v>
      </c>
      <c r="W173" s="153">
        <f>V173*K173</f>
        <v>0</v>
      </c>
      <c r="X173" s="153">
        <v>0</v>
      </c>
      <c r="Y173" s="153">
        <f>X173*K173</f>
        <v>0</v>
      </c>
      <c r="Z173" s="153">
        <v>0.055</v>
      </c>
      <c r="AA173" s="154">
        <f>Z173*K173</f>
        <v>0.3696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7" t="s">
        <v>21</v>
      </c>
      <c r="BK173" s="98">
        <f>ROUND(L173*K173,2)</f>
        <v>0</v>
      </c>
      <c r="BL173" s="17" t="s">
        <v>164</v>
      </c>
      <c r="BM173" s="17" t="s">
        <v>202</v>
      </c>
    </row>
    <row r="174" spans="2:51" s="10" customFormat="1" ht="22.5" customHeight="1">
      <c r="B174" s="155"/>
      <c r="E174" s="156" t="s">
        <v>3</v>
      </c>
      <c r="F174" s="251" t="s">
        <v>191</v>
      </c>
      <c r="G174" s="252"/>
      <c r="H174" s="252"/>
      <c r="I174" s="252"/>
      <c r="K174" s="157">
        <v>6.72</v>
      </c>
      <c r="R174" s="158"/>
      <c r="T174" s="159"/>
      <c r="AA174" s="160"/>
      <c r="AT174" s="156" t="s">
        <v>167</v>
      </c>
      <c r="AU174" s="156" t="s">
        <v>103</v>
      </c>
      <c r="AV174" s="10" t="s">
        <v>103</v>
      </c>
      <c r="AW174" s="10" t="s">
        <v>36</v>
      </c>
      <c r="AX174" s="10" t="s">
        <v>79</v>
      </c>
      <c r="AY174" s="156" t="s">
        <v>159</v>
      </c>
    </row>
    <row r="175" spans="2:51" s="11" customFormat="1" ht="22.5" customHeight="1">
      <c r="B175" s="161"/>
      <c r="E175" s="162" t="s">
        <v>3</v>
      </c>
      <c r="F175" s="253" t="s">
        <v>168</v>
      </c>
      <c r="G175" s="254"/>
      <c r="H175" s="254"/>
      <c r="I175" s="254"/>
      <c r="K175" s="163">
        <v>6.72</v>
      </c>
      <c r="R175" s="164"/>
      <c r="T175" s="165"/>
      <c r="AA175" s="166"/>
      <c r="AT175" s="167" t="s">
        <v>167</v>
      </c>
      <c r="AU175" s="167" t="s">
        <v>103</v>
      </c>
      <c r="AV175" s="11" t="s">
        <v>164</v>
      </c>
      <c r="AW175" s="11" t="s">
        <v>36</v>
      </c>
      <c r="AX175" s="11" t="s">
        <v>21</v>
      </c>
      <c r="AY175" s="167" t="s">
        <v>159</v>
      </c>
    </row>
    <row r="176" spans="2:65" s="1" customFormat="1" ht="31.5" customHeight="1">
      <c r="B176" s="121"/>
      <c r="C176" s="148" t="s">
        <v>203</v>
      </c>
      <c r="D176" s="148" t="s">
        <v>160</v>
      </c>
      <c r="E176" s="149" t="s">
        <v>204</v>
      </c>
      <c r="F176" s="247" t="s">
        <v>205</v>
      </c>
      <c r="G176" s="248"/>
      <c r="H176" s="248"/>
      <c r="I176" s="248"/>
      <c r="J176" s="150" t="s">
        <v>206</v>
      </c>
      <c r="K176" s="151">
        <v>14</v>
      </c>
      <c r="L176" s="249">
        <v>0</v>
      </c>
      <c r="M176" s="248"/>
      <c r="N176" s="250">
        <f>ROUND(L176*K176,2)</f>
        <v>0</v>
      </c>
      <c r="O176" s="248"/>
      <c r="P176" s="248"/>
      <c r="Q176" s="248"/>
      <c r="R176" s="123"/>
      <c r="T176" s="152" t="s">
        <v>3</v>
      </c>
      <c r="U176" s="40" t="s">
        <v>44</v>
      </c>
      <c r="W176" s="153">
        <f>V176*K176</f>
        <v>0</v>
      </c>
      <c r="X176" s="153">
        <v>0</v>
      </c>
      <c r="Y176" s="153">
        <f>X176*K176</f>
        <v>0</v>
      </c>
      <c r="Z176" s="153">
        <v>0.097</v>
      </c>
      <c r="AA176" s="154">
        <f>Z176*K176</f>
        <v>1.358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7" t="s">
        <v>21</v>
      </c>
      <c r="BK176" s="98">
        <f>ROUND(L176*K176,2)</f>
        <v>0</v>
      </c>
      <c r="BL176" s="17" t="s">
        <v>164</v>
      </c>
      <c r="BM176" s="17" t="s">
        <v>207</v>
      </c>
    </row>
    <row r="177" spans="2:51" s="10" customFormat="1" ht="22.5" customHeight="1">
      <c r="B177" s="155"/>
      <c r="E177" s="156" t="s">
        <v>3</v>
      </c>
      <c r="F177" s="251" t="s">
        <v>208</v>
      </c>
      <c r="G177" s="252"/>
      <c r="H177" s="252"/>
      <c r="I177" s="252"/>
      <c r="K177" s="157">
        <v>14</v>
      </c>
      <c r="R177" s="158"/>
      <c r="T177" s="159"/>
      <c r="AA177" s="160"/>
      <c r="AT177" s="156" t="s">
        <v>167</v>
      </c>
      <c r="AU177" s="156" t="s">
        <v>103</v>
      </c>
      <c r="AV177" s="10" t="s">
        <v>103</v>
      </c>
      <c r="AW177" s="10" t="s">
        <v>36</v>
      </c>
      <c r="AX177" s="10" t="s">
        <v>79</v>
      </c>
      <c r="AY177" s="156" t="s">
        <v>159</v>
      </c>
    </row>
    <row r="178" spans="2:51" s="11" customFormat="1" ht="22.5" customHeight="1">
      <c r="B178" s="161"/>
      <c r="E178" s="162" t="s">
        <v>3</v>
      </c>
      <c r="F178" s="253" t="s">
        <v>168</v>
      </c>
      <c r="G178" s="254"/>
      <c r="H178" s="254"/>
      <c r="I178" s="254"/>
      <c r="K178" s="163">
        <v>14</v>
      </c>
      <c r="R178" s="164"/>
      <c r="T178" s="165"/>
      <c r="AA178" s="166"/>
      <c r="AT178" s="167" t="s">
        <v>167</v>
      </c>
      <c r="AU178" s="167" t="s">
        <v>103</v>
      </c>
      <c r="AV178" s="11" t="s">
        <v>164</v>
      </c>
      <c r="AW178" s="11" t="s">
        <v>36</v>
      </c>
      <c r="AX178" s="11" t="s">
        <v>21</v>
      </c>
      <c r="AY178" s="167" t="s">
        <v>159</v>
      </c>
    </row>
    <row r="179" spans="2:65" s="1" customFormat="1" ht="31.5" customHeight="1">
      <c r="B179" s="121"/>
      <c r="C179" s="148" t="s">
        <v>26</v>
      </c>
      <c r="D179" s="148" t="s">
        <v>160</v>
      </c>
      <c r="E179" s="149" t="s">
        <v>209</v>
      </c>
      <c r="F179" s="247" t="s">
        <v>210</v>
      </c>
      <c r="G179" s="248"/>
      <c r="H179" s="248"/>
      <c r="I179" s="248"/>
      <c r="J179" s="150" t="s">
        <v>211</v>
      </c>
      <c r="K179" s="151">
        <v>20</v>
      </c>
      <c r="L179" s="249">
        <v>0</v>
      </c>
      <c r="M179" s="248"/>
      <c r="N179" s="250">
        <f>ROUND(L179*K179,2)</f>
        <v>0</v>
      </c>
      <c r="O179" s="248"/>
      <c r="P179" s="248"/>
      <c r="Q179" s="248"/>
      <c r="R179" s="123"/>
      <c r="T179" s="152" t="s">
        <v>3</v>
      </c>
      <c r="U179" s="40" t="s">
        <v>44</v>
      </c>
      <c r="W179" s="153">
        <f>V179*K179</f>
        <v>0</v>
      </c>
      <c r="X179" s="153">
        <v>0.01257</v>
      </c>
      <c r="Y179" s="153">
        <f>X179*K179</f>
        <v>0.2514</v>
      </c>
      <c r="Z179" s="153">
        <v>0</v>
      </c>
      <c r="AA179" s="154">
        <f>Z179*K179</f>
        <v>0</v>
      </c>
      <c r="AR179" s="17" t="s">
        <v>164</v>
      </c>
      <c r="AT179" s="17" t="s">
        <v>160</v>
      </c>
      <c r="AU179" s="17" t="s">
        <v>103</v>
      </c>
      <c r="AY179" s="17" t="s">
        <v>159</v>
      </c>
      <c r="BE179" s="98">
        <f>IF(U179="základní",N179,0)</f>
        <v>0</v>
      </c>
      <c r="BF179" s="98">
        <f>IF(U179="snížená",N179,0)</f>
        <v>0</v>
      </c>
      <c r="BG179" s="98">
        <f>IF(U179="zákl. přenesená",N179,0)</f>
        <v>0</v>
      </c>
      <c r="BH179" s="98">
        <f>IF(U179="sníž. přenesená",N179,0)</f>
        <v>0</v>
      </c>
      <c r="BI179" s="98">
        <f>IF(U179="nulová",N179,0)</f>
        <v>0</v>
      </c>
      <c r="BJ179" s="17" t="s">
        <v>21</v>
      </c>
      <c r="BK179" s="98">
        <f>ROUND(L179*K179,2)</f>
        <v>0</v>
      </c>
      <c r="BL179" s="17" t="s">
        <v>164</v>
      </c>
      <c r="BM179" s="17" t="s">
        <v>212</v>
      </c>
    </row>
    <row r="180" spans="2:51" s="10" customFormat="1" ht="22.5" customHeight="1">
      <c r="B180" s="155"/>
      <c r="E180" s="156" t="s">
        <v>3</v>
      </c>
      <c r="F180" s="251" t="s">
        <v>213</v>
      </c>
      <c r="G180" s="252"/>
      <c r="H180" s="252"/>
      <c r="I180" s="252"/>
      <c r="K180" s="157">
        <v>20</v>
      </c>
      <c r="R180" s="158"/>
      <c r="T180" s="159"/>
      <c r="AA180" s="160"/>
      <c r="AT180" s="156" t="s">
        <v>167</v>
      </c>
      <c r="AU180" s="156" t="s">
        <v>103</v>
      </c>
      <c r="AV180" s="10" t="s">
        <v>103</v>
      </c>
      <c r="AW180" s="10" t="s">
        <v>36</v>
      </c>
      <c r="AX180" s="10" t="s">
        <v>79</v>
      </c>
      <c r="AY180" s="156" t="s">
        <v>159</v>
      </c>
    </row>
    <row r="181" spans="2:51" s="11" customFormat="1" ht="22.5" customHeight="1">
      <c r="B181" s="161"/>
      <c r="E181" s="162" t="s">
        <v>3</v>
      </c>
      <c r="F181" s="253" t="s">
        <v>168</v>
      </c>
      <c r="G181" s="254"/>
      <c r="H181" s="254"/>
      <c r="I181" s="254"/>
      <c r="K181" s="163">
        <v>20</v>
      </c>
      <c r="R181" s="164"/>
      <c r="T181" s="165"/>
      <c r="AA181" s="166"/>
      <c r="AT181" s="167" t="s">
        <v>167</v>
      </c>
      <c r="AU181" s="167" t="s">
        <v>103</v>
      </c>
      <c r="AV181" s="11" t="s">
        <v>164</v>
      </c>
      <c r="AW181" s="11" t="s">
        <v>36</v>
      </c>
      <c r="AX181" s="11" t="s">
        <v>21</v>
      </c>
      <c r="AY181" s="167" t="s">
        <v>159</v>
      </c>
    </row>
    <row r="182" spans="2:65" s="1" customFormat="1" ht="31.5" customHeight="1">
      <c r="B182" s="121"/>
      <c r="C182" s="148" t="s">
        <v>214</v>
      </c>
      <c r="D182" s="148" t="s">
        <v>160</v>
      </c>
      <c r="E182" s="149" t="s">
        <v>215</v>
      </c>
      <c r="F182" s="247" t="s">
        <v>216</v>
      </c>
      <c r="G182" s="248"/>
      <c r="H182" s="248"/>
      <c r="I182" s="248"/>
      <c r="J182" s="150" t="s">
        <v>163</v>
      </c>
      <c r="K182" s="151">
        <v>2.044</v>
      </c>
      <c r="L182" s="249">
        <v>0</v>
      </c>
      <c r="M182" s="248"/>
      <c r="N182" s="250">
        <f>ROUND(L182*K182,2)</f>
        <v>0</v>
      </c>
      <c r="O182" s="248"/>
      <c r="P182" s="248"/>
      <c r="Q182" s="248"/>
      <c r="R182" s="123"/>
      <c r="T182" s="152" t="s">
        <v>3</v>
      </c>
      <c r="U182" s="40" t="s">
        <v>44</v>
      </c>
      <c r="W182" s="153">
        <f>V182*K182</f>
        <v>0</v>
      </c>
      <c r="X182" s="153">
        <v>0</v>
      </c>
      <c r="Y182" s="153">
        <f>X182*K182</f>
        <v>0</v>
      </c>
      <c r="Z182" s="153">
        <v>0.05</v>
      </c>
      <c r="AA182" s="154">
        <f>Z182*K182</f>
        <v>0.10220000000000001</v>
      </c>
      <c r="AR182" s="17" t="s">
        <v>164</v>
      </c>
      <c r="AT182" s="17" t="s">
        <v>160</v>
      </c>
      <c r="AU182" s="17" t="s">
        <v>103</v>
      </c>
      <c r="AY182" s="17" t="s">
        <v>159</v>
      </c>
      <c r="BE182" s="98">
        <f>IF(U182="základní",N182,0)</f>
        <v>0</v>
      </c>
      <c r="BF182" s="98">
        <f>IF(U182="snížená",N182,0)</f>
        <v>0</v>
      </c>
      <c r="BG182" s="98">
        <f>IF(U182="zákl. přenesená",N182,0)</f>
        <v>0</v>
      </c>
      <c r="BH182" s="98">
        <f>IF(U182="sníž. přenesená",N182,0)</f>
        <v>0</v>
      </c>
      <c r="BI182" s="98">
        <f>IF(U182="nulová",N182,0)</f>
        <v>0</v>
      </c>
      <c r="BJ182" s="17" t="s">
        <v>21</v>
      </c>
      <c r="BK182" s="98">
        <f>ROUND(L182*K182,2)</f>
        <v>0</v>
      </c>
      <c r="BL182" s="17" t="s">
        <v>164</v>
      </c>
      <c r="BM182" s="17" t="s">
        <v>217</v>
      </c>
    </row>
    <row r="183" spans="2:51" s="10" customFormat="1" ht="31.5" customHeight="1">
      <c r="B183" s="155"/>
      <c r="E183" s="156" t="s">
        <v>3</v>
      </c>
      <c r="F183" s="251" t="s">
        <v>218</v>
      </c>
      <c r="G183" s="252"/>
      <c r="H183" s="252"/>
      <c r="I183" s="252"/>
      <c r="K183" s="157">
        <v>2.044</v>
      </c>
      <c r="R183" s="158"/>
      <c r="T183" s="159"/>
      <c r="AA183" s="160"/>
      <c r="AT183" s="156" t="s">
        <v>167</v>
      </c>
      <c r="AU183" s="156" t="s">
        <v>103</v>
      </c>
      <c r="AV183" s="10" t="s">
        <v>103</v>
      </c>
      <c r="AW183" s="10" t="s">
        <v>36</v>
      </c>
      <c r="AX183" s="10" t="s">
        <v>79</v>
      </c>
      <c r="AY183" s="156" t="s">
        <v>159</v>
      </c>
    </row>
    <row r="184" spans="2:51" s="11" customFormat="1" ht="22.5" customHeight="1">
      <c r="B184" s="161"/>
      <c r="E184" s="162" t="s">
        <v>3</v>
      </c>
      <c r="F184" s="253" t="s">
        <v>168</v>
      </c>
      <c r="G184" s="254"/>
      <c r="H184" s="254"/>
      <c r="I184" s="254"/>
      <c r="K184" s="163">
        <v>2.044</v>
      </c>
      <c r="R184" s="164"/>
      <c r="T184" s="165"/>
      <c r="AA184" s="166"/>
      <c r="AT184" s="167" t="s">
        <v>167</v>
      </c>
      <c r="AU184" s="167" t="s">
        <v>103</v>
      </c>
      <c r="AV184" s="11" t="s">
        <v>164</v>
      </c>
      <c r="AW184" s="11" t="s">
        <v>36</v>
      </c>
      <c r="AX184" s="11" t="s">
        <v>21</v>
      </c>
      <c r="AY184" s="167" t="s">
        <v>159</v>
      </c>
    </row>
    <row r="185" spans="2:63" s="9" customFormat="1" ht="29.85" customHeight="1">
      <c r="B185" s="138"/>
      <c r="D185" s="147" t="s">
        <v>117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265">
        <f>BK185</f>
        <v>0</v>
      </c>
      <c r="O185" s="266"/>
      <c r="P185" s="266"/>
      <c r="Q185" s="266"/>
      <c r="R185" s="140"/>
      <c r="T185" s="141"/>
      <c r="W185" s="142">
        <f>SUM(W186:W203)</f>
        <v>0</v>
      </c>
      <c r="Y185" s="142">
        <f>SUM(Y186:Y203)</f>
        <v>0</v>
      </c>
      <c r="AA185" s="143">
        <f>SUM(AA186:AA203)</f>
        <v>0.39</v>
      </c>
      <c r="AR185" s="144" t="s">
        <v>21</v>
      </c>
      <c r="AT185" s="145" t="s">
        <v>78</v>
      </c>
      <c r="AU185" s="145" t="s">
        <v>21</v>
      </c>
      <c r="AY185" s="144" t="s">
        <v>159</v>
      </c>
      <c r="BK185" s="146">
        <f>SUM(BK186:BK203)</f>
        <v>0</v>
      </c>
    </row>
    <row r="186" spans="2:65" s="1" customFormat="1" ht="22.5" customHeight="1">
      <c r="B186" s="121"/>
      <c r="C186" s="148" t="s">
        <v>219</v>
      </c>
      <c r="D186" s="148" t="s">
        <v>160</v>
      </c>
      <c r="E186" s="149" t="s">
        <v>220</v>
      </c>
      <c r="F186" s="247" t="s">
        <v>221</v>
      </c>
      <c r="G186" s="248"/>
      <c r="H186" s="248"/>
      <c r="I186" s="248"/>
      <c r="J186" s="150" t="s">
        <v>163</v>
      </c>
      <c r="K186" s="151">
        <v>195</v>
      </c>
      <c r="L186" s="249">
        <v>0</v>
      </c>
      <c r="M186" s="248"/>
      <c r="N186" s="250">
        <f>ROUND(L186*K186,2)</f>
        <v>0</v>
      </c>
      <c r="O186" s="248"/>
      <c r="P186" s="248"/>
      <c r="Q186" s="248"/>
      <c r="R186" s="123"/>
      <c r="T186" s="152" t="s">
        <v>3</v>
      </c>
      <c r="U186" s="40" t="s">
        <v>44</v>
      </c>
      <c r="W186" s="153">
        <f>V186*K186</f>
        <v>0</v>
      </c>
      <c r="X186" s="153">
        <v>0</v>
      </c>
      <c r="Y186" s="153">
        <f>X186*K186</f>
        <v>0</v>
      </c>
      <c r="Z186" s="153">
        <v>0.001</v>
      </c>
      <c r="AA186" s="154">
        <f>Z186*K186</f>
        <v>0.195</v>
      </c>
      <c r="AR186" s="17" t="s">
        <v>164</v>
      </c>
      <c r="AT186" s="17" t="s">
        <v>160</v>
      </c>
      <c r="AU186" s="17" t="s">
        <v>103</v>
      </c>
      <c r="AY186" s="17" t="s">
        <v>159</v>
      </c>
      <c r="BE186" s="98">
        <f>IF(U186="základní",N186,0)</f>
        <v>0</v>
      </c>
      <c r="BF186" s="98">
        <f>IF(U186="snížená",N186,0)</f>
        <v>0</v>
      </c>
      <c r="BG186" s="98">
        <f>IF(U186="zákl. přenesená",N186,0)</f>
        <v>0</v>
      </c>
      <c r="BH186" s="98">
        <f>IF(U186="sníž. přenesená",N186,0)</f>
        <v>0</v>
      </c>
      <c r="BI186" s="98">
        <f>IF(U186="nulová",N186,0)</f>
        <v>0</v>
      </c>
      <c r="BJ186" s="17" t="s">
        <v>21</v>
      </c>
      <c r="BK186" s="98">
        <f>ROUND(L186*K186,2)</f>
        <v>0</v>
      </c>
      <c r="BL186" s="17" t="s">
        <v>164</v>
      </c>
      <c r="BM186" s="17" t="s">
        <v>222</v>
      </c>
    </row>
    <row r="187" spans="2:51" s="10" customFormat="1" ht="22.5" customHeight="1">
      <c r="B187" s="155"/>
      <c r="E187" s="156" t="s">
        <v>3</v>
      </c>
      <c r="F187" s="251" t="s">
        <v>186</v>
      </c>
      <c r="G187" s="252"/>
      <c r="H187" s="252"/>
      <c r="I187" s="252"/>
      <c r="K187" s="157">
        <v>195</v>
      </c>
      <c r="R187" s="158"/>
      <c r="T187" s="159"/>
      <c r="AA187" s="160"/>
      <c r="AT187" s="156" t="s">
        <v>167</v>
      </c>
      <c r="AU187" s="156" t="s">
        <v>103</v>
      </c>
      <c r="AV187" s="10" t="s">
        <v>103</v>
      </c>
      <c r="AW187" s="10" t="s">
        <v>36</v>
      </c>
      <c r="AX187" s="10" t="s">
        <v>79</v>
      </c>
      <c r="AY187" s="156" t="s">
        <v>159</v>
      </c>
    </row>
    <row r="188" spans="2:51" s="11" customFormat="1" ht="22.5" customHeight="1">
      <c r="B188" s="161"/>
      <c r="E188" s="162" t="s">
        <v>3</v>
      </c>
      <c r="F188" s="253" t="s">
        <v>168</v>
      </c>
      <c r="G188" s="254"/>
      <c r="H188" s="254"/>
      <c r="I188" s="254"/>
      <c r="K188" s="163">
        <v>195</v>
      </c>
      <c r="R188" s="164"/>
      <c r="T188" s="165"/>
      <c r="AA188" s="166"/>
      <c r="AT188" s="167" t="s">
        <v>167</v>
      </c>
      <c r="AU188" s="167" t="s">
        <v>103</v>
      </c>
      <c r="AV188" s="11" t="s">
        <v>164</v>
      </c>
      <c r="AW188" s="11" t="s">
        <v>36</v>
      </c>
      <c r="AX188" s="11" t="s">
        <v>21</v>
      </c>
      <c r="AY188" s="167" t="s">
        <v>159</v>
      </c>
    </row>
    <row r="189" spans="2:65" s="1" customFormat="1" ht="22.5" customHeight="1">
      <c r="B189" s="121"/>
      <c r="C189" s="148" t="s">
        <v>223</v>
      </c>
      <c r="D189" s="148" t="s">
        <v>160</v>
      </c>
      <c r="E189" s="149" t="s">
        <v>224</v>
      </c>
      <c r="F189" s="247" t="s">
        <v>225</v>
      </c>
      <c r="G189" s="248"/>
      <c r="H189" s="248"/>
      <c r="I189" s="248"/>
      <c r="J189" s="150" t="s">
        <v>163</v>
      </c>
      <c r="K189" s="151">
        <v>195</v>
      </c>
      <c r="L189" s="249">
        <v>0</v>
      </c>
      <c r="M189" s="248"/>
      <c r="N189" s="250">
        <f>ROUND(L189*K189,2)</f>
        <v>0</v>
      </c>
      <c r="O189" s="248"/>
      <c r="P189" s="248"/>
      <c r="Q189" s="248"/>
      <c r="R189" s="123"/>
      <c r="T189" s="152" t="s">
        <v>3</v>
      </c>
      <c r="U189" s="40" t="s">
        <v>44</v>
      </c>
      <c r="W189" s="153">
        <f>V189*K189</f>
        <v>0</v>
      </c>
      <c r="X189" s="153">
        <v>0</v>
      </c>
      <c r="Y189" s="153">
        <f>X189*K189</f>
        <v>0</v>
      </c>
      <c r="Z189" s="153">
        <v>0.001</v>
      </c>
      <c r="AA189" s="154">
        <f>Z189*K189</f>
        <v>0.195</v>
      </c>
      <c r="AR189" s="17" t="s">
        <v>164</v>
      </c>
      <c r="AT189" s="17" t="s">
        <v>160</v>
      </c>
      <c r="AU189" s="17" t="s">
        <v>103</v>
      </c>
      <c r="AY189" s="17" t="s">
        <v>159</v>
      </c>
      <c r="BE189" s="98">
        <f>IF(U189="základní",N189,0)</f>
        <v>0</v>
      </c>
      <c r="BF189" s="98">
        <f>IF(U189="snížená",N189,0)</f>
        <v>0</v>
      </c>
      <c r="BG189" s="98">
        <f>IF(U189="zákl. přenesená",N189,0)</f>
        <v>0</v>
      </c>
      <c r="BH189" s="98">
        <f>IF(U189="sníž. přenesená",N189,0)</f>
        <v>0</v>
      </c>
      <c r="BI189" s="98">
        <f>IF(U189="nulová",N189,0)</f>
        <v>0</v>
      </c>
      <c r="BJ189" s="17" t="s">
        <v>21</v>
      </c>
      <c r="BK189" s="98">
        <f>ROUND(L189*K189,2)</f>
        <v>0</v>
      </c>
      <c r="BL189" s="17" t="s">
        <v>164</v>
      </c>
      <c r="BM189" s="17" t="s">
        <v>226</v>
      </c>
    </row>
    <row r="190" spans="2:51" s="10" customFormat="1" ht="22.5" customHeight="1">
      <c r="B190" s="155"/>
      <c r="E190" s="156" t="s">
        <v>3</v>
      </c>
      <c r="F190" s="251" t="s">
        <v>186</v>
      </c>
      <c r="G190" s="252"/>
      <c r="H190" s="252"/>
      <c r="I190" s="252"/>
      <c r="K190" s="157">
        <v>195</v>
      </c>
      <c r="R190" s="158"/>
      <c r="T190" s="159"/>
      <c r="AA190" s="160"/>
      <c r="AT190" s="156" t="s">
        <v>167</v>
      </c>
      <c r="AU190" s="156" t="s">
        <v>103</v>
      </c>
      <c r="AV190" s="10" t="s">
        <v>103</v>
      </c>
      <c r="AW190" s="10" t="s">
        <v>36</v>
      </c>
      <c r="AX190" s="10" t="s">
        <v>79</v>
      </c>
      <c r="AY190" s="156" t="s">
        <v>159</v>
      </c>
    </row>
    <row r="191" spans="2:51" s="11" customFormat="1" ht="22.5" customHeight="1">
      <c r="B191" s="161"/>
      <c r="E191" s="162" t="s">
        <v>3</v>
      </c>
      <c r="F191" s="253" t="s">
        <v>168</v>
      </c>
      <c r="G191" s="254"/>
      <c r="H191" s="254"/>
      <c r="I191" s="254"/>
      <c r="K191" s="163">
        <v>195</v>
      </c>
      <c r="R191" s="164"/>
      <c r="T191" s="165"/>
      <c r="AA191" s="166"/>
      <c r="AT191" s="167" t="s">
        <v>167</v>
      </c>
      <c r="AU191" s="167" t="s">
        <v>103</v>
      </c>
      <c r="AV191" s="11" t="s">
        <v>164</v>
      </c>
      <c r="AW191" s="11" t="s">
        <v>36</v>
      </c>
      <c r="AX191" s="11" t="s">
        <v>21</v>
      </c>
      <c r="AY191" s="167" t="s">
        <v>159</v>
      </c>
    </row>
    <row r="192" spans="2:65" s="1" customFormat="1" ht="44.25" customHeight="1">
      <c r="B192" s="121"/>
      <c r="C192" s="148" t="s">
        <v>227</v>
      </c>
      <c r="D192" s="148" t="s">
        <v>160</v>
      </c>
      <c r="E192" s="149" t="s">
        <v>228</v>
      </c>
      <c r="F192" s="247" t="s">
        <v>1066</v>
      </c>
      <c r="G192" s="248"/>
      <c r="H192" s="248"/>
      <c r="I192" s="248"/>
      <c r="J192" s="150" t="s">
        <v>229</v>
      </c>
      <c r="K192" s="151">
        <v>12.886</v>
      </c>
      <c r="L192" s="249">
        <v>0</v>
      </c>
      <c r="M192" s="248"/>
      <c r="N192" s="250">
        <f>ROUND(L192*K192,2)</f>
        <v>0</v>
      </c>
      <c r="O192" s="248"/>
      <c r="P192" s="248"/>
      <c r="Q192" s="248"/>
      <c r="R192" s="123"/>
      <c r="T192" s="152" t="s">
        <v>3</v>
      </c>
      <c r="U192" s="40" t="s">
        <v>44</v>
      </c>
      <c r="W192" s="153">
        <f>V192*K192</f>
        <v>0</v>
      </c>
      <c r="X192" s="153">
        <v>0</v>
      </c>
      <c r="Y192" s="153">
        <f>X192*K192</f>
        <v>0</v>
      </c>
      <c r="Z192" s="153">
        <v>0</v>
      </c>
      <c r="AA192" s="154">
        <f>Z192*K192</f>
        <v>0</v>
      </c>
      <c r="AR192" s="17" t="s">
        <v>164</v>
      </c>
      <c r="AT192" s="17" t="s">
        <v>160</v>
      </c>
      <c r="AU192" s="17" t="s">
        <v>103</v>
      </c>
      <c r="AY192" s="17" t="s">
        <v>159</v>
      </c>
      <c r="BE192" s="98">
        <f>IF(U192="základní",N192,0)</f>
        <v>0</v>
      </c>
      <c r="BF192" s="98">
        <f>IF(U192="snížená",N192,0)</f>
        <v>0</v>
      </c>
      <c r="BG192" s="98">
        <f>IF(U192="zákl. přenesená",N192,0)</f>
        <v>0</v>
      </c>
      <c r="BH192" s="98">
        <f>IF(U192="sníž. přenesená",N192,0)</f>
        <v>0</v>
      </c>
      <c r="BI192" s="98">
        <f>IF(U192="nulová",N192,0)</f>
        <v>0</v>
      </c>
      <c r="BJ192" s="17" t="s">
        <v>21</v>
      </c>
      <c r="BK192" s="98">
        <f>ROUND(L192*K192,2)</f>
        <v>0</v>
      </c>
      <c r="BL192" s="17" t="s">
        <v>164</v>
      </c>
      <c r="BM192" s="17" t="s">
        <v>230</v>
      </c>
    </row>
    <row r="193" spans="2:65" s="1" customFormat="1" ht="22.5" customHeight="1">
      <c r="B193" s="121"/>
      <c r="C193" s="148" t="s">
        <v>9</v>
      </c>
      <c r="D193" s="148" t="s">
        <v>160</v>
      </c>
      <c r="E193" s="149" t="s">
        <v>231</v>
      </c>
      <c r="F193" s="247" t="s">
        <v>232</v>
      </c>
      <c r="G193" s="248"/>
      <c r="H193" s="248"/>
      <c r="I193" s="248"/>
      <c r="J193" s="150" t="s">
        <v>211</v>
      </c>
      <c r="K193" s="151">
        <v>20</v>
      </c>
      <c r="L193" s="249">
        <v>0</v>
      </c>
      <c r="M193" s="248"/>
      <c r="N193" s="250">
        <f>ROUND(L193*K193,2)</f>
        <v>0</v>
      </c>
      <c r="O193" s="248"/>
      <c r="P193" s="248"/>
      <c r="Q193" s="248"/>
      <c r="R193" s="123"/>
      <c r="T193" s="152" t="s">
        <v>3</v>
      </c>
      <c r="U193" s="40" t="s">
        <v>44</v>
      </c>
      <c r="W193" s="153">
        <f>V193*K193</f>
        <v>0</v>
      </c>
      <c r="X193" s="153">
        <v>0</v>
      </c>
      <c r="Y193" s="153">
        <f>X193*K193</f>
        <v>0</v>
      </c>
      <c r="Z193" s="153">
        <v>0</v>
      </c>
      <c r="AA193" s="154">
        <f>Z193*K193</f>
        <v>0</v>
      </c>
      <c r="AR193" s="17" t="s">
        <v>164</v>
      </c>
      <c r="AT193" s="17" t="s">
        <v>160</v>
      </c>
      <c r="AU193" s="17" t="s">
        <v>103</v>
      </c>
      <c r="AY193" s="17" t="s">
        <v>159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7" t="s">
        <v>21</v>
      </c>
      <c r="BK193" s="98">
        <f>ROUND(L193*K193,2)</f>
        <v>0</v>
      </c>
      <c r="BL193" s="17" t="s">
        <v>164</v>
      </c>
      <c r="BM193" s="17" t="s">
        <v>233</v>
      </c>
    </row>
    <row r="194" spans="2:51" s="10" customFormat="1" ht="22.5" customHeight="1">
      <c r="B194" s="155"/>
      <c r="E194" s="156" t="s">
        <v>3</v>
      </c>
      <c r="F194" s="251">
        <v>20</v>
      </c>
      <c r="G194" s="252"/>
      <c r="H194" s="252"/>
      <c r="I194" s="252"/>
      <c r="K194" s="157">
        <v>20</v>
      </c>
      <c r="R194" s="158"/>
      <c r="T194" s="159"/>
      <c r="AA194" s="160"/>
      <c r="AT194" s="156" t="s">
        <v>167</v>
      </c>
      <c r="AU194" s="156" t="s">
        <v>103</v>
      </c>
      <c r="AV194" s="10" t="s">
        <v>103</v>
      </c>
      <c r="AW194" s="10" t="s">
        <v>36</v>
      </c>
      <c r="AX194" s="10" t="s">
        <v>79</v>
      </c>
      <c r="AY194" s="156" t="s">
        <v>159</v>
      </c>
    </row>
    <row r="195" spans="2:51" s="11" customFormat="1" ht="22.5" customHeight="1">
      <c r="B195" s="161"/>
      <c r="E195" s="162" t="s">
        <v>3</v>
      </c>
      <c r="F195" s="253" t="s">
        <v>168</v>
      </c>
      <c r="G195" s="254"/>
      <c r="H195" s="254"/>
      <c r="I195" s="254"/>
      <c r="K195" s="163">
        <v>20</v>
      </c>
      <c r="R195" s="164"/>
      <c r="T195" s="165"/>
      <c r="AA195" s="166"/>
      <c r="AT195" s="167" t="s">
        <v>167</v>
      </c>
      <c r="AU195" s="167" t="s">
        <v>103</v>
      </c>
      <c r="AV195" s="11" t="s">
        <v>164</v>
      </c>
      <c r="AW195" s="11" t="s">
        <v>36</v>
      </c>
      <c r="AX195" s="11" t="s">
        <v>21</v>
      </c>
      <c r="AY195" s="167" t="s">
        <v>159</v>
      </c>
    </row>
    <row r="196" spans="2:65" s="1" customFormat="1" ht="31.5" customHeight="1">
      <c r="B196" s="121"/>
      <c r="C196" s="148" t="s">
        <v>196</v>
      </c>
      <c r="D196" s="148" t="s">
        <v>160</v>
      </c>
      <c r="E196" s="149" t="s">
        <v>234</v>
      </c>
      <c r="F196" s="247" t="s">
        <v>1064</v>
      </c>
      <c r="G196" s="248"/>
      <c r="H196" s="248"/>
      <c r="I196" s="248"/>
      <c r="J196" s="150" t="s">
        <v>211</v>
      </c>
      <c r="K196" s="151">
        <v>200</v>
      </c>
      <c r="L196" s="249">
        <v>0</v>
      </c>
      <c r="M196" s="248"/>
      <c r="N196" s="250">
        <f>ROUND(L196*K196,2)</f>
        <v>0</v>
      </c>
      <c r="O196" s="248"/>
      <c r="P196" s="248"/>
      <c r="Q196" s="248"/>
      <c r="R196" s="123"/>
      <c r="T196" s="152" t="s">
        <v>3</v>
      </c>
      <c r="U196" s="40" t="s">
        <v>44</v>
      </c>
      <c r="W196" s="153">
        <f>V196*K196</f>
        <v>0</v>
      </c>
      <c r="X196" s="153">
        <v>0</v>
      </c>
      <c r="Y196" s="153">
        <f>X196*K196</f>
        <v>0</v>
      </c>
      <c r="Z196" s="153">
        <v>0</v>
      </c>
      <c r="AA196" s="154">
        <f>Z196*K196</f>
        <v>0</v>
      </c>
      <c r="AR196" s="17" t="s">
        <v>164</v>
      </c>
      <c r="AT196" s="17" t="s">
        <v>160</v>
      </c>
      <c r="AU196" s="17" t="s">
        <v>103</v>
      </c>
      <c r="AY196" s="17" t="s">
        <v>159</v>
      </c>
      <c r="BE196" s="98">
        <f>IF(U196="základní",N196,0)</f>
        <v>0</v>
      </c>
      <c r="BF196" s="98">
        <f>IF(U196="snížená",N196,0)</f>
        <v>0</v>
      </c>
      <c r="BG196" s="98">
        <f>IF(U196="zákl. přenesená",N196,0)</f>
        <v>0</v>
      </c>
      <c r="BH196" s="98">
        <f>IF(U196="sníž. přenesená",N196,0)</f>
        <v>0</v>
      </c>
      <c r="BI196" s="98">
        <f>IF(U196="nulová",N196,0)</f>
        <v>0</v>
      </c>
      <c r="BJ196" s="17" t="s">
        <v>21</v>
      </c>
      <c r="BK196" s="98">
        <f>ROUND(L196*K196,2)</f>
        <v>0</v>
      </c>
      <c r="BL196" s="17" t="s">
        <v>164</v>
      </c>
      <c r="BM196" s="17" t="s">
        <v>235</v>
      </c>
    </row>
    <row r="197" spans="2:51" s="10" customFormat="1" ht="22.5" customHeight="1">
      <c r="B197" s="155"/>
      <c r="E197" s="156" t="s">
        <v>3</v>
      </c>
      <c r="F197" s="251" t="s">
        <v>1065</v>
      </c>
      <c r="G197" s="252"/>
      <c r="H197" s="252"/>
      <c r="I197" s="252"/>
      <c r="K197" s="157">
        <v>200</v>
      </c>
      <c r="R197" s="158"/>
      <c r="T197" s="159"/>
      <c r="AA197" s="160"/>
      <c r="AT197" s="156" t="s">
        <v>167</v>
      </c>
      <c r="AU197" s="156" t="s">
        <v>103</v>
      </c>
      <c r="AV197" s="10" t="s">
        <v>103</v>
      </c>
      <c r="AW197" s="10" t="s">
        <v>36</v>
      </c>
      <c r="AX197" s="10" t="s">
        <v>21</v>
      </c>
      <c r="AY197" s="156" t="s">
        <v>159</v>
      </c>
    </row>
    <row r="198" spans="2:65" s="1" customFormat="1" ht="31.5" customHeight="1">
      <c r="B198" s="121"/>
      <c r="C198" s="148" t="s">
        <v>236</v>
      </c>
      <c r="D198" s="148" t="s">
        <v>160</v>
      </c>
      <c r="E198" s="149" t="s">
        <v>237</v>
      </c>
      <c r="F198" s="247" t="s">
        <v>238</v>
      </c>
      <c r="G198" s="248"/>
      <c r="H198" s="248"/>
      <c r="I198" s="248"/>
      <c r="J198" s="150" t="s">
        <v>229</v>
      </c>
      <c r="K198" s="151">
        <v>12.886</v>
      </c>
      <c r="L198" s="249">
        <v>0</v>
      </c>
      <c r="M198" s="248"/>
      <c r="N198" s="250">
        <f>ROUND(L198*K198,2)</f>
        <v>0</v>
      </c>
      <c r="O198" s="248"/>
      <c r="P198" s="248"/>
      <c r="Q198" s="248"/>
      <c r="R198" s="123"/>
      <c r="T198" s="152" t="s">
        <v>3</v>
      </c>
      <c r="U198" s="40" t="s">
        <v>44</v>
      </c>
      <c r="W198" s="153">
        <f>V198*K198</f>
        <v>0</v>
      </c>
      <c r="X198" s="153">
        <v>0</v>
      </c>
      <c r="Y198" s="153">
        <f>X198*K198</f>
        <v>0</v>
      </c>
      <c r="Z198" s="153">
        <v>0</v>
      </c>
      <c r="AA198" s="154">
        <f>Z198*K198</f>
        <v>0</v>
      </c>
      <c r="AR198" s="17" t="s">
        <v>164</v>
      </c>
      <c r="AT198" s="17" t="s">
        <v>160</v>
      </c>
      <c r="AU198" s="17" t="s">
        <v>103</v>
      </c>
      <c r="AY198" s="17" t="s">
        <v>159</v>
      </c>
      <c r="BE198" s="98">
        <f>IF(U198="základní",N198,0)</f>
        <v>0</v>
      </c>
      <c r="BF198" s="98">
        <f>IF(U198="snížená",N198,0)</f>
        <v>0</v>
      </c>
      <c r="BG198" s="98">
        <f>IF(U198="zákl. přenesená",N198,0)</f>
        <v>0</v>
      </c>
      <c r="BH198" s="98">
        <f>IF(U198="sníž. přenesená",N198,0)</f>
        <v>0</v>
      </c>
      <c r="BI198" s="98">
        <f>IF(U198="nulová",N198,0)</f>
        <v>0</v>
      </c>
      <c r="BJ198" s="17" t="s">
        <v>21</v>
      </c>
      <c r="BK198" s="98">
        <f>ROUND(L198*K198,2)</f>
        <v>0</v>
      </c>
      <c r="BL198" s="17" t="s">
        <v>164</v>
      </c>
      <c r="BM198" s="17" t="s">
        <v>239</v>
      </c>
    </row>
    <row r="199" spans="2:65" s="1" customFormat="1" ht="31.5" customHeight="1">
      <c r="B199" s="121"/>
      <c r="C199" s="148" t="s">
        <v>240</v>
      </c>
      <c r="D199" s="148" t="s">
        <v>160</v>
      </c>
      <c r="E199" s="149" t="s">
        <v>241</v>
      </c>
      <c r="F199" s="247" t="s">
        <v>242</v>
      </c>
      <c r="G199" s="248"/>
      <c r="H199" s="248"/>
      <c r="I199" s="248"/>
      <c r="J199" s="150" t="s">
        <v>229</v>
      </c>
      <c r="K199" s="151">
        <v>309.264</v>
      </c>
      <c r="L199" s="249">
        <v>0</v>
      </c>
      <c r="M199" s="248"/>
      <c r="N199" s="250">
        <f>ROUND(L199*K199,2)</f>
        <v>0</v>
      </c>
      <c r="O199" s="248"/>
      <c r="P199" s="248"/>
      <c r="Q199" s="248"/>
      <c r="R199" s="123"/>
      <c r="T199" s="152" t="s">
        <v>3</v>
      </c>
      <c r="U199" s="40" t="s">
        <v>44</v>
      </c>
      <c r="W199" s="153">
        <f>V199*K199</f>
        <v>0</v>
      </c>
      <c r="X199" s="153">
        <v>0</v>
      </c>
      <c r="Y199" s="153">
        <f>X199*K199</f>
        <v>0</v>
      </c>
      <c r="Z199" s="153">
        <v>0</v>
      </c>
      <c r="AA199" s="154">
        <f>Z199*K199</f>
        <v>0</v>
      </c>
      <c r="AR199" s="17" t="s">
        <v>164</v>
      </c>
      <c r="AT199" s="17" t="s">
        <v>160</v>
      </c>
      <c r="AU199" s="17" t="s">
        <v>103</v>
      </c>
      <c r="AY199" s="17" t="s">
        <v>159</v>
      </c>
      <c r="BE199" s="98">
        <f>IF(U199="základní",N199,0)</f>
        <v>0</v>
      </c>
      <c r="BF199" s="98">
        <f>IF(U199="snížená",N199,0)</f>
        <v>0</v>
      </c>
      <c r="BG199" s="98">
        <f>IF(U199="zákl. přenesená",N199,0)</f>
        <v>0</v>
      </c>
      <c r="BH199" s="98">
        <f>IF(U199="sníž. přenesená",N199,0)</f>
        <v>0</v>
      </c>
      <c r="BI199" s="98">
        <f>IF(U199="nulová",N199,0)</f>
        <v>0</v>
      </c>
      <c r="BJ199" s="17" t="s">
        <v>21</v>
      </c>
      <c r="BK199" s="98">
        <f>ROUND(L199*K199,2)</f>
        <v>0</v>
      </c>
      <c r="BL199" s="17" t="s">
        <v>164</v>
      </c>
      <c r="BM199" s="17" t="s">
        <v>243</v>
      </c>
    </row>
    <row r="200" spans="2:65" s="1" customFormat="1" ht="31.5" customHeight="1">
      <c r="B200" s="121"/>
      <c r="C200" s="148" t="s">
        <v>244</v>
      </c>
      <c r="D200" s="148" t="s">
        <v>160</v>
      </c>
      <c r="E200" s="149" t="s">
        <v>245</v>
      </c>
      <c r="F200" s="247" t="s">
        <v>246</v>
      </c>
      <c r="G200" s="248"/>
      <c r="H200" s="248"/>
      <c r="I200" s="248"/>
      <c r="J200" s="150" t="s">
        <v>229</v>
      </c>
      <c r="K200" s="151">
        <v>1.651</v>
      </c>
      <c r="L200" s="249">
        <v>0</v>
      </c>
      <c r="M200" s="248"/>
      <c r="N200" s="250">
        <f>ROUND(L200*K200,2)</f>
        <v>0</v>
      </c>
      <c r="O200" s="248"/>
      <c r="P200" s="248"/>
      <c r="Q200" s="248"/>
      <c r="R200" s="123"/>
      <c r="T200" s="152" t="s">
        <v>3</v>
      </c>
      <c r="U200" s="40" t="s">
        <v>44</v>
      </c>
      <c r="W200" s="153">
        <f>V200*K200</f>
        <v>0</v>
      </c>
      <c r="X200" s="153">
        <v>0</v>
      </c>
      <c r="Y200" s="153">
        <f>X200*K200</f>
        <v>0</v>
      </c>
      <c r="Z200" s="153">
        <v>0</v>
      </c>
      <c r="AA200" s="154">
        <f>Z200*K200</f>
        <v>0</v>
      </c>
      <c r="AR200" s="17" t="s">
        <v>164</v>
      </c>
      <c r="AT200" s="17" t="s">
        <v>160</v>
      </c>
      <c r="AU200" s="17" t="s">
        <v>103</v>
      </c>
      <c r="AY200" s="17" t="s">
        <v>159</v>
      </c>
      <c r="BE200" s="98">
        <f>IF(U200="základní",N200,0)</f>
        <v>0</v>
      </c>
      <c r="BF200" s="98">
        <f>IF(U200="snížená",N200,0)</f>
        <v>0</v>
      </c>
      <c r="BG200" s="98">
        <f>IF(U200="zákl. přenesená",N200,0)</f>
        <v>0</v>
      </c>
      <c r="BH200" s="98">
        <f>IF(U200="sníž. přenesená",N200,0)</f>
        <v>0</v>
      </c>
      <c r="BI200" s="98">
        <f>IF(U200="nulová",N200,0)</f>
        <v>0</v>
      </c>
      <c r="BJ200" s="17" t="s">
        <v>21</v>
      </c>
      <c r="BK200" s="98">
        <f>ROUND(L200*K200,2)</f>
        <v>0</v>
      </c>
      <c r="BL200" s="17" t="s">
        <v>164</v>
      </c>
      <c r="BM200" s="17" t="s">
        <v>247</v>
      </c>
    </row>
    <row r="201" spans="2:51" s="10" customFormat="1" ht="22.5" customHeight="1">
      <c r="B201" s="155"/>
      <c r="E201" s="156" t="s">
        <v>3</v>
      </c>
      <c r="F201" s="251" t="s">
        <v>248</v>
      </c>
      <c r="G201" s="252"/>
      <c r="H201" s="252"/>
      <c r="I201" s="252"/>
      <c r="K201" s="157">
        <v>1.651</v>
      </c>
      <c r="R201" s="158"/>
      <c r="T201" s="159"/>
      <c r="AA201" s="160"/>
      <c r="AT201" s="156" t="s">
        <v>167</v>
      </c>
      <c r="AU201" s="156" t="s">
        <v>103</v>
      </c>
      <c r="AV201" s="10" t="s">
        <v>103</v>
      </c>
      <c r="AW201" s="10" t="s">
        <v>36</v>
      </c>
      <c r="AX201" s="10" t="s">
        <v>79</v>
      </c>
      <c r="AY201" s="156" t="s">
        <v>159</v>
      </c>
    </row>
    <row r="202" spans="2:51" s="11" customFormat="1" ht="22.5" customHeight="1">
      <c r="B202" s="161"/>
      <c r="E202" s="162" t="s">
        <v>3</v>
      </c>
      <c r="F202" s="253" t="s">
        <v>168</v>
      </c>
      <c r="G202" s="254"/>
      <c r="H202" s="254"/>
      <c r="I202" s="254"/>
      <c r="K202" s="163">
        <v>1.651</v>
      </c>
      <c r="R202" s="164"/>
      <c r="T202" s="165"/>
      <c r="AA202" s="166"/>
      <c r="AT202" s="167" t="s">
        <v>167</v>
      </c>
      <c r="AU202" s="167" t="s">
        <v>103</v>
      </c>
      <c r="AV202" s="11" t="s">
        <v>164</v>
      </c>
      <c r="AW202" s="11" t="s">
        <v>36</v>
      </c>
      <c r="AX202" s="11" t="s">
        <v>21</v>
      </c>
      <c r="AY202" s="167" t="s">
        <v>159</v>
      </c>
    </row>
    <row r="203" spans="2:65" s="1" customFormat="1" ht="31.5" customHeight="1">
      <c r="B203" s="121"/>
      <c r="C203" s="148" t="s">
        <v>249</v>
      </c>
      <c r="D203" s="148" t="s">
        <v>160</v>
      </c>
      <c r="E203" s="149" t="s">
        <v>250</v>
      </c>
      <c r="F203" s="247" t="s">
        <v>251</v>
      </c>
      <c r="G203" s="248"/>
      <c r="H203" s="248"/>
      <c r="I203" s="248"/>
      <c r="J203" s="150" t="s">
        <v>229</v>
      </c>
      <c r="K203" s="151">
        <v>12.886</v>
      </c>
      <c r="L203" s="249">
        <v>0</v>
      </c>
      <c r="M203" s="248"/>
      <c r="N203" s="250">
        <f>ROUND(L203*K203,2)</f>
        <v>0</v>
      </c>
      <c r="O203" s="248"/>
      <c r="P203" s="248"/>
      <c r="Q203" s="248"/>
      <c r="R203" s="123"/>
      <c r="T203" s="152" t="s">
        <v>3</v>
      </c>
      <c r="U203" s="40" t="s">
        <v>44</v>
      </c>
      <c r="W203" s="153">
        <f>V203*K203</f>
        <v>0</v>
      </c>
      <c r="X203" s="153">
        <v>0</v>
      </c>
      <c r="Y203" s="153">
        <f>X203*K203</f>
        <v>0</v>
      </c>
      <c r="Z203" s="153">
        <v>0</v>
      </c>
      <c r="AA203" s="154">
        <f>Z203*K203</f>
        <v>0</v>
      </c>
      <c r="AR203" s="17" t="s">
        <v>164</v>
      </c>
      <c r="AT203" s="17" t="s">
        <v>160</v>
      </c>
      <c r="AU203" s="17" t="s">
        <v>103</v>
      </c>
      <c r="AY203" s="17" t="s">
        <v>159</v>
      </c>
      <c r="BE203" s="98">
        <f>IF(U203="základní",N203,0)</f>
        <v>0</v>
      </c>
      <c r="BF203" s="98">
        <f>IF(U203="snížená",N203,0)</f>
        <v>0</v>
      </c>
      <c r="BG203" s="98">
        <f>IF(U203="zákl. přenesená",N203,0)</f>
        <v>0</v>
      </c>
      <c r="BH203" s="98">
        <f>IF(U203="sníž. přenesená",N203,0)</f>
        <v>0</v>
      </c>
      <c r="BI203" s="98">
        <f>IF(U203="nulová",N203,0)</f>
        <v>0</v>
      </c>
      <c r="BJ203" s="17" t="s">
        <v>21</v>
      </c>
      <c r="BK203" s="98">
        <f>ROUND(L203*K203,2)</f>
        <v>0</v>
      </c>
      <c r="BL203" s="17" t="s">
        <v>164</v>
      </c>
      <c r="BM203" s="17" t="s">
        <v>252</v>
      </c>
    </row>
    <row r="204" spans="2:63" s="9" customFormat="1" ht="29.85" customHeight="1">
      <c r="B204" s="138"/>
      <c r="D204" s="147" t="s">
        <v>118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273">
        <f>BK204</f>
        <v>0</v>
      </c>
      <c r="O204" s="274"/>
      <c r="P204" s="274"/>
      <c r="Q204" s="274"/>
      <c r="R204" s="140"/>
      <c r="T204" s="141"/>
      <c r="W204" s="142">
        <f>W205</f>
        <v>0</v>
      </c>
      <c r="Y204" s="142">
        <f>Y205</f>
        <v>0</v>
      </c>
      <c r="AA204" s="143">
        <f>AA205</f>
        <v>0</v>
      </c>
      <c r="AR204" s="144" t="s">
        <v>21</v>
      </c>
      <c r="AT204" s="145" t="s">
        <v>78</v>
      </c>
      <c r="AU204" s="145" t="s">
        <v>21</v>
      </c>
      <c r="AY204" s="144" t="s">
        <v>159</v>
      </c>
      <c r="BK204" s="146">
        <f>BK205</f>
        <v>0</v>
      </c>
    </row>
    <row r="205" spans="2:65" s="1" customFormat="1" ht="22.5" customHeight="1">
      <c r="B205" s="121"/>
      <c r="C205" s="148" t="s">
        <v>8</v>
      </c>
      <c r="D205" s="148" t="s">
        <v>160</v>
      </c>
      <c r="E205" s="149" t="s">
        <v>253</v>
      </c>
      <c r="F205" s="247" t="s">
        <v>254</v>
      </c>
      <c r="G205" s="248"/>
      <c r="H205" s="248"/>
      <c r="I205" s="248"/>
      <c r="J205" s="150" t="s">
        <v>229</v>
      </c>
      <c r="K205" s="151">
        <v>0.969</v>
      </c>
      <c r="L205" s="249">
        <v>0</v>
      </c>
      <c r="M205" s="248"/>
      <c r="N205" s="250">
        <f>ROUND(L205*K205,2)</f>
        <v>0</v>
      </c>
      <c r="O205" s="248"/>
      <c r="P205" s="248"/>
      <c r="Q205" s="248"/>
      <c r="R205" s="123"/>
      <c r="T205" s="152" t="s">
        <v>3</v>
      </c>
      <c r="U205" s="40" t="s">
        <v>44</v>
      </c>
      <c r="W205" s="153">
        <f>V205*K205</f>
        <v>0</v>
      </c>
      <c r="X205" s="153">
        <v>0</v>
      </c>
      <c r="Y205" s="153">
        <f>X205*K205</f>
        <v>0</v>
      </c>
      <c r="Z205" s="153">
        <v>0</v>
      </c>
      <c r="AA205" s="154">
        <f>Z205*K205</f>
        <v>0</v>
      </c>
      <c r="AR205" s="17" t="s">
        <v>164</v>
      </c>
      <c r="AT205" s="17" t="s">
        <v>160</v>
      </c>
      <c r="AU205" s="17" t="s">
        <v>103</v>
      </c>
      <c r="AY205" s="17" t="s">
        <v>159</v>
      </c>
      <c r="BE205" s="98">
        <f>IF(U205="základní",N205,0)</f>
        <v>0</v>
      </c>
      <c r="BF205" s="98">
        <f>IF(U205="snížená",N205,0)</f>
        <v>0</v>
      </c>
      <c r="BG205" s="98">
        <f>IF(U205="zákl. přenesená",N205,0)</f>
        <v>0</v>
      </c>
      <c r="BH205" s="98">
        <f>IF(U205="sníž. přenesená",N205,0)</f>
        <v>0</v>
      </c>
      <c r="BI205" s="98">
        <f>IF(U205="nulová",N205,0)</f>
        <v>0</v>
      </c>
      <c r="BJ205" s="17" t="s">
        <v>21</v>
      </c>
      <c r="BK205" s="98">
        <f>ROUND(L205*K205,2)</f>
        <v>0</v>
      </c>
      <c r="BL205" s="17" t="s">
        <v>164</v>
      </c>
      <c r="BM205" s="17" t="s">
        <v>255</v>
      </c>
    </row>
    <row r="206" spans="2:63" s="9" customFormat="1" ht="37.35" customHeight="1">
      <c r="B206" s="138"/>
      <c r="D206" s="139" t="s">
        <v>119</v>
      </c>
      <c r="E206" s="139"/>
      <c r="F206" s="139"/>
      <c r="G206" s="139"/>
      <c r="H206" s="139"/>
      <c r="I206" s="139"/>
      <c r="J206" s="139"/>
      <c r="K206" s="139"/>
      <c r="L206" s="139"/>
      <c r="M206" s="139"/>
      <c r="N206" s="268">
        <f>BK206</f>
        <v>0</v>
      </c>
      <c r="O206" s="269"/>
      <c r="P206" s="269"/>
      <c r="Q206" s="269"/>
      <c r="R206" s="140"/>
      <c r="T206" s="141"/>
      <c r="W206" s="142">
        <f>W207+W213+W226+W231+W233+W264+W375+W457+W477+W542</f>
        <v>0</v>
      </c>
      <c r="Y206" s="142">
        <f>Y207+Y213+Y226+Y231+Y233+Y264+Y375+Y457+Y477+Y542</f>
        <v>9.489955590000001</v>
      </c>
      <c r="AA206" s="143">
        <f>AA207+AA213+AA226+AA231+AA233+AA264+AA375+AA457+AA477+AA542</f>
        <v>10.37214531</v>
      </c>
      <c r="AR206" s="144" t="s">
        <v>103</v>
      </c>
      <c r="AT206" s="145" t="s">
        <v>78</v>
      </c>
      <c r="AU206" s="145" t="s">
        <v>79</v>
      </c>
      <c r="AY206" s="144" t="s">
        <v>159</v>
      </c>
      <c r="BK206" s="146">
        <f>BK207+BK213+BK226+BK231+BK233+BK264+BK375+BK457+BK477+BK542</f>
        <v>0</v>
      </c>
    </row>
    <row r="207" spans="2:63" s="9" customFormat="1" ht="19.9" customHeight="1">
      <c r="B207" s="138"/>
      <c r="D207" s="147" t="s">
        <v>120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265">
        <f>BK207</f>
        <v>0</v>
      </c>
      <c r="O207" s="266"/>
      <c r="P207" s="266"/>
      <c r="Q207" s="266"/>
      <c r="R207" s="140"/>
      <c r="T207" s="141"/>
      <c r="W207" s="142">
        <f>SUM(W208:W212)</f>
        <v>0</v>
      </c>
      <c r="Y207" s="142">
        <f>SUM(Y208:Y212)</f>
        <v>0.0234384</v>
      </c>
      <c r="AA207" s="143">
        <f>SUM(AA208:AA212)</f>
        <v>0</v>
      </c>
      <c r="AR207" s="144" t="s">
        <v>103</v>
      </c>
      <c r="AT207" s="145" t="s">
        <v>78</v>
      </c>
      <c r="AU207" s="145" t="s">
        <v>21</v>
      </c>
      <c r="AY207" s="144" t="s">
        <v>159</v>
      </c>
      <c r="BK207" s="146">
        <f>SUM(BK208:BK212)</f>
        <v>0</v>
      </c>
    </row>
    <row r="208" spans="2:65" s="1" customFormat="1" ht="31.5" customHeight="1">
      <c r="B208" s="121"/>
      <c r="C208" s="148" t="s">
        <v>256</v>
      </c>
      <c r="D208" s="148" t="s">
        <v>160</v>
      </c>
      <c r="E208" s="149" t="s">
        <v>257</v>
      </c>
      <c r="F208" s="247" t="s">
        <v>258</v>
      </c>
      <c r="G208" s="248"/>
      <c r="H208" s="248"/>
      <c r="I208" s="248"/>
      <c r="J208" s="150" t="s">
        <v>163</v>
      </c>
      <c r="K208" s="151">
        <v>10.727</v>
      </c>
      <c r="L208" s="249">
        <v>0</v>
      </c>
      <c r="M208" s="248"/>
      <c r="N208" s="250">
        <f>ROUND(L208*K208,2)</f>
        <v>0</v>
      </c>
      <c r="O208" s="248"/>
      <c r="P208" s="248"/>
      <c r="Q208" s="248"/>
      <c r="R208" s="123"/>
      <c r="T208" s="152" t="s">
        <v>3</v>
      </c>
      <c r="U208" s="40" t="s">
        <v>44</v>
      </c>
      <c r="W208" s="153">
        <f>V208*K208</f>
        <v>0</v>
      </c>
      <c r="X208" s="153">
        <v>0</v>
      </c>
      <c r="Y208" s="153">
        <f>X208*K208</f>
        <v>0</v>
      </c>
      <c r="Z208" s="153">
        <v>0</v>
      </c>
      <c r="AA208" s="154">
        <f>Z208*K208</f>
        <v>0</v>
      </c>
      <c r="AR208" s="17" t="s">
        <v>196</v>
      </c>
      <c r="AT208" s="17" t="s">
        <v>160</v>
      </c>
      <c r="AU208" s="17" t="s">
        <v>103</v>
      </c>
      <c r="AY208" s="17" t="s">
        <v>159</v>
      </c>
      <c r="BE208" s="98">
        <f>IF(U208="základní",N208,0)</f>
        <v>0</v>
      </c>
      <c r="BF208" s="98">
        <f>IF(U208="snížená",N208,0)</f>
        <v>0</v>
      </c>
      <c r="BG208" s="98">
        <f>IF(U208="zákl. přenesená",N208,0)</f>
        <v>0</v>
      </c>
      <c r="BH208" s="98">
        <f>IF(U208="sníž. přenesená",N208,0)</f>
        <v>0</v>
      </c>
      <c r="BI208" s="98">
        <f>IF(U208="nulová",N208,0)</f>
        <v>0</v>
      </c>
      <c r="BJ208" s="17" t="s">
        <v>21</v>
      </c>
      <c r="BK208" s="98">
        <f>ROUND(L208*K208,2)</f>
        <v>0</v>
      </c>
      <c r="BL208" s="17" t="s">
        <v>196</v>
      </c>
      <c r="BM208" s="17" t="s">
        <v>259</v>
      </c>
    </row>
    <row r="209" spans="2:51" s="10" customFormat="1" ht="22.5" customHeight="1">
      <c r="B209" s="155"/>
      <c r="E209" s="156" t="s">
        <v>3</v>
      </c>
      <c r="F209" s="251" t="s">
        <v>260</v>
      </c>
      <c r="G209" s="252"/>
      <c r="H209" s="252"/>
      <c r="I209" s="252"/>
      <c r="K209" s="157">
        <v>10.727</v>
      </c>
      <c r="R209" s="158"/>
      <c r="T209" s="159"/>
      <c r="AA209" s="160"/>
      <c r="AT209" s="156" t="s">
        <v>167</v>
      </c>
      <c r="AU209" s="156" t="s">
        <v>103</v>
      </c>
      <c r="AV209" s="10" t="s">
        <v>103</v>
      </c>
      <c r="AW209" s="10" t="s">
        <v>36</v>
      </c>
      <c r="AX209" s="10" t="s">
        <v>79</v>
      </c>
      <c r="AY209" s="156" t="s">
        <v>159</v>
      </c>
    </row>
    <row r="210" spans="2:51" s="11" customFormat="1" ht="22.5" customHeight="1">
      <c r="B210" s="161"/>
      <c r="E210" s="162" t="s">
        <v>3</v>
      </c>
      <c r="F210" s="253" t="s">
        <v>168</v>
      </c>
      <c r="G210" s="254"/>
      <c r="H210" s="254"/>
      <c r="I210" s="254"/>
      <c r="K210" s="163">
        <v>10.727</v>
      </c>
      <c r="R210" s="164"/>
      <c r="T210" s="165"/>
      <c r="AA210" s="166"/>
      <c r="AT210" s="167" t="s">
        <v>167</v>
      </c>
      <c r="AU210" s="167" t="s">
        <v>103</v>
      </c>
      <c r="AV210" s="11" t="s">
        <v>164</v>
      </c>
      <c r="AW210" s="11" t="s">
        <v>36</v>
      </c>
      <c r="AX210" s="11" t="s">
        <v>21</v>
      </c>
      <c r="AY210" s="167" t="s">
        <v>159</v>
      </c>
    </row>
    <row r="211" spans="2:65" s="1" customFormat="1" ht="22.5" customHeight="1">
      <c r="B211" s="121"/>
      <c r="C211" s="168" t="s">
        <v>261</v>
      </c>
      <c r="D211" s="168" t="s">
        <v>262</v>
      </c>
      <c r="E211" s="169" t="s">
        <v>263</v>
      </c>
      <c r="F211" s="256" t="s">
        <v>264</v>
      </c>
      <c r="G211" s="257"/>
      <c r="H211" s="257"/>
      <c r="I211" s="257"/>
      <c r="J211" s="170" t="s">
        <v>163</v>
      </c>
      <c r="K211" s="171">
        <v>12.336</v>
      </c>
      <c r="L211" s="258">
        <v>0</v>
      </c>
      <c r="M211" s="257"/>
      <c r="N211" s="259">
        <f>ROUND(L211*K211,2)</f>
        <v>0</v>
      </c>
      <c r="O211" s="248"/>
      <c r="P211" s="248"/>
      <c r="Q211" s="248"/>
      <c r="R211" s="123"/>
      <c r="T211" s="152" t="s">
        <v>3</v>
      </c>
      <c r="U211" s="40" t="s">
        <v>44</v>
      </c>
      <c r="W211" s="153">
        <f>V211*K211</f>
        <v>0</v>
      </c>
      <c r="X211" s="153">
        <v>0.0019</v>
      </c>
      <c r="Y211" s="153">
        <f>X211*K211</f>
        <v>0.0234384</v>
      </c>
      <c r="Z211" s="153">
        <v>0</v>
      </c>
      <c r="AA211" s="154">
        <f>Z211*K211</f>
        <v>0</v>
      </c>
      <c r="AR211" s="17" t="s">
        <v>265</v>
      </c>
      <c r="AT211" s="17" t="s">
        <v>262</v>
      </c>
      <c r="AU211" s="17" t="s">
        <v>103</v>
      </c>
      <c r="AY211" s="17" t="s">
        <v>159</v>
      </c>
      <c r="BE211" s="98">
        <f>IF(U211="základní",N211,0)</f>
        <v>0</v>
      </c>
      <c r="BF211" s="98">
        <f>IF(U211="snížená",N211,0)</f>
        <v>0</v>
      </c>
      <c r="BG211" s="98">
        <f>IF(U211="zákl. přenesená",N211,0)</f>
        <v>0</v>
      </c>
      <c r="BH211" s="98">
        <f>IF(U211="sníž. přenesená",N211,0)</f>
        <v>0</v>
      </c>
      <c r="BI211" s="98">
        <f>IF(U211="nulová",N211,0)</f>
        <v>0</v>
      </c>
      <c r="BJ211" s="17" t="s">
        <v>21</v>
      </c>
      <c r="BK211" s="98">
        <f>ROUND(L211*K211,2)</f>
        <v>0</v>
      </c>
      <c r="BL211" s="17" t="s">
        <v>196</v>
      </c>
      <c r="BM211" s="17" t="s">
        <v>266</v>
      </c>
    </row>
    <row r="212" spans="2:65" s="1" customFormat="1" ht="31.5" customHeight="1">
      <c r="B212" s="121"/>
      <c r="C212" s="148" t="s">
        <v>267</v>
      </c>
      <c r="D212" s="148" t="s">
        <v>160</v>
      </c>
      <c r="E212" s="149" t="s">
        <v>268</v>
      </c>
      <c r="F212" s="247" t="s">
        <v>269</v>
      </c>
      <c r="G212" s="248"/>
      <c r="H212" s="248"/>
      <c r="I212" s="248"/>
      <c r="J212" s="150" t="s">
        <v>229</v>
      </c>
      <c r="K212" s="151">
        <v>0.023</v>
      </c>
      <c r="L212" s="249">
        <v>0</v>
      </c>
      <c r="M212" s="248"/>
      <c r="N212" s="250">
        <f>ROUND(L212*K212,2)</f>
        <v>0</v>
      </c>
      <c r="O212" s="248"/>
      <c r="P212" s="248"/>
      <c r="Q212" s="248"/>
      <c r="R212" s="123"/>
      <c r="T212" s="152" t="s">
        <v>3</v>
      </c>
      <c r="U212" s="40" t="s">
        <v>44</v>
      </c>
      <c r="W212" s="153">
        <f>V212*K212</f>
        <v>0</v>
      </c>
      <c r="X212" s="153">
        <v>0</v>
      </c>
      <c r="Y212" s="153">
        <f>X212*K212</f>
        <v>0</v>
      </c>
      <c r="Z212" s="153">
        <v>0</v>
      </c>
      <c r="AA212" s="154">
        <f>Z212*K212</f>
        <v>0</v>
      </c>
      <c r="AR212" s="17" t="s">
        <v>196</v>
      </c>
      <c r="AT212" s="17" t="s">
        <v>160</v>
      </c>
      <c r="AU212" s="17" t="s">
        <v>103</v>
      </c>
      <c r="AY212" s="17" t="s">
        <v>159</v>
      </c>
      <c r="BE212" s="98">
        <f>IF(U212="základní",N212,0)</f>
        <v>0</v>
      </c>
      <c r="BF212" s="98">
        <f>IF(U212="snížená",N212,0)</f>
        <v>0</v>
      </c>
      <c r="BG212" s="98">
        <f>IF(U212="zákl. přenesená",N212,0)</f>
        <v>0</v>
      </c>
      <c r="BH212" s="98">
        <f>IF(U212="sníž. přenesená",N212,0)</f>
        <v>0</v>
      </c>
      <c r="BI212" s="98">
        <f>IF(U212="nulová",N212,0)</f>
        <v>0</v>
      </c>
      <c r="BJ212" s="17" t="s">
        <v>21</v>
      </c>
      <c r="BK212" s="98">
        <f>ROUND(L212*K212,2)</f>
        <v>0</v>
      </c>
      <c r="BL212" s="17" t="s">
        <v>196</v>
      </c>
      <c r="BM212" s="17" t="s">
        <v>270</v>
      </c>
    </row>
    <row r="213" spans="2:63" s="9" customFormat="1" ht="29.85" customHeight="1">
      <c r="B213" s="138"/>
      <c r="D213" s="147" t="s">
        <v>121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273">
        <f>BK213</f>
        <v>0</v>
      </c>
      <c r="O213" s="274"/>
      <c r="P213" s="274"/>
      <c r="Q213" s="274"/>
      <c r="R213" s="140"/>
      <c r="T213" s="141"/>
      <c r="W213" s="142">
        <f>SUM(W214:W225)</f>
        <v>0</v>
      </c>
      <c r="Y213" s="142">
        <f>SUM(Y214:Y225)</f>
        <v>1.23099268</v>
      </c>
      <c r="AA213" s="143">
        <f>SUM(AA214:AA225)</f>
        <v>1.65123</v>
      </c>
      <c r="AR213" s="144" t="s">
        <v>103</v>
      </c>
      <c r="AT213" s="145" t="s">
        <v>78</v>
      </c>
      <c r="AU213" s="145" t="s">
        <v>21</v>
      </c>
      <c r="AY213" s="144" t="s">
        <v>159</v>
      </c>
      <c r="BK213" s="146">
        <f>SUM(BK214:BK225)</f>
        <v>0</v>
      </c>
    </row>
    <row r="214" spans="2:65" s="1" customFormat="1" ht="31.5" customHeight="1">
      <c r="B214" s="121"/>
      <c r="C214" s="148" t="s">
        <v>271</v>
      </c>
      <c r="D214" s="148" t="s">
        <v>160</v>
      </c>
      <c r="E214" s="149" t="s">
        <v>272</v>
      </c>
      <c r="F214" s="247" t="s">
        <v>273</v>
      </c>
      <c r="G214" s="248"/>
      <c r="H214" s="248"/>
      <c r="I214" s="248"/>
      <c r="J214" s="150" t="s">
        <v>163</v>
      </c>
      <c r="K214" s="151">
        <v>275.205</v>
      </c>
      <c r="L214" s="249">
        <v>0</v>
      </c>
      <c r="M214" s="248"/>
      <c r="N214" s="250">
        <f>ROUND(L214*K214,2)</f>
        <v>0</v>
      </c>
      <c r="O214" s="248"/>
      <c r="P214" s="248"/>
      <c r="Q214" s="248"/>
      <c r="R214" s="123"/>
      <c r="T214" s="152" t="s">
        <v>3</v>
      </c>
      <c r="U214" s="40" t="s">
        <v>44</v>
      </c>
      <c r="W214" s="153">
        <f>V214*K214</f>
        <v>0</v>
      </c>
      <c r="X214" s="153">
        <v>0</v>
      </c>
      <c r="Y214" s="153">
        <f>X214*K214</f>
        <v>0</v>
      </c>
      <c r="Z214" s="153">
        <v>0.006</v>
      </c>
      <c r="AA214" s="154">
        <f>Z214*K214</f>
        <v>1.65123</v>
      </c>
      <c r="AR214" s="17" t="s">
        <v>196</v>
      </c>
      <c r="AT214" s="17" t="s">
        <v>160</v>
      </c>
      <c r="AU214" s="17" t="s">
        <v>103</v>
      </c>
      <c r="AY214" s="17" t="s">
        <v>159</v>
      </c>
      <c r="BE214" s="98">
        <f>IF(U214="základní",N214,0)</f>
        <v>0</v>
      </c>
      <c r="BF214" s="98">
        <f>IF(U214="snížená",N214,0)</f>
        <v>0</v>
      </c>
      <c r="BG214" s="98">
        <f>IF(U214="zákl. přenesená",N214,0)</f>
        <v>0</v>
      </c>
      <c r="BH214" s="98">
        <f>IF(U214="sníž. přenesená",N214,0)</f>
        <v>0</v>
      </c>
      <c r="BI214" s="98">
        <f>IF(U214="nulová",N214,0)</f>
        <v>0</v>
      </c>
      <c r="BJ214" s="17" t="s">
        <v>21</v>
      </c>
      <c r="BK214" s="98">
        <f>ROUND(L214*K214,2)</f>
        <v>0</v>
      </c>
      <c r="BL214" s="17" t="s">
        <v>196</v>
      </c>
      <c r="BM214" s="17" t="s">
        <v>274</v>
      </c>
    </row>
    <row r="215" spans="2:51" s="10" customFormat="1" ht="22.5" customHeight="1">
      <c r="B215" s="155"/>
      <c r="E215" s="156" t="s">
        <v>3</v>
      </c>
      <c r="F215" s="251" t="s">
        <v>275</v>
      </c>
      <c r="G215" s="252"/>
      <c r="H215" s="252"/>
      <c r="I215" s="252"/>
      <c r="K215" s="157">
        <v>275.205</v>
      </c>
      <c r="R215" s="158"/>
      <c r="T215" s="159"/>
      <c r="AA215" s="160"/>
      <c r="AT215" s="156" t="s">
        <v>167</v>
      </c>
      <c r="AU215" s="156" t="s">
        <v>103</v>
      </c>
      <c r="AV215" s="10" t="s">
        <v>103</v>
      </c>
      <c r="AW215" s="10" t="s">
        <v>36</v>
      </c>
      <c r="AX215" s="10" t="s">
        <v>79</v>
      </c>
      <c r="AY215" s="156" t="s">
        <v>159</v>
      </c>
    </row>
    <row r="216" spans="2:51" s="11" customFormat="1" ht="22.5" customHeight="1">
      <c r="B216" s="161"/>
      <c r="E216" s="162" t="s">
        <v>3</v>
      </c>
      <c r="F216" s="253" t="s">
        <v>168</v>
      </c>
      <c r="G216" s="254"/>
      <c r="H216" s="254"/>
      <c r="I216" s="254"/>
      <c r="K216" s="163">
        <v>275.205</v>
      </c>
      <c r="R216" s="164"/>
      <c r="T216" s="165"/>
      <c r="AA216" s="166"/>
      <c r="AT216" s="167" t="s">
        <v>167</v>
      </c>
      <c r="AU216" s="167" t="s">
        <v>103</v>
      </c>
      <c r="AV216" s="11" t="s">
        <v>164</v>
      </c>
      <c r="AW216" s="11" t="s">
        <v>36</v>
      </c>
      <c r="AX216" s="11" t="s">
        <v>21</v>
      </c>
      <c r="AY216" s="167" t="s">
        <v>159</v>
      </c>
    </row>
    <row r="217" spans="2:65" s="1" customFormat="1" ht="31.5" customHeight="1">
      <c r="B217" s="121"/>
      <c r="C217" s="148" t="s">
        <v>276</v>
      </c>
      <c r="D217" s="148" t="s">
        <v>160</v>
      </c>
      <c r="E217" s="149" t="s">
        <v>277</v>
      </c>
      <c r="F217" s="247" t="s">
        <v>278</v>
      </c>
      <c r="G217" s="248"/>
      <c r="H217" s="248"/>
      <c r="I217" s="248"/>
      <c r="J217" s="150" t="s">
        <v>163</v>
      </c>
      <c r="K217" s="151">
        <v>275.205</v>
      </c>
      <c r="L217" s="249">
        <v>0</v>
      </c>
      <c r="M217" s="248"/>
      <c r="N217" s="250">
        <f>ROUND(L217*K217,2)</f>
        <v>0</v>
      </c>
      <c r="O217" s="248"/>
      <c r="P217" s="248"/>
      <c r="Q217" s="248"/>
      <c r="R217" s="123"/>
      <c r="T217" s="152" t="s">
        <v>3</v>
      </c>
      <c r="U217" s="40" t="s">
        <v>44</v>
      </c>
      <c r="W217" s="153">
        <f>V217*K217</f>
        <v>0</v>
      </c>
      <c r="X217" s="153">
        <v>0</v>
      </c>
      <c r="Y217" s="153">
        <f>X217*K217</f>
        <v>0</v>
      </c>
      <c r="Z217" s="153">
        <v>0</v>
      </c>
      <c r="AA217" s="154">
        <f>Z217*K217</f>
        <v>0</v>
      </c>
      <c r="AR217" s="17" t="s">
        <v>196</v>
      </c>
      <c r="AT217" s="17" t="s">
        <v>160</v>
      </c>
      <c r="AU217" s="17" t="s">
        <v>103</v>
      </c>
      <c r="AY217" s="17" t="s">
        <v>159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7" t="s">
        <v>21</v>
      </c>
      <c r="BK217" s="98">
        <f>ROUND(L217*K217,2)</f>
        <v>0</v>
      </c>
      <c r="BL217" s="17" t="s">
        <v>196</v>
      </c>
      <c r="BM217" s="17" t="s">
        <v>279</v>
      </c>
    </row>
    <row r="218" spans="2:51" s="10" customFormat="1" ht="22.5" customHeight="1">
      <c r="B218" s="155"/>
      <c r="E218" s="156" t="s">
        <v>3</v>
      </c>
      <c r="F218" s="251" t="s">
        <v>275</v>
      </c>
      <c r="G218" s="252"/>
      <c r="H218" s="252"/>
      <c r="I218" s="252"/>
      <c r="K218" s="157">
        <v>275.205</v>
      </c>
      <c r="R218" s="158"/>
      <c r="T218" s="159"/>
      <c r="AA218" s="160"/>
      <c r="AT218" s="156" t="s">
        <v>167</v>
      </c>
      <c r="AU218" s="156" t="s">
        <v>103</v>
      </c>
      <c r="AV218" s="10" t="s">
        <v>103</v>
      </c>
      <c r="AW218" s="10" t="s">
        <v>36</v>
      </c>
      <c r="AX218" s="10" t="s">
        <v>79</v>
      </c>
      <c r="AY218" s="156" t="s">
        <v>159</v>
      </c>
    </row>
    <row r="219" spans="2:51" s="11" customFormat="1" ht="22.5" customHeight="1">
      <c r="B219" s="161"/>
      <c r="E219" s="162" t="s">
        <v>3</v>
      </c>
      <c r="F219" s="253" t="s">
        <v>168</v>
      </c>
      <c r="G219" s="254"/>
      <c r="H219" s="254"/>
      <c r="I219" s="254"/>
      <c r="K219" s="163">
        <v>275.205</v>
      </c>
      <c r="R219" s="164"/>
      <c r="T219" s="165"/>
      <c r="AA219" s="166"/>
      <c r="AT219" s="167" t="s">
        <v>167</v>
      </c>
      <c r="AU219" s="167" t="s">
        <v>103</v>
      </c>
      <c r="AV219" s="11" t="s">
        <v>164</v>
      </c>
      <c r="AW219" s="11" t="s">
        <v>36</v>
      </c>
      <c r="AX219" s="11" t="s">
        <v>21</v>
      </c>
      <c r="AY219" s="167" t="s">
        <v>159</v>
      </c>
    </row>
    <row r="220" spans="2:65" s="1" customFormat="1" ht="22.5" customHeight="1">
      <c r="B220" s="121"/>
      <c r="C220" s="168" t="s">
        <v>280</v>
      </c>
      <c r="D220" s="168" t="s">
        <v>262</v>
      </c>
      <c r="E220" s="169" t="s">
        <v>281</v>
      </c>
      <c r="F220" s="256" t="s">
        <v>282</v>
      </c>
      <c r="G220" s="257"/>
      <c r="H220" s="257"/>
      <c r="I220" s="257"/>
      <c r="J220" s="170" t="s">
        <v>163</v>
      </c>
      <c r="K220" s="171">
        <v>316.486</v>
      </c>
      <c r="L220" s="258">
        <v>0</v>
      </c>
      <c r="M220" s="257"/>
      <c r="N220" s="259">
        <f>ROUND(L220*K220,2)</f>
        <v>0</v>
      </c>
      <c r="O220" s="248"/>
      <c r="P220" s="248"/>
      <c r="Q220" s="248"/>
      <c r="R220" s="123"/>
      <c r="T220" s="152" t="s">
        <v>3</v>
      </c>
      <c r="U220" s="40" t="s">
        <v>44</v>
      </c>
      <c r="W220" s="153">
        <f>V220*K220</f>
        <v>0</v>
      </c>
      <c r="X220" s="153">
        <v>0.00388</v>
      </c>
      <c r="Y220" s="153">
        <f>X220*K220</f>
        <v>1.22796568</v>
      </c>
      <c r="Z220" s="153">
        <v>0</v>
      </c>
      <c r="AA220" s="154">
        <f>Z220*K220</f>
        <v>0</v>
      </c>
      <c r="AR220" s="17" t="s">
        <v>265</v>
      </c>
      <c r="AT220" s="17" t="s">
        <v>262</v>
      </c>
      <c r="AU220" s="17" t="s">
        <v>103</v>
      </c>
      <c r="AY220" s="17" t="s">
        <v>159</v>
      </c>
      <c r="BE220" s="98">
        <f>IF(U220="základní",N220,0)</f>
        <v>0</v>
      </c>
      <c r="BF220" s="98">
        <f>IF(U220="snížená",N220,0)</f>
        <v>0</v>
      </c>
      <c r="BG220" s="98">
        <f>IF(U220="zákl. přenesená",N220,0)</f>
        <v>0</v>
      </c>
      <c r="BH220" s="98">
        <f>IF(U220="sníž. přenesená",N220,0)</f>
        <v>0</v>
      </c>
      <c r="BI220" s="98">
        <f>IF(U220="nulová",N220,0)</f>
        <v>0</v>
      </c>
      <c r="BJ220" s="17" t="s">
        <v>21</v>
      </c>
      <c r="BK220" s="98">
        <f>ROUND(L220*K220,2)</f>
        <v>0</v>
      </c>
      <c r="BL220" s="17" t="s">
        <v>196</v>
      </c>
      <c r="BM220" s="17" t="s">
        <v>283</v>
      </c>
    </row>
    <row r="221" spans="2:65" s="1" customFormat="1" ht="31.5" customHeight="1">
      <c r="B221" s="121"/>
      <c r="C221" s="148" t="s">
        <v>284</v>
      </c>
      <c r="D221" s="148" t="s">
        <v>160</v>
      </c>
      <c r="E221" s="149" t="s">
        <v>285</v>
      </c>
      <c r="F221" s="247" t="s">
        <v>286</v>
      </c>
      <c r="G221" s="248"/>
      <c r="H221" s="248"/>
      <c r="I221" s="248"/>
      <c r="J221" s="150" t="s">
        <v>163</v>
      </c>
      <c r="K221" s="151">
        <v>275.205</v>
      </c>
      <c r="L221" s="249">
        <v>0</v>
      </c>
      <c r="M221" s="248"/>
      <c r="N221" s="250">
        <f>ROUND(L221*K221,2)</f>
        <v>0</v>
      </c>
      <c r="O221" s="248"/>
      <c r="P221" s="248"/>
      <c r="Q221" s="248"/>
      <c r="R221" s="123"/>
      <c r="T221" s="152" t="s">
        <v>3</v>
      </c>
      <c r="U221" s="40" t="s">
        <v>44</v>
      </c>
      <c r="W221" s="153">
        <f>V221*K221</f>
        <v>0</v>
      </c>
      <c r="X221" s="153">
        <v>0</v>
      </c>
      <c r="Y221" s="153">
        <f>X221*K221</f>
        <v>0</v>
      </c>
      <c r="Z221" s="153">
        <v>0</v>
      </c>
      <c r="AA221" s="154">
        <f>Z221*K221</f>
        <v>0</v>
      </c>
      <c r="AR221" s="17" t="s">
        <v>196</v>
      </c>
      <c r="AT221" s="17" t="s">
        <v>160</v>
      </c>
      <c r="AU221" s="17" t="s">
        <v>103</v>
      </c>
      <c r="AY221" s="17" t="s">
        <v>159</v>
      </c>
      <c r="BE221" s="98">
        <f>IF(U221="základní",N221,0)</f>
        <v>0</v>
      </c>
      <c r="BF221" s="98">
        <f>IF(U221="snížená",N221,0)</f>
        <v>0</v>
      </c>
      <c r="BG221" s="98">
        <f>IF(U221="zákl. přenesená",N221,0)</f>
        <v>0</v>
      </c>
      <c r="BH221" s="98">
        <f>IF(U221="sníž. přenesená",N221,0)</f>
        <v>0</v>
      </c>
      <c r="BI221" s="98">
        <f>IF(U221="nulová",N221,0)</f>
        <v>0</v>
      </c>
      <c r="BJ221" s="17" t="s">
        <v>21</v>
      </c>
      <c r="BK221" s="98">
        <f>ROUND(L221*K221,2)</f>
        <v>0</v>
      </c>
      <c r="BL221" s="17" t="s">
        <v>196</v>
      </c>
      <c r="BM221" s="17" t="s">
        <v>287</v>
      </c>
    </row>
    <row r="222" spans="2:51" s="10" customFormat="1" ht="22.5" customHeight="1">
      <c r="B222" s="155"/>
      <c r="E222" s="156" t="s">
        <v>3</v>
      </c>
      <c r="F222" s="251" t="s">
        <v>275</v>
      </c>
      <c r="G222" s="252"/>
      <c r="H222" s="252"/>
      <c r="I222" s="252"/>
      <c r="K222" s="157">
        <v>275.205</v>
      </c>
      <c r="R222" s="158"/>
      <c r="T222" s="159"/>
      <c r="AA222" s="160"/>
      <c r="AT222" s="156" t="s">
        <v>167</v>
      </c>
      <c r="AU222" s="156" t="s">
        <v>103</v>
      </c>
      <c r="AV222" s="10" t="s">
        <v>103</v>
      </c>
      <c r="AW222" s="10" t="s">
        <v>36</v>
      </c>
      <c r="AX222" s="10" t="s">
        <v>79</v>
      </c>
      <c r="AY222" s="156" t="s">
        <v>159</v>
      </c>
    </row>
    <row r="223" spans="2:51" s="11" customFormat="1" ht="22.5" customHeight="1">
      <c r="B223" s="161"/>
      <c r="E223" s="162" t="s">
        <v>3</v>
      </c>
      <c r="F223" s="253" t="s">
        <v>168</v>
      </c>
      <c r="G223" s="254"/>
      <c r="H223" s="254"/>
      <c r="I223" s="254"/>
      <c r="K223" s="163">
        <v>275.205</v>
      </c>
      <c r="R223" s="164"/>
      <c r="T223" s="165"/>
      <c r="AA223" s="166"/>
      <c r="AT223" s="167" t="s">
        <v>167</v>
      </c>
      <c r="AU223" s="167" t="s">
        <v>103</v>
      </c>
      <c r="AV223" s="11" t="s">
        <v>164</v>
      </c>
      <c r="AW223" s="11" t="s">
        <v>36</v>
      </c>
      <c r="AX223" s="11" t="s">
        <v>21</v>
      </c>
      <c r="AY223" s="167" t="s">
        <v>159</v>
      </c>
    </row>
    <row r="224" spans="2:65" s="1" customFormat="1" ht="22.5" customHeight="1">
      <c r="B224" s="121"/>
      <c r="C224" s="168" t="s">
        <v>288</v>
      </c>
      <c r="D224" s="168" t="s">
        <v>262</v>
      </c>
      <c r="E224" s="169" t="s">
        <v>289</v>
      </c>
      <c r="F224" s="256" t="s">
        <v>290</v>
      </c>
      <c r="G224" s="257"/>
      <c r="H224" s="257"/>
      <c r="I224" s="257"/>
      <c r="J224" s="170" t="s">
        <v>291</v>
      </c>
      <c r="K224" s="171">
        <v>3.027</v>
      </c>
      <c r="L224" s="258">
        <v>0</v>
      </c>
      <c r="M224" s="257"/>
      <c r="N224" s="259">
        <f>ROUND(L224*K224,2)</f>
        <v>0</v>
      </c>
      <c r="O224" s="248"/>
      <c r="P224" s="248"/>
      <c r="Q224" s="248"/>
      <c r="R224" s="123"/>
      <c r="T224" s="152" t="s">
        <v>3</v>
      </c>
      <c r="U224" s="40" t="s">
        <v>44</v>
      </c>
      <c r="W224" s="153">
        <f>V224*K224</f>
        <v>0</v>
      </c>
      <c r="X224" s="153">
        <v>0.001</v>
      </c>
      <c r="Y224" s="153">
        <f>X224*K224</f>
        <v>0.003027</v>
      </c>
      <c r="Z224" s="153">
        <v>0</v>
      </c>
      <c r="AA224" s="154">
        <f>Z224*K224</f>
        <v>0</v>
      </c>
      <c r="AR224" s="17" t="s">
        <v>265</v>
      </c>
      <c r="AT224" s="17" t="s">
        <v>262</v>
      </c>
      <c r="AU224" s="17" t="s">
        <v>103</v>
      </c>
      <c r="AY224" s="17" t="s">
        <v>159</v>
      </c>
      <c r="BE224" s="98">
        <f>IF(U224="základní",N224,0)</f>
        <v>0</v>
      </c>
      <c r="BF224" s="98">
        <f>IF(U224="snížená",N224,0)</f>
        <v>0</v>
      </c>
      <c r="BG224" s="98">
        <f>IF(U224="zákl. přenesená",N224,0)</f>
        <v>0</v>
      </c>
      <c r="BH224" s="98">
        <f>IF(U224="sníž. přenesená",N224,0)</f>
        <v>0</v>
      </c>
      <c r="BI224" s="98">
        <f>IF(U224="nulová",N224,0)</f>
        <v>0</v>
      </c>
      <c r="BJ224" s="17" t="s">
        <v>21</v>
      </c>
      <c r="BK224" s="98">
        <f>ROUND(L224*K224,2)</f>
        <v>0</v>
      </c>
      <c r="BL224" s="17" t="s">
        <v>196</v>
      </c>
      <c r="BM224" s="17" t="s">
        <v>292</v>
      </c>
    </row>
    <row r="225" spans="2:65" s="1" customFormat="1" ht="31.5" customHeight="1">
      <c r="B225" s="121"/>
      <c r="C225" s="148" t="s">
        <v>293</v>
      </c>
      <c r="D225" s="148" t="s">
        <v>160</v>
      </c>
      <c r="E225" s="149" t="s">
        <v>294</v>
      </c>
      <c r="F225" s="247" t="s">
        <v>295</v>
      </c>
      <c r="G225" s="248"/>
      <c r="H225" s="248"/>
      <c r="I225" s="248"/>
      <c r="J225" s="150" t="s">
        <v>229</v>
      </c>
      <c r="K225" s="151">
        <v>1.231</v>
      </c>
      <c r="L225" s="249">
        <v>0</v>
      </c>
      <c r="M225" s="248"/>
      <c r="N225" s="250">
        <f>ROUND(L225*K225,2)</f>
        <v>0</v>
      </c>
      <c r="O225" s="248"/>
      <c r="P225" s="248"/>
      <c r="Q225" s="248"/>
      <c r="R225" s="123"/>
      <c r="T225" s="152" t="s">
        <v>3</v>
      </c>
      <c r="U225" s="40" t="s">
        <v>44</v>
      </c>
      <c r="W225" s="153">
        <f>V225*K225</f>
        <v>0</v>
      </c>
      <c r="X225" s="153">
        <v>0</v>
      </c>
      <c r="Y225" s="153">
        <f>X225*K225</f>
        <v>0</v>
      </c>
      <c r="Z225" s="153">
        <v>0</v>
      </c>
      <c r="AA225" s="154">
        <f>Z225*K225</f>
        <v>0</v>
      </c>
      <c r="AR225" s="17" t="s">
        <v>196</v>
      </c>
      <c r="AT225" s="17" t="s">
        <v>160</v>
      </c>
      <c r="AU225" s="17" t="s">
        <v>103</v>
      </c>
      <c r="AY225" s="17" t="s">
        <v>159</v>
      </c>
      <c r="BE225" s="98">
        <f>IF(U225="základní",N225,0)</f>
        <v>0</v>
      </c>
      <c r="BF225" s="98">
        <f>IF(U225="snížená",N225,0)</f>
        <v>0</v>
      </c>
      <c r="BG225" s="98">
        <f>IF(U225="zákl. přenesená",N225,0)</f>
        <v>0</v>
      </c>
      <c r="BH225" s="98">
        <f>IF(U225="sníž. přenesená",N225,0)</f>
        <v>0</v>
      </c>
      <c r="BI225" s="98">
        <f>IF(U225="nulová",N225,0)</f>
        <v>0</v>
      </c>
      <c r="BJ225" s="17" t="s">
        <v>21</v>
      </c>
      <c r="BK225" s="98">
        <f>ROUND(L225*K225,2)</f>
        <v>0</v>
      </c>
      <c r="BL225" s="17" t="s">
        <v>196</v>
      </c>
      <c r="BM225" s="17" t="s">
        <v>296</v>
      </c>
    </row>
    <row r="226" spans="2:63" s="9" customFormat="1" ht="29.85" customHeight="1">
      <c r="B226" s="138"/>
      <c r="D226" s="147" t="s">
        <v>122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273">
        <f>BK226</f>
        <v>0</v>
      </c>
      <c r="O226" s="274"/>
      <c r="P226" s="274"/>
      <c r="Q226" s="274"/>
      <c r="R226" s="140"/>
      <c r="T226" s="141"/>
      <c r="W226" s="142">
        <f>SUM(W227:W230)</f>
        <v>0</v>
      </c>
      <c r="Y226" s="142">
        <f>SUM(Y227:Y230)</f>
        <v>0.0032700000000000003</v>
      </c>
      <c r="AA226" s="143">
        <f>SUM(AA227:AA230)</f>
        <v>0</v>
      </c>
      <c r="AR226" s="144" t="s">
        <v>103</v>
      </c>
      <c r="AT226" s="145" t="s">
        <v>78</v>
      </c>
      <c r="AU226" s="145" t="s">
        <v>21</v>
      </c>
      <c r="AY226" s="144" t="s">
        <v>159</v>
      </c>
      <c r="BK226" s="146">
        <f>SUM(BK227:BK230)</f>
        <v>0</v>
      </c>
    </row>
    <row r="227" spans="2:65" s="1" customFormat="1" ht="31.5" customHeight="1">
      <c r="B227" s="121"/>
      <c r="C227" s="148" t="s">
        <v>297</v>
      </c>
      <c r="D227" s="148" t="s">
        <v>160</v>
      </c>
      <c r="E227" s="149" t="s">
        <v>298</v>
      </c>
      <c r="F227" s="247" t="s">
        <v>299</v>
      </c>
      <c r="G227" s="248"/>
      <c r="H227" s="248"/>
      <c r="I227" s="248"/>
      <c r="J227" s="150" t="s">
        <v>211</v>
      </c>
      <c r="K227" s="151">
        <v>3</v>
      </c>
      <c r="L227" s="249">
        <v>0</v>
      </c>
      <c r="M227" s="248"/>
      <c r="N227" s="250">
        <f>ROUND(L227*K227,2)</f>
        <v>0</v>
      </c>
      <c r="O227" s="248"/>
      <c r="P227" s="248"/>
      <c r="Q227" s="248"/>
      <c r="R227" s="123"/>
      <c r="T227" s="152" t="s">
        <v>3</v>
      </c>
      <c r="U227" s="40" t="s">
        <v>44</v>
      </c>
      <c r="W227" s="153">
        <f>V227*K227</f>
        <v>0</v>
      </c>
      <c r="X227" s="153">
        <v>0.00109</v>
      </c>
      <c r="Y227" s="153">
        <f>X227*K227</f>
        <v>0.0032700000000000003</v>
      </c>
      <c r="Z227" s="153">
        <v>0</v>
      </c>
      <c r="AA227" s="154">
        <f>Z227*K227</f>
        <v>0</v>
      </c>
      <c r="AR227" s="17" t="s">
        <v>196</v>
      </c>
      <c r="AT227" s="17" t="s">
        <v>160</v>
      </c>
      <c r="AU227" s="17" t="s">
        <v>103</v>
      </c>
      <c r="AY227" s="17" t="s">
        <v>159</v>
      </c>
      <c r="BE227" s="98">
        <f>IF(U227="základní",N227,0)</f>
        <v>0</v>
      </c>
      <c r="BF227" s="98">
        <f>IF(U227="snížená",N227,0)</f>
        <v>0</v>
      </c>
      <c r="BG227" s="98">
        <f>IF(U227="zákl. přenesená",N227,0)</f>
        <v>0</v>
      </c>
      <c r="BH227" s="98">
        <f>IF(U227="sníž. přenesená",N227,0)</f>
        <v>0</v>
      </c>
      <c r="BI227" s="98">
        <f>IF(U227="nulová",N227,0)</f>
        <v>0</v>
      </c>
      <c r="BJ227" s="17" t="s">
        <v>21</v>
      </c>
      <c r="BK227" s="98">
        <f>ROUND(L227*K227,2)</f>
        <v>0</v>
      </c>
      <c r="BL227" s="17" t="s">
        <v>196</v>
      </c>
      <c r="BM227" s="17" t="s">
        <v>300</v>
      </c>
    </row>
    <row r="228" spans="2:51" s="10" customFormat="1" ht="31.5" customHeight="1">
      <c r="B228" s="155"/>
      <c r="E228" s="156" t="s">
        <v>3</v>
      </c>
      <c r="F228" s="251" t="s">
        <v>301</v>
      </c>
      <c r="G228" s="252"/>
      <c r="H228" s="252"/>
      <c r="I228" s="252"/>
      <c r="K228" s="157">
        <v>3</v>
      </c>
      <c r="R228" s="158"/>
      <c r="T228" s="159"/>
      <c r="AA228" s="160"/>
      <c r="AT228" s="156" t="s">
        <v>167</v>
      </c>
      <c r="AU228" s="156" t="s">
        <v>103</v>
      </c>
      <c r="AV228" s="10" t="s">
        <v>103</v>
      </c>
      <c r="AW228" s="10" t="s">
        <v>36</v>
      </c>
      <c r="AX228" s="10" t="s">
        <v>79</v>
      </c>
      <c r="AY228" s="156" t="s">
        <v>159</v>
      </c>
    </row>
    <row r="229" spans="2:51" s="11" customFormat="1" ht="22.5" customHeight="1">
      <c r="B229" s="161"/>
      <c r="E229" s="162" t="s">
        <v>3</v>
      </c>
      <c r="F229" s="253" t="s">
        <v>168</v>
      </c>
      <c r="G229" s="254"/>
      <c r="H229" s="254"/>
      <c r="I229" s="254"/>
      <c r="K229" s="163">
        <v>3</v>
      </c>
      <c r="R229" s="164"/>
      <c r="T229" s="165"/>
      <c r="AA229" s="166"/>
      <c r="AT229" s="167" t="s">
        <v>167</v>
      </c>
      <c r="AU229" s="167" t="s">
        <v>103</v>
      </c>
      <c r="AV229" s="11" t="s">
        <v>164</v>
      </c>
      <c r="AW229" s="11" t="s">
        <v>36</v>
      </c>
      <c r="AX229" s="11" t="s">
        <v>21</v>
      </c>
      <c r="AY229" s="167" t="s">
        <v>159</v>
      </c>
    </row>
    <row r="230" spans="2:65" s="1" customFormat="1" ht="31.5" customHeight="1">
      <c r="B230" s="121"/>
      <c r="C230" s="148" t="s">
        <v>265</v>
      </c>
      <c r="D230" s="148" t="s">
        <v>160</v>
      </c>
      <c r="E230" s="149" t="s">
        <v>302</v>
      </c>
      <c r="F230" s="247" t="s">
        <v>303</v>
      </c>
      <c r="G230" s="248"/>
      <c r="H230" s="248"/>
      <c r="I230" s="248"/>
      <c r="J230" s="150" t="s">
        <v>229</v>
      </c>
      <c r="K230" s="151">
        <v>0.003</v>
      </c>
      <c r="L230" s="249">
        <v>0</v>
      </c>
      <c r="M230" s="248"/>
      <c r="N230" s="250">
        <f>ROUND(L230*K230,2)</f>
        <v>0</v>
      </c>
      <c r="O230" s="248"/>
      <c r="P230" s="248"/>
      <c r="Q230" s="248"/>
      <c r="R230" s="123"/>
      <c r="T230" s="152" t="s">
        <v>3</v>
      </c>
      <c r="U230" s="40" t="s">
        <v>44</v>
      </c>
      <c r="W230" s="153">
        <f>V230*K230</f>
        <v>0</v>
      </c>
      <c r="X230" s="153">
        <v>0</v>
      </c>
      <c r="Y230" s="153">
        <f>X230*K230</f>
        <v>0</v>
      </c>
      <c r="Z230" s="153">
        <v>0</v>
      </c>
      <c r="AA230" s="154">
        <f>Z230*K230</f>
        <v>0</v>
      </c>
      <c r="AR230" s="17" t="s">
        <v>196</v>
      </c>
      <c r="AT230" s="17" t="s">
        <v>160</v>
      </c>
      <c r="AU230" s="17" t="s">
        <v>103</v>
      </c>
      <c r="AY230" s="17" t="s">
        <v>159</v>
      </c>
      <c r="BE230" s="98">
        <f>IF(U230="základní",N230,0)</f>
        <v>0</v>
      </c>
      <c r="BF230" s="98">
        <f>IF(U230="snížená",N230,0)</f>
        <v>0</v>
      </c>
      <c r="BG230" s="98">
        <f>IF(U230="zákl. přenesená",N230,0)</f>
        <v>0</v>
      </c>
      <c r="BH230" s="98">
        <f>IF(U230="sníž. přenesená",N230,0)</f>
        <v>0</v>
      </c>
      <c r="BI230" s="98">
        <f>IF(U230="nulová",N230,0)</f>
        <v>0</v>
      </c>
      <c r="BJ230" s="17" t="s">
        <v>21</v>
      </c>
      <c r="BK230" s="98">
        <f>ROUND(L230*K230,2)</f>
        <v>0</v>
      </c>
      <c r="BL230" s="17" t="s">
        <v>196</v>
      </c>
      <c r="BM230" s="17" t="s">
        <v>304</v>
      </c>
    </row>
    <row r="231" spans="2:63" s="9" customFormat="1" ht="29.85" customHeight="1">
      <c r="B231" s="138"/>
      <c r="D231" s="147" t="s">
        <v>123</v>
      </c>
      <c r="E231" s="147"/>
      <c r="F231" s="147"/>
      <c r="G231" s="147"/>
      <c r="H231" s="147"/>
      <c r="I231" s="147"/>
      <c r="J231" s="147"/>
      <c r="K231" s="147"/>
      <c r="L231" s="147"/>
      <c r="M231" s="147"/>
      <c r="N231" s="273">
        <f>BK231</f>
        <v>0</v>
      </c>
      <c r="O231" s="274"/>
      <c r="P231" s="274"/>
      <c r="Q231" s="274"/>
      <c r="R231" s="140"/>
      <c r="T231" s="141"/>
      <c r="W231" s="142">
        <f>W232</f>
        <v>0</v>
      </c>
      <c r="Y231" s="142">
        <f>Y232</f>
        <v>0</v>
      </c>
      <c r="AA231" s="143">
        <f>AA232</f>
        <v>0</v>
      </c>
      <c r="AR231" s="144" t="s">
        <v>103</v>
      </c>
      <c r="AT231" s="145" t="s">
        <v>78</v>
      </c>
      <c r="AU231" s="145" t="s">
        <v>21</v>
      </c>
      <c r="AY231" s="144" t="s">
        <v>159</v>
      </c>
      <c r="BK231" s="146">
        <f>BK232</f>
        <v>0</v>
      </c>
    </row>
    <row r="232" spans="2:65" s="1" customFormat="1" ht="31.5" customHeight="1">
      <c r="B232" s="121"/>
      <c r="C232" s="148" t="s">
        <v>305</v>
      </c>
      <c r="D232" s="148" t="s">
        <v>160</v>
      </c>
      <c r="E232" s="149" t="s">
        <v>306</v>
      </c>
      <c r="F232" s="247" t="s">
        <v>307</v>
      </c>
      <c r="G232" s="248"/>
      <c r="H232" s="248"/>
      <c r="I232" s="248"/>
      <c r="J232" s="150" t="s">
        <v>206</v>
      </c>
      <c r="K232" s="151">
        <v>1</v>
      </c>
      <c r="L232" s="249">
        <v>0</v>
      </c>
      <c r="M232" s="248"/>
      <c r="N232" s="250">
        <f>ROUND(L232*K232,2)</f>
        <v>0</v>
      </c>
      <c r="O232" s="248"/>
      <c r="P232" s="248"/>
      <c r="Q232" s="248"/>
      <c r="R232" s="123"/>
      <c r="T232" s="152" t="s">
        <v>3</v>
      </c>
      <c r="U232" s="40" t="s">
        <v>44</v>
      </c>
      <c r="W232" s="153">
        <f>V232*K232</f>
        <v>0</v>
      </c>
      <c r="X232" s="153">
        <v>0</v>
      </c>
      <c r="Y232" s="153">
        <f>X232*K232</f>
        <v>0</v>
      </c>
      <c r="Z232" s="153">
        <v>0</v>
      </c>
      <c r="AA232" s="154">
        <f>Z232*K232</f>
        <v>0</v>
      </c>
      <c r="AR232" s="17" t="s">
        <v>196</v>
      </c>
      <c r="AT232" s="17" t="s">
        <v>160</v>
      </c>
      <c r="AU232" s="17" t="s">
        <v>103</v>
      </c>
      <c r="AY232" s="17" t="s">
        <v>159</v>
      </c>
      <c r="BE232" s="98">
        <f>IF(U232="základní",N232,0)</f>
        <v>0</v>
      </c>
      <c r="BF232" s="98">
        <f>IF(U232="snížená",N232,0)</f>
        <v>0</v>
      </c>
      <c r="BG232" s="98">
        <f>IF(U232="zákl. přenesená",N232,0)</f>
        <v>0</v>
      </c>
      <c r="BH232" s="98">
        <f>IF(U232="sníž. přenesená",N232,0)</f>
        <v>0</v>
      </c>
      <c r="BI232" s="98">
        <f>IF(U232="nulová",N232,0)</f>
        <v>0</v>
      </c>
      <c r="BJ232" s="17" t="s">
        <v>21</v>
      </c>
      <c r="BK232" s="98">
        <f>ROUND(L232*K232,2)</f>
        <v>0</v>
      </c>
      <c r="BL232" s="17" t="s">
        <v>196</v>
      </c>
      <c r="BM232" s="17" t="s">
        <v>308</v>
      </c>
    </row>
    <row r="233" spans="2:63" s="9" customFormat="1" ht="29.85" customHeight="1">
      <c r="B233" s="138"/>
      <c r="D233" s="147" t="s">
        <v>124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273">
        <f>BK233</f>
        <v>0</v>
      </c>
      <c r="O233" s="274"/>
      <c r="P233" s="274"/>
      <c r="Q233" s="274"/>
      <c r="R233" s="140"/>
      <c r="T233" s="141"/>
      <c r="W233" s="142">
        <f>SUM(W234:W263)</f>
        <v>0</v>
      </c>
      <c r="Y233" s="142">
        <f>SUM(Y234:Y263)</f>
        <v>0.035382000000000004</v>
      </c>
      <c r="AA233" s="143">
        <f>SUM(AA234:AA263)</f>
        <v>0</v>
      </c>
      <c r="AR233" s="144" t="s">
        <v>103</v>
      </c>
      <c r="AT233" s="145" t="s">
        <v>78</v>
      </c>
      <c r="AU233" s="145" t="s">
        <v>21</v>
      </c>
      <c r="AY233" s="144" t="s">
        <v>159</v>
      </c>
      <c r="BK233" s="146">
        <f>SUM(BK234:BK263)</f>
        <v>0</v>
      </c>
    </row>
    <row r="234" spans="2:65" s="1" customFormat="1" ht="31.5" customHeight="1">
      <c r="B234" s="121"/>
      <c r="C234" s="148" t="s">
        <v>309</v>
      </c>
      <c r="D234" s="148" t="s">
        <v>160</v>
      </c>
      <c r="E234" s="149" t="s">
        <v>310</v>
      </c>
      <c r="F234" s="247" t="s">
        <v>311</v>
      </c>
      <c r="G234" s="248"/>
      <c r="H234" s="248"/>
      <c r="I234" s="248"/>
      <c r="J234" s="150" t="s">
        <v>211</v>
      </c>
      <c r="K234" s="151">
        <v>32.89</v>
      </c>
      <c r="L234" s="249">
        <v>0</v>
      </c>
      <c r="M234" s="248"/>
      <c r="N234" s="250">
        <f>ROUND(L234*K234,2)</f>
        <v>0</v>
      </c>
      <c r="O234" s="248"/>
      <c r="P234" s="248"/>
      <c r="Q234" s="248"/>
      <c r="R234" s="123"/>
      <c r="T234" s="152" t="s">
        <v>3</v>
      </c>
      <c r="U234" s="40" t="s">
        <v>44</v>
      </c>
      <c r="W234" s="153">
        <f>V234*K234</f>
        <v>0</v>
      </c>
      <c r="X234" s="153">
        <v>0</v>
      </c>
      <c r="Y234" s="153">
        <f>X234*K234</f>
        <v>0</v>
      </c>
      <c r="Z234" s="153">
        <v>0</v>
      </c>
      <c r="AA234" s="15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98">
        <f>IF(U234="základní",N234,0)</f>
        <v>0</v>
      </c>
      <c r="BF234" s="98">
        <f>IF(U234="snížená",N234,0)</f>
        <v>0</v>
      </c>
      <c r="BG234" s="98">
        <f>IF(U234="zákl. přenesená",N234,0)</f>
        <v>0</v>
      </c>
      <c r="BH234" s="98">
        <f>IF(U234="sníž. přenesená",N234,0)</f>
        <v>0</v>
      </c>
      <c r="BI234" s="98">
        <f>IF(U234="nulová",N234,0)</f>
        <v>0</v>
      </c>
      <c r="BJ234" s="17" t="s">
        <v>21</v>
      </c>
      <c r="BK234" s="98">
        <f>ROUND(L234*K234,2)</f>
        <v>0</v>
      </c>
      <c r="BL234" s="17" t="s">
        <v>196</v>
      </c>
      <c r="BM234" s="17" t="s">
        <v>312</v>
      </c>
    </row>
    <row r="235" spans="2:51" s="10" customFormat="1" ht="22.5" customHeight="1">
      <c r="B235" s="155"/>
      <c r="E235" s="156" t="s">
        <v>3</v>
      </c>
      <c r="F235" s="251" t="s">
        <v>313</v>
      </c>
      <c r="G235" s="252"/>
      <c r="H235" s="252"/>
      <c r="I235" s="252"/>
      <c r="K235" s="157">
        <v>30.29</v>
      </c>
      <c r="R235" s="158"/>
      <c r="T235" s="159"/>
      <c r="AA235" s="160"/>
      <c r="AT235" s="156" t="s">
        <v>167</v>
      </c>
      <c r="AU235" s="156" t="s">
        <v>103</v>
      </c>
      <c r="AV235" s="10" t="s">
        <v>103</v>
      </c>
      <c r="AW235" s="10" t="s">
        <v>36</v>
      </c>
      <c r="AX235" s="10" t="s">
        <v>79</v>
      </c>
      <c r="AY235" s="156" t="s">
        <v>159</v>
      </c>
    </row>
    <row r="236" spans="2:51" s="10" customFormat="1" ht="22.5" customHeight="1">
      <c r="B236" s="155"/>
      <c r="E236" s="156" t="s">
        <v>3</v>
      </c>
      <c r="F236" s="260" t="s">
        <v>314</v>
      </c>
      <c r="G236" s="252"/>
      <c r="H236" s="252"/>
      <c r="I236" s="252"/>
      <c r="K236" s="157">
        <v>2.6</v>
      </c>
      <c r="R236" s="158"/>
      <c r="T236" s="159"/>
      <c r="AA236" s="160"/>
      <c r="AT236" s="156" t="s">
        <v>167</v>
      </c>
      <c r="AU236" s="156" t="s">
        <v>103</v>
      </c>
      <c r="AV236" s="10" t="s">
        <v>103</v>
      </c>
      <c r="AW236" s="10" t="s">
        <v>36</v>
      </c>
      <c r="AX236" s="10" t="s">
        <v>79</v>
      </c>
      <c r="AY236" s="156" t="s">
        <v>159</v>
      </c>
    </row>
    <row r="237" spans="2:51" s="11" customFormat="1" ht="22.5" customHeight="1">
      <c r="B237" s="161"/>
      <c r="E237" s="162" t="s">
        <v>3</v>
      </c>
      <c r="F237" s="253" t="s">
        <v>168</v>
      </c>
      <c r="G237" s="254"/>
      <c r="H237" s="254"/>
      <c r="I237" s="254"/>
      <c r="K237" s="163">
        <v>32.89</v>
      </c>
      <c r="R237" s="164"/>
      <c r="T237" s="165"/>
      <c r="AA237" s="166"/>
      <c r="AT237" s="167" t="s">
        <v>167</v>
      </c>
      <c r="AU237" s="167" t="s">
        <v>103</v>
      </c>
      <c r="AV237" s="11" t="s">
        <v>164</v>
      </c>
      <c r="AW237" s="11" t="s">
        <v>36</v>
      </c>
      <c r="AX237" s="11" t="s">
        <v>21</v>
      </c>
      <c r="AY237" s="167" t="s">
        <v>159</v>
      </c>
    </row>
    <row r="238" spans="2:65" s="1" customFormat="1" ht="22.5" customHeight="1">
      <c r="B238" s="121"/>
      <c r="C238" s="168" t="s">
        <v>315</v>
      </c>
      <c r="D238" s="168" t="s">
        <v>262</v>
      </c>
      <c r="E238" s="169" t="s">
        <v>316</v>
      </c>
      <c r="F238" s="256" t="s">
        <v>317</v>
      </c>
      <c r="G238" s="257"/>
      <c r="H238" s="257"/>
      <c r="I238" s="257"/>
      <c r="J238" s="170" t="s">
        <v>291</v>
      </c>
      <c r="K238" s="171">
        <v>20.392</v>
      </c>
      <c r="L238" s="258">
        <v>0</v>
      </c>
      <c r="M238" s="257"/>
      <c r="N238" s="259">
        <f>ROUND(L238*K238,2)</f>
        <v>0</v>
      </c>
      <c r="O238" s="248"/>
      <c r="P238" s="248"/>
      <c r="Q238" s="248"/>
      <c r="R238" s="123"/>
      <c r="T238" s="152" t="s">
        <v>3</v>
      </c>
      <c r="U238" s="40" t="s">
        <v>44</v>
      </c>
      <c r="W238" s="153">
        <f>V238*K238</f>
        <v>0</v>
      </c>
      <c r="X238" s="153">
        <v>0.001</v>
      </c>
      <c r="Y238" s="153">
        <f>X238*K238</f>
        <v>0.020392</v>
      </c>
      <c r="Z238" s="153">
        <v>0</v>
      </c>
      <c r="AA238" s="154">
        <f>Z238*K238</f>
        <v>0</v>
      </c>
      <c r="AR238" s="17" t="s">
        <v>265</v>
      </c>
      <c r="AT238" s="17" t="s">
        <v>262</v>
      </c>
      <c r="AU238" s="17" t="s">
        <v>103</v>
      </c>
      <c r="AY238" s="17" t="s">
        <v>159</v>
      </c>
      <c r="BE238" s="98">
        <f>IF(U238="základní",N238,0)</f>
        <v>0</v>
      </c>
      <c r="BF238" s="98">
        <f>IF(U238="snížená",N238,0)</f>
        <v>0</v>
      </c>
      <c r="BG238" s="98">
        <f>IF(U238="zákl. přenesená",N238,0)</f>
        <v>0</v>
      </c>
      <c r="BH238" s="98">
        <f>IF(U238="sníž. přenesená",N238,0)</f>
        <v>0</v>
      </c>
      <c r="BI238" s="98">
        <f>IF(U238="nulová",N238,0)</f>
        <v>0</v>
      </c>
      <c r="BJ238" s="17" t="s">
        <v>21</v>
      </c>
      <c r="BK238" s="98">
        <f>ROUND(L238*K238,2)</f>
        <v>0</v>
      </c>
      <c r="BL238" s="17" t="s">
        <v>196</v>
      </c>
      <c r="BM238" s="17" t="s">
        <v>318</v>
      </c>
    </row>
    <row r="239" spans="2:51" s="10" customFormat="1" ht="22.5" customHeight="1">
      <c r="B239" s="155"/>
      <c r="E239" s="156" t="s">
        <v>3</v>
      </c>
      <c r="F239" s="251" t="s">
        <v>319</v>
      </c>
      <c r="G239" s="252"/>
      <c r="H239" s="252"/>
      <c r="I239" s="252"/>
      <c r="K239" s="157">
        <v>20.392</v>
      </c>
      <c r="R239" s="158"/>
      <c r="T239" s="159"/>
      <c r="AA239" s="160"/>
      <c r="AT239" s="156" t="s">
        <v>167</v>
      </c>
      <c r="AU239" s="156" t="s">
        <v>103</v>
      </c>
      <c r="AV239" s="10" t="s">
        <v>103</v>
      </c>
      <c r="AW239" s="10" t="s">
        <v>36</v>
      </c>
      <c r="AX239" s="10" t="s">
        <v>79</v>
      </c>
      <c r="AY239" s="156" t="s">
        <v>159</v>
      </c>
    </row>
    <row r="240" spans="2:51" s="11" customFormat="1" ht="22.5" customHeight="1">
      <c r="B240" s="161"/>
      <c r="E240" s="162" t="s">
        <v>3</v>
      </c>
      <c r="F240" s="253" t="s">
        <v>168</v>
      </c>
      <c r="G240" s="254"/>
      <c r="H240" s="254"/>
      <c r="I240" s="254"/>
      <c r="K240" s="163">
        <v>20.392</v>
      </c>
      <c r="R240" s="164"/>
      <c r="T240" s="165"/>
      <c r="AA240" s="166"/>
      <c r="AT240" s="167" t="s">
        <v>167</v>
      </c>
      <c r="AU240" s="167" t="s">
        <v>103</v>
      </c>
      <c r="AV240" s="11" t="s">
        <v>164</v>
      </c>
      <c r="AW240" s="11" t="s">
        <v>36</v>
      </c>
      <c r="AX240" s="11" t="s">
        <v>21</v>
      </c>
      <c r="AY240" s="167" t="s">
        <v>159</v>
      </c>
    </row>
    <row r="241" spans="2:65" s="1" customFormat="1" ht="22.5" customHeight="1">
      <c r="B241" s="121"/>
      <c r="C241" s="168" t="s">
        <v>320</v>
      </c>
      <c r="D241" s="168" t="s">
        <v>262</v>
      </c>
      <c r="E241" s="169" t="s">
        <v>321</v>
      </c>
      <c r="F241" s="256" t="s">
        <v>322</v>
      </c>
      <c r="G241" s="257"/>
      <c r="H241" s="257"/>
      <c r="I241" s="257"/>
      <c r="J241" s="170" t="s">
        <v>206</v>
      </c>
      <c r="K241" s="171">
        <v>35</v>
      </c>
      <c r="L241" s="258">
        <v>0</v>
      </c>
      <c r="M241" s="257"/>
      <c r="N241" s="259">
        <f>ROUND(L241*K241,2)</f>
        <v>0</v>
      </c>
      <c r="O241" s="248"/>
      <c r="P241" s="248"/>
      <c r="Q241" s="248"/>
      <c r="R241" s="123"/>
      <c r="T241" s="152" t="s">
        <v>3</v>
      </c>
      <c r="U241" s="40" t="s">
        <v>44</v>
      </c>
      <c r="W241" s="153">
        <f>V241*K241</f>
        <v>0</v>
      </c>
      <c r="X241" s="153">
        <v>0.00028</v>
      </c>
      <c r="Y241" s="153">
        <f>X241*K241</f>
        <v>0.0098</v>
      </c>
      <c r="Z241" s="153">
        <v>0</v>
      </c>
      <c r="AA241" s="154">
        <f>Z241*K241</f>
        <v>0</v>
      </c>
      <c r="AR241" s="17" t="s">
        <v>265</v>
      </c>
      <c r="AT241" s="17" t="s">
        <v>262</v>
      </c>
      <c r="AU241" s="17" t="s">
        <v>103</v>
      </c>
      <c r="AY241" s="17" t="s">
        <v>159</v>
      </c>
      <c r="BE241" s="98">
        <f>IF(U241="základní",N241,0)</f>
        <v>0</v>
      </c>
      <c r="BF241" s="98">
        <f>IF(U241="snížená",N241,0)</f>
        <v>0</v>
      </c>
      <c r="BG241" s="98">
        <f>IF(U241="zákl. přenesená",N241,0)</f>
        <v>0</v>
      </c>
      <c r="BH241" s="98">
        <f>IF(U241="sníž. přenesená",N241,0)</f>
        <v>0</v>
      </c>
      <c r="BI241" s="98">
        <f>IF(U241="nulová",N241,0)</f>
        <v>0</v>
      </c>
      <c r="BJ241" s="17" t="s">
        <v>21</v>
      </c>
      <c r="BK241" s="98">
        <f>ROUND(L241*K241,2)</f>
        <v>0</v>
      </c>
      <c r="BL241" s="17" t="s">
        <v>196</v>
      </c>
      <c r="BM241" s="17" t="s">
        <v>323</v>
      </c>
    </row>
    <row r="242" spans="2:51" s="10" customFormat="1" ht="22.5" customHeight="1">
      <c r="B242" s="155"/>
      <c r="E242" s="156" t="s">
        <v>3</v>
      </c>
      <c r="F242" s="251" t="s">
        <v>315</v>
      </c>
      <c r="G242" s="252"/>
      <c r="H242" s="252"/>
      <c r="I242" s="252"/>
      <c r="K242" s="157">
        <v>35</v>
      </c>
      <c r="R242" s="158"/>
      <c r="T242" s="159"/>
      <c r="AA242" s="160"/>
      <c r="AT242" s="156" t="s">
        <v>167</v>
      </c>
      <c r="AU242" s="156" t="s">
        <v>103</v>
      </c>
      <c r="AV242" s="10" t="s">
        <v>103</v>
      </c>
      <c r="AW242" s="10" t="s">
        <v>36</v>
      </c>
      <c r="AX242" s="10" t="s">
        <v>79</v>
      </c>
      <c r="AY242" s="156" t="s">
        <v>159</v>
      </c>
    </row>
    <row r="243" spans="2:51" s="11" customFormat="1" ht="22.5" customHeight="1">
      <c r="B243" s="161"/>
      <c r="E243" s="162" t="s">
        <v>3</v>
      </c>
      <c r="F243" s="253" t="s">
        <v>168</v>
      </c>
      <c r="G243" s="254"/>
      <c r="H243" s="254"/>
      <c r="I243" s="254"/>
      <c r="K243" s="163">
        <v>35</v>
      </c>
      <c r="R243" s="164"/>
      <c r="T243" s="165"/>
      <c r="AA243" s="166"/>
      <c r="AT243" s="167" t="s">
        <v>167</v>
      </c>
      <c r="AU243" s="167" t="s">
        <v>103</v>
      </c>
      <c r="AV243" s="11" t="s">
        <v>164</v>
      </c>
      <c r="AW243" s="11" t="s">
        <v>36</v>
      </c>
      <c r="AX243" s="11" t="s">
        <v>21</v>
      </c>
      <c r="AY243" s="167" t="s">
        <v>159</v>
      </c>
    </row>
    <row r="244" spans="2:65" s="1" customFormat="1" ht="31.5" customHeight="1">
      <c r="B244" s="121"/>
      <c r="C244" s="148" t="s">
        <v>324</v>
      </c>
      <c r="D244" s="148" t="s">
        <v>160</v>
      </c>
      <c r="E244" s="149" t="s">
        <v>325</v>
      </c>
      <c r="F244" s="247" t="s">
        <v>326</v>
      </c>
      <c r="G244" s="248"/>
      <c r="H244" s="248"/>
      <c r="I244" s="248"/>
      <c r="J244" s="150" t="s">
        <v>211</v>
      </c>
      <c r="K244" s="151">
        <v>32.89</v>
      </c>
      <c r="L244" s="249">
        <v>0</v>
      </c>
      <c r="M244" s="248"/>
      <c r="N244" s="250">
        <f>ROUND(L244*K244,2)</f>
        <v>0</v>
      </c>
      <c r="O244" s="248"/>
      <c r="P244" s="248"/>
      <c r="Q244" s="248"/>
      <c r="R244" s="123"/>
      <c r="T244" s="152" t="s">
        <v>3</v>
      </c>
      <c r="U244" s="40" t="s">
        <v>44</v>
      </c>
      <c r="W244" s="153">
        <f>V244*K244</f>
        <v>0</v>
      </c>
      <c r="X244" s="153">
        <v>0</v>
      </c>
      <c r="Y244" s="153">
        <f>X244*K244</f>
        <v>0</v>
      </c>
      <c r="Z244" s="153">
        <v>0</v>
      </c>
      <c r="AA244" s="154">
        <f>Z244*K244</f>
        <v>0</v>
      </c>
      <c r="AR244" s="17" t="s">
        <v>196</v>
      </c>
      <c r="AT244" s="17" t="s">
        <v>160</v>
      </c>
      <c r="AU244" s="17" t="s">
        <v>103</v>
      </c>
      <c r="AY244" s="17" t="s">
        <v>159</v>
      </c>
      <c r="BE244" s="98">
        <f>IF(U244="základní",N244,0)</f>
        <v>0</v>
      </c>
      <c r="BF244" s="98">
        <f>IF(U244="snížená",N244,0)</f>
        <v>0</v>
      </c>
      <c r="BG244" s="98">
        <f>IF(U244="zákl. přenesená",N244,0)</f>
        <v>0</v>
      </c>
      <c r="BH244" s="98">
        <f>IF(U244="sníž. přenesená",N244,0)</f>
        <v>0</v>
      </c>
      <c r="BI244" s="98">
        <f>IF(U244="nulová",N244,0)</f>
        <v>0</v>
      </c>
      <c r="BJ244" s="17" t="s">
        <v>21</v>
      </c>
      <c r="BK244" s="98">
        <f>ROUND(L244*K244,2)</f>
        <v>0</v>
      </c>
      <c r="BL244" s="17" t="s">
        <v>196</v>
      </c>
      <c r="BM244" s="17" t="s">
        <v>327</v>
      </c>
    </row>
    <row r="245" spans="2:51" s="10" customFormat="1" ht="22.5" customHeight="1">
      <c r="B245" s="155"/>
      <c r="E245" s="156" t="s">
        <v>3</v>
      </c>
      <c r="F245" s="251" t="s">
        <v>313</v>
      </c>
      <c r="G245" s="252"/>
      <c r="H245" s="252"/>
      <c r="I245" s="252"/>
      <c r="K245" s="157">
        <v>30.29</v>
      </c>
      <c r="R245" s="158"/>
      <c r="T245" s="159"/>
      <c r="AA245" s="160"/>
      <c r="AT245" s="156" t="s">
        <v>167</v>
      </c>
      <c r="AU245" s="156" t="s">
        <v>103</v>
      </c>
      <c r="AV245" s="10" t="s">
        <v>103</v>
      </c>
      <c r="AW245" s="10" t="s">
        <v>36</v>
      </c>
      <c r="AX245" s="10" t="s">
        <v>79</v>
      </c>
      <c r="AY245" s="156" t="s">
        <v>159</v>
      </c>
    </row>
    <row r="246" spans="2:51" s="10" customFormat="1" ht="22.5" customHeight="1">
      <c r="B246" s="155"/>
      <c r="E246" s="156" t="s">
        <v>3</v>
      </c>
      <c r="F246" s="260" t="s">
        <v>314</v>
      </c>
      <c r="G246" s="252"/>
      <c r="H246" s="252"/>
      <c r="I246" s="252"/>
      <c r="K246" s="157">
        <v>2.6</v>
      </c>
      <c r="R246" s="158"/>
      <c r="T246" s="159"/>
      <c r="AA246" s="160"/>
      <c r="AT246" s="156" t="s">
        <v>167</v>
      </c>
      <c r="AU246" s="156" t="s">
        <v>103</v>
      </c>
      <c r="AV246" s="10" t="s">
        <v>103</v>
      </c>
      <c r="AW246" s="10" t="s">
        <v>36</v>
      </c>
      <c r="AX246" s="10" t="s">
        <v>79</v>
      </c>
      <c r="AY246" s="156" t="s">
        <v>159</v>
      </c>
    </row>
    <row r="247" spans="2:51" s="11" customFormat="1" ht="22.5" customHeight="1">
      <c r="B247" s="161"/>
      <c r="E247" s="162" t="s">
        <v>3</v>
      </c>
      <c r="F247" s="253" t="s">
        <v>168</v>
      </c>
      <c r="G247" s="254"/>
      <c r="H247" s="254"/>
      <c r="I247" s="254"/>
      <c r="K247" s="163">
        <v>32.89</v>
      </c>
      <c r="R247" s="164"/>
      <c r="T247" s="165"/>
      <c r="AA247" s="166"/>
      <c r="AT247" s="167" t="s">
        <v>167</v>
      </c>
      <c r="AU247" s="167" t="s">
        <v>103</v>
      </c>
      <c r="AV247" s="11" t="s">
        <v>164</v>
      </c>
      <c r="AW247" s="11" t="s">
        <v>36</v>
      </c>
      <c r="AX247" s="11" t="s">
        <v>21</v>
      </c>
      <c r="AY247" s="167" t="s">
        <v>159</v>
      </c>
    </row>
    <row r="248" spans="2:65" s="1" customFormat="1" ht="31.5" customHeight="1">
      <c r="B248" s="121"/>
      <c r="C248" s="148" t="s">
        <v>328</v>
      </c>
      <c r="D248" s="148" t="s">
        <v>160</v>
      </c>
      <c r="E248" s="149" t="s">
        <v>329</v>
      </c>
      <c r="F248" s="247" t="s">
        <v>330</v>
      </c>
      <c r="G248" s="248"/>
      <c r="H248" s="248"/>
      <c r="I248" s="248"/>
      <c r="J248" s="150" t="s">
        <v>206</v>
      </c>
      <c r="K248" s="151">
        <v>2</v>
      </c>
      <c r="L248" s="249">
        <v>0</v>
      </c>
      <c r="M248" s="248"/>
      <c r="N248" s="250">
        <f>ROUND(L248*K248,2)</f>
        <v>0</v>
      </c>
      <c r="O248" s="248"/>
      <c r="P248" s="248"/>
      <c r="Q248" s="248"/>
      <c r="R248" s="123"/>
      <c r="T248" s="152" t="s">
        <v>3</v>
      </c>
      <c r="U248" s="40" t="s">
        <v>44</v>
      </c>
      <c r="W248" s="153">
        <f>V248*K248</f>
        <v>0</v>
      </c>
      <c r="X248" s="153">
        <v>0</v>
      </c>
      <c r="Y248" s="153">
        <f>X248*K248</f>
        <v>0</v>
      </c>
      <c r="Z248" s="153">
        <v>0</v>
      </c>
      <c r="AA248" s="154">
        <f>Z248*K248</f>
        <v>0</v>
      </c>
      <c r="AR248" s="17" t="s">
        <v>196</v>
      </c>
      <c r="AT248" s="17" t="s">
        <v>160</v>
      </c>
      <c r="AU248" s="17" t="s">
        <v>103</v>
      </c>
      <c r="AY248" s="17" t="s">
        <v>159</v>
      </c>
      <c r="BE248" s="98">
        <f>IF(U248="základní",N248,0)</f>
        <v>0</v>
      </c>
      <c r="BF248" s="98">
        <f>IF(U248="snížená",N248,0)</f>
        <v>0</v>
      </c>
      <c r="BG248" s="98">
        <f>IF(U248="zákl. přenesená",N248,0)</f>
        <v>0</v>
      </c>
      <c r="BH248" s="98">
        <f>IF(U248="sníž. přenesená",N248,0)</f>
        <v>0</v>
      </c>
      <c r="BI248" s="98">
        <f>IF(U248="nulová",N248,0)</f>
        <v>0</v>
      </c>
      <c r="BJ248" s="17" t="s">
        <v>21</v>
      </c>
      <c r="BK248" s="98">
        <f>ROUND(L248*K248,2)</f>
        <v>0</v>
      </c>
      <c r="BL248" s="17" t="s">
        <v>196</v>
      </c>
      <c r="BM248" s="17" t="s">
        <v>331</v>
      </c>
    </row>
    <row r="249" spans="2:51" s="10" customFormat="1" ht="22.5" customHeight="1">
      <c r="B249" s="155"/>
      <c r="E249" s="156" t="s">
        <v>3</v>
      </c>
      <c r="F249" s="251" t="s">
        <v>332</v>
      </c>
      <c r="G249" s="252"/>
      <c r="H249" s="252"/>
      <c r="I249" s="252"/>
      <c r="K249" s="157">
        <v>1</v>
      </c>
      <c r="R249" s="158"/>
      <c r="T249" s="159"/>
      <c r="AA249" s="160"/>
      <c r="AT249" s="156" t="s">
        <v>167</v>
      </c>
      <c r="AU249" s="156" t="s">
        <v>103</v>
      </c>
      <c r="AV249" s="10" t="s">
        <v>103</v>
      </c>
      <c r="AW249" s="10" t="s">
        <v>36</v>
      </c>
      <c r="AX249" s="10" t="s">
        <v>79</v>
      </c>
      <c r="AY249" s="156" t="s">
        <v>159</v>
      </c>
    </row>
    <row r="250" spans="2:51" s="10" customFormat="1" ht="22.5" customHeight="1">
      <c r="B250" s="155"/>
      <c r="E250" s="156" t="s">
        <v>3</v>
      </c>
      <c r="F250" s="260" t="s">
        <v>333</v>
      </c>
      <c r="G250" s="252"/>
      <c r="H250" s="252"/>
      <c r="I250" s="252"/>
      <c r="K250" s="157">
        <v>1</v>
      </c>
      <c r="R250" s="158"/>
      <c r="T250" s="159"/>
      <c r="AA250" s="160"/>
      <c r="AT250" s="156" t="s">
        <v>167</v>
      </c>
      <c r="AU250" s="156" t="s">
        <v>103</v>
      </c>
      <c r="AV250" s="10" t="s">
        <v>103</v>
      </c>
      <c r="AW250" s="10" t="s">
        <v>36</v>
      </c>
      <c r="AX250" s="10" t="s">
        <v>79</v>
      </c>
      <c r="AY250" s="156" t="s">
        <v>159</v>
      </c>
    </row>
    <row r="251" spans="2:51" s="11" customFormat="1" ht="22.5" customHeight="1">
      <c r="B251" s="161"/>
      <c r="E251" s="162" t="s">
        <v>3</v>
      </c>
      <c r="F251" s="253" t="s">
        <v>168</v>
      </c>
      <c r="G251" s="254"/>
      <c r="H251" s="254"/>
      <c r="I251" s="254"/>
      <c r="K251" s="163">
        <v>2</v>
      </c>
      <c r="R251" s="164"/>
      <c r="T251" s="165"/>
      <c r="AA251" s="166"/>
      <c r="AT251" s="167" t="s">
        <v>167</v>
      </c>
      <c r="AU251" s="167" t="s">
        <v>103</v>
      </c>
      <c r="AV251" s="11" t="s">
        <v>164</v>
      </c>
      <c r="AW251" s="11" t="s">
        <v>36</v>
      </c>
      <c r="AX251" s="11" t="s">
        <v>21</v>
      </c>
      <c r="AY251" s="167" t="s">
        <v>159</v>
      </c>
    </row>
    <row r="252" spans="2:65" s="1" customFormat="1" ht="22.5" customHeight="1">
      <c r="B252" s="121"/>
      <c r="C252" s="168" t="s">
        <v>334</v>
      </c>
      <c r="D252" s="168" t="s">
        <v>262</v>
      </c>
      <c r="E252" s="169" t="s">
        <v>335</v>
      </c>
      <c r="F252" s="256" t="s">
        <v>336</v>
      </c>
      <c r="G252" s="257"/>
      <c r="H252" s="257"/>
      <c r="I252" s="257"/>
      <c r="J252" s="170" t="s">
        <v>206</v>
      </c>
      <c r="K252" s="171">
        <v>2</v>
      </c>
      <c r="L252" s="258">
        <v>0</v>
      </c>
      <c r="M252" s="257"/>
      <c r="N252" s="259">
        <f>ROUND(L252*K252,2)</f>
        <v>0</v>
      </c>
      <c r="O252" s="248"/>
      <c r="P252" s="248"/>
      <c r="Q252" s="248"/>
      <c r="R252" s="123"/>
      <c r="T252" s="152" t="s">
        <v>3</v>
      </c>
      <c r="U252" s="40" t="s">
        <v>44</v>
      </c>
      <c r="W252" s="153">
        <f>V252*K252</f>
        <v>0</v>
      </c>
      <c r="X252" s="153">
        <v>0.00032</v>
      </c>
      <c r="Y252" s="153">
        <f>X252*K252</f>
        <v>0.00064</v>
      </c>
      <c r="Z252" s="153">
        <v>0</v>
      </c>
      <c r="AA252" s="154">
        <f>Z252*K252</f>
        <v>0</v>
      </c>
      <c r="AR252" s="17" t="s">
        <v>265</v>
      </c>
      <c r="AT252" s="17" t="s">
        <v>262</v>
      </c>
      <c r="AU252" s="17" t="s">
        <v>103</v>
      </c>
      <c r="AY252" s="17" t="s">
        <v>159</v>
      </c>
      <c r="BE252" s="98">
        <f>IF(U252="základní",N252,0)</f>
        <v>0</v>
      </c>
      <c r="BF252" s="98">
        <f>IF(U252="snížená",N252,0)</f>
        <v>0</v>
      </c>
      <c r="BG252" s="98">
        <f>IF(U252="zákl. přenesená",N252,0)</f>
        <v>0</v>
      </c>
      <c r="BH252" s="98">
        <f>IF(U252="sníž. přenesená",N252,0)</f>
        <v>0</v>
      </c>
      <c r="BI252" s="98">
        <f>IF(U252="nulová",N252,0)</f>
        <v>0</v>
      </c>
      <c r="BJ252" s="17" t="s">
        <v>21</v>
      </c>
      <c r="BK252" s="98">
        <f>ROUND(L252*K252,2)</f>
        <v>0</v>
      </c>
      <c r="BL252" s="17" t="s">
        <v>196</v>
      </c>
      <c r="BM252" s="17" t="s">
        <v>337</v>
      </c>
    </row>
    <row r="253" spans="2:65" s="1" customFormat="1" ht="31.5" customHeight="1">
      <c r="B253" s="121"/>
      <c r="C253" s="148" t="s">
        <v>338</v>
      </c>
      <c r="D253" s="148" t="s">
        <v>160</v>
      </c>
      <c r="E253" s="149" t="s">
        <v>339</v>
      </c>
      <c r="F253" s="247" t="s">
        <v>340</v>
      </c>
      <c r="G253" s="248"/>
      <c r="H253" s="248"/>
      <c r="I253" s="248"/>
      <c r="J253" s="150" t="s">
        <v>206</v>
      </c>
      <c r="K253" s="151">
        <v>2</v>
      </c>
      <c r="L253" s="249">
        <v>0</v>
      </c>
      <c r="M253" s="248"/>
      <c r="N253" s="250">
        <f>ROUND(L253*K253,2)</f>
        <v>0</v>
      </c>
      <c r="O253" s="248"/>
      <c r="P253" s="248"/>
      <c r="Q253" s="248"/>
      <c r="R253" s="123"/>
      <c r="T253" s="152" t="s">
        <v>3</v>
      </c>
      <c r="U253" s="40" t="s">
        <v>44</v>
      </c>
      <c r="W253" s="153">
        <f>V253*K253</f>
        <v>0</v>
      </c>
      <c r="X253" s="153">
        <v>0</v>
      </c>
      <c r="Y253" s="153">
        <f>X253*K253</f>
        <v>0</v>
      </c>
      <c r="Z253" s="153">
        <v>0</v>
      </c>
      <c r="AA253" s="154">
        <f>Z253*K253</f>
        <v>0</v>
      </c>
      <c r="AR253" s="17" t="s">
        <v>196</v>
      </c>
      <c r="AT253" s="17" t="s">
        <v>160</v>
      </c>
      <c r="AU253" s="17" t="s">
        <v>103</v>
      </c>
      <c r="AY253" s="17" t="s">
        <v>159</v>
      </c>
      <c r="BE253" s="98">
        <f>IF(U253="základní",N253,0)</f>
        <v>0</v>
      </c>
      <c r="BF253" s="98">
        <f>IF(U253="snížená",N253,0)</f>
        <v>0</v>
      </c>
      <c r="BG253" s="98">
        <f>IF(U253="zákl. přenesená",N253,0)</f>
        <v>0</v>
      </c>
      <c r="BH253" s="98">
        <f>IF(U253="sníž. přenesená",N253,0)</f>
        <v>0</v>
      </c>
      <c r="BI253" s="98">
        <f>IF(U253="nulová",N253,0)</f>
        <v>0</v>
      </c>
      <c r="BJ253" s="17" t="s">
        <v>21</v>
      </c>
      <c r="BK253" s="98">
        <f>ROUND(L253*K253,2)</f>
        <v>0</v>
      </c>
      <c r="BL253" s="17" t="s">
        <v>196</v>
      </c>
      <c r="BM253" s="17" t="s">
        <v>341</v>
      </c>
    </row>
    <row r="254" spans="2:51" s="10" customFormat="1" ht="22.5" customHeight="1">
      <c r="B254" s="155"/>
      <c r="E254" s="156" t="s">
        <v>3</v>
      </c>
      <c r="F254" s="251" t="s">
        <v>332</v>
      </c>
      <c r="G254" s="252"/>
      <c r="H254" s="252"/>
      <c r="I254" s="252"/>
      <c r="K254" s="157">
        <v>1</v>
      </c>
      <c r="R254" s="158"/>
      <c r="T254" s="159"/>
      <c r="AA254" s="160"/>
      <c r="AT254" s="156" t="s">
        <v>167</v>
      </c>
      <c r="AU254" s="156" t="s">
        <v>103</v>
      </c>
      <c r="AV254" s="10" t="s">
        <v>103</v>
      </c>
      <c r="AW254" s="10" t="s">
        <v>36</v>
      </c>
      <c r="AX254" s="10" t="s">
        <v>79</v>
      </c>
      <c r="AY254" s="156" t="s">
        <v>159</v>
      </c>
    </row>
    <row r="255" spans="2:51" s="10" customFormat="1" ht="22.5" customHeight="1">
      <c r="B255" s="155"/>
      <c r="E255" s="156" t="s">
        <v>3</v>
      </c>
      <c r="F255" s="260" t="s">
        <v>333</v>
      </c>
      <c r="G255" s="252"/>
      <c r="H255" s="252"/>
      <c r="I255" s="252"/>
      <c r="K255" s="157">
        <v>1</v>
      </c>
      <c r="R255" s="158"/>
      <c r="T255" s="159"/>
      <c r="AA255" s="160"/>
      <c r="AT255" s="156" t="s">
        <v>167</v>
      </c>
      <c r="AU255" s="156" t="s">
        <v>103</v>
      </c>
      <c r="AV255" s="10" t="s">
        <v>103</v>
      </c>
      <c r="AW255" s="10" t="s">
        <v>36</v>
      </c>
      <c r="AX255" s="10" t="s">
        <v>79</v>
      </c>
      <c r="AY255" s="156" t="s">
        <v>159</v>
      </c>
    </row>
    <row r="256" spans="2:51" s="11" customFormat="1" ht="22.5" customHeight="1">
      <c r="B256" s="161"/>
      <c r="E256" s="162" t="s">
        <v>3</v>
      </c>
      <c r="F256" s="253" t="s">
        <v>168</v>
      </c>
      <c r="G256" s="254"/>
      <c r="H256" s="254"/>
      <c r="I256" s="254"/>
      <c r="K256" s="163">
        <v>2</v>
      </c>
      <c r="R256" s="164"/>
      <c r="T256" s="165"/>
      <c r="AA256" s="166"/>
      <c r="AT256" s="167" t="s">
        <v>167</v>
      </c>
      <c r="AU256" s="167" t="s">
        <v>103</v>
      </c>
      <c r="AV256" s="11" t="s">
        <v>164</v>
      </c>
      <c r="AW256" s="11" t="s">
        <v>36</v>
      </c>
      <c r="AX256" s="11" t="s">
        <v>21</v>
      </c>
      <c r="AY256" s="167" t="s">
        <v>159</v>
      </c>
    </row>
    <row r="257" spans="2:65" s="1" customFormat="1" ht="22.5" customHeight="1">
      <c r="B257" s="121"/>
      <c r="C257" s="148" t="s">
        <v>342</v>
      </c>
      <c r="D257" s="148" t="s">
        <v>160</v>
      </c>
      <c r="E257" s="149" t="s">
        <v>343</v>
      </c>
      <c r="F257" s="247" t="s">
        <v>344</v>
      </c>
      <c r="G257" s="248"/>
      <c r="H257" s="248"/>
      <c r="I257" s="248"/>
      <c r="J257" s="150" t="s">
        <v>206</v>
      </c>
      <c r="K257" s="151">
        <v>1</v>
      </c>
      <c r="L257" s="249">
        <v>0</v>
      </c>
      <c r="M257" s="248"/>
      <c r="N257" s="250">
        <f>ROUND(L257*K257,2)</f>
        <v>0</v>
      </c>
      <c r="O257" s="248"/>
      <c r="P257" s="248"/>
      <c r="Q257" s="248"/>
      <c r="R257" s="123"/>
      <c r="T257" s="152" t="s">
        <v>3</v>
      </c>
      <c r="U257" s="40" t="s">
        <v>44</v>
      </c>
      <c r="W257" s="153">
        <f>V257*K257</f>
        <v>0</v>
      </c>
      <c r="X257" s="153">
        <v>0</v>
      </c>
      <c r="Y257" s="153">
        <f>X257*K257</f>
        <v>0</v>
      </c>
      <c r="Z257" s="153">
        <v>0</v>
      </c>
      <c r="AA257" s="154">
        <f>Z257*K257</f>
        <v>0</v>
      </c>
      <c r="AR257" s="17" t="s">
        <v>196</v>
      </c>
      <c r="AT257" s="17" t="s">
        <v>160</v>
      </c>
      <c r="AU257" s="17" t="s">
        <v>103</v>
      </c>
      <c r="AY257" s="17" t="s">
        <v>159</v>
      </c>
      <c r="BE257" s="98">
        <f>IF(U257="základní",N257,0)</f>
        <v>0</v>
      </c>
      <c r="BF257" s="98">
        <f>IF(U257="snížená",N257,0)</f>
        <v>0</v>
      </c>
      <c r="BG257" s="98">
        <f>IF(U257="zákl. přenesená",N257,0)</f>
        <v>0</v>
      </c>
      <c r="BH257" s="98">
        <f>IF(U257="sníž. přenesená",N257,0)</f>
        <v>0</v>
      </c>
      <c r="BI257" s="98">
        <f>IF(U257="nulová",N257,0)</f>
        <v>0</v>
      </c>
      <c r="BJ257" s="17" t="s">
        <v>21</v>
      </c>
      <c r="BK257" s="98">
        <f>ROUND(L257*K257,2)</f>
        <v>0</v>
      </c>
      <c r="BL257" s="17" t="s">
        <v>196</v>
      </c>
      <c r="BM257" s="17" t="s">
        <v>345</v>
      </c>
    </row>
    <row r="258" spans="2:51" s="10" customFormat="1" ht="22.5" customHeight="1">
      <c r="B258" s="155"/>
      <c r="E258" s="156" t="s">
        <v>3</v>
      </c>
      <c r="F258" s="251" t="s">
        <v>346</v>
      </c>
      <c r="G258" s="252"/>
      <c r="H258" s="252"/>
      <c r="I258" s="252"/>
      <c r="K258" s="157">
        <v>1</v>
      </c>
      <c r="R258" s="158"/>
      <c r="T258" s="159"/>
      <c r="AA258" s="160"/>
      <c r="AT258" s="156" t="s">
        <v>167</v>
      </c>
      <c r="AU258" s="156" t="s">
        <v>103</v>
      </c>
      <c r="AV258" s="10" t="s">
        <v>103</v>
      </c>
      <c r="AW258" s="10" t="s">
        <v>36</v>
      </c>
      <c r="AX258" s="10" t="s">
        <v>79</v>
      </c>
      <c r="AY258" s="156" t="s">
        <v>159</v>
      </c>
    </row>
    <row r="259" spans="2:51" s="11" customFormat="1" ht="22.5" customHeight="1">
      <c r="B259" s="161"/>
      <c r="E259" s="162" t="s">
        <v>3</v>
      </c>
      <c r="F259" s="253" t="s">
        <v>168</v>
      </c>
      <c r="G259" s="254"/>
      <c r="H259" s="254"/>
      <c r="I259" s="254"/>
      <c r="K259" s="163">
        <v>1</v>
      </c>
      <c r="R259" s="164"/>
      <c r="T259" s="165"/>
      <c r="AA259" s="166"/>
      <c r="AT259" s="167" t="s">
        <v>167</v>
      </c>
      <c r="AU259" s="167" t="s">
        <v>103</v>
      </c>
      <c r="AV259" s="11" t="s">
        <v>164</v>
      </c>
      <c r="AW259" s="11" t="s">
        <v>36</v>
      </c>
      <c r="AX259" s="11" t="s">
        <v>21</v>
      </c>
      <c r="AY259" s="167" t="s">
        <v>159</v>
      </c>
    </row>
    <row r="260" spans="2:65" s="1" customFormat="1" ht="22.5" customHeight="1">
      <c r="B260" s="121"/>
      <c r="C260" s="168" t="s">
        <v>347</v>
      </c>
      <c r="D260" s="168" t="s">
        <v>262</v>
      </c>
      <c r="E260" s="169" t="s">
        <v>348</v>
      </c>
      <c r="F260" s="256" t="s">
        <v>349</v>
      </c>
      <c r="G260" s="257"/>
      <c r="H260" s="257"/>
      <c r="I260" s="257"/>
      <c r="J260" s="170" t="s">
        <v>206</v>
      </c>
      <c r="K260" s="171">
        <v>1</v>
      </c>
      <c r="L260" s="258">
        <v>0</v>
      </c>
      <c r="M260" s="257"/>
      <c r="N260" s="259">
        <f>ROUND(L260*K260,2)</f>
        <v>0</v>
      </c>
      <c r="O260" s="248"/>
      <c r="P260" s="248"/>
      <c r="Q260" s="248"/>
      <c r="R260" s="123"/>
      <c r="T260" s="152" t="s">
        <v>3</v>
      </c>
      <c r="U260" s="40" t="s">
        <v>44</v>
      </c>
      <c r="W260" s="153">
        <f>V260*K260</f>
        <v>0</v>
      </c>
      <c r="X260" s="153">
        <v>0.00455</v>
      </c>
      <c r="Y260" s="153">
        <f>X260*K260</f>
        <v>0.00455</v>
      </c>
      <c r="Z260" s="153">
        <v>0</v>
      </c>
      <c r="AA260" s="154">
        <f>Z260*K260</f>
        <v>0</v>
      </c>
      <c r="AR260" s="17" t="s">
        <v>265</v>
      </c>
      <c r="AT260" s="17" t="s">
        <v>262</v>
      </c>
      <c r="AU260" s="17" t="s">
        <v>103</v>
      </c>
      <c r="AY260" s="17" t="s">
        <v>159</v>
      </c>
      <c r="BE260" s="98">
        <f>IF(U260="základní",N260,0)</f>
        <v>0</v>
      </c>
      <c r="BF260" s="98">
        <f>IF(U260="snížená",N260,0)</f>
        <v>0</v>
      </c>
      <c r="BG260" s="98">
        <f>IF(U260="zákl. přenesená",N260,0)</f>
        <v>0</v>
      </c>
      <c r="BH260" s="98">
        <f>IF(U260="sníž. přenesená",N260,0)</f>
        <v>0</v>
      </c>
      <c r="BI260" s="98">
        <f>IF(U260="nulová",N260,0)</f>
        <v>0</v>
      </c>
      <c r="BJ260" s="17" t="s">
        <v>21</v>
      </c>
      <c r="BK260" s="98">
        <f>ROUND(L260*K260,2)</f>
        <v>0</v>
      </c>
      <c r="BL260" s="17" t="s">
        <v>196</v>
      </c>
      <c r="BM260" s="17" t="s">
        <v>350</v>
      </c>
    </row>
    <row r="261" spans="2:65" s="1" customFormat="1" ht="31.5" customHeight="1">
      <c r="B261" s="121"/>
      <c r="C261" s="148" t="s">
        <v>351</v>
      </c>
      <c r="D261" s="148" t="s">
        <v>160</v>
      </c>
      <c r="E261" s="149" t="s">
        <v>352</v>
      </c>
      <c r="F261" s="247" t="s">
        <v>353</v>
      </c>
      <c r="G261" s="248"/>
      <c r="H261" s="248"/>
      <c r="I261" s="248"/>
      <c r="J261" s="150" t="s">
        <v>206</v>
      </c>
      <c r="K261" s="151">
        <v>1</v>
      </c>
      <c r="L261" s="249">
        <v>0</v>
      </c>
      <c r="M261" s="248"/>
      <c r="N261" s="250">
        <f>ROUND(L261*K261,2)</f>
        <v>0</v>
      </c>
      <c r="O261" s="248"/>
      <c r="P261" s="248"/>
      <c r="Q261" s="248"/>
      <c r="R261" s="123"/>
      <c r="T261" s="152" t="s">
        <v>3</v>
      </c>
      <c r="U261" s="40" t="s">
        <v>44</v>
      </c>
      <c r="W261" s="153">
        <f>V261*K261</f>
        <v>0</v>
      </c>
      <c r="X261" s="153">
        <v>0</v>
      </c>
      <c r="Y261" s="153">
        <f>X261*K261</f>
        <v>0</v>
      </c>
      <c r="Z261" s="153">
        <v>0</v>
      </c>
      <c r="AA261" s="154">
        <f>Z261*K261</f>
        <v>0</v>
      </c>
      <c r="AR261" s="17" t="s">
        <v>196</v>
      </c>
      <c r="AT261" s="17" t="s">
        <v>160</v>
      </c>
      <c r="AU261" s="17" t="s">
        <v>103</v>
      </c>
      <c r="AY261" s="17" t="s">
        <v>159</v>
      </c>
      <c r="BE261" s="98">
        <f>IF(U261="základní",N261,0)</f>
        <v>0</v>
      </c>
      <c r="BF261" s="98">
        <f>IF(U261="snížená",N261,0)</f>
        <v>0</v>
      </c>
      <c r="BG261" s="98">
        <f>IF(U261="zákl. přenesená",N261,0)</f>
        <v>0</v>
      </c>
      <c r="BH261" s="98">
        <f>IF(U261="sníž. přenesená",N261,0)</f>
        <v>0</v>
      </c>
      <c r="BI261" s="98">
        <f>IF(U261="nulová",N261,0)</f>
        <v>0</v>
      </c>
      <c r="BJ261" s="17" t="s">
        <v>21</v>
      </c>
      <c r="BK261" s="98">
        <f>ROUND(L261*K261,2)</f>
        <v>0</v>
      </c>
      <c r="BL261" s="17" t="s">
        <v>196</v>
      </c>
      <c r="BM261" s="17" t="s">
        <v>354</v>
      </c>
    </row>
    <row r="262" spans="2:51" s="10" customFormat="1" ht="22.5" customHeight="1">
      <c r="B262" s="155"/>
      <c r="E262" s="156" t="s">
        <v>3</v>
      </c>
      <c r="F262" s="251" t="s">
        <v>346</v>
      </c>
      <c r="G262" s="252"/>
      <c r="H262" s="252"/>
      <c r="I262" s="252"/>
      <c r="K262" s="157">
        <v>1</v>
      </c>
      <c r="R262" s="158"/>
      <c r="T262" s="159"/>
      <c r="AA262" s="160"/>
      <c r="AT262" s="156" t="s">
        <v>167</v>
      </c>
      <c r="AU262" s="156" t="s">
        <v>103</v>
      </c>
      <c r="AV262" s="10" t="s">
        <v>103</v>
      </c>
      <c r="AW262" s="10" t="s">
        <v>36</v>
      </c>
      <c r="AX262" s="10" t="s">
        <v>79</v>
      </c>
      <c r="AY262" s="156" t="s">
        <v>159</v>
      </c>
    </row>
    <row r="263" spans="2:51" s="11" customFormat="1" ht="22.5" customHeight="1">
      <c r="B263" s="161"/>
      <c r="E263" s="162" t="s">
        <v>3</v>
      </c>
      <c r="F263" s="253" t="s">
        <v>168</v>
      </c>
      <c r="G263" s="254"/>
      <c r="H263" s="254"/>
      <c r="I263" s="254"/>
      <c r="K263" s="163">
        <v>1</v>
      </c>
      <c r="R263" s="164"/>
      <c r="T263" s="165"/>
      <c r="AA263" s="166"/>
      <c r="AT263" s="167" t="s">
        <v>167</v>
      </c>
      <c r="AU263" s="167" t="s">
        <v>103</v>
      </c>
      <c r="AV263" s="11" t="s">
        <v>164</v>
      </c>
      <c r="AW263" s="11" t="s">
        <v>36</v>
      </c>
      <c r="AX263" s="11" t="s">
        <v>21</v>
      </c>
      <c r="AY263" s="167" t="s">
        <v>159</v>
      </c>
    </row>
    <row r="264" spans="2:63" s="9" customFormat="1" ht="29.85" customHeight="1">
      <c r="B264" s="138"/>
      <c r="D264" s="147" t="s">
        <v>125</v>
      </c>
      <c r="E264" s="147"/>
      <c r="F264" s="147"/>
      <c r="G264" s="147"/>
      <c r="H264" s="147"/>
      <c r="I264" s="147"/>
      <c r="J264" s="147"/>
      <c r="K264" s="147"/>
      <c r="L264" s="147"/>
      <c r="M264" s="147"/>
      <c r="N264" s="265">
        <f>BK264</f>
        <v>0</v>
      </c>
      <c r="O264" s="266"/>
      <c r="P264" s="266"/>
      <c r="Q264" s="266"/>
      <c r="R264" s="140"/>
      <c r="T264" s="141"/>
      <c r="W264" s="142">
        <f>SUM(W265:W374)</f>
        <v>0</v>
      </c>
      <c r="Y264" s="142">
        <f>SUM(Y265:Y374)</f>
        <v>6.87618359</v>
      </c>
      <c r="AA264" s="143">
        <f>SUM(AA265:AA374)</f>
        <v>6.60346891</v>
      </c>
      <c r="AR264" s="144" t="s">
        <v>103</v>
      </c>
      <c r="AT264" s="145" t="s">
        <v>78</v>
      </c>
      <c r="AU264" s="145" t="s">
        <v>21</v>
      </c>
      <c r="AY264" s="144" t="s">
        <v>159</v>
      </c>
      <c r="BK264" s="146">
        <f>SUM(BK265:BK374)</f>
        <v>0</v>
      </c>
    </row>
    <row r="265" spans="2:65" s="1" customFormat="1" ht="31.5" customHeight="1">
      <c r="B265" s="121"/>
      <c r="C265" s="148" t="s">
        <v>355</v>
      </c>
      <c r="D265" s="148" t="s">
        <v>160</v>
      </c>
      <c r="E265" s="149" t="s">
        <v>356</v>
      </c>
      <c r="F265" s="247" t="s">
        <v>357</v>
      </c>
      <c r="G265" s="248"/>
      <c r="H265" s="248"/>
      <c r="I265" s="248"/>
      <c r="J265" s="150" t="s">
        <v>195</v>
      </c>
      <c r="K265" s="151">
        <v>10.835</v>
      </c>
      <c r="L265" s="249">
        <v>0</v>
      </c>
      <c r="M265" s="248"/>
      <c r="N265" s="250">
        <f>ROUND(L265*K265,2)</f>
        <v>0</v>
      </c>
      <c r="O265" s="248"/>
      <c r="P265" s="248"/>
      <c r="Q265" s="248"/>
      <c r="R265" s="123"/>
      <c r="T265" s="152" t="s">
        <v>3</v>
      </c>
      <c r="U265" s="40" t="s">
        <v>44</v>
      </c>
      <c r="W265" s="153">
        <f>V265*K265</f>
        <v>0</v>
      </c>
      <c r="X265" s="153">
        <v>0.00122</v>
      </c>
      <c r="Y265" s="153">
        <f>X265*K265</f>
        <v>0.0132187</v>
      </c>
      <c r="Z265" s="153">
        <v>0</v>
      </c>
      <c r="AA265" s="154">
        <f>Z265*K265</f>
        <v>0</v>
      </c>
      <c r="AR265" s="17" t="s">
        <v>196</v>
      </c>
      <c r="AT265" s="17" t="s">
        <v>160</v>
      </c>
      <c r="AU265" s="17" t="s">
        <v>103</v>
      </c>
      <c r="AY265" s="17" t="s">
        <v>159</v>
      </c>
      <c r="BE265" s="98">
        <f>IF(U265="základní",N265,0)</f>
        <v>0</v>
      </c>
      <c r="BF265" s="98">
        <f>IF(U265="snížená",N265,0)</f>
        <v>0</v>
      </c>
      <c r="BG265" s="98">
        <f>IF(U265="zákl. přenesená",N265,0)</f>
        <v>0</v>
      </c>
      <c r="BH265" s="98">
        <f>IF(U265="sníž. přenesená",N265,0)</f>
        <v>0</v>
      </c>
      <c r="BI265" s="98">
        <f>IF(U265="nulová",N265,0)</f>
        <v>0</v>
      </c>
      <c r="BJ265" s="17" t="s">
        <v>21</v>
      </c>
      <c r="BK265" s="98">
        <f>ROUND(L265*K265,2)</f>
        <v>0</v>
      </c>
      <c r="BL265" s="17" t="s">
        <v>196</v>
      </c>
      <c r="BM265" s="17" t="s">
        <v>358</v>
      </c>
    </row>
    <row r="266" spans="2:51" s="10" customFormat="1" ht="22.5" customHeight="1">
      <c r="B266" s="155"/>
      <c r="E266" s="156" t="s">
        <v>3</v>
      </c>
      <c r="F266" s="251" t="s">
        <v>359</v>
      </c>
      <c r="G266" s="252"/>
      <c r="H266" s="252"/>
      <c r="I266" s="252"/>
      <c r="K266" s="157">
        <v>4.505</v>
      </c>
      <c r="R266" s="158"/>
      <c r="T266" s="159"/>
      <c r="AA266" s="160"/>
      <c r="AT266" s="156" t="s">
        <v>167</v>
      </c>
      <c r="AU266" s="156" t="s">
        <v>103</v>
      </c>
      <c r="AV266" s="10" t="s">
        <v>103</v>
      </c>
      <c r="AW266" s="10" t="s">
        <v>36</v>
      </c>
      <c r="AX266" s="10" t="s">
        <v>79</v>
      </c>
      <c r="AY266" s="156" t="s">
        <v>159</v>
      </c>
    </row>
    <row r="267" spans="2:51" s="10" customFormat="1" ht="22.5" customHeight="1">
      <c r="B267" s="155"/>
      <c r="E267" s="156" t="s">
        <v>3</v>
      </c>
      <c r="F267" s="260" t="s">
        <v>360</v>
      </c>
      <c r="G267" s="252"/>
      <c r="H267" s="252"/>
      <c r="I267" s="252"/>
      <c r="K267" s="157">
        <v>6.33</v>
      </c>
      <c r="R267" s="158"/>
      <c r="T267" s="159"/>
      <c r="AA267" s="160"/>
      <c r="AT267" s="156" t="s">
        <v>167</v>
      </c>
      <c r="AU267" s="156" t="s">
        <v>103</v>
      </c>
      <c r="AV267" s="10" t="s">
        <v>103</v>
      </c>
      <c r="AW267" s="10" t="s">
        <v>36</v>
      </c>
      <c r="AX267" s="10" t="s">
        <v>79</v>
      </c>
      <c r="AY267" s="156" t="s">
        <v>159</v>
      </c>
    </row>
    <row r="268" spans="2:51" s="11" customFormat="1" ht="22.5" customHeight="1">
      <c r="B268" s="161"/>
      <c r="E268" s="162" t="s">
        <v>3</v>
      </c>
      <c r="F268" s="253" t="s">
        <v>168</v>
      </c>
      <c r="G268" s="254"/>
      <c r="H268" s="254"/>
      <c r="I268" s="254"/>
      <c r="K268" s="163">
        <v>10.835</v>
      </c>
      <c r="R268" s="164"/>
      <c r="T268" s="165"/>
      <c r="AA268" s="166"/>
      <c r="AT268" s="167" t="s">
        <v>167</v>
      </c>
      <c r="AU268" s="167" t="s">
        <v>103</v>
      </c>
      <c r="AV268" s="11" t="s">
        <v>164</v>
      </c>
      <c r="AW268" s="11" t="s">
        <v>36</v>
      </c>
      <c r="AX268" s="11" t="s">
        <v>21</v>
      </c>
      <c r="AY268" s="167" t="s">
        <v>159</v>
      </c>
    </row>
    <row r="269" spans="2:65" s="1" customFormat="1" ht="31.5" customHeight="1">
      <c r="B269" s="121"/>
      <c r="C269" s="148" t="s">
        <v>361</v>
      </c>
      <c r="D269" s="148" t="s">
        <v>160</v>
      </c>
      <c r="E269" s="149" t="s">
        <v>362</v>
      </c>
      <c r="F269" s="247" t="s">
        <v>363</v>
      </c>
      <c r="G269" s="248"/>
      <c r="H269" s="248"/>
      <c r="I269" s="248"/>
      <c r="J269" s="150" t="s">
        <v>211</v>
      </c>
      <c r="K269" s="151">
        <v>132.102</v>
      </c>
      <c r="L269" s="249">
        <v>0</v>
      </c>
      <c r="M269" s="248"/>
      <c r="N269" s="250">
        <f>ROUND(L269*K269,2)</f>
        <v>0</v>
      </c>
      <c r="O269" s="248"/>
      <c r="P269" s="248"/>
      <c r="Q269" s="248"/>
      <c r="R269" s="123"/>
      <c r="T269" s="152" t="s">
        <v>3</v>
      </c>
      <c r="U269" s="40" t="s">
        <v>44</v>
      </c>
      <c r="W269" s="153">
        <f>V269*K269</f>
        <v>0</v>
      </c>
      <c r="X269" s="153">
        <v>0</v>
      </c>
      <c r="Y269" s="153">
        <f>X269*K269</f>
        <v>0</v>
      </c>
      <c r="Z269" s="153">
        <v>0.0066</v>
      </c>
      <c r="AA269" s="154">
        <f>Z269*K269</f>
        <v>0.8718732</v>
      </c>
      <c r="AR269" s="17" t="s">
        <v>196</v>
      </c>
      <c r="AT269" s="17" t="s">
        <v>160</v>
      </c>
      <c r="AU269" s="17" t="s">
        <v>103</v>
      </c>
      <c r="AY269" s="17" t="s">
        <v>159</v>
      </c>
      <c r="BE269" s="98">
        <f>IF(U269="základní",N269,0)</f>
        <v>0</v>
      </c>
      <c r="BF269" s="98">
        <f>IF(U269="snížená",N269,0)</f>
        <v>0</v>
      </c>
      <c r="BG269" s="98">
        <f>IF(U269="zákl. přenesená",N269,0)</f>
        <v>0</v>
      </c>
      <c r="BH269" s="98">
        <f>IF(U269="sníž. přenesená",N269,0)</f>
        <v>0</v>
      </c>
      <c r="BI269" s="98">
        <f>IF(U269="nulová",N269,0)</f>
        <v>0</v>
      </c>
      <c r="BJ269" s="17" t="s">
        <v>21</v>
      </c>
      <c r="BK269" s="98">
        <f>ROUND(L269*K269,2)</f>
        <v>0</v>
      </c>
      <c r="BL269" s="17" t="s">
        <v>196</v>
      </c>
      <c r="BM269" s="17" t="s">
        <v>364</v>
      </c>
    </row>
    <row r="270" spans="2:51" s="12" customFormat="1" ht="22.5" customHeight="1">
      <c r="B270" s="172"/>
      <c r="E270" s="173" t="s">
        <v>3</v>
      </c>
      <c r="F270" s="261" t="s">
        <v>365</v>
      </c>
      <c r="G270" s="262"/>
      <c r="H270" s="262"/>
      <c r="I270" s="262"/>
      <c r="K270" s="174" t="s">
        <v>3</v>
      </c>
      <c r="R270" s="175"/>
      <c r="T270" s="176"/>
      <c r="AA270" s="177"/>
      <c r="AT270" s="174" t="s">
        <v>167</v>
      </c>
      <c r="AU270" s="174" t="s">
        <v>103</v>
      </c>
      <c r="AV270" s="12" t="s">
        <v>21</v>
      </c>
      <c r="AW270" s="12" t="s">
        <v>36</v>
      </c>
      <c r="AX270" s="12" t="s">
        <v>79</v>
      </c>
      <c r="AY270" s="174" t="s">
        <v>159</v>
      </c>
    </row>
    <row r="271" spans="2:51" s="10" customFormat="1" ht="22.5" customHeight="1">
      <c r="B271" s="155"/>
      <c r="E271" s="156" t="s">
        <v>3</v>
      </c>
      <c r="F271" s="260" t="s">
        <v>366</v>
      </c>
      <c r="G271" s="252"/>
      <c r="H271" s="252"/>
      <c r="I271" s="252"/>
      <c r="K271" s="157">
        <v>13.053</v>
      </c>
      <c r="R271" s="158"/>
      <c r="T271" s="159"/>
      <c r="AA271" s="160"/>
      <c r="AT271" s="156" t="s">
        <v>167</v>
      </c>
      <c r="AU271" s="156" t="s">
        <v>103</v>
      </c>
      <c r="AV271" s="10" t="s">
        <v>103</v>
      </c>
      <c r="AW271" s="10" t="s">
        <v>36</v>
      </c>
      <c r="AX271" s="10" t="s">
        <v>79</v>
      </c>
      <c r="AY271" s="156" t="s">
        <v>159</v>
      </c>
    </row>
    <row r="272" spans="2:51" s="10" customFormat="1" ht="22.5" customHeight="1">
      <c r="B272" s="155"/>
      <c r="E272" s="156" t="s">
        <v>3</v>
      </c>
      <c r="F272" s="260" t="s">
        <v>367</v>
      </c>
      <c r="G272" s="252"/>
      <c r="H272" s="252"/>
      <c r="I272" s="252"/>
      <c r="K272" s="157">
        <v>119.049</v>
      </c>
      <c r="R272" s="158"/>
      <c r="T272" s="159"/>
      <c r="AA272" s="160"/>
      <c r="AT272" s="156" t="s">
        <v>167</v>
      </c>
      <c r="AU272" s="156" t="s">
        <v>103</v>
      </c>
      <c r="AV272" s="10" t="s">
        <v>103</v>
      </c>
      <c r="AW272" s="10" t="s">
        <v>36</v>
      </c>
      <c r="AX272" s="10" t="s">
        <v>79</v>
      </c>
      <c r="AY272" s="156" t="s">
        <v>159</v>
      </c>
    </row>
    <row r="273" spans="2:51" s="13" customFormat="1" ht="22.5" customHeight="1">
      <c r="B273" s="178"/>
      <c r="E273" s="179" t="s">
        <v>3</v>
      </c>
      <c r="F273" s="263" t="s">
        <v>368</v>
      </c>
      <c r="G273" s="264"/>
      <c r="H273" s="264"/>
      <c r="I273" s="264"/>
      <c r="K273" s="180">
        <v>132.102</v>
      </c>
      <c r="R273" s="181"/>
      <c r="T273" s="182"/>
      <c r="AA273" s="183"/>
      <c r="AT273" s="179" t="s">
        <v>167</v>
      </c>
      <c r="AU273" s="179" t="s">
        <v>103</v>
      </c>
      <c r="AV273" s="13" t="s">
        <v>173</v>
      </c>
      <c r="AW273" s="13" t="s">
        <v>36</v>
      </c>
      <c r="AX273" s="13" t="s">
        <v>79</v>
      </c>
      <c r="AY273" s="179" t="s">
        <v>159</v>
      </c>
    </row>
    <row r="274" spans="2:51" s="11" customFormat="1" ht="22.5" customHeight="1">
      <c r="B274" s="161"/>
      <c r="E274" s="162" t="s">
        <v>3</v>
      </c>
      <c r="F274" s="253" t="s">
        <v>168</v>
      </c>
      <c r="G274" s="254"/>
      <c r="H274" s="254"/>
      <c r="I274" s="254"/>
      <c r="K274" s="163">
        <v>132.102</v>
      </c>
      <c r="R274" s="164"/>
      <c r="T274" s="165"/>
      <c r="AA274" s="166"/>
      <c r="AT274" s="167" t="s">
        <v>167</v>
      </c>
      <c r="AU274" s="167" t="s">
        <v>103</v>
      </c>
      <c r="AV274" s="11" t="s">
        <v>164</v>
      </c>
      <c r="AW274" s="11" t="s">
        <v>36</v>
      </c>
      <c r="AX274" s="11" t="s">
        <v>21</v>
      </c>
      <c r="AY274" s="167" t="s">
        <v>159</v>
      </c>
    </row>
    <row r="275" spans="2:65" s="1" customFormat="1" ht="31.5" customHeight="1">
      <c r="B275" s="121"/>
      <c r="C275" s="148" t="s">
        <v>369</v>
      </c>
      <c r="D275" s="148" t="s">
        <v>160</v>
      </c>
      <c r="E275" s="149" t="s">
        <v>370</v>
      </c>
      <c r="F275" s="247" t="s">
        <v>371</v>
      </c>
      <c r="G275" s="248"/>
      <c r="H275" s="248"/>
      <c r="I275" s="248"/>
      <c r="J275" s="150" t="s">
        <v>211</v>
      </c>
      <c r="K275" s="151">
        <v>8.768</v>
      </c>
      <c r="L275" s="249">
        <v>0</v>
      </c>
      <c r="M275" s="248"/>
      <c r="N275" s="250">
        <f>ROUND(L275*K275,2)</f>
        <v>0</v>
      </c>
      <c r="O275" s="248"/>
      <c r="P275" s="248"/>
      <c r="Q275" s="248"/>
      <c r="R275" s="123"/>
      <c r="T275" s="152" t="s">
        <v>3</v>
      </c>
      <c r="U275" s="40" t="s">
        <v>44</v>
      </c>
      <c r="W275" s="153">
        <f>V275*K275</f>
        <v>0</v>
      </c>
      <c r="X275" s="153">
        <v>0</v>
      </c>
      <c r="Y275" s="153">
        <f>X275*K275</f>
        <v>0</v>
      </c>
      <c r="Z275" s="153">
        <v>0.01232</v>
      </c>
      <c r="AA275" s="154">
        <f>Z275*K275</f>
        <v>0.10802176000000001</v>
      </c>
      <c r="AR275" s="17" t="s">
        <v>196</v>
      </c>
      <c r="AT275" s="17" t="s">
        <v>160</v>
      </c>
      <c r="AU275" s="17" t="s">
        <v>103</v>
      </c>
      <c r="AY275" s="17" t="s">
        <v>159</v>
      </c>
      <c r="BE275" s="98">
        <f>IF(U275="základní",N275,0)</f>
        <v>0</v>
      </c>
      <c r="BF275" s="98">
        <f>IF(U275="snížená",N275,0)</f>
        <v>0</v>
      </c>
      <c r="BG275" s="98">
        <f>IF(U275="zákl. přenesená",N275,0)</f>
        <v>0</v>
      </c>
      <c r="BH275" s="98">
        <f>IF(U275="sníž. přenesená",N275,0)</f>
        <v>0</v>
      </c>
      <c r="BI275" s="98">
        <f>IF(U275="nulová",N275,0)</f>
        <v>0</v>
      </c>
      <c r="BJ275" s="17" t="s">
        <v>21</v>
      </c>
      <c r="BK275" s="98">
        <f>ROUND(L275*K275,2)</f>
        <v>0</v>
      </c>
      <c r="BL275" s="17" t="s">
        <v>196</v>
      </c>
      <c r="BM275" s="17" t="s">
        <v>372</v>
      </c>
    </row>
    <row r="276" spans="2:51" s="12" customFormat="1" ht="22.5" customHeight="1">
      <c r="B276" s="172"/>
      <c r="E276" s="173" t="s">
        <v>3</v>
      </c>
      <c r="F276" s="261" t="s">
        <v>365</v>
      </c>
      <c r="G276" s="262"/>
      <c r="H276" s="262"/>
      <c r="I276" s="262"/>
      <c r="K276" s="174" t="s">
        <v>3</v>
      </c>
      <c r="R276" s="175"/>
      <c r="T276" s="176"/>
      <c r="AA276" s="177"/>
      <c r="AT276" s="174" t="s">
        <v>167</v>
      </c>
      <c r="AU276" s="174" t="s">
        <v>103</v>
      </c>
      <c r="AV276" s="12" t="s">
        <v>21</v>
      </c>
      <c r="AW276" s="12" t="s">
        <v>36</v>
      </c>
      <c r="AX276" s="12" t="s">
        <v>79</v>
      </c>
      <c r="AY276" s="174" t="s">
        <v>159</v>
      </c>
    </row>
    <row r="277" spans="2:51" s="10" customFormat="1" ht="22.5" customHeight="1">
      <c r="B277" s="155"/>
      <c r="E277" s="156" t="s">
        <v>3</v>
      </c>
      <c r="F277" s="260" t="s">
        <v>373</v>
      </c>
      <c r="G277" s="252"/>
      <c r="H277" s="252"/>
      <c r="I277" s="252"/>
      <c r="K277" s="157">
        <v>2.234</v>
      </c>
      <c r="R277" s="158"/>
      <c r="T277" s="159"/>
      <c r="AA277" s="160"/>
      <c r="AT277" s="156" t="s">
        <v>167</v>
      </c>
      <c r="AU277" s="156" t="s">
        <v>103</v>
      </c>
      <c r="AV277" s="10" t="s">
        <v>103</v>
      </c>
      <c r="AW277" s="10" t="s">
        <v>36</v>
      </c>
      <c r="AX277" s="10" t="s">
        <v>79</v>
      </c>
      <c r="AY277" s="156" t="s">
        <v>159</v>
      </c>
    </row>
    <row r="278" spans="2:51" s="10" customFormat="1" ht="22.5" customHeight="1">
      <c r="B278" s="155"/>
      <c r="E278" s="156" t="s">
        <v>3</v>
      </c>
      <c r="F278" s="260" t="s">
        <v>374</v>
      </c>
      <c r="G278" s="252"/>
      <c r="H278" s="252"/>
      <c r="I278" s="252"/>
      <c r="K278" s="157">
        <v>6.534</v>
      </c>
      <c r="R278" s="158"/>
      <c r="T278" s="159"/>
      <c r="AA278" s="160"/>
      <c r="AT278" s="156" t="s">
        <v>167</v>
      </c>
      <c r="AU278" s="156" t="s">
        <v>103</v>
      </c>
      <c r="AV278" s="10" t="s">
        <v>103</v>
      </c>
      <c r="AW278" s="10" t="s">
        <v>36</v>
      </c>
      <c r="AX278" s="10" t="s">
        <v>79</v>
      </c>
      <c r="AY278" s="156" t="s">
        <v>159</v>
      </c>
    </row>
    <row r="279" spans="2:51" s="13" customFormat="1" ht="22.5" customHeight="1">
      <c r="B279" s="178"/>
      <c r="E279" s="179" t="s">
        <v>3</v>
      </c>
      <c r="F279" s="263" t="s">
        <v>368</v>
      </c>
      <c r="G279" s="264"/>
      <c r="H279" s="264"/>
      <c r="I279" s="264"/>
      <c r="K279" s="180">
        <v>8.768</v>
      </c>
      <c r="R279" s="181"/>
      <c r="T279" s="182"/>
      <c r="AA279" s="183"/>
      <c r="AT279" s="179" t="s">
        <v>167</v>
      </c>
      <c r="AU279" s="179" t="s">
        <v>103</v>
      </c>
      <c r="AV279" s="13" t="s">
        <v>173</v>
      </c>
      <c r="AW279" s="13" t="s">
        <v>36</v>
      </c>
      <c r="AX279" s="13" t="s">
        <v>79</v>
      </c>
      <c r="AY279" s="179" t="s">
        <v>159</v>
      </c>
    </row>
    <row r="280" spans="2:51" s="11" customFormat="1" ht="22.5" customHeight="1">
      <c r="B280" s="161"/>
      <c r="E280" s="162" t="s">
        <v>3</v>
      </c>
      <c r="F280" s="253" t="s">
        <v>168</v>
      </c>
      <c r="G280" s="254"/>
      <c r="H280" s="254"/>
      <c r="I280" s="254"/>
      <c r="K280" s="163">
        <v>8.768</v>
      </c>
      <c r="R280" s="164"/>
      <c r="T280" s="165"/>
      <c r="AA280" s="166"/>
      <c r="AT280" s="167" t="s">
        <v>167</v>
      </c>
      <c r="AU280" s="167" t="s">
        <v>103</v>
      </c>
      <c r="AV280" s="11" t="s">
        <v>164</v>
      </c>
      <c r="AW280" s="11" t="s">
        <v>36</v>
      </c>
      <c r="AX280" s="11" t="s">
        <v>21</v>
      </c>
      <c r="AY280" s="167" t="s">
        <v>159</v>
      </c>
    </row>
    <row r="281" spans="2:65" s="1" customFormat="1" ht="31.5" customHeight="1">
      <c r="B281" s="121"/>
      <c r="C281" s="148" t="s">
        <v>375</v>
      </c>
      <c r="D281" s="148" t="s">
        <v>160</v>
      </c>
      <c r="E281" s="149" t="s">
        <v>376</v>
      </c>
      <c r="F281" s="247" t="s">
        <v>377</v>
      </c>
      <c r="G281" s="248"/>
      <c r="H281" s="248"/>
      <c r="I281" s="248"/>
      <c r="J281" s="150" t="s">
        <v>211</v>
      </c>
      <c r="K281" s="151">
        <v>63.605</v>
      </c>
      <c r="L281" s="249">
        <v>0</v>
      </c>
      <c r="M281" s="248"/>
      <c r="N281" s="250">
        <f>ROUND(L281*K281,2)</f>
        <v>0</v>
      </c>
      <c r="O281" s="248"/>
      <c r="P281" s="248"/>
      <c r="Q281" s="248"/>
      <c r="R281" s="123"/>
      <c r="T281" s="152" t="s">
        <v>3</v>
      </c>
      <c r="U281" s="40" t="s">
        <v>44</v>
      </c>
      <c r="W281" s="153">
        <f>V281*K281</f>
        <v>0</v>
      </c>
      <c r="X281" s="153">
        <v>0</v>
      </c>
      <c r="Y281" s="153">
        <f>X281*K281</f>
        <v>0</v>
      </c>
      <c r="Z281" s="153">
        <v>0.01584</v>
      </c>
      <c r="AA281" s="154">
        <f>Z281*K281</f>
        <v>1.0075032</v>
      </c>
      <c r="AR281" s="17" t="s">
        <v>196</v>
      </c>
      <c r="AT281" s="17" t="s">
        <v>160</v>
      </c>
      <c r="AU281" s="17" t="s">
        <v>103</v>
      </c>
      <c r="AY281" s="17" t="s">
        <v>159</v>
      </c>
      <c r="BE281" s="98">
        <f>IF(U281="základní",N281,0)</f>
        <v>0</v>
      </c>
      <c r="BF281" s="98">
        <f>IF(U281="snížená",N281,0)</f>
        <v>0</v>
      </c>
      <c r="BG281" s="98">
        <f>IF(U281="zákl. přenesená",N281,0)</f>
        <v>0</v>
      </c>
      <c r="BH281" s="98">
        <f>IF(U281="sníž. přenesená",N281,0)</f>
        <v>0</v>
      </c>
      <c r="BI281" s="98">
        <f>IF(U281="nulová",N281,0)</f>
        <v>0</v>
      </c>
      <c r="BJ281" s="17" t="s">
        <v>21</v>
      </c>
      <c r="BK281" s="98">
        <f>ROUND(L281*K281,2)</f>
        <v>0</v>
      </c>
      <c r="BL281" s="17" t="s">
        <v>196</v>
      </c>
      <c r="BM281" s="17" t="s">
        <v>378</v>
      </c>
    </row>
    <row r="282" spans="2:51" s="12" customFormat="1" ht="22.5" customHeight="1">
      <c r="B282" s="172"/>
      <c r="E282" s="173" t="s">
        <v>3</v>
      </c>
      <c r="F282" s="261" t="s">
        <v>365</v>
      </c>
      <c r="G282" s="262"/>
      <c r="H282" s="262"/>
      <c r="I282" s="262"/>
      <c r="K282" s="174" t="s">
        <v>3</v>
      </c>
      <c r="R282" s="175"/>
      <c r="T282" s="176"/>
      <c r="AA282" s="177"/>
      <c r="AT282" s="174" t="s">
        <v>167</v>
      </c>
      <c r="AU282" s="174" t="s">
        <v>103</v>
      </c>
      <c r="AV282" s="12" t="s">
        <v>21</v>
      </c>
      <c r="AW282" s="12" t="s">
        <v>36</v>
      </c>
      <c r="AX282" s="12" t="s">
        <v>79</v>
      </c>
      <c r="AY282" s="174" t="s">
        <v>159</v>
      </c>
    </row>
    <row r="283" spans="2:51" s="10" customFormat="1" ht="22.5" customHeight="1">
      <c r="B283" s="155"/>
      <c r="E283" s="156" t="s">
        <v>3</v>
      </c>
      <c r="F283" s="260" t="s">
        <v>379</v>
      </c>
      <c r="G283" s="252"/>
      <c r="H283" s="252"/>
      <c r="I283" s="252"/>
      <c r="K283" s="157">
        <v>8.272</v>
      </c>
      <c r="R283" s="158"/>
      <c r="T283" s="159"/>
      <c r="AA283" s="160"/>
      <c r="AT283" s="156" t="s">
        <v>167</v>
      </c>
      <c r="AU283" s="156" t="s">
        <v>103</v>
      </c>
      <c r="AV283" s="10" t="s">
        <v>103</v>
      </c>
      <c r="AW283" s="10" t="s">
        <v>36</v>
      </c>
      <c r="AX283" s="10" t="s">
        <v>79</v>
      </c>
      <c r="AY283" s="156" t="s">
        <v>159</v>
      </c>
    </row>
    <row r="284" spans="2:51" s="10" customFormat="1" ht="22.5" customHeight="1">
      <c r="B284" s="155"/>
      <c r="E284" s="156" t="s">
        <v>3</v>
      </c>
      <c r="F284" s="260" t="s">
        <v>380</v>
      </c>
      <c r="G284" s="252"/>
      <c r="H284" s="252"/>
      <c r="I284" s="252"/>
      <c r="K284" s="157">
        <v>3.332</v>
      </c>
      <c r="R284" s="158"/>
      <c r="T284" s="159"/>
      <c r="AA284" s="160"/>
      <c r="AT284" s="156" t="s">
        <v>167</v>
      </c>
      <c r="AU284" s="156" t="s">
        <v>103</v>
      </c>
      <c r="AV284" s="10" t="s">
        <v>103</v>
      </c>
      <c r="AW284" s="10" t="s">
        <v>36</v>
      </c>
      <c r="AX284" s="10" t="s">
        <v>79</v>
      </c>
      <c r="AY284" s="156" t="s">
        <v>159</v>
      </c>
    </row>
    <row r="285" spans="2:51" s="10" customFormat="1" ht="22.5" customHeight="1">
      <c r="B285" s="155"/>
      <c r="E285" s="156" t="s">
        <v>3</v>
      </c>
      <c r="F285" s="260" t="s">
        <v>381</v>
      </c>
      <c r="G285" s="252"/>
      <c r="H285" s="252"/>
      <c r="I285" s="252"/>
      <c r="K285" s="157">
        <v>4.382</v>
      </c>
      <c r="R285" s="158"/>
      <c r="T285" s="159"/>
      <c r="AA285" s="160"/>
      <c r="AT285" s="156" t="s">
        <v>167</v>
      </c>
      <c r="AU285" s="156" t="s">
        <v>103</v>
      </c>
      <c r="AV285" s="10" t="s">
        <v>103</v>
      </c>
      <c r="AW285" s="10" t="s">
        <v>36</v>
      </c>
      <c r="AX285" s="10" t="s">
        <v>79</v>
      </c>
      <c r="AY285" s="156" t="s">
        <v>159</v>
      </c>
    </row>
    <row r="286" spans="2:51" s="10" customFormat="1" ht="22.5" customHeight="1">
      <c r="B286" s="155"/>
      <c r="E286" s="156" t="s">
        <v>3</v>
      </c>
      <c r="F286" s="260" t="s">
        <v>382</v>
      </c>
      <c r="G286" s="252"/>
      <c r="H286" s="252"/>
      <c r="I286" s="252"/>
      <c r="K286" s="157">
        <v>26.819</v>
      </c>
      <c r="R286" s="158"/>
      <c r="T286" s="159"/>
      <c r="AA286" s="160"/>
      <c r="AT286" s="156" t="s">
        <v>167</v>
      </c>
      <c r="AU286" s="156" t="s">
        <v>103</v>
      </c>
      <c r="AV286" s="10" t="s">
        <v>103</v>
      </c>
      <c r="AW286" s="10" t="s">
        <v>36</v>
      </c>
      <c r="AX286" s="10" t="s">
        <v>79</v>
      </c>
      <c r="AY286" s="156" t="s">
        <v>159</v>
      </c>
    </row>
    <row r="287" spans="2:51" s="10" customFormat="1" ht="22.5" customHeight="1">
      <c r="B287" s="155"/>
      <c r="E287" s="156" t="s">
        <v>3</v>
      </c>
      <c r="F287" s="260" t="s">
        <v>383</v>
      </c>
      <c r="G287" s="252"/>
      <c r="H287" s="252"/>
      <c r="I287" s="252"/>
      <c r="K287" s="157">
        <v>5.501</v>
      </c>
      <c r="R287" s="158"/>
      <c r="T287" s="159"/>
      <c r="AA287" s="160"/>
      <c r="AT287" s="156" t="s">
        <v>167</v>
      </c>
      <c r="AU287" s="156" t="s">
        <v>103</v>
      </c>
      <c r="AV287" s="10" t="s">
        <v>103</v>
      </c>
      <c r="AW287" s="10" t="s">
        <v>36</v>
      </c>
      <c r="AX287" s="10" t="s">
        <v>79</v>
      </c>
      <c r="AY287" s="156" t="s">
        <v>159</v>
      </c>
    </row>
    <row r="288" spans="2:51" s="10" customFormat="1" ht="22.5" customHeight="1">
      <c r="B288" s="155"/>
      <c r="E288" s="156" t="s">
        <v>3</v>
      </c>
      <c r="F288" s="260" t="s">
        <v>384</v>
      </c>
      <c r="G288" s="252"/>
      <c r="H288" s="252"/>
      <c r="I288" s="252"/>
      <c r="K288" s="157">
        <v>15.299</v>
      </c>
      <c r="R288" s="158"/>
      <c r="T288" s="159"/>
      <c r="AA288" s="160"/>
      <c r="AT288" s="156" t="s">
        <v>167</v>
      </c>
      <c r="AU288" s="156" t="s">
        <v>103</v>
      </c>
      <c r="AV288" s="10" t="s">
        <v>103</v>
      </c>
      <c r="AW288" s="10" t="s">
        <v>36</v>
      </c>
      <c r="AX288" s="10" t="s">
        <v>79</v>
      </c>
      <c r="AY288" s="156" t="s">
        <v>159</v>
      </c>
    </row>
    <row r="289" spans="2:51" s="13" customFormat="1" ht="22.5" customHeight="1">
      <c r="B289" s="178"/>
      <c r="E289" s="179" t="s">
        <v>3</v>
      </c>
      <c r="F289" s="263" t="s">
        <v>368</v>
      </c>
      <c r="G289" s="264"/>
      <c r="H289" s="264"/>
      <c r="I289" s="264"/>
      <c r="K289" s="180">
        <v>63.605</v>
      </c>
      <c r="R289" s="181"/>
      <c r="T289" s="182"/>
      <c r="AA289" s="183"/>
      <c r="AT289" s="179" t="s">
        <v>167</v>
      </c>
      <c r="AU289" s="179" t="s">
        <v>103</v>
      </c>
      <c r="AV289" s="13" t="s">
        <v>173</v>
      </c>
      <c r="AW289" s="13" t="s">
        <v>36</v>
      </c>
      <c r="AX289" s="13" t="s">
        <v>79</v>
      </c>
      <c r="AY289" s="179" t="s">
        <v>159</v>
      </c>
    </row>
    <row r="290" spans="2:51" s="11" customFormat="1" ht="22.5" customHeight="1">
      <c r="B290" s="161"/>
      <c r="E290" s="162" t="s">
        <v>3</v>
      </c>
      <c r="F290" s="253" t="s">
        <v>168</v>
      </c>
      <c r="G290" s="254"/>
      <c r="H290" s="254"/>
      <c r="I290" s="254"/>
      <c r="K290" s="163">
        <v>63.605</v>
      </c>
      <c r="R290" s="164"/>
      <c r="T290" s="165"/>
      <c r="AA290" s="166"/>
      <c r="AT290" s="167" t="s">
        <v>167</v>
      </c>
      <c r="AU290" s="167" t="s">
        <v>103</v>
      </c>
      <c r="AV290" s="11" t="s">
        <v>164</v>
      </c>
      <c r="AW290" s="11" t="s">
        <v>36</v>
      </c>
      <c r="AX290" s="11" t="s">
        <v>21</v>
      </c>
      <c r="AY290" s="167" t="s">
        <v>159</v>
      </c>
    </row>
    <row r="291" spans="2:65" s="1" customFormat="1" ht="31.5" customHeight="1">
      <c r="B291" s="121"/>
      <c r="C291" s="148" t="s">
        <v>385</v>
      </c>
      <c r="D291" s="148" t="s">
        <v>160</v>
      </c>
      <c r="E291" s="149" t="s">
        <v>386</v>
      </c>
      <c r="F291" s="247" t="s">
        <v>387</v>
      </c>
      <c r="G291" s="248"/>
      <c r="H291" s="248"/>
      <c r="I291" s="248"/>
      <c r="J291" s="150" t="s">
        <v>211</v>
      </c>
      <c r="K291" s="151">
        <v>19.717</v>
      </c>
      <c r="L291" s="249">
        <v>0</v>
      </c>
      <c r="M291" s="248"/>
      <c r="N291" s="250">
        <f>ROUND(L291*K291,2)</f>
        <v>0</v>
      </c>
      <c r="O291" s="248"/>
      <c r="P291" s="248"/>
      <c r="Q291" s="248"/>
      <c r="R291" s="123"/>
      <c r="T291" s="152" t="s">
        <v>3</v>
      </c>
      <c r="U291" s="40" t="s">
        <v>44</v>
      </c>
      <c r="W291" s="153">
        <f>V291*K291</f>
        <v>0</v>
      </c>
      <c r="X291" s="153">
        <v>0</v>
      </c>
      <c r="Y291" s="153">
        <f>X291*K291</f>
        <v>0</v>
      </c>
      <c r="Z291" s="153">
        <v>0.02475</v>
      </c>
      <c r="AA291" s="154">
        <f>Z291*K291</f>
        <v>0.48799575</v>
      </c>
      <c r="AR291" s="17" t="s">
        <v>196</v>
      </c>
      <c r="AT291" s="17" t="s">
        <v>160</v>
      </c>
      <c r="AU291" s="17" t="s">
        <v>103</v>
      </c>
      <c r="AY291" s="17" t="s">
        <v>159</v>
      </c>
      <c r="BE291" s="98">
        <f>IF(U291="základní",N291,0)</f>
        <v>0</v>
      </c>
      <c r="BF291" s="98">
        <f>IF(U291="snížená",N291,0)</f>
        <v>0</v>
      </c>
      <c r="BG291" s="98">
        <f>IF(U291="zákl. přenesená",N291,0)</f>
        <v>0</v>
      </c>
      <c r="BH291" s="98">
        <f>IF(U291="sníž. přenesená",N291,0)</f>
        <v>0</v>
      </c>
      <c r="BI291" s="98">
        <f>IF(U291="nulová",N291,0)</f>
        <v>0</v>
      </c>
      <c r="BJ291" s="17" t="s">
        <v>21</v>
      </c>
      <c r="BK291" s="98">
        <f>ROUND(L291*K291,2)</f>
        <v>0</v>
      </c>
      <c r="BL291" s="17" t="s">
        <v>196</v>
      </c>
      <c r="BM291" s="17" t="s">
        <v>388</v>
      </c>
    </row>
    <row r="292" spans="2:51" s="12" customFormat="1" ht="22.5" customHeight="1">
      <c r="B292" s="172"/>
      <c r="E292" s="173" t="s">
        <v>3</v>
      </c>
      <c r="F292" s="261" t="s">
        <v>365</v>
      </c>
      <c r="G292" s="262"/>
      <c r="H292" s="262"/>
      <c r="I292" s="262"/>
      <c r="K292" s="174" t="s">
        <v>3</v>
      </c>
      <c r="R292" s="175"/>
      <c r="T292" s="176"/>
      <c r="AA292" s="177"/>
      <c r="AT292" s="174" t="s">
        <v>167</v>
      </c>
      <c r="AU292" s="174" t="s">
        <v>103</v>
      </c>
      <c r="AV292" s="12" t="s">
        <v>21</v>
      </c>
      <c r="AW292" s="12" t="s">
        <v>36</v>
      </c>
      <c r="AX292" s="12" t="s">
        <v>79</v>
      </c>
      <c r="AY292" s="174" t="s">
        <v>159</v>
      </c>
    </row>
    <row r="293" spans="2:51" s="10" customFormat="1" ht="22.5" customHeight="1">
      <c r="B293" s="155"/>
      <c r="E293" s="156" t="s">
        <v>3</v>
      </c>
      <c r="F293" s="260" t="s">
        <v>389</v>
      </c>
      <c r="G293" s="252"/>
      <c r="H293" s="252"/>
      <c r="I293" s="252"/>
      <c r="K293" s="157">
        <v>19.717</v>
      </c>
      <c r="R293" s="158"/>
      <c r="T293" s="159"/>
      <c r="AA293" s="160"/>
      <c r="AT293" s="156" t="s">
        <v>167</v>
      </c>
      <c r="AU293" s="156" t="s">
        <v>103</v>
      </c>
      <c r="AV293" s="10" t="s">
        <v>103</v>
      </c>
      <c r="AW293" s="10" t="s">
        <v>36</v>
      </c>
      <c r="AX293" s="10" t="s">
        <v>79</v>
      </c>
      <c r="AY293" s="156" t="s">
        <v>159</v>
      </c>
    </row>
    <row r="294" spans="2:51" s="13" customFormat="1" ht="22.5" customHeight="1">
      <c r="B294" s="178"/>
      <c r="E294" s="179" t="s">
        <v>3</v>
      </c>
      <c r="F294" s="263" t="s">
        <v>368</v>
      </c>
      <c r="G294" s="264"/>
      <c r="H294" s="264"/>
      <c r="I294" s="264"/>
      <c r="K294" s="180">
        <v>19.717</v>
      </c>
      <c r="R294" s="181"/>
      <c r="T294" s="182"/>
      <c r="AA294" s="183"/>
      <c r="AT294" s="179" t="s">
        <v>167</v>
      </c>
      <c r="AU294" s="179" t="s">
        <v>103</v>
      </c>
      <c r="AV294" s="13" t="s">
        <v>173</v>
      </c>
      <c r="AW294" s="13" t="s">
        <v>36</v>
      </c>
      <c r="AX294" s="13" t="s">
        <v>79</v>
      </c>
      <c r="AY294" s="179" t="s">
        <v>159</v>
      </c>
    </row>
    <row r="295" spans="2:51" s="11" customFormat="1" ht="22.5" customHeight="1">
      <c r="B295" s="161"/>
      <c r="E295" s="162" t="s">
        <v>3</v>
      </c>
      <c r="F295" s="253" t="s">
        <v>168</v>
      </c>
      <c r="G295" s="254"/>
      <c r="H295" s="254"/>
      <c r="I295" s="254"/>
      <c r="K295" s="163">
        <v>19.717</v>
      </c>
      <c r="R295" s="164"/>
      <c r="T295" s="165"/>
      <c r="AA295" s="166"/>
      <c r="AT295" s="167" t="s">
        <v>167</v>
      </c>
      <c r="AU295" s="167" t="s">
        <v>103</v>
      </c>
      <c r="AV295" s="11" t="s">
        <v>164</v>
      </c>
      <c r="AW295" s="11" t="s">
        <v>36</v>
      </c>
      <c r="AX295" s="11" t="s">
        <v>21</v>
      </c>
      <c r="AY295" s="167" t="s">
        <v>159</v>
      </c>
    </row>
    <row r="296" spans="2:65" s="1" customFormat="1" ht="31.5" customHeight="1">
      <c r="B296" s="121"/>
      <c r="C296" s="148" t="s">
        <v>390</v>
      </c>
      <c r="D296" s="148" t="s">
        <v>160</v>
      </c>
      <c r="E296" s="149" t="s">
        <v>391</v>
      </c>
      <c r="F296" s="247" t="s">
        <v>392</v>
      </c>
      <c r="G296" s="248"/>
      <c r="H296" s="248"/>
      <c r="I296" s="248"/>
      <c r="J296" s="150" t="s">
        <v>211</v>
      </c>
      <c r="K296" s="151">
        <v>132.102</v>
      </c>
      <c r="L296" s="249">
        <v>0</v>
      </c>
      <c r="M296" s="248"/>
      <c r="N296" s="250">
        <f>ROUND(L296*K296,2)</f>
        <v>0</v>
      </c>
      <c r="O296" s="248"/>
      <c r="P296" s="248"/>
      <c r="Q296" s="248"/>
      <c r="R296" s="123"/>
      <c r="T296" s="152" t="s">
        <v>3</v>
      </c>
      <c r="U296" s="40" t="s">
        <v>44</v>
      </c>
      <c r="W296" s="153">
        <f>V296*K296</f>
        <v>0</v>
      </c>
      <c r="X296" s="153">
        <v>6E-05</v>
      </c>
      <c r="Y296" s="153">
        <f>X296*K296</f>
        <v>0.00792612</v>
      </c>
      <c r="Z296" s="153">
        <v>0</v>
      </c>
      <c r="AA296" s="154">
        <f>Z296*K296</f>
        <v>0</v>
      </c>
      <c r="AR296" s="17" t="s">
        <v>196</v>
      </c>
      <c r="AT296" s="17" t="s">
        <v>160</v>
      </c>
      <c r="AU296" s="17" t="s">
        <v>103</v>
      </c>
      <c r="AY296" s="17" t="s">
        <v>159</v>
      </c>
      <c r="BE296" s="98">
        <f>IF(U296="základní",N296,0)</f>
        <v>0</v>
      </c>
      <c r="BF296" s="98">
        <f>IF(U296="snížená",N296,0)</f>
        <v>0</v>
      </c>
      <c r="BG296" s="98">
        <f>IF(U296="zákl. přenesená",N296,0)</f>
        <v>0</v>
      </c>
      <c r="BH296" s="98">
        <f>IF(U296="sníž. přenesená",N296,0)</f>
        <v>0</v>
      </c>
      <c r="BI296" s="98">
        <f>IF(U296="nulová",N296,0)</f>
        <v>0</v>
      </c>
      <c r="BJ296" s="17" t="s">
        <v>21</v>
      </c>
      <c r="BK296" s="98">
        <f>ROUND(L296*K296,2)</f>
        <v>0</v>
      </c>
      <c r="BL296" s="17" t="s">
        <v>196</v>
      </c>
      <c r="BM296" s="17" t="s">
        <v>393</v>
      </c>
    </row>
    <row r="297" spans="2:51" s="12" customFormat="1" ht="22.5" customHeight="1">
      <c r="B297" s="172"/>
      <c r="E297" s="173" t="s">
        <v>3</v>
      </c>
      <c r="F297" s="261" t="s">
        <v>365</v>
      </c>
      <c r="G297" s="262"/>
      <c r="H297" s="262"/>
      <c r="I297" s="262"/>
      <c r="K297" s="174" t="s">
        <v>3</v>
      </c>
      <c r="R297" s="175"/>
      <c r="T297" s="176"/>
      <c r="AA297" s="177"/>
      <c r="AT297" s="174" t="s">
        <v>167</v>
      </c>
      <c r="AU297" s="174" t="s">
        <v>103</v>
      </c>
      <c r="AV297" s="12" t="s">
        <v>21</v>
      </c>
      <c r="AW297" s="12" t="s">
        <v>36</v>
      </c>
      <c r="AX297" s="12" t="s">
        <v>79</v>
      </c>
      <c r="AY297" s="174" t="s">
        <v>159</v>
      </c>
    </row>
    <row r="298" spans="2:51" s="10" customFormat="1" ht="22.5" customHeight="1">
      <c r="B298" s="155"/>
      <c r="E298" s="156" t="s">
        <v>3</v>
      </c>
      <c r="F298" s="260" t="s">
        <v>366</v>
      </c>
      <c r="G298" s="252"/>
      <c r="H298" s="252"/>
      <c r="I298" s="252"/>
      <c r="K298" s="157">
        <v>13.053</v>
      </c>
      <c r="R298" s="158"/>
      <c r="T298" s="159"/>
      <c r="AA298" s="160"/>
      <c r="AT298" s="156" t="s">
        <v>167</v>
      </c>
      <c r="AU298" s="156" t="s">
        <v>103</v>
      </c>
      <c r="AV298" s="10" t="s">
        <v>103</v>
      </c>
      <c r="AW298" s="10" t="s">
        <v>36</v>
      </c>
      <c r="AX298" s="10" t="s">
        <v>79</v>
      </c>
      <c r="AY298" s="156" t="s">
        <v>159</v>
      </c>
    </row>
    <row r="299" spans="2:51" s="10" customFormat="1" ht="22.5" customHeight="1">
      <c r="B299" s="155"/>
      <c r="E299" s="156" t="s">
        <v>3</v>
      </c>
      <c r="F299" s="260" t="s">
        <v>367</v>
      </c>
      <c r="G299" s="252"/>
      <c r="H299" s="252"/>
      <c r="I299" s="252"/>
      <c r="K299" s="157">
        <v>119.049</v>
      </c>
      <c r="R299" s="158"/>
      <c r="T299" s="159"/>
      <c r="AA299" s="160"/>
      <c r="AT299" s="156" t="s">
        <v>167</v>
      </c>
      <c r="AU299" s="156" t="s">
        <v>103</v>
      </c>
      <c r="AV299" s="10" t="s">
        <v>103</v>
      </c>
      <c r="AW299" s="10" t="s">
        <v>36</v>
      </c>
      <c r="AX299" s="10" t="s">
        <v>79</v>
      </c>
      <c r="AY299" s="156" t="s">
        <v>159</v>
      </c>
    </row>
    <row r="300" spans="2:51" s="13" customFormat="1" ht="22.5" customHeight="1">
      <c r="B300" s="178"/>
      <c r="E300" s="179" t="s">
        <v>3</v>
      </c>
      <c r="F300" s="263" t="s">
        <v>368</v>
      </c>
      <c r="G300" s="264"/>
      <c r="H300" s="264"/>
      <c r="I300" s="264"/>
      <c r="K300" s="180">
        <v>132.102</v>
      </c>
      <c r="R300" s="181"/>
      <c r="T300" s="182"/>
      <c r="AA300" s="183"/>
      <c r="AT300" s="179" t="s">
        <v>167</v>
      </c>
      <c r="AU300" s="179" t="s">
        <v>103</v>
      </c>
      <c r="AV300" s="13" t="s">
        <v>173</v>
      </c>
      <c r="AW300" s="13" t="s">
        <v>36</v>
      </c>
      <c r="AX300" s="13" t="s">
        <v>79</v>
      </c>
      <c r="AY300" s="179" t="s">
        <v>159</v>
      </c>
    </row>
    <row r="301" spans="2:51" s="11" customFormat="1" ht="22.5" customHeight="1">
      <c r="B301" s="161"/>
      <c r="E301" s="162" t="s">
        <v>3</v>
      </c>
      <c r="F301" s="253" t="s">
        <v>168</v>
      </c>
      <c r="G301" s="254"/>
      <c r="H301" s="254"/>
      <c r="I301" s="254"/>
      <c r="K301" s="163">
        <v>132.102</v>
      </c>
      <c r="R301" s="164"/>
      <c r="T301" s="165"/>
      <c r="AA301" s="166"/>
      <c r="AT301" s="167" t="s">
        <v>167</v>
      </c>
      <c r="AU301" s="167" t="s">
        <v>103</v>
      </c>
      <c r="AV301" s="11" t="s">
        <v>164</v>
      </c>
      <c r="AW301" s="11" t="s">
        <v>36</v>
      </c>
      <c r="AX301" s="11" t="s">
        <v>21</v>
      </c>
      <c r="AY301" s="167" t="s">
        <v>159</v>
      </c>
    </row>
    <row r="302" spans="2:65" s="1" customFormat="1" ht="22.5" customHeight="1">
      <c r="B302" s="121"/>
      <c r="C302" s="168" t="s">
        <v>394</v>
      </c>
      <c r="D302" s="168" t="s">
        <v>262</v>
      </c>
      <c r="E302" s="169" t="s">
        <v>395</v>
      </c>
      <c r="F302" s="256" t="s">
        <v>396</v>
      </c>
      <c r="G302" s="257"/>
      <c r="H302" s="257"/>
      <c r="I302" s="257"/>
      <c r="J302" s="170" t="s">
        <v>195</v>
      </c>
      <c r="K302" s="171">
        <v>1.546</v>
      </c>
      <c r="L302" s="258">
        <v>0</v>
      </c>
      <c r="M302" s="257"/>
      <c r="N302" s="259">
        <f>ROUND(L302*K302,2)</f>
        <v>0</v>
      </c>
      <c r="O302" s="248"/>
      <c r="P302" s="248"/>
      <c r="Q302" s="248"/>
      <c r="R302" s="123"/>
      <c r="T302" s="152" t="s">
        <v>3</v>
      </c>
      <c r="U302" s="40" t="s">
        <v>44</v>
      </c>
      <c r="W302" s="153">
        <f>V302*K302</f>
        <v>0</v>
      </c>
      <c r="X302" s="153">
        <v>0.55</v>
      </c>
      <c r="Y302" s="153">
        <f>X302*K302</f>
        <v>0.8503000000000001</v>
      </c>
      <c r="Z302" s="153">
        <v>0</v>
      </c>
      <c r="AA302" s="154">
        <f>Z302*K302</f>
        <v>0</v>
      </c>
      <c r="AR302" s="17" t="s">
        <v>265</v>
      </c>
      <c r="AT302" s="17" t="s">
        <v>262</v>
      </c>
      <c r="AU302" s="17" t="s">
        <v>103</v>
      </c>
      <c r="AY302" s="17" t="s">
        <v>159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7" t="s">
        <v>21</v>
      </c>
      <c r="BK302" s="98">
        <f>ROUND(L302*K302,2)</f>
        <v>0</v>
      </c>
      <c r="BL302" s="17" t="s">
        <v>196</v>
      </c>
      <c r="BM302" s="17" t="s">
        <v>397</v>
      </c>
    </row>
    <row r="303" spans="2:51" s="12" customFormat="1" ht="22.5" customHeight="1">
      <c r="B303" s="172"/>
      <c r="E303" s="173" t="s">
        <v>3</v>
      </c>
      <c r="F303" s="261" t="s">
        <v>365</v>
      </c>
      <c r="G303" s="262"/>
      <c r="H303" s="262"/>
      <c r="I303" s="262"/>
      <c r="K303" s="174" t="s">
        <v>3</v>
      </c>
      <c r="R303" s="175"/>
      <c r="T303" s="176"/>
      <c r="AA303" s="177"/>
      <c r="AT303" s="174" t="s">
        <v>167</v>
      </c>
      <c r="AU303" s="174" t="s">
        <v>103</v>
      </c>
      <c r="AV303" s="12" t="s">
        <v>21</v>
      </c>
      <c r="AW303" s="12" t="s">
        <v>36</v>
      </c>
      <c r="AX303" s="12" t="s">
        <v>79</v>
      </c>
      <c r="AY303" s="174" t="s">
        <v>159</v>
      </c>
    </row>
    <row r="304" spans="2:51" s="10" customFormat="1" ht="22.5" customHeight="1">
      <c r="B304" s="155"/>
      <c r="E304" s="156" t="s">
        <v>3</v>
      </c>
      <c r="F304" s="260" t="s">
        <v>398</v>
      </c>
      <c r="G304" s="252"/>
      <c r="H304" s="252"/>
      <c r="I304" s="252"/>
      <c r="K304" s="157">
        <v>0.117</v>
      </c>
      <c r="R304" s="158"/>
      <c r="T304" s="159"/>
      <c r="AA304" s="160"/>
      <c r="AT304" s="156" t="s">
        <v>167</v>
      </c>
      <c r="AU304" s="156" t="s">
        <v>103</v>
      </c>
      <c r="AV304" s="10" t="s">
        <v>103</v>
      </c>
      <c r="AW304" s="10" t="s">
        <v>36</v>
      </c>
      <c r="AX304" s="10" t="s">
        <v>79</v>
      </c>
      <c r="AY304" s="156" t="s">
        <v>159</v>
      </c>
    </row>
    <row r="305" spans="2:51" s="10" customFormat="1" ht="22.5" customHeight="1">
      <c r="B305" s="155"/>
      <c r="E305" s="156" t="s">
        <v>3</v>
      </c>
      <c r="F305" s="260" t="s">
        <v>399</v>
      </c>
      <c r="G305" s="252"/>
      <c r="H305" s="252"/>
      <c r="I305" s="252"/>
      <c r="K305" s="157">
        <v>1.429</v>
      </c>
      <c r="R305" s="158"/>
      <c r="T305" s="159"/>
      <c r="AA305" s="160"/>
      <c r="AT305" s="156" t="s">
        <v>167</v>
      </c>
      <c r="AU305" s="156" t="s">
        <v>103</v>
      </c>
      <c r="AV305" s="10" t="s">
        <v>103</v>
      </c>
      <c r="AW305" s="10" t="s">
        <v>36</v>
      </c>
      <c r="AX305" s="10" t="s">
        <v>79</v>
      </c>
      <c r="AY305" s="156" t="s">
        <v>159</v>
      </c>
    </row>
    <row r="306" spans="2:51" s="13" customFormat="1" ht="22.5" customHeight="1">
      <c r="B306" s="178"/>
      <c r="E306" s="179" t="s">
        <v>3</v>
      </c>
      <c r="F306" s="263" t="s">
        <v>368</v>
      </c>
      <c r="G306" s="264"/>
      <c r="H306" s="264"/>
      <c r="I306" s="264"/>
      <c r="K306" s="180">
        <v>1.546</v>
      </c>
      <c r="R306" s="181"/>
      <c r="T306" s="182"/>
      <c r="AA306" s="183"/>
      <c r="AT306" s="179" t="s">
        <v>167</v>
      </c>
      <c r="AU306" s="179" t="s">
        <v>103</v>
      </c>
      <c r="AV306" s="13" t="s">
        <v>173</v>
      </c>
      <c r="AW306" s="13" t="s">
        <v>36</v>
      </c>
      <c r="AX306" s="13" t="s">
        <v>79</v>
      </c>
      <c r="AY306" s="179" t="s">
        <v>159</v>
      </c>
    </row>
    <row r="307" spans="2:51" s="11" customFormat="1" ht="22.5" customHeight="1">
      <c r="B307" s="161"/>
      <c r="E307" s="162" t="s">
        <v>3</v>
      </c>
      <c r="F307" s="253" t="s">
        <v>168</v>
      </c>
      <c r="G307" s="254"/>
      <c r="H307" s="254"/>
      <c r="I307" s="254"/>
      <c r="K307" s="163">
        <v>1.546</v>
      </c>
      <c r="R307" s="164"/>
      <c r="T307" s="165"/>
      <c r="AA307" s="166"/>
      <c r="AT307" s="167" t="s">
        <v>167</v>
      </c>
      <c r="AU307" s="167" t="s">
        <v>103</v>
      </c>
      <c r="AV307" s="11" t="s">
        <v>164</v>
      </c>
      <c r="AW307" s="11" t="s">
        <v>36</v>
      </c>
      <c r="AX307" s="11" t="s">
        <v>21</v>
      </c>
      <c r="AY307" s="167" t="s">
        <v>159</v>
      </c>
    </row>
    <row r="308" spans="2:65" s="1" customFormat="1" ht="31.5" customHeight="1">
      <c r="B308" s="121"/>
      <c r="C308" s="148" t="s">
        <v>400</v>
      </c>
      <c r="D308" s="148" t="s">
        <v>160</v>
      </c>
      <c r="E308" s="149" t="s">
        <v>401</v>
      </c>
      <c r="F308" s="247" t="s">
        <v>402</v>
      </c>
      <c r="G308" s="248"/>
      <c r="H308" s="248"/>
      <c r="I308" s="248"/>
      <c r="J308" s="150" t="s">
        <v>211</v>
      </c>
      <c r="K308" s="151">
        <v>8.768</v>
      </c>
      <c r="L308" s="249">
        <v>0</v>
      </c>
      <c r="M308" s="248"/>
      <c r="N308" s="250">
        <f>ROUND(L308*K308,2)</f>
        <v>0</v>
      </c>
      <c r="O308" s="248"/>
      <c r="P308" s="248"/>
      <c r="Q308" s="248"/>
      <c r="R308" s="123"/>
      <c r="T308" s="152" t="s">
        <v>3</v>
      </c>
      <c r="U308" s="40" t="s">
        <v>44</v>
      </c>
      <c r="W308" s="153">
        <f>V308*K308</f>
        <v>0</v>
      </c>
      <c r="X308" s="153">
        <v>8E-05</v>
      </c>
      <c r="Y308" s="153">
        <f>X308*K308</f>
        <v>0.0007014400000000001</v>
      </c>
      <c r="Z308" s="153">
        <v>0</v>
      </c>
      <c r="AA308" s="154">
        <f>Z308*K308</f>
        <v>0</v>
      </c>
      <c r="AR308" s="17" t="s">
        <v>196</v>
      </c>
      <c r="AT308" s="17" t="s">
        <v>160</v>
      </c>
      <c r="AU308" s="17" t="s">
        <v>103</v>
      </c>
      <c r="AY308" s="17" t="s">
        <v>159</v>
      </c>
      <c r="BE308" s="98">
        <f>IF(U308="základní",N308,0)</f>
        <v>0</v>
      </c>
      <c r="BF308" s="98">
        <f>IF(U308="snížená",N308,0)</f>
        <v>0</v>
      </c>
      <c r="BG308" s="98">
        <f>IF(U308="zákl. přenesená",N308,0)</f>
        <v>0</v>
      </c>
      <c r="BH308" s="98">
        <f>IF(U308="sníž. přenesená",N308,0)</f>
        <v>0</v>
      </c>
      <c r="BI308" s="98">
        <f>IF(U308="nulová",N308,0)</f>
        <v>0</v>
      </c>
      <c r="BJ308" s="17" t="s">
        <v>21</v>
      </c>
      <c r="BK308" s="98">
        <f>ROUND(L308*K308,2)</f>
        <v>0</v>
      </c>
      <c r="BL308" s="17" t="s">
        <v>196</v>
      </c>
      <c r="BM308" s="17" t="s">
        <v>403</v>
      </c>
    </row>
    <row r="309" spans="2:51" s="12" customFormat="1" ht="22.5" customHeight="1">
      <c r="B309" s="172"/>
      <c r="E309" s="173" t="s">
        <v>3</v>
      </c>
      <c r="F309" s="261" t="s">
        <v>365</v>
      </c>
      <c r="G309" s="262"/>
      <c r="H309" s="262"/>
      <c r="I309" s="262"/>
      <c r="K309" s="174" t="s">
        <v>3</v>
      </c>
      <c r="R309" s="175"/>
      <c r="T309" s="176"/>
      <c r="AA309" s="177"/>
      <c r="AT309" s="174" t="s">
        <v>167</v>
      </c>
      <c r="AU309" s="174" t="s">
        <v>103</v>
      </c>
      <c r="AV309" s="12" t="s">
        <v>21</v>
      </c>
      <c r="AW309" s="12" t="s">
        <v>36</v>
      </c>
      <c r="AX309" s="12" t="s">
        <v>79</v>
      </c>
      <c r="AY309" s="174" t="s">
        <v>159</v>
      </c>
    </row>
    <row r="310" spans="2:51" s="10" customFormat="1" ht="22.5" customHeight="1">
      <c r="B310" s="155"/>
      <c r="E310" s="156" t="s">
        <v>3</v>
      </c>
      <c r="F310" s="260" t="s">
        <v>373</v>
      </c>
      <c r="G310" s="252"/>
      <c r="H310" s="252"/>
      <c r="I310" s="252"/>
      <c r="K310" s="157">
        <v>2.234</v>
      </c>
      <c r="R310" s="158"/>
      <c r="T310" s="159"/>
      <c r="AA310" s="160"/>
      <c r="AT310" s="156" t="s">
        <v>167</v>
      </c>
      <c r="AU310" s="156" t="s">
        <v>103</v>
      </c>
      <c r="AV310" s="10" t="s">
        <v>103</v>
      </c>
      <c r="AW310" s="10" t="s">
        <v>36</v>
      </c>
      <c r="AX310" s="10" t="s">
        <v>79</v>
      </c>
      <c r="AY310" s="156" t="s">
        <v>159</v>
      </c>
    </row>
    <row r="311" spans="2:51" s="10" customFormat="1" ht="22.5" customHeight="1">
      <c r="B311" s="155"/>
      <c r="E311" s="156" t="s">
        <v>3</v>
      </c>
      <c r="F311" s="260" t="s">
        <v>374</v>
      </c>
      <c r="G311" s="252"/>
      <c r="H311" s="252"/>
      <c r="I311" s="252"/>
      <c r="K311" s="157">
        <v>6.534</v>
      </c>
      <c r="R311" s="158"/>
      <c r="T311" s="159"/>
      <c r="AA311" s="160"/>
      <c r="AT311" s="156" t="s">
        <v>167</v>
      </c>
      <c r="AU311" s="156" t="s">
        <v>103</v>
      </c>
      <c r="AV311" s="10" t="s">
        <v>103</v>
      </c>
      <c r="AW311" s="10" t="s">
        <v>36</v>
      </c>
      <c r="AX311" s="10" t="s">
        <v>79</v>
      </c>
      <c r="AY311" s="156" t="s">
        <v>159</v>
      </c>
    </row>
    <row r="312" spans="2:51" s="13" customFormat="1" ht="22.5" customHeight="1">
      <c r="B312" s="178"/>
      <c r="E312" s="179" t="s">
        <v>3</v>
      </c>
      <c r="F312" s="263" t="s">
        <v>368</v>
      </c>
      <c r="G312" s="264"/>
      <c r="H312" s="264"/>
      <c r="I312" s="264"/>
      <c r="K312" s="180">
        <v>8.768</v>
      </c>
      <c r="R312" s="181"/>
      <c r="T312" s="182"/>
      <c r="AA312" s="183"/>
      <c r="AT312" s="179" t="s">
        <v>167</v>
      </c>
      <c r="AU312" s="179" t="s">
        <v>103</v>
      </c>
      <c r="AV312" s="13" t="s">
        <v>173</v>
      </c>
      <c r="AW312" s="13" t="s">
        <v>36</v>
      </c>
      <c r="AX312" s="13" t="s">
        <v>79</v>
      </c>
      <c r="AY312" s="179" t="s">
        <v>159</v>
      </c>
    </row>
    <row r="313" spans="2:51" s="11" customFormat="1" ht="22.5" customHeight="1">
      <c r="B313" s="161"/>
      <c r="E313" s="162" t="s">
        <v>3</v>
      </c>
      <c r="F313" s="253" t="s">
        <v>168</v>
      </c>
      <c r="G313" s="254"/>
      <c r="H313" s="254"/>
      <c r="I313" s="254"/>
      <c r="K313" s="163">
        <v>8.768</v>
      </c>
      <c r="R313" s="164"/>
      <c r="T313" s="165"/>
      <c r="AA313" s="166"/>
      <c r="AT313" s="167" t="s">
        <v>167</v>
      </c>
      <c r="AU313" s="167" t="s">
        <v>103</v>
      </c>
      <c r="AV313" s="11" t="s">
        <v>164</v>
      </c>
      <c r="AW313" s="11" t="s">
        <v>36</v>
      </c>
      <c r="AX313" s="11" t="s">
        <v>21</v>
      </c>
      <c r="AY313" s="167" t="s">
        <v>159</v>
      </c>
    </row>
    <row r="314" spans="2:65" s="1" customFormat="1" ht="22.5" customHeight="1">
      <c r="B314" s="121"/>
      <c r="C314" s="168" t="s">
        <v>404</v>
      </c>
      <c r="D314" s="168" t="s">
        <v>262</v>
      </c>
      <c r="E314" s="169" t="s">
        <v>395</v>
      </c>
      <c r="F314" s="256" t="s">
        <v>396</v>
      </c>
      <c r="G314" s="257"/>
      <c r="H314" s="257"/>
      <c r="I314" s="257"/>
      <c r="J314" s="170" t="s">
        <v>195</v>
      </c>
      <c r="K314" s="171">
        <v>0.148</v>
      </c>
      <c r="L314" s="258">
        <v>0</v>
      </c>
      <c r="M314" s="257"/>
      <c r="N314" s="259">
        <f>ROUND(L314*K314,2)</f>
        <v>0</v>
      </c>
      <c r="O314" s="248"/>
      <c r="P314" s="248"/>
      <c r="Q314" s="248"/>
      <c r="R314" s="123"/>
      <c r="T314" s="152" t="s">
        <v>3</v>
      </c>
      <c r="U314" s="40" t="s">
        <v>44</v>
      </c>
      <c r="W314" s="153">
        <f>V314*K314</f>
        <v>0</v>
      </c>
      <c r="X314" s="153">
        <v>0.55</v>
      </c>
      <c r="Y314" s="153">
        <f>X314*K314</f>
        <v>0.0814</v>
      </c>
      <c r="Z314" s="153">
        <v>0</v>
      </c>
      <c r="AA314" s="154">
        <f>Z314*K314</f>
        <v>0</v>
      </c>
      <c r="AR314" s="17" t="s">
        <v>265</v>
      </c>
      <c r="AT314" s="17" t="s">
        <v>262</v>
      </c>
      <c r="AU314" s="17" t="s">
        <v>103</v>
      </c>
      <c r="AY314" s="17" t="s">
        <v>159</v>
      </c>
      <c r="BE314" s="98">
        <f>IF(U314="základní",N314,0)</f>
        <v>0</v>
      </c>
      <c r="BF314" s="98">
        <f>IF(U314="snížená",N314,0)</f>
        <v>0</v>
      </c>
      <c r="BG314" s="98">
        <f>IF(U314="zákl. přenesená",N314,0)</f>
        <v>0</v>
      </c>
      <c r="BH314" s="98">
        <f>IF(U314="sníž. přenesená",N314,0)</f>
        <v>0</v>
      </c>
      <c r="BI314" s="98">
        <f>IF(U314="nulová",N314,0)</f>
        <v>0</v>
      </c>
      <c r="BJ314" s="17" t="s">
        <v>21</v>
      </c>
      <c r="BK314" s="98">
        <f>ROUND(L314*K314,2)</f>
        <v>0</v>
      </c>
      <c r="BL314" s="17" t="s">
        <v>196</v>
      </c>
      <c r="BM314" s="17" t="s">
        <v>405</v>
      </c>
    </row>
    <row r="315" spans="2:51" s="12" customFormat="1" ht="22.5" customHeight="1">
      <c r="B315" s="172"/>
      <c r="E315" s="173" t="s">
        <v>3</v>
      </c>
      <c r="F315" s="261" t="s">
        <v>365</v>
      </c>
      <c r="G315" s="262"/>
      <c r="H315" s="262"/>
      <c r="I315" s="262"/>
      <c r="K315" s="174" t="s">
        <v>3</v>
      </c>
      <c r="R315" s="175"/>
      <c r="T315" s="176"/>
      <c r="AA315" s="177"/>
      <c r="AT315" s="174" t="s">
        <v>167</v>
      </c>
      <c r="AU315" s="174" t="s">
        <v>103</v>
      </c>
      <c r="AV315" s="12" t="s">
        <v>21</v>
      </c>
      <c r="AW315" s="12" t="s">
        <v>36</v>
      </c>
      <c r="AX315" s="12" t="s">
        <v>79</v>
      </c>
      <c r="AY315" s="174" t="s">
        <v>159</v>
      </c>
    </row>
    <row r="316" spans="2:51" s="10" customFormat="1" ht="22.5" customHeight="1">
      <c r="B316" s="155"/>
      <c r="E316" s="156" t="s">
        <v>3</v>
      </c>
      <c r="F316" s="260" t="s">
        <v>406</v>
      </c>
      <c r="G316" s="252"/>
      <c r="H316" s="252"/>
      <c r="I316" s="252"/>
      <c r="K316" s="157">
        <v>0.038</v>
      </c>
      <c r="R316" s="158"/>
      <c r="T316" s="159"/>
      <c r="AA316" s="160"/>
      <c r="AT316" s="156" t="s">
        <v>167</v>
      </c>
      <c r="AU316" s="156" t="s">
        <v>103</v>
      </c>
      <c r="AV316" s="10" t="s">
        <v>103</v>
      </c>
      <c r="AW316" s="10" t="s">
        <v>36</v>
      </c>
      <c r="AX316" s="10" t="s">
        <v>79</v>
      </c>
      <c r="AY316" s="156" t="s">
        <v>159</v>
      </c>
    </row>
    <row r="317" spans="2:51" s="10" customFormat="1" ht="22.5" customHeight="1">
      <c r="B317" s="155"/>
      <c r="E317" s="156" t="s">
        <v>3</v>
      </c>
      <c r="F317" s="260" t="s">
        <v>407</v>
      </c>
      <c r="G317" s="252"/>
      <c r="H317" s="252"/>
      <c r="I317" s="252"/>
      <c r="K317" s="157">
        <v>0.11</v>
      </c>
      <c r="R317" s="158"/>
      <c r="T317" s="159"/>
      <c r="AA317" s="160"/>
      <c r="AT317" s="156" t="s">
        <v>167</v>
      </c>
      <c r="AU317" s="156" t="s">
        <v>103</v>
      </c>
      <c r="AV317" s="10" t="s">
        <v>103</v>
      </c>
      <c r="AW317" s="10" t="s">
        <v>36</v>
      </c>
      <c r="AX317" s="10" t="s">
        <v>79</v>
      </c>
      <c r="AY317" s="156" t="s">
        <v>159</v>
      </c>
    </row>
    <row r="318" spans="2:51" s="13" customFormat="1" ht="22.5" customHeight="1">
      <c r="B318" s="178"/>
      <c r="E318" s="179" t="s">
        <v>3</v>
      </c>
      <c r="F318" s="263" t="s">
        <v>368</v>
      </c>
      <c r="G318" s="264"/>
      <c r="H318" s="264"/>
      <c r="I318" s="264"/>
      <c r="K318" s="180">
        <v>0.148</v>
      </c>
      <c r="R318" s="181"/>
      <c r="T318" s="182"/>
      <c r="AA318" s="183"/>
      <c r="AT318" s="179" t="s">
        <v>167</v>
      </c>
      <c r="AU318" s="179" t="s">
        <v>103</v>
      </c>
      <c r="AV318" s="13" t="s">
        <v>173</v>
      </c>
      <c r="AW318" s="13" t="s">
        <v>36</v>
      </c>
      <c r="AX318" s="13" t="s">
        <v>79</v>
      </c>
      <c r="AY318" s="179" t="s">
        <v>159</v>
      </c>
    </row>
    <row r="319" spans="2:51" s="11" customFormat="1" ht="22.5" customHeight="1">
      <c r="B319" s="161"/>
      <c r="E319" s="162" t="s">
        <v>3</v>
      </c>
      <c r="F319" s="253" t="s">
        <v>168</v>
      </c>
      <c r="G319" s="254"/>
      <c r="H319" s="254"/>
      <c r="I319" s="254"/>
      <c r="K319" s="163">
        <v>0.148</v>
      </c>
      <c r="R319" s="164"/>
      <c r="T319" s="165"/>
      <c r="AA319" s="166"/>
      <c r="AT319" s="167" t="s">
        <v>167</v>
      </c>
      <c r="AU319" s="167" t="s">
        <v>103</v>
      </c>
      <c r="AV319" s="11" t="s">
        <v>164</v>
      </c>
      <c r="AW319" s="11" t="s">
        <v>36</v>
      </c>
      <c r="AX319" s="11" t="s">
        <v>21</v>
      </c>
      <c r="AY319" s="167" t="s">
        <v>159</v>
      </c>
    </row>
    <row r="320" spans="2:65" s="1" customFormat="1" ht="31.5" customHeight="1">
      <c r="B320" s="121"/>
      <c r="C320" s="148" t="s">
        <v>408</v>
      </c>
      <c r="D320" s="148" t="s">
        <v>160</v>
      </c>
      <c r="E320" s="149" t="s">
        <v>409</v>
      </c>
      <c r="F320" s="247" t="s">
        <v>410</v>
      </c>
      <c r="G320" s="248"/>
      <c r="H320" s="248"/>
      <c r="I320" s="248"/>
      <c r="J320" s="150" t="s">
        <v>211</v>
      </c>
      <c r="K320" s="151">
        <v>63.605</v>
      </c>
      <c r="L320" s="249">
        <v>0</v>
      </c>
      <c r="M320" s="248"/>
      <c r="N320" s="250">
        <f>ROUND(L320*K320,2)</f>
        <v>0</v>
      </c>
      <c r="O320" s="248"/>
      <c r="P320" s="248"/>
      <c r="Q320" s="248"/>
      <c r="R320" s="123"/>
      <c r="T320" s="152" t="s">
        <v>3</v>
      </c>
      <c r="U320" s="40" t="s">
        <v>44</v>
      </c>
      <c r="W320" s="153">
        <f>V320*K320</f>
        <v>0</v>
      </c>
      <c r="X320" s="153">
        <v>9E-05</v>
      </c>
      <c r="Y320" s="153">
        <f>X320*K320</f>
        <v>0.00572445</v>
      </c>
      <c r="Z320" s="153">
        <v>0</v>
      </c>
      <c r="AA320" s="154">
        <f>Z320*K320</f>
        <v>0</v>
      </c>
      <c r="AR320" s="17" t="s">
        <v>196</v>
      </c>
      <c r="AT320" s="17" t="s">
        <v>160</v>
      </c>
      <c r="AU320" s="17" t="s">
        <v>103</v>
      </c>
      <c r="AY320" s="17" t="s">
        <v>159</v>
      </c>
      <c r="BE320" s="98">
        <f>IF(U320="základní",N320,0)</f>
        <v>0</v>
      </c>
      <c r="BF320" s="98">
        <f>IF(U320="snížená",N320,0)</f>
        <v>0</v>
      </c>
      <c r="BG320" s="98">
        <f>IF(U320="zákl. přenesená",N320,0)</f>
        <v>0</v>
      </c>
      <c r="BH320" s="98">
        <f>IF(U320="sníž. přenesená",N320,0)</f>
        <v>0</v>
      </c>
      <c r="BI320" s="98">
        <f>IF(U320="nulová",N320,0)</f>
        <v>0</v>
      </c>
      <c r="BJ320" s="17" t="s">
        <v>21</v>
      </c>
      <c r="BK320" s="98">
        <f>ROUND(L320*K320,2)</f>
        <v>0</v>
      </c>
      <c r="BL320" s="17" t="s">
        <v>196</v>
      </c>
      <c r="BM320" s="17" t="s">
        <v>411</v>
      </c>
    </row>
    <row r="321" spans="2:51" s="12" customFormat="1" ht="22.5" customHeight="1">
      <c r="B321" s="172"/>
      <c r="E321" s="173" t="s">
        <v>3</v>
      </c>
      <c r="F321" s="261" t="s">
        <v>365</v>
      </c>
      <c r="G321" s="262"/>
      <c r="H321" s="262"/>
      <c r="I321" s="262"/>
      <c r="K321" s="174" t="s">
        <v>3</v>
      </c>
      <c r="R321" s="175"/>
      <c r="T321" s="176"/>
      <c r="AA321" s="177"/>
      <c r="AT321" s="174" t="s">
        <v>167</v>
      </c>
      <c r="AU321" s="174" t="s">
        <v>103</v>
      </c>
      <c r="AV321" s="12" t="s">
        <v>21</v>
      </c>
      <c r="AW321" s="12" t="s">
        <v>36</v>
      </c>
      <c r="AX321" s="12" t="s">
        <v>79</v>
      </c>
      <c r="AY321" s="174" t="s">
        <v>159</v>
      </c>
    </row>
    <row r="322" spans="2:51" s="10" customFormat="1" ht="22.5" customHeight="1">
      <c r="B322" s="155"/>
      <c r="E322" s="156" t="s">
        <v>3</v>
      </c>
      <c r="F322" s="260" t="s">
        <v>379</v>
      </c>
      <c r="G322" s="252"/>
      <c r="H322" s="252"/>
      <c r="I322" s="252"/>
      <c r="K322" s="157">
        <v>8.272</v>
      </c>
      <c r="R322" s="158"/>
      <c r="T322" s="159"/>
      <c r="AA322" s="160"/>
      <c r="AT322" s="156" t="s">
        <v>167</v>
      </c>
      <c r="AU322" s="156" t="s">
        <v>103</v>
      </c>
      <c r="AV322" s="10" t="s">
        <v>103</v>
      </c>
      <c r="AW322" s="10" t="s">
        <v>36</v>
      </c>
      <c r="AX322" s="10" t="s">
        <v>79</v>
      </c>
      <c r="AY322" s="156" t="s">
        <v>159</v>
      </c>
    </row>
    <row r="323" spans="2:51" s="10" customFormat="1" ht="22.5" customHeight="1">
      <c r="B323" s="155"/>
      <c r="E323" s="156" t="s">
        <v>3</v>
      </c>
      <c r="F323" s="260" t="s">
        <v>380</v>
      </c>
      <c r="G323" s="252"/>
      <c r="H323" s="252"/>
      <c r="I323" s="252"/>
      <c r="K323" s="157">
        <v>3.332</v>
      </c>
      <c r="R323" s="158"/>
      <c r="T323" s="159"/>
      <c r="AA323" s="160"/>
      <c r="AT323" s="156" t="s">
        <v>167</v>
      </c>
      <c r="AU323" s="156" t="s">
        <v>103</v>
      </c>
      <c r="AV323" s="10" t="s">
        <v>103</v>
      </c>
      <c r="AW323" s="10" t="s">
        <v>36</v>
      </c>
      <c r="AX323" s="10" t="s">
        <v>79</v>
      </c>
      <c r="AY323" s="156" t="s">
        <v>159</v>
      </c>
    </row>
    <row r="324" spans="2:51" s="10" customFormat="1" ht="22.5" customHeight="1">
      <c r="B324" s="155"/>
      <c r="E324" s="156" t="s">
        <v>3</v>
      </c>
      <c r="F324" s="260" t="s">
        <v>381</v>
      </c>
      <c r="G324" s="252"/>
      <c r="H324" s="252"/>
      <c r="I324" s="252"/>
      <c r="K324" s="157">
        <v>4.382</v>
      </c>
      <c r="R324" s="158"/>
      <c r="T324" s="159"/>
      <c r="AA324" s="160"/>
      <c r="AT324" s="156" t="s">
        <v>167</v>
      </c>
      <c r="AU324" s="156" t="s">
        <v>103</v>
      </c>
      <c r="AV324" s="10" t="s">
        <v>103</v>
      </c>
      <c r="AW324" s="10" t="s">
        <v>36</v>
      </c>
      <c r="AX324" s="10" t="s">
        <v>79</v>
      </c>
      <c r="AY324" s="156" t="s">
        <v>159</v>
      </c>
    </row>
    <row r="325" spans="2:51" s="10" customFormat="1" ht="22.5" customHeight="1">
      <c r="B325" s="155"/>
      <c r="E325" s="156" t="s">
        <v>3</v>
      </c>
      <c r="F325" s="260" t="s">
        <v>382</v>
      </c>
      <c r="G325" s="252"/>
      <c r="H325" s="252"/>
      <c r="I325" s="252"/>
      <c r="K325" s="157">
        <v>26.819</v>
      </c>
      <c r="R325" s="158"/>
      <c r="T325" s="159"/>
      <c r="AA325" s="160"/>
      <c r="AT325" s="156" t="s">
        <v>167</v>
      </c>
      <c r="AU325" s="156" t="s">
        <v>103</v>
      </c>
      <c r="AV325" s="10" t="s">
        <v>103</v>
      </c>
      <c r="AW325" s="10" t="s">
        <v>36</v>
      </c>
      <c r="AX325" s="10" t="s">
        <v>79</v>
      </c>
      <c r="AY325" s="156" t="s">
        <v>159</v>
      </c>
    </row>
    <row r="326" spans="2:51" s="10" customFormat="1" ht="22.5" customHeight="1">
      <c r="B326" s="155"/>
      <c r="E326" s="156" t="s">
        <v>3</v>
      </c>
      <c r="F326" s="260" t="s">
        <v>383</v>
      </c>
      <c r="G326" s="252"/>
      <c r="H326" s="252"/>
      <c r="I326" s="252"/>
      <c r="K326" s="157">
        <v>5.501</v>
      </c>
      <c r="R326" s="158"/>
      <c r="T326" s="159"/>
      <c r="AA326" s="160"/>
      <c r="AT326" s="156" t="s">
        <v>167</v>
      </c>
      <c r="AU326" s="156" t="s">
        <v>103</v>
      </c>
      <c r="AV326" s="10" t="s">
        <v>103</v>
      </c>
      <c r="AW326" s="10" t="s">
        <v>36</v>
      </c>
      <c r="AX326" s="10" t="s">
        <v>79</v>
      </c>
      <c r="AY326" s="156" t="s">
        <v>159</v>
      </c>
    </row>
    <row r="327" spans="2:51" s="10" customFormat="1" ht="22.5" customHeight="1">
      <c r="B327" s="155"/>
      <c r="E327" s="156" t="s">
        <v>3</v>
      </c>
      <c r="F327" s="260" t="s">
        <v>384</v>
      </c>
      <c r="G327" s="252"/>
      <c r="H327" s="252"/>
      <c r="I327" s="252"/>
      <c r="K327" s="157">
        <v>15.299</v>
      </c>
      <c r="R327" s="158"/>
      <c r="T327" s="159"/>
      <c r="AA327" s="160"/>
      <c r="AT327" s="156" t="s">
        <v>167</v>
      </c>
      <c r="AU327" s="156" t="s">
        <v>103</v>
      </c>
      <c r="AV327" s="10" t="s">
        <v>103</v>
      </c>
      <c r="AW327" s="10" t="s">
        <v>36</v>
      </c>
      <c r="AX327" s="10" t="s">
        <v>79</v>
      </c>
      <c r="AY327" s="156" t="s">
        <v>159</v>
      </c>
    </row>
    <row r="328" spans="2:51" s="13" customFormat="1" ht="22.5" customHeight="1">
      <c r="B328" s="178"/>
      <c r="E328" s="179" t="s">
        <v>3</v>
      </c>
      <c r="F328" s="263" t="s">
        <v>368</v>
      </c>
      <c r="G328" s="264"/>
      <c r="H328" s="264"/>
      <c r="I328" s="264"/>
      <c r="K328" s="180">
        <v>63.605</v>
      </c>
      <c r="R328" s="181"/>
      <c r="T328" s="182"/>
      <c r="AA328" s="183"/>
      <c r="AT328" s="179" t="s">
        <v>167</v>
      </c>
      <c r="AU328" s="179" t="s">
        <v>103</v>
      </c>
      <c r="AV328" s="13" t="s">
        <v>173</v>
      </c>
      <c r="AW328" s="13" t="s">
        <v>36</v>
      </c>
      <c r="AX328" s="13" t="s">
        <v>79</v>
      </c>
      <c r="AY328" s="179" t="s">
        <v>159</v>
      </c>
    </row>
    <row r="329" spans="2:51" s="11" customFormat="1" ht="22.5" customHeight="1">
      <c r="B329" s="161"/>
      <c r="E329" s="162" t="s">
        <v>3</v>
      </c>
      <c r="F329" s="253" t="s">
        <v>168</v>
      </c>
      <c r="G329" s="254"/>
      <c r="H329" s="254"/>
      <c r="I329" s="254"/>
      <c r="K329" s="163">
        <v>63.605</v>
      </c>
      <c r="R329" s="164"/>
      <c r="T329" s="165"/>
      <c r="AA329" s="166"/>
      <c r="AT329" s="167" t="s">
        <v>167</v>
      </c>
      <c r="AU329" s="167" t="s">
        <v>103</v>
      </c>
      <c r="AV329" s="11" t="s">
        <v>164</v>
      </c>
      <c r="AW329" s="11" t="s">
        <v>36</v>
      </c>
      <c r="AX329" s="11" t="s">
        <v>21</v>
      </c>
      <c r="AY329" s="167" t="s">
        <v>159</v>
      </c>
    </row>
    <row r="330" spans="2:65" s="1" customFormat="1" ht="22.5" customHeight="1">
      <c r="B330" s="121"/>
      <c r="C330" s="168" t="s">
        <v>412</v>
      </c>
      <c r="D330" s="168" t="s">
        <v>262</v>
      </c>
      <c r="E330" s="169" t="s">
        <v>395</v>
      </c>
      <c r="F330" s="256" t="s">
        <v>396</v>
      </c>
      <c r="G330" s="257"/>
      <c r="H330" s="257"/>
      <c r="I330" s="257"/>
      <c r="J330" s="170" t="s">
        <v>195</v>
      </c>
      <c r="K330" s="171">
        <v>1.746</v>
      </c>
      <c r="L330" s="258">
        <v>0</v>
      </c>
      <c r="M330" s="257"/>
      <c r="N330" s="259">
        <f>ROUND(L330*K330,2)</f>
        <v>0</v>
      </c>
      <c r="O330" s="248"/>
      <c r="P330" s="248"/>
      <c r="Q330" s="248"/>
      <c r="R330" s="123"/>
      <c r="T330" s="152" t="s">
        <v>3</v>
      </c>
      <c r="U330" s="40" t="s">
        <v>44</v>
      </c>
      <c r="W330" s="153">
        <f>V330*K330</f>
        <v>0</v>
      </c>
      <c r="X330" s="153">
        <v>0.55</v>
      </c>
      <c r="Y330" s="153">
        <f>X330*K330</f>
        <v>0.9603</v>
      </c>
      <c r="Z330" s="153">
        <v>0</v>
      </c>
      <c r="AA330" s="154">
        <f>Z330*K330</f>
        <v>0</v>
      </c>
      <c r="AR330" s="17" t="s">
        <v>265</v>
      </c>
      <c r="AT330" s="17" t="s">
        <v>262</v>
      </c>
      <c r="AU330" s="17" t="s">
        <v>103</v>
      </c>
      <c r="AY330" s="17" t="s">
        <v>159</v>
      </c>
      <c r="BE330" s="98">
        <f>IF(U330="základní",N330,0)</f>
        <v>0</v>
      </c>
      <c r="BF330" s="98">
        <f>IF(U330="snížená",N330,0)</f>
        <v>0</v>
      </c>
      <c r="BG330" s="98">
        <f>IF(U330="zákl. přenesená",N330,0)</f>
        <v>0</v>
      </c>
      <c r="BH330" s="98">
        <f>IF(U330="sníž. přenesená",N330,0)</f>
        <v>0</v>
      </c>
      <c r="BI330" s="98">
        <f>IF(U330="nulová",N330,0)</f>
        <v>0</v>
      </c>
      <c r="BJ330" s="17" t="s">
        <v>21</v>
      </c>
      <c r="BK330" s="98">
        <f>ROUND(L330*K330,2)</f>
        <v>0</v>
      </c>
      <c r="BL330" s="17" t="s">
        <v>196</v>
      </c>
      <c r="BM330" s="17" t="s">
        <v>413</v>
      </c>
    </row>
    <row r="331" spans="2:51" s="12" customFormat="1" ht="22.5" customHeight="1">
      <c r="B331" s="172"/>
      <c r="E331" s="173" t="s">
        <v>3</v>
      </c>
      <c r="F331" s="261" t="s">
        <v>365</v>
      </c>
      <c r="G331" s="262"/>
      <c r="H331" s="262"/>
      <c r="I331" s="262"/>
      <c r="K331" s="174" t="s">
        <v>3</v>
      </c>
      <c r="R331" s="175"/>
      <c r="T331" s="176"/>
      <c r="AA331" s="177"/>
      <c r="AT331" s="174" t="s">
        <v>167</v>
      </c>
      <c r="AU331" s="174" t="s">
        <v>103</v>
      </c>
      <c r="AV331" s="12" t="s">
        <v>21</v>
      </c>
      <c r="AW331" s="12" t="s">
        <v>36</v>
      </c>
      <c r="AX331" s="12" t="s">
        <v>79</v>
      </c>
      <c r="AY331" s="174" t="s">
        <v>159</v>
      </c>
    </row>
    <row r="332" spans="2:51" s="10" customFormat="1" ht="22.5" customHeight="1">
      <c r="B332" s="155"/>
      <c r="E332" s="156" t="s">
        <v>3</v>
      </c>
      <c r="F332" s="260" t="s">
        <v>414</v>
      </c>
      <c r="G332" s="252"/>
      <c r="H332" s="252"/>
      <c r="I332" s="252"/>
      <c r="K332" s="157">
        <v>0.208</v>
      </c>
      <c r="R332" s="158"/>
      <c r="T332" s="159"/>
      <c r="AA332" s="160"/>
      <c r="AT332" s="156" t="s">
        <v>167</v>
      </c>
      <c r="AU332" s="156" t="s">
        <v>103</v>
      </c>
      <c r="AV332" s="10" t="s">
        <v>103</v>
      </c>
      <c r="AW332" s="10" t="s">
        <v>36</v>
      </c>
      <c r="AX332" s="10" t="s">
        <v>79</v>
      </c>
      <c r="AY332" s="156" t="s">
        <v>159</v>
      </c>
    </row>
    <row r="333" spans="2:51" s="10" customFormat="1" ht="22.5" customHeight="1">
      <c r="B333" s="155"/>
      <c r="E333" s="156" t="s">
        <v>3</v>
      </c>
      <c r="F333" s="260" t="s">
        <v>415</v>
      </c>
      <c r="G333" s="252"/>
      <c r="H333" s="252"/>
      <c r="I333" s="252"/>
      <c r="K333" s="157">
        <v>0.084</v>
      </c>
      <c r="R333" s="158"/>
      <c r="T333" s="159"/>
      <c r="AA333" s="160"/>
      <c r="AT333" s="156" t="s">
        <v>167</v>
      </c>
      <c r="AU333" s="156" t="s">
        <v>103</v>
      </c>
      <c r="AV333" s="10" t="s">
        <v>103</v>
      </c>
      <c r="AW333" s="10" t="s">
        <v>36</v>
      </c>
      <c r="AX333" s="10" t="s">
        <v>79</v>
      </c>
      <c r="AY333" s="156" t="s">
        <v>159</v>
      </c>
    </row>
    <row r="334" spans="2:51" s="10" customFormat="1" ht="22.5" customHeight="1">
      <c r="B334" s="155"/>
      <c r="E334" s="156" t="s">
        <v>3</v>
      </c>
      <c r="F334" s="260" t="s">
        <v>416</v>
      </c>
      <c r="G334" s="252"/>
      <c r="H334" s="252"/>
      <c r="I334" s="252"/>
      <c r="K334" s="157">
        <v>0.117</v>
      </c>
      <c r="R334" s="158"/>
      <c r="T334" s="159"/>
      <c r="AA334" s="160"/>
      <c r="AT334" s="156" t="s">
        <v>167</v>
      </c>
      <c r="AU334" s="156" t="s">
        <v>103</v>
      </c>
      <c r="AV334" s="10" t="s">
        <v>103</v>
      </c>
      <c r="AW334" s="10" t="s">
        <v>36</v>
      </c>
      <c r="AX334" s="10" t="s">
        <v>79</v>
      </c>
      <c r="AY334" s="156" t="s">
        <v>159</v>
      </c>
    </row>
    <row r="335" spans="2:51" s="10" customFormat="1" ht="22.5" customHeight="1">
      <c r="B335" s="155"/>
      <c r="E335" s="156" t="s">
        <v>3</v>
      </c>
      <c r="F335" s="260" t="s">
        <v>417</v>
      </c>
      <c r="G335" s="252"/>
      <c r="H335" s="252"/>
      <c r="I335" s="252"/>
      <c r="K335" s="157">
        <v>0.772</v>
      </c>
      <c r="R335" s="158"/>
      <c r="T335" s="159"/>
      <c r="AA335" s="160"/>
      <c r="AT335" s="156" t="s">
        <v>167</v>
      </c>
      <c r="AU335" s="156" t="s">
        <v>103</v>
      </c>
      <c r="AV335" s="10" t="s">
        <v>103</v>
      </c>
      <c r="AW335" s="10" t="s">
        <v>36</v>
      </c>
      <c r="AX335" s="10" t="s">
        <v>79</v>
      </c>
      <c r="AY335" s="156" t="s">
        <v>159</v>
      </c>
    </row>
    <row r="336" spans="2:51" s="10" customFormat="1" ht="22.5" customHeight="1">
      <c r="B336" s="155"/>
      <c r="E336" s="156" t="s">
        <v>3</v>
      </c>
      <c r="F336" s="260" t="s">
        <v>418</v>
      </c>
      <c r="G336" s="252"/>
      <c r="H336" s="252"/>
      <c r="I336" s="252"/>
      <c r="K336" s="157">
        <v>0.124</v>
      </c>
      <c r="R336" s="158"/>
      <c r="T336" s="159"/>
      <c r="AA336" s="160"/>
      <c r="AT336" s="156" t="s">
        <v>167</v>
      </c>
      <c r="AU336" s="156" t="s">
        <v>103</v>
      </c>
      <c r="AV336" s="10" t="s">
        <v>103</v>
      </c>
      <c r="AW336" s="10" t="s">
        <v>36</v>
      </c>
      <c r="AX336" s="10" t="s">
        <v>79</v>
      </c>
      <c r="AY336" s="156" t="s">
        <v>159</v>
      </c>
    </row>
    <row r="337" spans="2:51" s="10" customFormat="1" ht="22.5" customHeight="1">
      <c r="B337" s="155"/>
      <c r="E337" s="156" t="s">
        <v>3</v>
      </c>
      <c r="F337" s="260" t="s">
        <v>419</v>
      </c>
      <c r="G337" s="252"/>
      <c r="H337" s="252"/>
      <c r="I337" s="252"/>
      <c r="K337" s="157">
        <v>0.441</v>
      </c>
      <c r="R337" s="158"/>
      <c r="T337" s="159"/>
      <c r="AA337" s="160"/>
      <c r="AT337" s="156" t="s">
        <v>167</v>
      </c>
      <c r="AU337" s="156" t="s">
        <v>103</v>
      </c>
      <c r="AV337" s="10" t="s">
        <v>103</v>
      </c>
      <c r="AW337" s="10" t="s">
        <v>36</v>
      </c>
      <c r="AX337" s="10" t="s">
        <v>79</v>
      </c>
      <c r="AY337" s="156" t="s">
        <v>159</v>
      </c>
    </row>
    <row r="338" spans="2:51" s="13" customFormat="1" ht="22.5" customHeight="1">
      <c r="B338" s="178"/>
      <c r="E338" s="179" t="s">
        <v>3</v>
      </c>
      <c r="F338" s="263" t="s">
        <v>368</v>
      </c>
      <c r="G338" s="264"/>
      <c r="H338" s="264"/>
      <c r="I338" s="264"/>
      <c r="K338" s="180">
        <v>1.746</v>
      </c>
      <c r="R338" s="181"/>
      <c r="T338" s="182"/>
      <c r="AA338" s="183"/>
      <c r="AT338" s="179" t="s">
        <v>167</v>
      </c>
      <c r="AU338" s="179" t="s">
        <v>103</v>
      </c>
      <c r="AV338" s="13" t="s">
        <v>173</v>
      </c>
      <c r="AW338" s="13" t="s">
        <v>36</v>
      </c>
      <c r="AX338" s="13" t="s">
        <v>79</v>
      </c>
      <c r="AY338" s="179" t="s">
        <v>159</v>
      </c>
    </row>
    <row r="339" spans="2:51" s="11" customFormat="1" ht="22.5" customHeight="1">
      <c r="B339" s="161"/>
      <c r="E339" s="162" t="s">
        <v>3</v>
      </c>
      <c r="F339" s="253" t="s">
        <v>168</v>
      </c>
      <c r="G339" s="254"/>
      <c r="H339" s="254"/>
      <c r="I339" s="254"/>
      <c r="K339" s="163">
        <v>1.746</v>
      </c>
      <c r="R339" s="164"/>
      <c r="T339" s="165"/>
      <c r="AA339" s="166"/>
      <c r="AT339" s="167" t="s">
        <v>167</v>
      </c>
      <c r="AU339" s="167" t="s">
        <v>103</v>
      </c>
      <c r="AV339" s="11" t="s">
        <v>164</v>
      </c>
      <c r="AW339" s="11" t="s">
        <v>36</v>
      </c>
      <c r="AX339" s="11" t="s">
        <v>21</v>
      </c>
      <c r="AY339" s="167" t="s">
        <v>159</v>
      </c>
    </row>
    <row r="340" spans="2:65" s="1" customFormat="1" ht="31.5" customHeight="1">
      <c r="B340" s="121"/>
      <c r="C340" s="148" t="s">
        <v>420</v>
      </c>
      <c r="D340" s="148" t="s">
        <v>160</v>
      </c>
      <c r="E340" s="149" t="s">
        <v>421</v>
      </c>
      <c r="F340" s="247" t="s">
        <v>422</v>
      </c>
      <c r="G340" s="248"/>
      <c r="H340" s="248"/>
      <c r="I340" s="248"/>
      <c r="J340" s="150" t="s">
        <v>211</v>
      </c>
      <c r="K340" s="151">
        <v>19.717</v>
      </c>
      <c r="L340" s="249">
        <v>0</v>
      </c>
      <c r="M340" s="248"/>
      <c r="N340" s="250">
        <f>ROUND(L340*K340,2)</f>
        <v>0</v>
      </c>
      <c r="O340" s="248"/>
      <c r="P340" s="248"/>
      <c r="Q340" s="248"/>
      <c r="R340" s="123"/>
      <c r="T340" s="152" t="s">
        <v>3</v>
      </c>
      <c r="U340" s="40" t="s">
        <v>44</v>
      </c>
      <c r="W340" s="153">
        <f>V340*K340</f>
        <v>0</v>
      </c>
      <c r="X340" s="153">
        <v>0.0001</v>
      </c>
      <c r="Y340" s="153">
        <f>X340*K340</f>
        <v>0.0019717</v>
      </c>
      <c r="Z340" s="153">
        <v>0</v>
      </c>
      <c r="AA340" s="154">
        <f>Z340*K340</f>
        <v>0</v>
      </c>
      <c r="AR340" s="17" t="s">
        <v>196</v>
      </c>
      <c r="AT340" s="17" t="s">
        <v>160</v>
      </c>
      <c r="AU340" s="17" t="s">
        <v>103</v>
      </c>
      <c r="AY340" s="17" t="s">
        <v>159</v>
      </c>
      <c r="BE340" s="98">
        <f>IF(U340="základní",N340,0)</f>
        <v>0</v>
      </c>
      <c r="BF340" s="98">
        <f>IF(U340="snížená",N340,0)</f>
        <v>0</v>
      </c>
      <c r="BG340" s="98">
        <f>IF(U340="zákl. přenesená",N340,0)</f>
        <v>0</v>
      </c>
      <c r="BH340" s="98">
        <f>IF(U340="sníž. přenesená",N340,0)</f>
        <v>0</v>
      </c>
      <c r="BI340" s="98">
        <f>IF(U340="nulová",N340,0)</f>
        <v>0</v>
      </c>
      <c r="BJ340" s="17" t="s">
        <v>21</v>
      </c>
      <c r="BK340" s="98">
        <f>ROUND(L340*K340,2)</f>
        <v>0</v>
      </c>
      <c r="BL340" s="17" t="s">
        <v>196</v>
      </c>
      <c r="BM340" s="17" t="s">
        <v>423</v>
      </c>
    </row>
    <row r="341" spans="2:51" s="12" customFormat="1" ht="22.5" customHeight="1">
      <c r="B341" s="172"/>
      <c r="E341" s="173" t="s">
        <v>3</v>
      </c>
      <c r="F341" s="261" t="s">
        <v>365</v>
      </c>
      <c r="G341" s="262"/>
      <c r="H341" s="262"/>
      <c r="I341" s="262"/>
      <c r="K341" s="174" t="s">
        <v>3</v>
      </c>
      <c r="R341" s="175"/>
      <c r="T341" s="176"/>
      <c r="AA341" s="177"/>
      <c r="AT341" s="174" t="s">
        <v>167</v>
      </c>
      <c r="AU341" s="174" t="s">
        <v>103</v>
      </c>
      <c r="AV341" s="12" t="s">
        <v>21</v>
      </c>
      <c r="AW341" s="12" t="s">
        <v>36</v>
      </c>
      <c r="AX341" s="12" t="s">
        <v>79</v>
      </c>
      <c r="AY341" s="174" t="s">
        <v>159</v>
      </c>
    </row>
    <row r="342" spans="2:51" s="10" customFormat="1" ht="22.5" customHeight="1">
      <c r="B342" s="155"/>
      <c r="E342" s="156" t="s">
        <v>3</v>
      </c>
      <c r="F342" s="260" t="s">
        <v>389</v>
      </c>
      <c r="G342" s="252"/>
      <c r="H342" s="252"/>
      <c r="I342" s="252"/>
      <c r="K342" s="157">
        <v>19.717</v>
      </c>
      <c r="R342" s="158"/>
      <c r="T342" s="159"/>
      <c r="AA342" s="160"/>
      <c r="AT342" s="156" t="s">
        <v>167</v>
      </c>
      <c r="AU342" s="156" t="s">
        <v>103</v>
      </c>
      <c r="AV342" s="10" t="s">
        <v>103</v>
      </c>
      <c r="AW342" s="10" t="s">
        <v>36</v>
      </c>
      <c r="AX342" s="10" t="s">
        <v>79</v>
      </c>
      <c r="AY342" s="156" t="s">
        <v>159</v>
      </c>
    </row>
    <row r="343" spans="2:51" s="13" customFormat="1" ht="22.5" customHeight="1">
      <c r="B343" s="178"/>
      <c r="E343" s="179" t="s">
        <v>3</v>
      </c>
      <c r="F343" s="263" t="s">
        <v>368</v>
      </c>
      <c r="G343" s="264"/>
      <c r="H343" s="264"/>
      <c r="I343" s="264"/>
      <c r="K343" s="180">
        <v>19.717</v>
      </c>
      <c r="R343" s="181"/>
      <c r="T343" s="182"/>
      <c r="AA343" s="183"/>
      <c r="AT343" s="179" t="s">
        <v>167</v>
      </c>
      <c r="AU343" s="179" t="s">
        <v>103</v>
      </c>
      <c r="AV343" s="13" t="s">
        <v>173</v>
      </c>
      <c r="AW343" s="13" t="s">
        <v>36</v>
      </c>
      <c r="AX343" s="13" t="s">
        <v>79</v>
      </c>
      <c r="AY343" s="179" t="s">
        <v>159</v>
      </c>
    </row>
    <row r="344" spans="2:51" s="11" customFormat="1" ht="22.5" customHeight="1">
      <c r="B344" s="161"/>
      <c r="E344" s="162" t="s">
        <v>3</v>
      </c>
      <c r="F344" s="253" t="s">
        <v>168</v>
      </c>
      <c r="G344" s="254"/>
      <c r="H344" s="254"/>
      <c r="I344" s="254"/>
      <c r="K344" s="163">
        <v>19.717</v>
      </c>
      <c r="R344" s="164"/>
      <c r="T344" s="165"/>
      <c r="AA344" s="166"/>
      <c r="AT344" s="167" t="s">
        <v>167</v>
      </c>
      <c r="AU344" s="167" t="s">
        <v>103</v>
      </c>
      <c r="AV344" s="11" t="s">
        <v>164</v>
      </c>
      <c r="AW344" s="11" t="s">
        <v>36</v>
      </c>
      <c r="AX344" s="11" t="s">
        <v>21</v>
      </c>
      <c r="AY344" s="167" t="s">
        <v>159</v>
      </c>
    </row>
    <row r="345" spans="2:65" s="1" customFormat="1" ht="22.5" customHeight="1">
      <c r="B345" s="121"/>
      <c r="C345" s="168" t="s">
        <v>424</v>
      </c>
      <c r="D345" s="168" t="s">
        <v>262</v>
      </c>
      <c r="E345" s="169" t="s">
        <v>395</v>
      </c>
      <c r="F345" s="256" t="s">
        <v>396</v>
      </c>
      <c r="G345" s="257"/>
      <c r="H345" s="257"/>
      <c r="I345" s="257"/>
      <c r="J345" s="170" t="s">
        <v>195</v>
      </c>
      <c r="K345" s="171">
        <v>1.065</v>
      </c>
      <c r="L345" s="258">
        <v>0</v>
      </c>
      <c r="M345" s="257"/>
      <c r="N345" s="259">
        <f>ROUND(L345*K345,2)</f>
        <v>0</v>
      </c>
      <c r="O345" s="248"/>
      <c r="P345" s="248"/>
      <c r="Q345" s="248"/>
      <c r="R345" s="123"/>
      <c r="T345" s="152" t="s">
        <v>3</v>
      </c>
      <c r="U345" s="40" t="s">
        <v>44</v>
      </c>
      <c r="W345" s="153">
        <f>V345*K345</f>
        <v>0</v>
      </c>
      <c r="X345" s="153">
        <v>0.55</v>
      </c>
      <c r="Y345" s="153">
        <f>X345*K345</f>
        <v>0.58575</v>
      </c>
      <c r="Z345" s="153">
        <v>0</v>
      </c>
      <c r="AA345" s="154">
        <f>Z345*K345</f>
        <v>0</v>
      </c>
      <c r="AR345" s="17" t="s">
        <v>265</v>
      </c>
      <c r="AT345" s="17" t="s">
        <v>262</v>
      </c>
      <c r="AU345" s="17" t="s">
        <v>103</v>
      </c>
      <c r="AY345" s="17" t="s">
        <v>159</v>
      </c>
      <c r="BE345" s="98">
        <f>IF(U345="základní",N345,0)</f>
        <v>0</v>
      </c>
      <c r="BF345" s="98">
        <f>IF(U345="snížená",N345,0)</f>
        <v>0</v>
      </c>
      <c r="BG345" s="98">
        <f>IF(U345="zákl. přenesená",N345,0)</f>
        <v>0</v>
      </c>
      <c r="BH345" s="98">
        <f>IF(U345="sníž. přenesená",N345,0)</f>
        <v>0</v>
      </c>
      <c r="BI345" s="98">
        <f>IF(U345="nulová",N345,0)</f>
        <v>0</v>
      </c>
      <c r="BJ345" s="17" t="s">
        <v>21</v>
      </c>
      <c r="BK345" s="98">
        <f>ROUND(L345*K345,2)</f>
        <v>0</v>
      </c>
      <c r="BL345" s="17" t="s">
        <v>196</v>
      </c>
      <c r="BM345" s="17" t="s">
        <v>425</v>
      </c>
    </row>
    <row r="346" spans="2:51" s="12" customFormat="1" ht="22.5" customHeight="1">
      <c r="B346" s="172"/>
      <c r="E346" s="173" t="s">
        <v>3</v>
      </c>
      <c r="F346" s="261" t="s">
        <v>365</v>
      </c>
      <c r="G346" s="262"/>
      <c r="H346" s="262"/>
      <c r="I346" s="262"/>
      <c r="K346" s="174" t="s">
        <v>3</v>
      </c>
      <c r="R346" s="175"/>
      <c r="T346" s="176"/>
      <c r="AA346" s="177"/>
      <c r="AT346" s="174" t="s">
        <v>167</v>
      </c>
      <c r="AU346" s="174" t="s">
        <v>103</v>
      </c>
      <c r="AV346" s="12" t="s">
        <v>21</v>
      </c>
      <c r="AW346" s="12" t="s">
        <v>36</v>
      </c>
      <c r="AX346" s="12" t="s">
        <v>79</v>
      </c>
      <c r="AY346" s="174" t="s">
        <v>159</v>
      </c>
    </row>
    <row r="347" spans="2:51" s="10" customFormat="1" ht="22.5" customHeight="1">
      <c r="B347" s="155"/>
      <c r="E347" s="156" t="s">
        <v>3</v>
      </c>
      <c r="F347" s="260" t="s">
        <v>426</v>
      </c>
      <c r="G347" s="252"/>
      <c r="H347" s="252"/>
      <c r="I347" s="252"/>
      <c r="K347" s="157">
        <v>1.065</v>
      </c>
      <c r="R347" s="158"/>
      <c r="T347" s="159"/>
      <c r="AA347" s="160"/>
      <c r="AT347" s="156" t="s">
        <v>167</v>
      </c>
      <c r="AU347" s="156" t="s">
        <v>103</v>
      </c>
      <c r="AV347" s="10" t="s">
        <v>103</v>
      </c>
      <c r="AW347" s="10" t="s">
        <v>36</v>
      </c>
      <c r="AX347" s="10" t="s">
        <v>79</v>
      </c>
      <c r="AY347" s="156" t="s">
        <v>159</v>
      </c>
    </row>
    <row r="348" spans="2:51" s="13" customFormat="1" ht="22.5" customHeight="1">
      <c r="B348" s="178"/>
      <c r="E348" s="179" t="s">
        <v>3</v>
      </c>
      <c r="F348" s="263" t="s">
        <v>368</v>
      </c>
      <c r="G348" s="264"/>
      <c r="H348" s="264"/>
      <c r="I348" s="264"/>
      <c r="K348" s="180">
        <v>1.065</v>
      </c>
      <c r="R348" s="181"/>
      <c r="T348" s="182"/>
      <c r="AA348" s="183"/>
      <c r="AT348" s="179" t="s">
        <v>167</v>
      </c>
      <c r="AU348" s="179" t="s">
        <v>103</v>
      </c>
      <c r="AV348" s="13" t="s">
        <v>173</v>
      </c>
      <c r="AW348" s="13" t="s">
        <v>36</v>
      </c>
      <c r="AX348" s="13" t="s">
        <v>79</v>
      </c>
      <c r="AY348" s="179" t="s">
        <v>159</v>
      </c>
    </row>
    <row r="349" spans="2:51" s="11" customFormat="1" ht="22.5" customHeight="1">
      <c r="B349" s="161"/>
      <c r="E349" s="162" t="s">
        <v>3</v>
      </c>
      <c r="F349" s="253" t="s">
        <v>168</v>
      </c>
      <c r="G349" s="254"/>
      <c r="H349" s="254"/>
      <c r="I349" s="254"/>
      <c r="K349" s="163">
        <v>1.065</v>
      </c>
      <c r="R349" s="164"/>
      <c r="T349" s="165"/>
      <c r="AA349" s="166"/>
      <c r="AT349" s="167" t="s">
        <v>167</v>
      </c>
      <c r="AU349" s="167" t="s">
        <v>103</v>
      </c>
      <c r="AV349" s="11" t="s">
        <v>164</v>
      </c>
      <c r="AW349" s="11" t="s">
        <v>36</v>
      </c>
      <c r="AX349" s="11" t="s">
        <v>21</v>
      </c>
      <c r="AY349" s="167" t="s">
        <v>159</v>
      </c>
    </row>
    <row r="350" spans="2:65" s="1" customFormat="1" ht="31.5" customHeight="1">
      <c r="B350" s="121"/>
      <c r="C350" s="148" t="s">
        <v>427</v>
      </c>
      <c r="D350" s="148" t="s">
        <v>160</v>
      </c>
      <c r="E350" s="149" t="s">
        <v>428</v>
      </c>
      <c r="F350" s="247" t="s">
        <v>429</v>
      </c>
      <c r="G350" s="248"/>
      <c r="H350" s="248"/>
      <c r="I350" s="248"/>
      <c r="J350" s="150" t="s">
        <v>163</v>
      </c>
      <c r="K350" s="151">
        <v>36.438</v>
      </c>
      <c r="L350" s="249">
        <v>0</v>
      </c>
      <c r="M350" s="248"/>
      <c r="N350" s="250">
        <f>ROUND(L350*K350,2)</f>
        <v>0</v>
      </c>
      <c r="O350" s="248"/>
      <c r="P350" s="248"/>
      <c r="Q350" s="248"/>
      <c r="R350" s="123"/>
      <c r="T350" s="152" t="s">
        <v>3</v>
      </c>
      <c r="U350" s="40" t="s">
        <v>44</v>
      </c>
      <c r="W350" s="153">
        <f>V350*K350</f>
        <v>0</v>
      </c>
      <c r="X350" s="153">
        <v>0.00686</v>
      </c>
      <c r="Y350" s="153">
        <f>X350*K350</f>
        <v>0.24996468</v>
      </c>
      <c r="Z350" s="153">
        <v>0</v>
      </c>
      <c r="AA350" s="154">
        <f>Z350*K350</f>
        <v>0</v>
      </c>
      <c r="AR350" s="17" t="s">
        <v>196</v>
      </c>
      <c r="AT350" s="17" t="s">
        <v>160</v>
      </c>
      <c r="AU350" s="17" t="s">
        <v>103</v>
      </c>
      <c r="AY350" s="17" t="s">
        <v>159</v>
      </c>
      <c r="BE350" s="98">
        <f>IF(U350="základní",N350,0)</f>
        <v>0</v>
      </c>
      <c r="BF350" s="98">
        <f>IF(U350="snížená",N350,0)</f>
        <v>0</v>
      </c>
      <c r="BG350" s="98">
        <f>IF(U350="zákl. přenesená",N350,0)</f>
        <v>0</v>
      </c>
      <c r="BH350" s="98">
        <f>IF(U350="sníž. přenesená",N350,0)</f>
        <v>0</v>
      </c>
      <c r="BI350" s="98">
        <f>IF(U350="nulová",N350,0)</f>
        <v>0</v>
      </c>
      <c r="BJ350" s="17" t="s">
        <v>21</v>
      </c>
      <c r="BK350" s="98">
        <f>ROUND(L350*K350,2)</f>
        <v>0</v>
      </c>
      <c r="BL350" s="17" t="s">
        <v>196</v>
      </c>
      <c r="BM350" s="17" t="s">
        <v>430</v>
      </c>
    </row>
    <row r="351" spans="2:51" s="10" customFormat="1" ht="22.5" customHeight="1">
      <c r="B351" s="155"/>
      <c r="E351" s="156" t="s">
        <v>3</v>
      </c>
      <c r="F351" s="251" t="s">
        <v>431</v>
      </c>
      <c r="G351" s="252"/>
      <c r="H351" s="252"/>
      <c r="I351" s="252"/>
      <c r="K351" s="157">
        <v>36.438</v>
      </c>
      <c r="R351" s="158"/>
      <c r="T351" s="159"/>
      <c r="AA351" s="160"/>
      <c r="AT351" s="156" t="s">
        <v>167</v>
      </c>
      <c r="AU351" s="156" t="s">
        <v>103</v>
      </c>
      <c r="AV351" s="10" t="s">
        <v>103</v>
      </c>
      <c r="AW351" s="10" t="s">
        <v>36</v>
      </c>
      <c r="AX351" s="10" t="s">
        <v>79</v>
      </c>
      <c r="AY351" s="156" t="s">
        <v>159</v>
      </c>
    </row>
    <row r="352" spans="2:51" s="11" customFormat="1" ht="22.5" customHeight="1">
      <c r="B352" s="161"/>
      <c r="E352" s="162" t="s">
        <v>3</v>
      </c>
      <c r="F352" s="253" t="s">
        <v>168</v>
      </c>
      <c r="G352" s="254"/>
      <c r="H352" s="254"/>
      <c r="I352" s="254"/>
      <c r="K352" s="163">
        <v>36.438</v>
      </c>
      <c r="R352" s="164"/>
      <c r="T352" s="165"/>
      <c r="AA352" s="166"/>
      <c r="AT352" s="167" t="s">
        <v>167</v>
      </c>
      <c r="AU352" s="167" t="s">
        <v>103</v>
      </c>
      <c r="AV352" s="11" t="s">
        <v>164</v>
      </c>
      <c r="AW352" s="11" t="s">
        <v>36</v>
      </c>
      <c r="AX352" s="11" t="s">
        <v>21</v>
      </c>
      <c r="AY352" s="167" t="s">
        <v>159</v>
      </c>
    </row>
    <row r="353" spans="2:65" s="1" customFormat="1" ht="31.5" customHeight="1">
      <c r="B353" s="121"/>
      <c r="C353" s="148" t="s">
        <v>432</v>
      </c>
      <c r="D353" s="148" t="s">
        <v>160</v>
      </c>
      <c r="E353" s="149" t="s">
        <v>433</v>
      </c>
      <c r="F353" s="247" t="s">
        <v>434</v>
      </c>
      <c r="G353" s="248"/>
      <c r="H353" s="248"/>
      <c r="I353" s="248"/>
      <c r="J353" s="150" t="s">
        <v>163</v>
      </c>
      <c r="K353" s="151">
        <v>36.438</v>
      </c>
      <c r="L353" s="249">
        <v>0</v>
      </c>
      <c r="M353" s="248"/>
      <c r="N353" s="250">
        <f>ROUND(L353*K353,2)</f>
        <v>0</v>
      </c>
      <c r="O353" s="248"/>
      <c r="P353" s="248"/>
      <c r="Q353" s="248"/>
      <c r="R353" s="123"/>
      <c r="T353" s="152" t="s">
        <v>3</v>
      </c>
      <c r="U353" s="40" t="s">
        <v>44</v>
      </c>
      <c r="W353" s="153">
        <f>V353*K353</f>
        <v>0</v>
      </c>
      <c r="X353" s="153">
        <v>0.00996</v>
      </c>
      <c r="Y353" s="153">
        <f>X353*K353</f>
        <v>0.36292248000000005</v>
      </c>
      <c r="Z353" s="153">
        <v>0</v>
      </c>
      <c r="AA353" s="154">
        <f>Z353*K353</f>
        <v>0</v>
      </c>
      <c r="AR353" s="17" t="s">
        <v>196</v>
      </c>
      <c r="AT353" s="17" t="s">
        <v>160</v>
      </c>
      <c r="AU353" s="17" t="s">
        <v>103</v>
      </c>
      <c r="AY353" s="17" t="s">
        <v>159</v>
      </c>
      <c r="BE353" s="98">
        <f>IF(U353="základní",N353,0)</f>
        <v>0</v>
      </c>
      <c r="BF353" s="98">
        <f>IF(U353="snížená",N353,0)</f>
        <v>0</v>
      </c>
      <c r="BG353" s="98">
        <f>IF(U353="zákl. přenesená",N353,0)</f>
        <v>0</v>
      </c>
      <c r="BH353" s="98">
        <f>IF(U353="sníž. přenesená",N353,0)</f>
        <v>0</v>
      </c>
      <c r="BI353" s="98">
        <f>IF(U353="nulová",N353,0)</f>
        <v>0</v>
      </c>
      <c r="BJ353" s="17" t="s">
        <v>21</v>
      </c>
      <c r="BK353" s="98">
        <f>ROUND(L353*K353,2)</f>
        <v>0</v>
      </c>
      <c r="BL353" s="17" t="s">
        <v>196</v>
      </c>
      <c r="BM353" s="17" t="s">
        <v>435</v>
      </c>
    </row>
    <row r="354" spans="2:51" s="10" customFormat="1" ht="22.5" customHeight="1">
      <c r="B354" s="155"/>
      <c r="E354" s="156" t="s">
        <v>3</v>
      </c>
      <c r="F354" s="251" t="s">
        <v>431</v>
      </c>
      <c r="G354" s="252"/>
      <c r="H354" s="252"/>
      <c r="I354" s="252"/>
      <c r="K354" s="157">
        <v>36.438</v>
      </c>
      <c r="R354" s="158"/>
      <c r="T354" s="159"/>
      <c r="AA354" s="160"/>
      <c r="AT354" s="156" t="s">
        <v>167</v>
      </c>
      <c r="AU354" s="156" t="s">
        <v>103</v>
      </c>
      <c r="AV354" s="10" t="s">
        <v>103</v>
      </c>
      <c r="AW354" s="10" t="s">
        <v>36</v>
      </c>
      <c r="AX354" s="10" t="s">
        <v>79</v>
      </c>
      <c r="AY354" s="156" t="s">
        <v>159</v>
      </c>
    </row>
    <row r="355" spans="2:51" s="11" customFormat="1" ht="22.5" customHeight="1">
      <c r="B355" s="161"/>
      <c r="E355" s="162" t="s">
        <v>3</v>
      </c>
      <c r="F355" s="253" t="s">
        <v>168</v>
      </c>
      <c r="G355" s="254"/>
      <c r="H355" s="254"/>
      <c r="I355" s="254"/>
      <c r="K355" s="163">
        <v>36.438</v>
      </c>
      <c r="R355" s="164"/>
      <c r="T355" s="165"/>
      <c r="AA355" s="166"/>
      <c r="AT355" s="167" t="s">
        <v>167</v>
      </c>
      <c r="AU355" s="167" t="s">
        <v>103</v>
      </c>
      <c r="AV355" s="11" t="s">
        <v>164</v>
      </c>
      <c r="AW355" s="11" t="s">
        <v>36</v>
      </c>
      <c r="AX355" s="11" t="s">
        <v>21</v>
      </c>
      <c r="AY355" s="167" t="s">
        <v>159</v>
      </c>
    </row>
    <row r="356" spans="2:65" s="1" customFormat="1" ht="31.5" customHeight="1">
      <c r="B356" s="121"/>
      <c r="C356" s="148" t="s">
        <v>436</v>
      </c>
      <c r="D356" s="148" t="s">
        <v>160</v>
      </c>
      <c r="E356" s="149" t="s">
        <v>437</v>
      </c>
      <c r="F356" s="247" t="s">
        <v>438</v>
      </c>
      <c r="G356" s="248"/>
      <c r="H356" s="248"/>
      <c r="I356" s="248"/>
      <c r="J356" s="150" t="s">
        <v>163</v>
      </c>
      <c r="K356" s="151">
        <v>239.767</v>
      </c>
      <c r="L356" s="249">
        <v>0</v>
      </c>
      <c r="M356" s="248"/>
      <c r="N356" s="250">
        <f>ROUND(L356*K356,2)</f>
        <v>0</v>
      </c>
      <c r="O356" s="248"/>
      <c r="P356" s="248"/>
      <c r="Q356" s="248"/>
      <c r="R356" s="123"/>
      <c r="T356" s="152" t="s">
        <v>3</v>
      </c>
      <c r="U356" s="40" t="s">
        <v>44</v>
      </c>
      <c r="W356" s="153">
        <f>V356*K356</f>
        <v>0</v>
      </c>
      <c r="X356" s="153">
        <v>0</v>
      </c>
      <c r="Y356" s="153">
        <f>X356*K356</f>
        <v>0</v>
      </c>
      <c r="Z356" s="153">
        <v>0</v>
      </c>
      <c r="AA356" s="154">
        <f>Z356*K356</f>
        <v>0</v>
      </c>
      <c r="AR356" s="17" t="s">
        <v>196</v>
      </c>
      <c r="AT356" s="17" t="s">
        <v>160</v>
      </c>
      <c r="AU356" s="17" t="s">
        <v>103</v>
      </c>
      <c r="AY356" s="17" t="s">
        <v>159</v>
      </c>
      <c r="BE356" s="98">
        <f>IF(U356="základní",N356,0)</f>
        <v>0</v>
      </c>
      <c r="BF356" s="98">
        <f>IF(U356="snížená",N356,0)</f>
        <v>0</v>
      </c>
      <c r="BG356" s="98">
        <f>IF(U356="zákl. přenesená",N356,0)</f>
        <v>0</v>
      </c>
      <c r="BH356" s="98">
        <f>IF(U356="sníž. přenesená",N356,0)</f>
        <v>0</v>
      </c>
      <c r="BI356" s="98">
        <f>IF(U356="nulová",N356,0)</f>
        <v>0</v>
      </c>
      <c r="BJ356" s="17" t="s">
        <v>21</v>
      </c>
      <c r="BK356" s="98">
        <f>ROUND(L356*K356,2)</f>
        <v>0</v>
      </c>
      <c r="BL356" s="17" t="s">
        <v>196</v>
      </c>
      <c r="BM356" s="17" t="s">
        <v>439</v>
      </c>
    </row>
    <row r="357" spans="2:51" s="10" customFormat="1" ht="22.5" customHeight="1">
      <c r="B357" s="155"/>
      <c r="E357" s="156" t="s">
        <v>3</v>
      </c>
      <c r="F357" s="251" t="s">
        <v>440</v>
      </c>
      <c r="G357" s="252"/>
      <c r="H357" s="252"/>
      <c r="I357" s="252"/>
      <c r="K357" s="157">
        <v>276.205</v>
      </c>
      <c r="R357" s="158"/>
      <c r="T357" s="159"/>
      <c r="AA357" s="160"/>
      <c r="AT357" s="156" t="s">
        <v>167</v>
      </c>
      <c r="AU357" s="156" t="s">
        <v>103</v>
      </c>
      <c r="AV357" s="10" t="s">
        <v>103</v>
      </c>
      <c r="AW357" s="10" t="s">
        <v>36</v>
      </c>
      <c r="AX357" s="10" t="s">
        <v>79</v>
      </c>
      <c r="AY357" s="156" t="s">
        <v>159</v>
      </c>
    </row>
    <row r="358" spans="2:51" s="10" customFormat="1" ht="22.5" customHeight="1">
      <c r="B358" s="155"/>
      <c r="E358" s="156" t="s">
        <v>3</v>
      </c>
      <c r="F358" s="260" t="s">
        <v>441</v>
      </c>
      <c r="G358" s="252"/>
      <c r="H358" s="252"/>
      <c r="I358" s="252"/>
      <c r="K358" s="157">
        <v>-36.438</v>
      </c>
      <c r="R358" s="158"/>
      <c r="T358" s="159"/>
      <c r="AA358" s="160"/>
      <c r="AT358" s="156" t="s">
        <v>167</v>
      </c>
      <c r="AU358" s="156" t="s">
        <v>103</v>
      </c>
      <c r="AV358" s="10" t="s">
        <v>103</v>
      </c>
      <c r="AW358" s="10" t="s">
        <v>36</v>
      </c>
      <c r="AX358" s="10" t="s">
        <v>79</v>
      </c>
      <c r="AY358" s="156" t="s">
        <v>159</v>
      </c>
    </row>
    <row r="359" spans="2:51" s="11" customFormat="1" ht="22.5" customHeight="1">
      <c r="B359" s="161"/>
      <c r="E359" s="162" t="s">
        <v>3</v>
      </c>
      <c r="F359" s="253" t="s">
        <v>168</v>
      </c>
      <c r="G359" s="254"/>
      <c r="H359" s="254"/>
      <c r="I359" s="254"/>
      <c r="K359" s="163">
        <v>239.767</v>
      </c>
      <c r="R359" s="164"/>
      <c r="T359" s="165"/>
      <c r="AA359" s="166"/>
      <c r="AT359" s="167" t="s">
        <v>167</v>
      </c>
      <c r="AU359" s="167" t="s">
        <v>103</v>
      </c>
      <c r="AV359" s="11" t="s">
        <v>164</v>
      </c>
      <c r="AW359" s="11" t="s">
        <v>36</v>
      </c>
      <c r="AX359" s="11" t="s">
        <v>21</v>
      </c>
      <c r="AY359" s="167" t="s">
        <v>159</v>
      </c>
    </row>
    <row r="360" spans="2:65" s="1" customFormat="1" ht="31.5" customHeight="1">
      <c r="B360" s="121"/>
      <c r="C360" s="168" t="s">
        <v>442</v>
      </c>
      <c r="D360" s="168" t="s">
        <v>262</v>
      </c>
      <c r="E360" s="169" t="s">
        <v>443</v>
      </c>
      <c r="F360" s="256" t="s">
        <v>444</v>
      </c>
      <c r="G360" s="257"/>
      <c r="H360" s="257"/>
      <c r="I360" s="257"/>
      <c r="J360" s="170" t="s">
        <v>195</v>
      </c>
      <c r="K360" s="171">
        <v>6.33</v>
      </c>
      <c r="L360" s="258">
        <v>0</v>
      </c>
      <c r="M360" s="257"/>
      <c r="N360" s="259">
        <f>ROUND(L360*K360,2)</f>
        <v>0</v>
      </c>
      <c r="O360" s="248"/>
      <c r="P360" s="248"/>
      <c r="Q360" s="248"/>
      <c r="R360" s="123"/>
      <c r="T360" s="152" t="s">
        <v>3</v>
      </c>
      <c r="U360" s="40" t="s">
        <v>44</v>
      </c>
      <c r="W360" s="153">
        <f>V360*K360</f>
        <v>0</v>
      </c>
      <c r="X360" s="153">
        <v>0.55</v>
      </c>
      <c r="Y360" s="153">
        <f>X360*K360</f>
        <v>3.4815000000000005</v>
      </c>
      <c r="Z360" s="153">
        <v>0</v>
      </c>
      <c r="AA360" s="154">
        <f>Z360*K360</f>
        <v>0</v>
      </c>
      <c r="AR360" s="17" t="s">
        <v>265</v>
      </c>
      <c r="AT360" s="17" t="s">
        <v>262</v>
      </c>
      <c r="AU360" s="17" t="s">
        <v>103</v>
      </c>
      <c r="AY360" s="17" t="s">
        <v>159</v>
      </c>
      <c r="BE360" s="98">
        <f>IF(U360="základní",N360,0)</f>
        <v>0</v>
      </c>
      <c r="BF360" s="98">
        <f>IF(U360="snížená",N360,0)</f>
        <v>0</v>
      </c>
      <c r="BG360" s="98">
        <f>IF(U360="zákl. přenesená",N360,0)</f>
        <v>0</v>
      </c>
      <c r="BH360" s="98">
        <f>IF(U360="sníž. přenesená",N360,0)</f>
        <v>0</v>
      </c>
      <c r="BI360" s="98">
        <f>IF(U360="nulová",N360,0)</f>
        <v>0</v>
      </c>
      <c r="BJ360" s="17" t="s">
        <v>21</v>
      </c>
      <c r="BK360" s="98">
        <f>ROUND(L360*K360,2)</f>
        <v>0</v>
      </c>
      <c r="BL360" s="17" t="s">
        <v>196</v>
      </c>
      <c r="BM360" s="17" t="s">
        <v>445</v>
      </c>
    </row>
    <row r="361" spans="2:51" s="10" customFormat="1" ht="22.5" customHeight="1">
      <c r="B361" s="155"/>
      <c r="E361" s="156" t="s">
        <v>3</v>
      </c>
      <c r="F361" s="251" t="s">
        <v>440</v>
      </c>
      <c r="G361" s="252"/>
      <c r="H361" s="252"/>
      <c r="I361" s="252"/>
      <c r="K361" s="157">
        <v>276.205</v>
      </c>
      <c r="R361" s="158"/>
      <c r="T361" s="159"/>
      <c r="AA361" s="160"/>
      <c r="AT361" s="156" t="s">
        <v>167</v>
      </c>
      <c r="AU361" s="156" t="s">
        <v>103</v>
      </c>
      <c r="AV361" s="10" t="s">
        <v>103</v>
      </c>
      <c r="AW361" s="10" t="s">
        <v>36</v>
      </c>
      <c r="AX361" s="10" t="s">
        <v>79</v>
      </c>
      <c r="AY361" s="156" t="s">
        <v>159</v>
      </c>
    </row>
    <row r="362" spans="2:51" s="10" customFormat="1" ht="22.5" customHeight="1">
      <c r="B362" s="155"/>
      <c r="E362" s="156" t="s">
        <v>3</v>
      </c>
      <c r="F362" s="260" t="s">
        <v>441</v>
      </c>
      <c r="G362" s="252"/>
      <c r="H362" s="252"/>
      <c r="I362" s="252"/>
      <c r="K362" s="157">
        <v>-36.438</v>
      </c>
      <c r="R362" s="158"/>
      <c r="T362" s="159"/>
      <c r="AA362" s="160"/>
      <c r="AT362" s="156" t="s">
        <v>167</v>
      </c>
      <c r="AU362" s="156" t="s">
        <v>103</v>
      </c>
      <c r="AV362" s="10" t="s">
        <v>103</v>
      </c>
      <c r="AW362" s="10" t="s">
        <v>36</v>
      </c>
      <c r="AX362" s="10" t="s">
        <v>79</v>
      </c>
      <c r="AY362" s="156" t="s">
        <v>159</v>
      </c>
    </row>
    <row r="363" spans="2:51" s="11" customFormat="1" ht="22.5" customHeight="1">
      <c r="B363" s="161"/>
      <c r="E363" s="162" t="s">
        <v>3</v>
      </c>
      <c r="F363" s="253" t="s">
        <v>168</v>
      </c>
      <c r="G363" s="254"/>
      <c r="H363" s="254"/>
      <c r="I363" s="254"/>
      <c r="K363" s="163">
        <v>239.767</v>
      </c>
      <c r="R363" s="164"/>
      <c r="T363" s="165"/>
      <c r="AA363" s="166"/>
      <c r="AT363" s="167" t="s">
        <v>167</v>
      </c>
      <c r="AU363" s="167" t="s">
        <v>103</v>
      </c>
      <c r="AV363" s="11" t="s">
        <v>164</v>
      </c>
      <c r="AW363" s="11" t="s">
        <v>36</v>
      </c>
      <c r="AX363" s="11" t="s">
        <v>79</v>
      </c>
      <c r="AY363" s="167" t="s">
        <v>159</v>
      </c>
    </row>
    <row r="364" spans="2:51" s="10" customFormat="1" ht="22.5" customHeight="1">
      <c r="B364" s="155"/>
      <c r="E364" s="156" t="s">
        <v>3</v>
      </c>
      <c r="F364" s="260" t="s">
        <v>446</v>
      </c>
      <c r="G364" s="252"/>
      <c r="H364" s="252"/>
      <c r="I364" s="252"/>
      <c r="K364" s="157">
        <v>6.33</v>
      </c>
      <c r="R364" s="158"/>
      <c r="T364" s="159"/>
      <c r="AA364" s="160"/>
      <c r="AT364" s="156" t="s">
        <v>167</v>
      </c>
      <c r="AU364" s="156" t="s">
        <v>103</v>
      </c>
      <c r="AV364" s="10" t="s">
        <v>103</v>
      </c>
      <c r="AW364" s="10" t="s">
        <v>36</v>
      </c>
      <c r="AX364" s="10" t="s">
        <v>79</v>
      </c>
      <c r="AY364" s="156" t="s">
        <v>159</v>
      </c>
    </row>
    <row r="365" spans="2:51" s="11" customFormat="1" ht="22.5" customHeight="1">
      <c r="B365" s="161"/>
      <c r="E365" s="162" t="s">
        <v>3</v>
      </c>
      <c r="F365" s="253" t="s">
        <v>168</v>
      </c>
      <c r="G365" s="254"/>
      <c r="H365" s="254"/>
      <c r="I365" s="254"/>
      <c r="K365" s="163">
        <v>6.33</v>
      </c>
      <c r="R365" s="164"/>
      <c r="T365" s="165"/>
      <c r="AA365" s="166"/>
      <c r="AT365" s="167" t="s">
        <v>167</v>
      </c>
      <c r="AU365" s="167" t="s">
        <v>103</v>
      </c>
      <c r="AV365" s="11" t="s">
        <v>164</v>
      </c>
      <c r="AW365" s="11" t="s">
        <v>36</v>
      </c>
      <c r="AX365" s="11" t="s">
        <v>21</v>
      </c>
      <c r="AY365" s="167" t="s">
        <v>159</v>
      </c>
    </row>
    <row r="366" spans="2:65" s="1" customFormat="1" ht="22.5" customHeight="1">
      <c r="B366" s="121"/>
      <c r="C366" s="148" t="s">
        <v>447</v>
      </c>
      <c r="D366" s="148" t="s">
        <v>160</v>
      </c>
      <c r="E366" s="149" t="s">
        <v>448</v>
      </c>
      <c r="F366" s="247" t="s">
        <v>449</v>
      </c>
      <c r="G366" s="248"/>
      <c r="H366" s="248"/>
      <c r="I366" s="248"/>
      <c r="J366" s="150" t="s">
        <v>163</v>
      </c>
      <c r="K366" s="151">
        <v>275.205</v>
      </c>
      <c r="L366" s="249">
        <v>0</v>
      </c>
      <c r="M366" s="248"/>
      <c r="N366" s="250">
        <f>ROUND(L366*K366,2)</f>
        <v>0</v>
      </c>
      <c r="O366" s="248"/>
      <c r="P366" s="248"/>
      <c r="Q366" s="248"/>
      <c r="R366" s="123"/>
      <c r="T366" s="152" t="s">
        <v>3</v>
      </c>
      <c r="U366" s="40" t="s">
        <v>44</v>
      </c>
      <c r="W366" s="153">
        <f>V366*K366</f>
        <v>0</v>
      </c>
      <c r="X366" s="153">
        <v>0</v>
      </c>
      <c r="Y366" s="153">
        <f>X366*K366</f>
        <v>0</v>
      </c>
      <c r="Z366" s="153">
        <v>0.015</v>
      </c>
      <c r="AA366" s="154">
        <f>Z366*K366</f>
        <v>4.128075</v>
      </c>
      <c r="AR366" s="17" t="s">
        <v>196</v>
      </c>
      <c r="AT366" s="17" t="s">
        <v>160</v>
      </c>
      <c r="AU366" s="17" t="s">
        <v>103</v>
      </c>
      <c r="AY366" s="17" t="s">
        <v>159</v>
      </c>
      <c r="BE366" s="98">
        <f>IF(U366="základní",N366,0)</f>
        <v>0</v>
      </c>
      <c r="BF366" s="98">
        <f>IF(U366="snížená",N366,0)</f>
        <v>0</v>
      </c>
      <c r="BG366" s="98">
        <f>IF(U366="zákl. přenesená",N366,0)</f>
        <v>0</v>
      </c>
      <c r="BH366" s="98">
        <f>IF(U366="sníž. přenesená",N366,0)</f>
        <v>0</v>
      </c>
      <c r="BI366" s="98">
        <f>IF(U366="nulová",N366,0)</f>
        <v>0</v>
      </c>
      <c r="BJ366" s="17" t="s">
        <v>21</v>
      </c>
      <c r="BK366" s="98">
        <f>ROUND(L366*K366,2)</f>
        <v>0</v>
      </c>
      <c r="BL366" s="17" t="s">
        <v>196</v>
      </c>
      <c r="BM366" s="17" t="s">
        <v>450</v>
      </c>
    </row>
    <row r="367" spans="2:51" s="10" customFormat="1" ht="22.5" customHeight="1">
      <c r="B367" s="155"/>
      <c r="E367" s="156" t="s">
        <v>3</v>
      </c>
      <c r="F367" s="251" t="s">
        <v>451</v>
      </c>
      <c r="G367" s="252"/>
      <c r="H367" s="252"/>
      <c r="I367" s="252"/>
      <c r="K367" s="157">
        <v>275.205</v>
      </c>
      <c r="R367" s="158"/>
      <c r="T367" s="159"/>
      <c r="AA367" s="160"/>
      <c r="AT367" s="156" t="s">
        <v>167</v>
      </c>
      <c r="AU367" s="156" t="s">
        <v>103</v>
      </c>
      <c r="AV367" s="10" t="s">
        <v>103</v>
      </c>
      <c r="AW367" s="10" t="s">
        <v>36</v>
      </c>
      <c r="AX367" s="10" t="s">
        <v>79</v>
      </c>
      <c r="AY367" s="156" t="s">
        <v>159</v>
      </c>
    </row>
    <row r="368" spans="2:51" s="11" customFormat="1" ht="22.5" customHeight="1">
      <c r="B368" s="161"/>
      <c r="E368" s="162" t="s">
        <v>3</v>
      </c>
      <c r="F368" s="253" t="s">
        <v>168</v>
      </c>
      <c r="G368" s="254"/>
      <c r="H368" s="254"/>
      <c r="I368" s="254"/>
      <c r="K368" s="163">
        <v>275.205</v>
      </c>
      <c r="R368" s="164"/>
      <c r="T368" s="165"/>
      <c r="AA368" s="166"/>
      <c r="AT368" s="167" t="s">
        <v>167</v>
      </c>
      <c r="AU368" s="167" t="s">
        <v>103</v>
      </c>
      <c r="AV368" s="11" t="s">
        <v>164</v>
      </c>
      <c r="AW368" s="11" t="s">
        <v>36</v>
      </c>
      <c r="AX368" s="11" t="s">
        <v>21</v>
      </c>
      <c r="AY368" s="167" t="s">
        <v>159</v>
      </c>
    </row>
    <row r="369" spans="2:65" s="1" customFormat="1" ht="44.25" customHeight="1">
      <c r="B369" s="121"/>
      <c r="C369" s="148" t="s">
        <v>452</v>
      </c>
      <c r="D369" s="148" t="s">
        <v>160</v>
      </c>
      <c r="E369" s="149" t="s">
        <v>453</v>
      </c>
      <c r="F369" s="247" t="s">
        <v>454</v>
      </c>
      <c r="G369" s="248"/>
      <c r="H369" s="248"/>
      <c r="I369" s="248"/>
      <c r="J369" s="150" t="s">
        <v>195</v>
      </c>
      <c r="K369" s="151">
        <v>11.746</v>
      </c>
      <c r="L369" s="249">
        <v>0</v>
      </c>
      <c r="M369" s="248"/>
      <c r="N369" s="250">
        <f>ROUND(L369*K369,2)</f>
        <v>0</v>
      </c>
      <c r="O369" s="248"/>
      <c r="P369" s="248"/>
      <c r="Q369" s="248"/>
      <c r="R369" s="123"/>
      <c r="T369" s="152" t="s">
        <v>3</v>
      </c>
      <c r="U369" s="40" t="s">
        <v>44</v>
      </c>
      <c r="W369" s="153">
        <f>V369*K369</f>
        <v>0</v>
      </c>
      <c r="X369" s="153">
        <v>0.02337</v>
      </c>
      <c r="Y369" s="153">
        <f>X369*K369</f>
        <v>0.27450402</v>
      </c>
      <c r="Z369" s="153">
        <v>0</v>
      </c>
      <c r="AA369" s="154">
        <f>Z369*K369</f>
        <v>0</v>
      </c>
      <c r="AR369" s="17" t="s">
        <v>196</v>
      </c>
      <c r="AT369" s="17" t="s">
        <v>160</v>
      </c>
      <c r="AU369" s="17" t="s">
        <v>103</v>
      </c>
      <c r="AY369" s="17" t="s">
        <v>159</v>
      </c>
      <c r="BE369" s="98">
        <f>IF(U369="základní",N369,0)</f>
        <v>0</v>
      </c>
      <c r="BF369" s="98">
        <f>IF(U369="snížená",N369,0)</f>
        <v>0</v>
      </c>
      <c r="BG369" s="98">
        <f>IF(U369="zákl. přenesená",N369,0)</f>
        <v>0</v>
      </c>
      <c r="BH369" s="98">
        <f>IF(U369="sníž. přenesená",N369,0)</f>
        <v>0</v>
      </c>
      <c r="BI369" s="98">
        <f>IF(U369="nulová",N369,0)</f>
        <v>0</v>
      </c>
      <c r="BJ369" s="17" t="s">
        <v>21</v>
      </c>
      <c r="BK369" s="98">
        <f>ROUND(L369*K369,2)</f>
        <v>0</v>
      </c>
      <c r="BL369" s="17" t="s">
        <v>196</v>
      </c>
      <c r="BM369" s="17" t="s">
        <v>455</v>
      </c>
    </row>
    <row r="370" spans="2:51" s="10" customFormat="1" ht="22.5" customHeight="1">
      <c r="B370" s="155"/>
      <c r="E370" s="156" t="s">
        <v>3</v>
      </c>
      <c r="F370" s="251" t="s">
        <v>456</v>
      </c>
      <c r="G370" s="252"/>
      <c r="H370" s="252"/>
      <c r="I370" s="252"/>
      <c r="K370" s="157">
        <v>4.505</v>
      </c>
      <c r="R370" s="158"/>
      <c r="T370" s="159"/>
      <c r="AA370" s="160"/>
      <c r="AT370" s="156" t="s">
        <v>167</v>
      </c>
      <c r="AU370" s="156" t="s">
        <v>103</v>
      </c>
      <c r="AV370" s="10" t="s">
        <v>103</v>
      </c>
      <c r="AW370" s="10" t="s">
        <v>36</v>
      </c>
      <c r="AX370" s="10" t="s">
        <v>79</v>
      </c>
      <c r="AY370" s="156" t="s">
        <v>159</v>
      </c>
    </row>
    <row r="371" spans="2:51" s="10" customFormat="1" ht="22.5" customHeight="1">
      <c r="B371" s="155"/>
      <c r="E371" s="156" t="s">
        <v>3</v>
      </c>
      <c r="F371" s="260" t="s">
        <v>457</v>
      </c>
      <c r="G371" s="252"/>
      <c r="H371" s="252"/>
      <c r="I371" s="252"/>
      <c r="K371" s="157">
        <v>0.911</v>
      </c>
      <c r="R371" s="158"/>
      <c r="T371" s="159"/>
      <c r="AA371" s="160"/>
      <c r="AT371" s="156" t="s">
        <v>167</v>
      </c>
      <c r="AU371" s="156" t="s">
        <v>103</v>
      </c>
      <c r="AV371" s="10" t="s">
        <v>103</v>
      </c>
      <c r="AW371" s="10" t="s">
        <v>36</v>
      </c>
      <c r="AX371" s="10" t="s">
        <v>79</v>
      </c>
      <c r="AY371" s="156" t="s">
        <v>159</v>
      </c>
    </row>
    <row r="372" spans="2:51" s="10" customFormat="1" ht="22.5" customHeight="1">
      <c r="B372" s="155"/>
      <c r="E372" s="156" t="s">
        <v>3</v>
      </c>
      <c r="F372" s="260" t="s">
        <v>458</v>
      </c>
      <c r="G372" s="252"/>
      <c r="H372" s="252"/>
      <c r="I372" s="252"/>
      <c r="K372" s="157">
        <v>6.33</v>
      </c>
      <c r="R372" s="158"/>
      <c r="T372" s="159"/>
      <c r="AA372" s="160"/>
      <c r="AT372" s="156" t="s">
        <v>167</v>
      </c>
      <c r="AU372" s="156" t="s">
        <v>103</v>
      </c>
      <c r="AV372" s="10" t="s">
        <v>103</v>
      </c>
      <c r="AW372" s="10" t="s">
        <v>36</v>
      </c>
      <c r="AX372" s="10" t="s">
        <v>79</v>
      </c>
      <c r="AY372" s="156" t="s">
        <v>159</v>
      </c>
    </row>
    <row r="373" spans="2:51" s="11" customFormat="1" ht="22.5" customHeight="1">
      <c r="B373" s="161"/>
      <c r="E373" s="162" t="s">
        <v>3</v>
      </c>
      <c r="F373" s="253" t="s">
        <v>168</v>
      </c>
      <c r="G373" s="254"/>
      <c r="H373" s="254"/>
      <c r="I373" s="254"/>
      <c r="K373" s="163">
        <v>11.746</v>
      </c>
      <c r="R373" s="164"/>
      <c r="T373" s="165"/>
      <c r="AA373" s="166"/>
      <c r="AT373" s="167" t="s">
        <v>167</v>
      </c>
      <c r="AU373" s="167" t="s">
        <v>103</v>
      </c>
      <c r="AV373" s="11" t="s">
        <v>164</v>
      </c>
      <c r="AW373" s="11" t="s">
        <v>36</v>
      </c>
      <c r="AX373" s="11" t="s">
        <v>21</v>
      </c>
      <c r="AY373" s="167" t="s">
        <v>159</v>
      </c>
    </row>
    <row r="374" spans="2:65" s="1" customFormat="1" ht="31.5" customHeight="1">
      <c r="B374" s="121"/>
      <c r="C374" s="148" t="s">
        <v>459</v>
      </c>
      <c r="D374" s="148" t="s">
        <v>160</v>
      </c>
      <c r="E374" s="149" t="s">
        <v>460</v>
      </c>
      <c r="F374" s="247" t="s">
        <v>461</v>
      </c>
      <c r="G374" s="248"/>
      <c r="H374" s="248"/>
      <c r="I374" s="248"/>
      <c r="J374" s="150" t="s">
        <v>229</v>
      </c>
      <c r="K374" s="151">
        <v>6.876</v>
      </c>
      <c r="L374" s="249">
        <v>0</v>
      </c>
      <c r="M374" s="248"/>
      <c r="N374" s="250">
        <f>ROUND(L374*K374,2)</f>
        <v>0</v>
      </c>
      <c r="O374" s="248"/>
      <c r="P374" s="248"/>
      <c r="Q374" s="248"/>
      <c r="R374" s="123"/>
      <c r="T374" s="152" t="s">
        <v>3</v>
      </c>
      <c r="U374" s="40" t="s">
        <v>44</v>
      </c>
      <c r="W374" s="153">
        <f>V374*K374</f>
        <v>0</v>
      </c>
      <c r="X374" s="153">
        <v>0</v>
      </c>
      <c r="Y374" s="153">
        <f>X374*K374</f>
        <v>0</v>
      </c>
      <c r="Z374" s="153">
        <v>0</v>
      </c>
      <c r="AA374" s="154">
        <f>Z374*K374</f>
        <v>0</v>
      </c>
      <c r="AR374" s="17" t="s">
        <v>196</v>
      </c>
      <c r="AT374" s="17" t="s">
        <v>160</v>
      </c>
      <c r="AU374" s="17" t="s">
        <v>103</v>
      </c>
      <c r="AY374" s="17" t="s">
        <v>159</v>
      </c>
      <c r="BE374" s="98">
        <f>IF(U374="základní",N374,0)</f>
        <v>0</v>
      </c>
      <c r="BF374" s="98">
        <f>IF(U374="snížená",N374,0)</f>
        <v>0</v>
      </c>
      <c r="BG374" s="98">
        <f>IF(U374="zákl. přenesená",N374,0)</f>
        <v>0</v>
      </c>
      <c r="BH374" s="98">
        <f>IF(U374="sníž. přenesená",N374,0)</f>
        <v>0</v>
      </c>
      <c r="BI374" s="98">
        <f>IF(U374="nulová",N374,0)</f>
        <v>0</v>
      </c>
      <c r="BJ374" s="17" t="s">
        <v>21</v>
      </c>
      <c r="BK374" s="98">
        <f>ROUND(L374*K374,2)</f>
        <v>0</v>
      </c>
      <c r="BL374" s="17" t="s">
        <v>196</v>
      </c>
      <c r="BM374" s="17" t="s">
        <v>462</v>
      </c>
    </row>
    <row r="375" spans="2:63" s="9" customFormat="1" ht="29.85" customHeight="1">
      <c r="B375" s="138"/>
      <c r="D375" s="147" t="s">
        <v>126</v>
      </c>
      <c r="E375" s="147"/>
      <c r="F375" s="147"/>
      <c r="G375" s="147"/>
      <c r="H375" s="147"/>
      <c r="I375" s="147"/>
      <c r="J375" s="147"/>
      <c r="K375" s="147"/>
      <c r="L375" s="147"/>
      <c r="M375" s="147"/>
      <c r="N375" s="273">
        <f>BK375</f>
        <v>0</v>
      </c>
      <c r="O375" s="274"/>
      <c r="P375" s="274"/>
      <c r="Q375" s="274"/>
      <c r="R375" s="140"/>
      <c r="T375" s="141"/>
      <c r="W375" s="142">
        <f>SUM(W376:W456)</f>
        <v>0</v>
      </c>
      <c r="Y375" s="142">
        <f>SUM(Y376:Y456)</f>
        <v>0.8074429</v>
      </c>
      <c r="AA375" s="143">
        <f>SUM(AA376:AA456)</f>
        <v>2.1174464</v>
      </c>
      <c r="AR375" s="144" t="s">
        <v>103</v>
      </c>
      <c r="AT375" s="145" t="s">
        <v>78</v>
      </c>
      <c r="AU375" s="145" t="s">
        <v>21</v>
      </c>
      <c r="AY375" s="144" t="s">
        <v>159</v>
      </c>
      <c r="BK375" s="146">
        <f>SUM(BK376:BK456)</f>
        <v>0</v>
      </c>
    </row>
    <row r="376" spans="2:65" s="1" customFormat="1" ht="22.5" customHeight="1">
      <c r="B376" s="121"/>
      <c r="C376" s="148" t="s">
        <v>463</v>
      </c>
      <c r="D376" s="148" t="s">
        <v>160</v>
      </c>
      <c r="E376" s="149" t="s">
        <v>464</v>
      </c>
      <c r="F376" s="247" t="s">
        <v>465</v>
      </c>
      <c r="G376" s="248"/>
      <c r="H376" s="248"/>
      <c r="I376" s="248"/>
      <c r="J376" s="150" t="s">
        <v>163</v>
      </c>
      <c r="K376" s="151">
        <v>275.205</v>
      </c>
      <c r="L376" s="249">
        <v>0</v>
      </c>
      <c r="M376" s="248"/>
      <c r="N376" s="250">
        <f>ROUND(L376*K376,2)</f>
        <v>0</v>
      </c>
      <c r="O376" s="248"/>
      <c r="P376" s="248"/>
      <c r="Q376" s="248"/>
      <c r="R376" s="123"/>
      <c r="T376" s="152" t="s">
        <v>3</v>
      </c>
      <c r="U376" s="40" t="s">
        <v>44</v>
      </c>
      <c r="W376" s="153">
        <f>V376*K376</f>
        <v>0</v>
      </c>
      <c r="X376" s="153">
        <v>0</v>
      </c>
      <c r="Y376" s="153">
        <f>X376*K376</f>
        <v>0</v>
      </c>
      <c r="Z376" s="153">
        <v>0.00594</v>
      </c>
      <c r="AA376" s="154">
        <f>Z376*K376</f>
        <v>1.6347177</v>
      </c>
      <c r="AR376" s="17" t="s">
        <v>196</v>
      </c>
      <c r="AT376" s="17" t="s">
        <v>160</v>
      </c>
      <c r="AU376" s="17" t="s">
        <v>103</v>
      </c>
      <c r="AY376" s="17" t="s">
        <v>159</v>
      </c>
      <c r="BE376" s="98">
        <f>IF(U376="základní",N376,0)</f>
        <v>0</v>
      </c>
      <c r="BF376" s="98">
        <f>IF(U376="snížená",N376,0)</f>
        <v>0</v>
      </c>
      <c r="BG376" s="98">
        <f>IF(U376="zákl. přenesená",N376,0)</f>
        <v>0</v>
      </c>
      <c r="BH376" s="98">
        <f>IF(U376="sníž. přenesená",N376,0)</f>
        <v>0</v>
      </c>
      <c r="BI376" s="98">
        <f>IF(U376="nulová",N376,0)</f>
        <v>0</v>
      </c>
      <c r="BJ376" s="17" t="s">
        <v>21</v>
      </c>
      <c r="BK376" s="98">
        <f>ROUND(L376*K376,2)</f>
        <v>0</v>
      </c>
      <c r="BL376" s="17" t="s">
        <v>196</v>
      </c>
      <c r="BM376" s="17" t="s">
        <v>466</v>
      </c>
    </row>
    <row r="377" spans="2:51" s="10" customFormat="1" ht="22.5" customHeight="1">
      <c r="B377" s="155"/>
      <c r="E377" s="156" t="s">
        <v>3</v>
      </c>
      <c r="F377" s="251" t="s">
        <v>467</v>
      </c>
      <c r="G377" s="252"/>
      <c r="H377" s="252"/>
      <c r="I377" s="252"/>
      <c r="K377" s="157">
        <v>275.205</v>
      </c>
      <c r="R377" s="158"/>
      <c r="T377" s="159"/>
      <c r="AA377" s="160"/>
      <c r="AT377" s="156" t="s">
        <v>167</v>
      </c>
      <c r="AU377" s="156" t="s">
        <v>103</v>
      </c>
      <c r="AV377" s="10" t="s">
        <v>103</v>
      </c>
      <c r="AW377" s="10" t="s">
        <v>36</v>
      </c>
      <c r="AX377" s="10" t="s">
        <v>79</v>
      </c>
      <c r="AY377" s="156" t="s">
        <v>159</v>
      </c>
    </row>
    <row r="378" spans="2:51" s="11" customFormat="1" ht="22.5" customHeight="1">
      <c r="B378" s="161"/>
      <c r="E378" s="162" t="s">
        <v>3</v>
      </c>
      <c r="F378" s="253" t="s">
        <v>168</v>
      </c>
      <c r="G378" s="254"/>
      <c r="H378" s="254"/>
      <c r="I378" s="254"/>
      <c r="K378" s="163">
        <v>275.205</v>
      </c>
      <c r="R378" s="164"/>
      <c r="T378" s="165"/>
      <c r="AA378" s="166"/>
      <c r="AT378" s="167" t="s">
        <v>167</v>
      </c>
      <c r="AU378" s="167" t="s">
        <v>103</v>
      </c>
      <c r="AV378" s="11" t="s">
        <v>164</v>
      </c>
      <c r="AW378" s="11" t="s">
        <v>36</v>
      </c>
      <c r="AX378" s="11" t="s">
        <v>21</v>
      </c>
      <c r="AY378" s="167" t="s">
        <v>159</v>
      </c>
    </row>
    <row r="379" spans="2:65" s="1" customFormat="1" ht="31.5" customHeight="1">
      <c r="B379" s="121"/>
      <c r="C379" s="148" t="s">
        <v>468</v>
      </c>
      <c r="D379" s="148" t="s">
        <v>160</v>
      </c>
      <c r="E379" s="149" t="s">
        <v>469</v>
      </c>
      <c r="F379" s="247" t="s">
        <v>470</v>
      </c>
      <c r="G379" s="248"/>
      <c r="H379" s="248"/>
      <c r="I379" s="248"/>
      <c r="J379" s="150" t="s">
        <v>211</v>
      </c>
      <c r="K379" s="151">
        <v>18.8</v>
      </c>
      <c r="L379" s="249">
        <v>0</v>
      </c>
      <c r="M379" s="248"/>
      <c r="N379" s="250">
        <f>ROUND(L379*K379,2)</f>
        <v>0</v>
      </c>
      <c r="O379" s="248"/>
      <c r="P379" s="248"/>
      <c r="Q379" s="248"/>
      <c r="R379" s="123"/>
      <c r="T379" s="152" t="s">
        <v>3</v>
      </c>
      <c r="U379" s="40" t="s">
        <v>44</v>
      </c>
      <c r="W379" s="153">
        <f>V379*K379</f>
        <v>0</v>
      </c>
      <c r="X379" s="153">
        <v>0</v>
      </c>
      <c r="Y379" s="153">
        <f>X379*K379</f>
        <v>0</v>
      </c>
      <c r="Z379" s="153">
        <v>0.00338</v>
      </c>
      <c r="AA379" s="154">
        <f>Z379*K379</f>
        <v>0.063544</v>
      </c>
      <c r="AR379" s="17" t="s">
        <v>196</v>
      </c>
      <c r="AT379" s="17" t="s">
        <v>160</v>
      </c>
      <c r="AU379" s="17" t="s">
        <v>103</v>
      </c>
      <c r="AY379" s="17" t="s">
        <v>159</v>
      </c>
      <c r="BE379" s="98">
        <f>IF(U379="základní",N379,0)</f>
        <v>0</v>
      </c>
      <c r="BF379" s="98">
        <f>IF(U379="snížená",N379,0)</f>
        <v>0</v>
      </c>
      <c r="BG379" s="98">
        <f>IF(U379="zákl. přenesená",N379,0)</f>
        <v>0</v>
      </c>
      <c r="BH379" s="98">
        <f>IF(U379="sníž. přenesená",N379,0)</f>
        <v>0</v>
      </c>
      <c r="BI379" s="98">
        <f>IF(U379="nulová",N379,0)</f>
        <v>0</v>
      </c>
      <c r="BJ379" s="17" t="s">
        <v>21</v>
      </c>
      <c r="BK379" s="98">
        <f>ROUND(L379*K379,2)</f>
        <v>0</v>
      </c>
      <c r="BL379" s="17" t="s">
        <v>196</v>
      </c>
      <c r="BM379" s="17" t="s">
        <v>471</v>
      </c>
    </row>
    <row r="380" spans="2:51" s="10" customFormat="1" ht="22.5" customHeight="1">
      <c r="B380" s="155"/>
      <c r="E380" s="156" t="s">
        <v>3</v>
      </c>
      <c r="F380" s="251" t="s">
        <v>472</v>
      </c>
      <c r="G380" s="252"/>
      <c r="H380" s="252"/>
      <c r="I380" s="252"/>
      <c r="K380" s="157">
        <v>18.8</v>
      </c>
      <c r="R380" s="158"/>
      <c r="T380" s="159"/>
      <c r="AA380" s="160"/>
      <c r="AT380" s="156" t="s">
        <v>167</v>
      </c>
      <c r="AU380" s="156" t="s">
        <v>103</v>
      </c>
      <c r="AV380" s="10" t="s">
        <v>103</v>
      </c>
      <c r="AW380" s="10" t="s">
        <v>36</v>
      </c>
      <c r="AX380" s="10" t="s">
        <v>79</v>
      </c>
      <c r="AY380" s="156" t="s">
        <v>159</v>
      </c>
    </row>
    <row r="381" spans="2:51" s="11" customFormat="1" ht="22.5" customHeight="1">
      <c r="B381" s="161"/>
      <c r="E381" s="162" t="s">
        <v>3</v>
      </c>
      <c r="F381" s="253" t="s">
        <v>168</v>
      </c>
      <c r="G381" s="254"/>
      <c r="H381" s="254"/>
      <c r="I381" s="254"/>
      <c r="K381" s="163">
        <v>18.8</v>
      </c>
      <c r="R381" s="164"/>
      <c r="T381" s="165"/>
      <c r="AA381" s="166"/>
      <c r="AT381" s="167" t="s">
        <v>167</v>
      </c>
      <c r="AU381" s="167" t="s">
        <v>103</v>
      </c>
      <c r="AV381" s="11" t="s">
        <v>164</v>
      </c>
      <c r="AW381" s="11" t="s">
        <v>36</v>
      </c>
      <c r="AX381" s="11" t="s">
        <v>21</v>
      </c>
      <c r="AY381" s="167" t="s">
        <v>159</v>
      </c>
    </row>
    <row r="382" spans="2:65" s="1" customFormat="1" ht="22.5" customHeight="1">
      <c r="B382" s="121"/>
      <c r="C382" s="148" t="s">
        <v>473</v>
      </c>
      <c r="D382" s="148" t="s">
        <v>160</v>
      </c>
      <c r="E382" s="149" t="s">
        <v>474</v>
      </c>
      <c r="F382" s="247" t="s">
        <v>475</v>
      </c>
      <c r="G382" s="248"/>
      <c r="H382" s="248"/>
      <c r="I382" s="248"/>
      <c r="J382" s="150" t="s">
        <v>211</v>
      </c>
      <c r="K382" s="151">
        <v>24.9</v>
      </c>
      <c r="L382" s="249">
        <v>0</v>
      </c>
      <c r="M382" s="248"/>
      <c r="N382" s="250">
        <f>ROUND(L382*K382,2)</f>
        <v>0</v>
      </c>
      <c r="O382" s="248"/>
      <c r="P382" s="248"/>
      <c r="Q382" s="248"/>
      <c r="R382" s="123"/>
      <c r="T382" s="152" t="s">
        <v>3</v>
      </c>
      <c r="U382" s="40" t="s">
        <v>44</v>
      </c>
      <c r="W382" s="153">
        <f>V382*K382</f>
        <v>0</v>
      </c>
      <c r="X382" s="153">
        <v>0</v>
      </c>
      <c r="Y382" s="153">
        <f>X382*K382</f>
        <v>0</v>
      </c>
      <c r="Z382" s="153">
        <v>0.00187</v>
      </c>
      <c r="AA382" s="154">
        <f>Z382*K382</f>
        <v>0.04656299999999999</v>
      </c>
      <c r="AR382" s="17" t="s">
        <v>196</v>
      </c>
      <c r="AT382" s="17" t="s">
        <v>160</v>
      </c>
      <c r="AU382" s="17" t="s">
        <v>103</v>
      </c>
      <c r="AY382" s="17" t="s">
        <v>159</v>
      </c>
      <c r="BE382" s="98">
        <f>IF(U382="základní",N382,0)</f>
        <v>0</v>
      </c>
      <c r="BF382" s="98">
        <f>IF(U382="snížená",N382,0)</f>
        <v>0</v>
      </c>
      <c r="BG382" s="98">
        <f>IF(U382="zákl. přenesená",N382,0)</f>
        <v>0</v>
      </c>
      <c r="BH382" s="98">
        <f>IF(U382="sníž. přenesená",N382,0)</f>
        <v>0</v>
      </c>
      <c r="BI382" s="98">
        <f>IF(U382="nulová",N382,0)</f>
        <v>0</v>
      </c>
      <c r="BJ382" s="17" t="s">
        <v>21</v>
      </c>
      <c r="BK382" s="98">
        <f>ROUND(L382*K382,2)</f>
        <v>0</v>
      </c>
      <c r="BL382" s="17" t="s">
        <v>196</v>
      </c>
      <c r="BM382" s="17" t="s">
        <v>476</v>
      </c>
    </row>
    <row r="383" spans="2:51" s="10" customFormat="1" ht="22.5" customHeight="1">
      <c r="B383" s="155"/>
      <c r="E383" s="156" t="s">
        <v>3</v>
      </c>
      <c r="F383" s="251" t="s">
        <v>477</v>
      </c>
      <c r="G383" s="252"/>
      <c r="H383" s="252"/>
      <c r="I383" s="252"/>
      <c r="K383" s="157">
        <v>24.9</v>
      </c>
      <c r="R383" s="158"/>
      <c r="T383" s="159"/>
      <c r="AA383" s="160"/>
      <c r="AT383" s="156" t="s">
        <v>167</v>
      </c>
      <c r="AU383" s="156" t="s">
        <v>103</v>
      </c>
      <c r="AV383" s="10" t="s">
        <v>103</v>
      </c>
      <c r="AW383" s="10" t="s">
        <v>36</v>
      </c>
      <c r="AX383" s="10" t="s">
        <v>79</v>
      </c>
      <c r="AY383" s="156" t="s">
        <v>159</v>
      </c>
    </row>
    <row r="384" spans="2:51" s="11" customFormat="1" ht="22.5" customHeight="1">
      <c r="B384" s="161"/>
      <c r="E384" s="162" t="s">
        <v>3</v>
      </c>
      <c r="F384" s="253" t="s">
        <v>168</v>
      </c>
      <c r="G384" s="254"/>
      <c r="H384" s="254"/>
      <c r="I384" s="254"/>
      <c r="K384" s="163">
        <v>24.9</v>
      </c>
      <c r="R384" s="164"/>
      <c r="T384" s="165"/>
      <c r="AA384" s="166"/>
      <c r="AT384" s="167" t="s">
        <v>167</v>
      </c>
      <c r="AU384" s="167" t="s">
        <v>103</v>
      </c>
      <c r="AV384" s="11" t="s">
        <v>164</v>
      </c>
      <c r="AW384" s="11" t="s">
        <v>36</v>
      </c>
      <c r="AX384" s="11" t="s">
        <v>21</v>
      </c>
      <c r="AY384" s="167" t="s">
        <v>159</v>
      </c>
    </row>
    <row r="385" spans="2:65" s="1" customFormat="1" ht="22.5" customHeight="1">
      <c r="B385" s="121"/>
      <c r="C385" s="148" t="s">
        <v>478</v>
      </c>
      <c r="D385" s="148" t="s">
        <v>160</v>
      </c>
      <c r="E385" s="149" t="s">
        <v>479</v>
      </c>
      <c r="F385" s="247" t="s">
        <v>480</v>
      </c>
      <c r="G385" s="248"/>
      <c r="H385" s="248"/>
      <c r="I385" s="248"/>
      <c r="J385" s="150" t="s">
        <v>211</v>
      </c>
      <c r="K385" s="151">
        <v>6.58</v>
      </c>
      <c r="L385" s="249">
        <v>0</v>
      </c>
      <c r="M385" s="248"/>
      <c r="N385" s="250">
        <f>ROUND(L385*K385,2)</f>
        <v>0</v>
      </c>
      <c r="O385" s="248"/>
      <c r="P385" s="248"/>
      <c r="Q385" s="248"/>
      <c r="R385" s="123"/>
      <c r="T385" s="152" t="s">
        <v>3</v>
      </c>
      <c r="U385" s="40" t="s">
        <v>44</v>
      </c>
      <c r="W385" s="153">
        <f>V385*K385</f>
        <v>0</v>
      </c>
      <c r="X385" s="153">
        <v>0</v>
      </c>
      <c r="Y385" s="153">
        <f>X385*K385</f>
        <v>0</v>
      </c>
      <c r="Z385" s="153">
        <v>0.00348</v>
      </c>
      <c r="AA385" s="154">
        <f>Z385*K385</f>
        <v>0.0228984</v>
      </c>
      <c r="AR385" s="17" t="s">
        <v>196</v>
      </c>
      <c r="AT385" s="17" t="s">
        <v>160</v>
      </c>
      <c r="AU385" s="17" t="s">
        <v>103</v>
      </c>
      <c r="AY385" s="17" t="s">
        <v>159</v>
      </c>
      <c r="BE385" s="98">
        <f>IF(U385="základní",N385,0)</f>
        <v>0</v>
      </c>
      <c r="BF385" s="98">
        <f>IF(U385="snížená",N385,0)</f>
        <v>0</v>
      </c>
      <c r="BG385" s="98">
        <f>IF(U385="zákl. přenesená",N385,0)</f>
        <v>0</v>
      </c>
      <c r="BH385" s="98">
        <f>IF(U385="sníž. přenesená",N385,0)</f>
        <v>0</v>
      </c>
      <c r="BI385" s="98">
        <f>IF(U385="nulová",N385,0)</f>
        <v>0</v>
      </c>
      <c r="BJ385" s="17" t="s">
        <v>21</v>
      </c>
      <c r="BK385" s="98">
        <f>ROUND(L385*K385,2)</f>
        <v>0</v>
      </c>
      <c r="BL385" s="17" t="s">
        <v>196</v>
      </c>
      <c r="BM385" s="17" t="s">
        <v>481</v>
      </c>
    </row>
    <row r="386" spans="2:51" s="10" customFormat="1" ht="22.5" customHeight="1">
      <c r="B386" s="155"/>
      <c r="E386" s="156" t="s">
        <v>3</v>
      </c>
      <c r="F386" s="251" t="s">
        <v>482</v>
      </c>
      <c r="G386" s="252"/>
      <c r="H386" s="252"/>
      <c r="I386" s="252"/>
      <c r="K386" s="157">
        <v>6.58</v>
      </c>
      <c r="R386" s="158"/>
      <c r="T386" s="159"/>
      <c r="AA386" s="160"/>
      <c r="AT386" s="156" t="s">
        <v>167</v>
      </c>
      <c r="AU386" s="156" t="s">
        <v>103</v>
      </c>
      <c r="AV386" s="10" t="s">
        <v>103</v>
      </c>
      <c r="AW386" s="10" t="s">
        <v>36</v>
      </c>
      <c r="AX386" s="10" t="s">
        <v>79</v>
      </c>
      <c r="AY386" s="156" t="s">
        <v>159</v>
      </c>
    </row>
    <row r="387" spans="2:51" s="11" customFormat="1" ht="22.5" customHeight="1">
      <c r="B387" s="161"/>
      <c r="E387" s="162" t="s">
        <v>3</v>
      </c>
      <c r="F387" s="253" t="s">
        <v>168</v>
      </c>
      <c r="G387" s="254"/>
      <c r="H387" s="254"/>
      <c r="I387" s="254"/>
      <c r="K387" s="163">
        <v>6.58</v>
      </c>
      <c r="R387" s="164"/>
      <c r="T387" s="165"/>
      <c r="AA387" s="166"/>
      <c r="AT387" s="167" t="s">
        <v>167</v>
      </c>
      <c r="AU387" s="167" t="s">
        <v>103</v>
      </c>
      <c r="AV387" s="11" t="s">
        <v>164</v>
      </c>
      <c r="AW387" s="11" t="s">
        <v>36</v>
      </c>
      <c r="AX387" s="11" t="s">
        <v>21</v>
      </c>
      <c r="AY387" s="167" t="s">
        <v>159</v>
      </c>
    </row>
    <row r="388" spans="2:65" s="1" customFormat="1" ht="31.5" customHeight="1">
      <c r="B388" s="121"/>
      <c r="C388" s="148" t="s">
        <v>483</v>
      </c>
      <c r="D388" s="148" t="s">
        <v>160</v>
      </c>
      <c r="E388" s="149" t="s">
        <v>484</v>
      </c>
      <c r="F388" s="247" t="s">
        <v>485</v>
      </c>
      <c r="G388" s="248"/>
      <c r="H388" s="248"/>
      <c r="I388" s="248"/>
      <c r="J388" s="150" t="s">
        <v>211</v>
      </c>
      <c r="K388" s="151">
        <v>57.67</v>
      </c>
      <c r="L388" s="249">
        <v>0</v>
      </c>
      <c r="M388" s="248"/>
      <c r="N388" s="250">
        <f>ROUND(L388*K388,2)</f>
        <v>0</v>
      </c>
      <c r="O388" s="248"/>
      <c r="P388" s="248"/>
      <c r="Q388" s="248"/>
      <c r="R388" s="123"/>
      <c r="T388" s="152" t="s">
        <v>3</v>
      </c>
      <c r="U388" s="40" t="s">
        <v>44</v>
      </c>
      <c r="W388" s="153">
        <f>V388*K388</f>
        <v>0</v>
      </c>
      <c r="X388" s="153">
        <v>0</v>
      </c>
      <c r="Y388" s="153">
        <f>X388*K388</f>
        <v>0</v>
      </c>
      <c r="Z388" s="153">
        <v>0.00177</v>
      </c>
      <c r="AA388" s="154">
        <f>Z388*K388</f>
        <v>0.10207590000000001</v>
      </c>
      <c r="AR388" s="17" t="s">
        <v>196</v>
      </c>
      <c r="AT388" s="17" t="s">
        <v>160</v>
      </c>
      <c r="AU388" s="17" t="s">
        <v>103</v>
      </c>
      <c r="AY388" s="17" t="s">
        <v>159</v>
      </c>
      <c r="BE388" s="98">
        <f>IF(U388="základní",N388,0)</f>
        <v>0</v>
      </c>
      <c r="BF388" s="98">
        <f>IF(U388="snížená",N388,0)</f>
        <v>0</v>
      </c>
      <c r="BG388" s="98">
        <f>IF(U388="zákl. přenesená",N388,0)</f>
        <v>0</v>
      </c>
      <c r="BH388" s="98">
        <f>IF(U388="sníž. přenesená",N388,0)</f>
        <v>0</v>
      </c>
      <c r="BI388" s="98">
        <f>IF(U388="nulová",N388,0)</f>
        <v>0</v>
      </c>
      <c r="BJ388" s="17" t="s">
        <v>21</v>
      </c>
      <c r="BK388" s="98">
        <f>ROUND(L388*K388,2)</f>
        <v>0</v>
      </c>
      <c r="BL388" s="17" t="s">
        <v>196</v>
      </c>
      <c r="BM388" s="17" t="s">
        <v>486</v>
      </c>
    </row>
    <row r="389" spans="2:51" s="10" customFormat="1" ht="22.5" customHeight="1">
      <c r="B389" s="155"/>
      <c r="E389" s="156" t="s">
        <v>3</v>
      </c>
      <c r="F389" s="251" t="s">
        <v>487</v>
      </c>
      <c r="G389" s="252"/>
      <c r="H389" s="252"/>
      <c r="I389" s="252"/>
      <c r="K389" s="157">
        <v>57.67</v>
      </c>
      <c r="R389" s="158"/>
      <c r="T389" s="159"/>
      <c r="AA389" s="160"/>
      <c r="AT389" s="156" t="s">
        <v>167</v>
      </c>
      <c r="AU389" s="156" t="s">
        <v>103</v>
      </c>
      <c r="AV389" s="10" t="s">
        <v>103</v>
      </c>
      <c r="AW389" s="10" t="s">
        <v>36</v>
      </c>
      <c r="AX389" s="10" t="s">
        <v>79</v>
      </c>
      <c r="AY389" s="156" t="s">
        <v>159</v>
      </c>
    </row>
    <row r="390" spans="2:51" s="11" customFormat="1" ht="22.5" customHeight="1">
      <c r="B390" s="161"/>
      <c r="E390" s="162" t="s">
        <v>3</v>
      </c>
      <c r="F390" s="253" t="s">
        <v>168</v>
      </c>
      <c r="G390" s="254"/>
      <c r="H390" s="254"/>
      <c r="I390" s="254"/>
      <c r="K390" s="163">
        <v>57.67</v>
      </c>
      <c r="R390" s="164"/>
      <c r="T390" s="165"/>
      <c r="AA390" s="166"/>
      <c r="AT390" s="167" t="s">
        <v>167</v>
      </c>
      <c r="AU390" s="167" t="s">
        <v>103</v>
      </c>
      <c r="AV390" s="11" t="s">
        <v>164</v>
      </c>
      <c r="AW390" s="11" t="s">
        <v>36</v>
      </c>
      <c r="AX390" s="11" t="s">
        <v>21</v>
      </c>
      <c r="AY390" s="167" t="s">
        <v>159</v>
      </c>
    </row>
    <row r="391" spans="2:65" s="1" customFormat="1" ht="22.5" customHeight="1">
      <c r="B391" s="121"/>
      <c r="C391" s="148" t="s">
        <v>488</v>
      </c>
      <c r="D391" s="148" t="s">
        <v>160</v>
      </c>
      <c r="E391" s="149" t="s">
        <v>489</v>
      </c>
      <c r="F391" s="247" t="s">
        <v>490</v>
      </c>
      <c r="G391" s="248"/>
      <c r="H391" s="248"/>
      <c r="I391" s="248"/>
      <c r="J391" s="150" t="s">
        <v>206</v>
      </c>
      <c r="K391" s="151">
        <v>6</v>
      </c>
      <c r="L391" s="249">
        <v>0</v>
      </c>
      <c r="M391" s="248"/>
      <c r="N391" s="250">
        <f>ROUND(L391*K391,2)</f>
        <v>0</v>
      </c>
      <c r="O391" s="248"/>
      <c r="P391" s="248"/>
      <c r="Q391" s="248"/>
      <c r="R391" s="123"/>
      <c r="T391" s="152" t="s">
        <v>3</v>
      </c>
      <c r="U391" s="40" t="s">
        <v>44</v>
      </c>
      <c r="W391" s="153">
        <f>V391*K391</f>
        <v>0</v>
      </c>
      <c r="X391" s="153">
        <v>0</v>
      </c>
      <c r="Y391" s="153">
        <f>X391*K391</f>
        <v>0</v>
      </c>
      <c r="Z391" s="153">
        <v>0.00906</v>
      </c>
      <c r="AA391" s="154">
        <f>Z391*K391</f>
        <v>0.054360000000000006</v>
      </c>
      <c r="AR391" s="17" t="s">
        <v>196</v>
      </c>
      <c r="AT391" s="17" t="s">
        <v>160</v>
      </c>
      <c r="AU391" s="17" t="s">
        <v>103</v>
      </c>
      <c r="AY391" s="17" t="s">
        <v>159</v>
      </c>
      <c r="BE391" s="98">
        <f>IF(U391="základní",N391,0)</f>
        <v>0</v>
      </c>
      <c r="BF391" s="98">
        <f>IF(U391="snížená",N391,0)</f>
        <v>0</v>
      </c>
      <c r="BG391" s="98">
        <f>IF(U391="zákl. přenesená",N391,0)</f>
        <v>0</v>
      </c>
      <c r="BH391" s="98">
        <f>IF(U391="sníž. přenesená",N391,0)</f>
        <v>0</v>
      </c>
      <c r="BI391" s="98">
        <f>IF(U391="nulová",N391,0)</f>
        <v>0</v>
      </c>
      <c r="BJ391" s="17" t="s">
        <v>21</v>
      </c>
      <c r="BK391" s="98">
        <f>ROUND(L391*K391,2)</f>
        <v>0</v>
      </c>
      <c r="BL391" s="17" t="s">
        <v>196</v>
      </c>
      <c r="BM391" s="17" t="s">
        <v>491</v>
      </c>
    </row>
    <row r="392" spans="2:65" s="1" customFormat="1" ht="22.5" customHeight="1">
      <c r="B392" s="121"/>
      <c r="C392" s="148" t="s">
        <v>492</v>
      </c>
      <c r="D392" s="148" t="s">
        <v>160</v>
      </c>
      <c r="E392" s="149" t="s">
        <v>493</v>
      </c>
      <c r="F392" s="247" t="s">
        <v>494</v>
      </c>
      <c r="G392" s="248"/>
      <c r="H392" s="248"/>
      <c r="I392" s="248"/>
      <c r="J392" s="150" t="s">
        <v>211</v>
      </c>
      <c r="K392" s="151">
        <v>9.46</v>
      </c>
      <c r="L392" s="249">
        <v>0</v>
      </c>
      <c r="M392" s="248"/>
      <c r="N392" s="250">
        <f>ROUND(L392*K392,2)</f>
        <v>0</v>
      </c>
      <c r="O392" s="248"/>
      <c r="P392" s="248"/>
      <c r="Q392" s="248"/>
      <c r="R392" s="123"/>
      <c r="T392" s="152" t="s">
        <v>3</v>
      </c>
      <c r="U392" s="40" t="s">
        <v>44</v>
      </c>
      <c r="W392" s="153">
        <f>V392*K392</f>
        <v>0</v>
      </c>
      <c r="X392" s="153">
        <v>0</v>
      </c>
      <c r="Y392" s="153">
        <f>X392*K392</f>
        <v>0</v>
      </c>
      <c r="Z392" s="153">
        <v>0.00175</v>
      </c>
      <c r="AA392" s="154">
        <f>Z392*K392</f>
        <v>0.016555</v>
      </c>
      <c r="AR392" s="17" t="s">
        <v>196</v>
      </c>
      <c r="AT392" s="17" t="s">
        <v>160</v>
      </c>
      <c r="AU392" s="17" t="s">
        <v>103</v>
      </c>
      <c r="AY392" s="17" t="s">
        <v>159</v>
      </c>
      <c r="BE392" s="98">
        <f>IF(U392="základní",N392,0)</f>
        <v>0</v>
      </c>
      <c r="BF392" s="98">
        <f>IF(U392="snížená",N392,0)</f>
        <v>0</v>
      </c>
      <c r="BG392" s="98">
        <f>IF(U392="zákl. přenesená",N392,0)</f>
        <v>0</v>
      </c>
      <c r="BH392" s="98">
        <f>IF(U392="sníž. přenesená",N392,0)</f>
        <v>0</v>
      </c>
      <c r="BI392" s="98">
        <f>IF(U392="nulová",N392,0)</f>
        <v>0</v>
      </c>
      <c r="BJ392" s="17" t="s">
        <v>21</v>
      </c>
      <c r="BK392" s="98">
        <f>ROUND(L392*K392,2)</f>
        <v>0</v>
      </c>
      <c r="BL392" s="17" t="s">
        <v>196</v>
      </c>
      <c r="BM392" s="17" t="s">
        <v>495</v>
      </c>
    </row>
    <row r="393" spans="2:51" s="10" customFormat="1" ht="22.5" customHeight="1">
      <c r="B393" s="155"/>
      <c r="E393" s="156" t="s">
        <v>3</v>
      </c>
      <c r="F393" s="251" t="s">
        <v>496</v>
      </c>
      <c r="G393" s="252"/>
      <c r="H393" s="252"/>
      <c r="I393" s="252"/>
      <c r="K393" s="157">
        <v>9.46</v>
      </c>
      <c r="R393" s="158"/>
      <c r="T393" s="159"/>
      <c r="AA393" s="160"/>
      <c r="AT393" s="156" t="s">
        <v>167</v>
      </c>
      <c r="AU393" s="156" t="s">
        <v>103</v>
      </c>
      <c r="AV393" s="10" t="s">
        <v>103</v>
      </c>
      <c r="AW393" s="10" t="s">
        <v>36</v>
      </c>
      <c r="AX393" s="10" t="s">
        <v>79</v>
      </c>
      <c r="AY393" s="156" t="s">
        <v>159</v>
      </c>
    </row>
    <row r="394" spans="2:51" s="11" customFormat="1" ht="22.5" customHeight="1">
      <c r="B394" s="161"/>
      <c r="E394" s="162" t="s">
        <v>3</v>
      </c>
      <c r="F394" s="253" t="s">
        <v>168</v>
      </c>
      <c r="G394" s="254"/>
      <c r="H394" s="254"/>
      <c r="I394" s="254"/>
      <c r="K394" s="163">
        <v>9.46</v>
      </c>
      <c r="R394" s="164"/>
      <c r="T394" s="165"/>
      <c r="AA394" s="166"/>
      <c r="AT394" s="167" t="s">
        <v>167</v>
      </c>
      <c r="AU394" s="167" t="s">
        <v>103</v>
      </c>
      <c r="AV394" s="11" t="s">
        <v>164</v>
      </c>
      <c r="AW394" s="11" t="s">
        <v>36</v>
      </c>
      <c r="AX394" s="11" t="s">
        <v>21</v>
      </c>
      <c r="AY394" s="167" t="s">
        <v>159</v>
      </c>
    </row>
    <row r="395" spans="2:65" s="1" customFormat="1" ht="22.5" customHeight="1">
      <c r="B395" s="121"/>
      <c r="C395" s="148" t="s">
        <v>497</v>
      </c>
      <c r="D395" s="148" t="s">
        <v>160</v>
      </c>
      <c r="E395" s="149" t="s">
        <v>498</v>
      </c>
      <c r="F395" s="247" t="s">
        <v>499</v>
      </c>
      <c r="G395" s="248"/>
      <c r="H395" s="248"/>
      <c r="I395" s="248"/>
      <c r="J395" s="150" t="s">
        <v>163</v>
      </c>
      <c r="K395" s="151">
        <v>3.835</v>
      </c>
      <c r="L395" s="249">
        <v>0</v>
      </c>
      <c r="M395" s="248"/>
      <c r="N395" s="250">
        <f>ROUND(L395*K395,2)</f>
        <v>0</v>
      </c>
      <c r="O395" s="248"/>
      <c r="P395" s="248"/>
      <c r="Q395" s="248"/>
      <c r="R395" s="123"/>
      <c r="T395" s="152" t="s">
        <v>3</v>
      </c>
      <c r="U395" s="40" t="s">
        <v>44</v>
      </c>
      <c r="W395" s="153">
        <f>V395*K395</f>
        <v>0</v>
      </c>
      <c r="X395" s="153">
        <v>0</v>
      </c>
      <c r="Y395" s="153">
        <f>X395*K395</f>
        <v>0</v>
      </c>
      <c r="Z395" s="153">
        <v>0.00584</v>
      </c>
      <c r="AA395" s="154">
        <f>Z395*K395</f>
        <v>0.0223964</v>
      </c>
      <c r="AR395" s="17" t="s">
        <v>196</v>
      </c>
      <c r="AT395" s="17" t="s">
        <v>160</v>
      </c>
      <c r="AU395" s="17" t="s">
        <v>103</v>
      </c>
      <c r="AY395" s="17" t="s">
        <v>159</v>
      </c>
      <c r="BE395" s="98">
        <f>IF(U395="základní",N395,0)</f>
        <v>0</v>
      </c>
      <c r="BF395" s="98">
        <f>IF(U395="snížená",N395,0)</f>
        <v>0</v>
      </c>
      <c r="BG395" s="98">
        <f>IF(U395="zákl. přenesená",N395,0)</f>
        <v>0</v>
      </c>
      <c r="BH395" s="98">
        <f>IF(U395="sníž. přenesená",N395,0)</f>
        <v>0</v>
      </c>
      <c r="BI395" s="98">
        <f>IF(U395="nulová",N395,0)</f>
        <v>0</v>
      </c>
      <c r="BJ395" s="17" t="s">
        <v>21</v>
      </c>
      <c r="BK395" s="98">
        <f>ROUND(L395*K395,2)</f>
        <v>0</v>
      </c>
      <c r="BL395" s="17" t="s">
        <v>196</v>
      </c>
      <c r="BM395" s="17" t="s">
        <v>500</v>
      </c>
    </row>
    <row r="396" spans="2:51" s="10" customFormat="1" ht="22.5" customHeight="1">
      <c r="B396" s="155"/>
      <c r="E396" s="156" t="s">
        <v>3</v>
      </c>
      <c r="F396" s="251" t="s">
        <v>501</v>
      </c>
      <c r="G396" s="252"/>
      <c r="H396" s="252"/>
      <c r="I396" s="252"/>
      <c r="K396" s="157">
        <v>3.835</v>
      </c>
      <c r="R396" s="158"/>
      <c r="T396" s="159"/>
      <c r="AA396" s="160"/>
      <c r="AT396" s="156" t="s">
        <v>167</v>
      </c>
      <c r="AU396" s="156" t="s">
        <v>103</v>
      </c>
      <c r="AV396" s="10" t="s">
        <v>103</v>
      </c>
      <c r="AW396" s="10" t="s">
        <v>36</v>
      </c>
      <c r="AX396" s="10" t="s">
        <v>79</v>
      </c>
      <c r="AY396" s="156" t="s">
        <v>159</v>
      </c>
    </row>
    <row r="397" spans="2:51" s="11" customFormat="1" ht="22.5" customHeight="1">
      <c r="B397" s="161"/>
      <c r="E397" s="162" t="s">
        <v>3</v>
      </c>
      <c r="F397" s="253" t="s">
        <v>168</v>
      </c>
      <c r="G397" s="254"/>
      <c r="H397" s="254"/>
      <c r="I397" s="254"/>
      <c r="K397" s="163">
        <v>3.835</v>
      </c>
      <c r="R397" s="164"/>
      <c r="T397" s="165"/>
      <c r="AA397" s="166"/>
      <c r="AT397" s="167" t="s">
        <v>167</v>
      </c>
      <c r="AU397" s="167" t="s">
        <v>103</v>
      </c>
      <c r="AV397" s="11" t="s">
        <v>164</v>
      </c>
      <c r="AW397" s="11" t="s">
        <v>36</v>
      </c>
      <c r="AX397" s="11" t="s">
        <v>21</v>
      </c>
      <c r="AY397" s="167" t="s">
        <v>159</v>
      </c>
    </row>
    <row r="398" spans="2:65" s="1" customFormat="1" ht="22.5" customHeight="1">
      <c r="B398" s="121"/>
      <c r="C398" s="148" t="s">
        <v>502</v>
      </c>
      <c r="D398" s="148" t="s">
        <v>160</v>
      </c>
      <c r="E398" s="149" t="s">
        <v>503</v>
      </c>
      <c r="F398" s="247" t="s">
        <v>504</v>
      </c>
      <c r="G398" s="248"/>
      <c r="H398" s="248"/>
      <c r="I398" s="248"/>
      <c r="J398" s="150" t="s">
        <v>211</v>
      </c>
      <c r="K398" s="151">
        <v>59.36</v>
      </c>
      <c r="L398" s="249">
        <v>0</v>
      </c>
      <c r="M398" s="248"/>
      <c r="N398" s="250">
        <f>ROUND(L398*K398,2)</f>
        <v>0</v>
      </c>
      <c r="O398" s="248"/>
      <c r="P398" s="248"/>
      <c r="Q398" s="248"/>
      <c r="R398" s="123"/>
      <c r="T398" s="152" t="s">
        <v>3</v>
      </c>
      <c r="U398" s="40" t="s">
        <v>44</v>
      </c>
      <c r="W398" s="153">
        <f>V398*K398</f>
        <v>0</v>
      </c>
      <c r="X398" s="153">
        <v>0</v>
      </c>
      <c r="Y398" s="153">
        <f>X398*K398</f>
        <v>0</v>
      </c>
      <c r="Z398" s="153">
        <v>0.0026</v>
      </c>
      <c r="AA398" s="154">
        <f>Z398*K398</f>
        <v>0.154336</v>
      </c>
      <c r="AR398" s="17" t="s">
        <v>196</v>
      </c>
      <c r="AT398" s="17" t="s">
        <v>160</v>
      </c>
      <c r="AU398" s="17" t="s">
        <v>103</v>
      </c>
      <c r="AY398" s="17" t="s">
        <v>159</v>
      </c>
      <c r="BE398" s="98">
        <f>IF(U398="základní",N398,0)</f>
        <v>0</v>
      </c>
      <c r="BF398" s="98">
        <f>IF(U398="snížená",N398,0)</f>
        <v>0</v>
      </c>
      <c r="BG398" s="98">
        <f>IF(U398="zákl. přenesená",N398,0)</f>
        <v>0</v>
      </c>
      <c r="BH398" s="98">
        <f>IF(U398="sníž. přenesená",N398,0)</f>
        <v>0</v>
      </c>
      <c r="BI398" s="98">
        <f>IF(U398="nulová",N398,0)</f>
        <v>0</v>
      </c>
      <c r="BJ398" s="17" t="s">
        <v>21</v>
      </c>
      <c r="BK398" s="98">
        <f>ROUND(L398*K398,2)</f>
        <v>0</v>
      </c>
      <c r="BL398" s="17" t="s">
        <v>196</v>
      </c>
      <c r="BM398" s="17" t="s">
        <v>505</v>
      </c>
    </row>
    <row r="399" spans="2:51" s="10" customFormat="1" ht="22.5" customHeight="1">
      <c r="B399" s="155"/>
      <c r="E399" s="156" t="s">
        <v>3</v>
      </c>
      <c r="F399" s="251" t="s">
        <v>506</v>
      </c>
      <c r="G399" s="252"/>
      <c r="H399" s="252"/>
      <c r="I399" s="252"/>
      <c r="K399" s="157">
        <v>59.36</v>
      </c>
      <c r="R399" s="158"/>
      <c r="T399" s="159"/>
      <c r="AA399" s="160"/>
      <c r="AT399" s="156" t="s">
        <v>167</v>
      </c>
      <c r="AU399" s="156" t="s">
        <v>103</v>
      </c>
      <c r="AV399" s="10" t="s">
        <v>103</v>
      </c>
      <c r="AW399" s="10" t="s">
        <v>36</v>
      </c>
      <c r="AX399" s="10" t="s">
        <v>79</v>
      </c>
      <c r="AY399" s="156" t="s">
        <v>159</v>
      </c>
    </row>
    <row r="400" spans="2:51" s="11" customFormat="1" ht="22.5" customHeight="1">
      <c r="B400" s="161"/>
      <c r="E400" s="162" t="s">
        <v>3</v>
      </c>
      <c r="F400" s="253" t="s">
        <v>168</v>
      </c>
      <c r="G400" s="254"/>
      <c r="H400" s="254"/>
      <c r="I400" s="254"/>
      <c r="K400" s="163">
        <v>59.36</v>
      </c>
      <c r="R400" s="164"/>
      <c r="T400" s="165"/>
      <c r="AA400" s="166"/>
      <c r="AT400" s="167" t="s">
        <v>167</v>
      </c>
      <c r="AU400" s="167" t="s">
        <v>103</v>
      </c>
      <c r="AV400" s="11" t="s">
        <v>164</v>
      </c>
      <c r="AW400" s="11" t="s">
        <v>36</v>
      </c>
      <c r="AX400" s="11" t="s">
        <v>21</v>
      </c>
      <c r="AY400" s="167" t="s">
        <v>159</v>
      </c>
    </row>
    <row r="401" spans="2:65" s="1" customFormat="1" ht="31.5" customHeight="1">
      <c r="B401" s="121"/>
      <c r="C401" s="148" t="s">
        <v>507</v>
      </c>
      <c r="D401" s="148" t="s">
        <v>160</v>
      </c>
      <c r="E401" s="149" t="s">
        <v>508</v>
      </c>
      <c r="F401" s="247" t="s">
        <v>509</v>
      </c>
      <c r="G401" s="248"/>
      <c r="H401" s="248"/>
      <c r="I401" s="248"/>
      <c r="J401" s="150" t="s">
        <v>163</v>
      </c>
      <c r="K401" s="151">
        <v>276.205</v>
      </c>
      <c r="L401" s="249">
        <v>0</v>
      </c>
      <c r="M401" s="248"/>
      <c r="N401" s="250">
        <f>ROUND(L401*K401,2)</f>
        <v>0</v>
      </c>
      <c r="O401" s="248"/>
      <c r="P401" s="248"/>
      <c r="Q401" s="248"/>
      <c r="R401" s="123"/>
      <c r="T401" s="152" t="s">
        <v>3</v>
      </c>
      <c r="U401" s="40" t="s">
        <v>44</v>
      </c>
      <c r="W401" s="153">
        <f>V401*K401</f>
        <v>0</v>
      </c>
      <c r="X401" s="153">
        <v>0</v>
      </c>
      <c r="Y401" s="153">
        <f>X401*K401</f>
        <v>0</v>
      </c>
      <c r="Z401" s="153">
        <v>0</v>
      </c>
      <c r="AA401" s="154">
        <f>Z401*K401</f>
        <v>0</v>
      </c>
      <c r="AR401" s="17" t="s">
        <v>196</v>
      </c>
      <c r="AT401" s="17" t="s">
        <v>160</v>
      </c>
      <c r="AU401" s="17" t="s">
        <v>103</v>
      </c>
      <c r="AY401" s="17" t="s">
        <v>159</v>
      </c>
      <c r="BE401" s="98">
        <f>IF(U401="základní",N401,0)</f>
        <v>0</v>
      </c>
      <c r="BF401" s="98">
        <f>IF(U401="snížená",N401,0)</f>
        <v>0</v>
      </c>
      <c r="BG401" s="98">
        <f>IF(U401="zákl. přenesená",N401,0)</f>
        <v>0</v>
      </c>
      <c r="BH401" s="98">
        <f>IF(U401="sníž. přenesená",N401,0)</f>
        <v>0</v>
      </c>
      <c r="BI401" s="98">
        <f>IF(U401="nulová",N401,0)</f>
        <v>0</v>
      </c>
      <c r="BJ401" s="17" t="s">
        <v>21</v>
      </c>
      <c r="BK401" s="98">
        <f>ROUND(L401*K401,2)</f>
        <v>0</v>
      </c>
      <c r="BL401" s="17" t="s">
        <v>196</v>
      </c>
      <c r="BM401" s="17" t="s">
        <v>510</v>
      </c>
    </row>
    <row r="402" spans="2:51" s="10" customFormat="1" ht="22.5" customHeight="1">
      <c r="B402" s="155"/>
      <c r="E402" s="156" t="s">
        <v>3</v>
      </c>
      <c r="F402" s="251" t="s">
        <v>511</v>
      </c>
      <c r="G402" s="252"/>
      <c r="H402" s="252"/>
      <c r="I402" s="252"/>
      <c r="K402" s="157">
        <v>276.205</v>
      </c>
      <c r="R402" s="158"/>
      <c r="T402" s="159"/>
      <c r="AA402" s="160"/>
      <c r="AT402" s="156" t="s">
        <v>167</v>
      </c>
      <c r="AU402" s="156" t="s">
        <v>103</v>
      </c>
      <c r="AV402" s="10" t="s">
        <v>103</v>
      </c>
      <c r="AW402" s="10" t="s">
        <v>36</v>
      </c>
      <c r="AX402" s="10" t="s">
        <v>79</v>
      </c>
      <c r="AY402" s="156" t="s">
        <v>159</v>
      </c>
    </row>
    <row r="403" spans="2:51" s="11" customFormat="1" ht="22.5" customHeight="1">
      <c r="B403" s="161"/>
      <c r="E403" s="162" t="s">
        <v>3</v>
      </c>
      <c r="F403" s="253" t="s">
        <v>168</v>
      </c>
      <c r="G403" s="254"/>
      <c r="H403" s="254"/>
      <c r="I403" s="254"/>
      <c r="K403" s="163">
        <v>276.205</v>
      </c>
      <c r="R403" s="164"/>
      <c r="T403" s="165"/>
      <c r="AA403" s="166"/>
      <c r="AT403" s="167" t="s">
        <v>167</v>
      </c>
      <c r="AU403" s="167" t="s">
        <v>103</v>
      </c>
      <c r="AV403" s="11" t="s">
        <v>164</v>
      </c>
      <c r="AW403" s="11" t="s">
        <v>36</v>
      </c>
      <c r="AX403" s="11" t="s">
        <v>21</v>
      </c>
      <c r="AY403" s="167" t="s">
        <v>159</v>
      </c>
    </row>
    <row r="404" spans="2:65" s="1" customFormat="1" ht="78.75" customHeight="1">
      <c r="B404" s="121"/>
      <c r="C404" s="168" t="s">
        <v>512</v>
      </c>
      <c r="D404" s="168" t="s">
        <v>262</v>
      </c>
      <c r="E404" s="169" t="s">
        <v>513</v>
      </c>
      <c r="F404" s="256" t="s">
        <v>1074</v>
      </c>
      <c r="G404" s="257"/>
      <c r="H404" s="257"/>
      <c r="I404" s="257"/>
      <c r="J404" s="170" t="s">
        <v>163</v>
      </c>
      <c r="K404" s="171">
        <v>276.205</v>
      </c>
      <c r="L404" s="258">
        <v>0</v>
      </c>
      <c r="M404" s="257"/>
      <c r="N404" s="259">
        <f>ROUND(L404*K404,2)</f>
        <v>0</v>
      </c>
      <c r="O404" s="248"/>
      <c r="P404" s="248"/>
      <c r="Q404" s="248"/>
      <c r="R404" s="123"/>
      <c r="T404" s="152" t="s">
        <v>3</v>
      </c>
      <c r="U404" s="40" t="s">
        <v>44</v>
      </c>
      <c r="W404" s="153">
        <f>V404*K404</f>
        <v>0</v>
      </c>
      <c r="X404" s="153">
        <v>0</v>
      </c>
      <c r="Y404" s="153">
        <f>X404*K404</f>
        <v>0</v>
      </c>
      <c r="Z404" s="153">
        <v>0</v>
      </c>
      <c r="AA404" s="154">
        <f>Z404*K404</f>
        <v>0</v>
      </c>
      <c r="AR404" s="17" t="s">
        <v>265</v>
      </c>
      <c r="AT404" s="17" t="s">
        <v>262</v>
      </c>
      <c r="AU404" s="17" t="s">
        <v>103</v>
      </c>
      <c r="AY404" s="17" t="s">
        <v>159</v>
      </c>
      <c r="BE404" s="98">
        <f>IF(U404="základní",N404,0)</f>
        <v>0</v>
      </c>
      <c r="BF404" s="98">
        <f>IF(U404="snížená",N404,0)</f>
        <v>0</v>
      </c>
      <c r="BG404" s="98">
        <f>IF(U404="zákl. přenesená",N404,0)</f>
        <v>0</v>
      </c>
      <c r="BH404" s="98">
        <f>IF(U404="sníž. přenesená",N404,0)</f>
        <v>0</v>
      </c>
      <c r="BI404" s="98">
        <f>IF(U404="nulová",N404,0)</f>
        <v>0</v>
      </c>
      <c r="BJ404" s="17" t="s">
        <v>21</v>
      </c>
      <c r="BK404" s="98">
        <f>ROUND(L404*K404,2)</f>
        <v>0</v>
      </c>
      <c r="BL404" s="17" t="s">
        <v>196</v>
      </c>
      <c r="BM404" s="17" t="s">
        <v>514</v>
      </c>
    </row>
    <row r="405" spans="2:65" s="1" customFormat="1" ht="31.5" customHeight="1">
      <c r="B405" s="121"/>
      <c r="C405" s="148" t="s">
        <v>515</v>
      </c>
      <c r="D405" s="148" t="s">
        <v>160</v>
      </c>
      <c r="E405" s="149" t="s">
        <v>516</v>
      </c>
      <c r="F405" s="247" t="s">
        <v>517</v>
      </c>
      <c r="G405" s="248"/>
      <c r="H405" s="248"/>
      <c r="I405" s="248"/>
      <c r="J405" s="150" t="s">
        <v>206</v>
      </c>
      <c r="K405" s="151">
        <v>4</v>
      </c>
      <c r="L405" s="249">
        <v>0</v>
      </c>
      <c r="M405" s="248"/>
      <c r="N405" s="250">
        <f>ROUND(L405*K405,2)</f>
        <v>0</v>
      </c>
      <c r="O405" s="248"/>
      <c r="P405" s="248"/>
      <c r="Q405" s="248"/>
      <c r="R405" s="123"/>
      <c r="T405" s="152" t="s">
        <v>3</v>
      </c>
      <c r="U405" s="40" t="s">
        <v>44</v>
      </c>
      <c r="W405" s="153">
        <f>V405*K405</f>
        <v>0</v>
      </c>
      <c r="X405" s="153">
        <v>0</v>
      </c>
      <c r="Y405" s="153">
        <f>X405*K405</f>
        <v>0</v>
      </c>
      <c r="Z405" s="153">
        <v>0</v>
      </c>
      <c r="AA405" s="154">
        <f>Z405*K405</f>
        <v>0</v>
      </c>
      <c r="AR405" s="17" t="s">
        <v>196</v>
      </c>
      <c r="AT405" s="17" t="s">
        <v>160</v>
      </c>
      <c r="AU405" s="17" t="s">
        <v>103</v>
      </c>
      <c r="AY405" s="17" t="s">
        <v>159</v>
      </c>
      <c r="BE405" s="98">
        <f>IF(U405="základní",N405,0)</f>
        <v>0</v>
      </c>
      <c r="BF405" s="98">
        <f>IF(U405="snížená",N405,0)</f>
        <v>0</v>
      </c>
      <c r="BG405" s="98">
        <f>IF(U405="zákl. přenesená",N405,0)</f>
        <v>0</v>
      </c>
      <c r="BH405" s="98">
        <f>IF(U405="sníž. přenesená",N405,0)</f>
        <v>0</v>
      </c>
      <c r="BI405" s="98">
        <f>IF(U405="nulová",N405,0)</f>
        <v>0</v>
      </c>
      <c r="BJ405" s="17" t="s">
        <v>21</v>
      </c>
      <c r="BK405" s="98">
        <f>ROUND(L405*K405,2)</f>
        <v>0</v>
      </c>
      <c r="BL405" s="17" t="s">
        <v>196</v>
      </c>
      <c r="BM405" s="17" t="s">
        <v>518</v>
      </c>
    </row>
    <row r="406" spans="2:51" s="10" customFormat="1" ht="22.5" customHeight="1">
      <c r="B406" s="155"/>
      <c r="E406" s="156" t="s">
        <v>3</v>
      </c>
      <c r="F406" s="251" t="s">
        <v>519</v>
      </c>
      <c r="G406" s="252"/>
      <c r="H406" s="252"/>
      <c r="I406" s="252"/>
      <c r="K406" s="157">
        <v>4</v>
      </c>
      <c r="R406" s="158"/>
      <c r="T406" s="159"/>
      <c r="AA406" s="160"/>
      <c r="AT406" s="156" t="s">
        <v>167</v>
      </c>
      <c r="AU406" s="156" t="s">
        <v>103</v>
      </c>
      <c r="AV406" s="10" t="s">
        <v>103</v>
      </c>
      <c r="AW406" s="10" t="s">
        <v>36</v>
      </c>
      <c r="AX406" s="10" t="s">
        <v>79</v>
      </c>
      <c r="AY406" s="156" t="s">
        <v>159</v>
      </c>
    </row>
    <row r="407" spans="2:51" s="11" customFormat="1" ht="22.5" customHeight="1">
      <c r="B407" s="161"/>
      <c r="E407" s="162" t="s">
        <v>3</v>
      </c>
      <c r="F407" s="253" t="s">
        <v>168</v>
      </c>
      <c r="G407" s="254"/>
      <c r="H407" s="254"/>
      <c r="I407" s="254"/>
      <c r="K407" s="163">
        <v>4</v>
      </c>
      <c r="R407" s="164"/>
      <c r="T407" s="165"/>
      <c r="AA407" s="166"/>
      <c r="AT407" s="167" t="s">
        <v>167</v>
      </c>
      <c r="AU407" s="167" t="s">
        <v>103</v>
      </c>
      <c r="AV407" s="11" t="s">
        <v>164</v>
      </c>
      <c r="AW407" s="11" t="s">
        <v>36</v>
      </c>
      <c r="AX407" s="11" t="s">
        <v>21</v>
      </c>
      <c r="AY407" s="167" t="s">
        <v>159</v>
      </c>
    </row>
    <row r="408" spans="2:65" s="1" customFormat="1" ht="31.5" customHeight="1">
      <c r="B408" s="121"/>
      <c r="C408" s="168" t="s">
        <v>520</v>
      </c>
      <c r="D408" s="168" t="s">
        <v>262</v>
      </c>
      <c r="E408" s="169" t="s">
        <v>521</v>
      </c>
      <c r="F408" s="256" t="s">
        <v>522</v>
      </c>
      <c r="G408" s="257"/>
      <c r="H408" s="257"/>
      <c r="I408" s="257"/>
      <c r="J408" s="170" t="s">
        <v>206</v>
      </c>
      <c r="K408" s="171">
        <v>4</v>
      </c>
      <c r="L408" s="258">
        <v>0</v>
      </c>
      <c r="M408" s="257"/>
      <c r="N408" s="259">
        <f>ROUND(L408*K408,2)</f>
        <v>0</v>
      </c>
      <c r="O408" s="248"/>
      <c r="P408" s="248"/>
      <c r="Q408" s="248"/>
      <c r="R408" s="123"/>
      <c r="T408" s="152" t="s">
        <v>3</v>
      </c>
      <c r="U408" s="40" t="s">
        <v>44</v>
      </c>
      <c r="W408" s="153">
        <f>V408*K408</f>
        <v>0</v>
      </c>
      <c r="X408" s="153">
        <v>0.009</v>
      </c>
      <c r="Y408" s="153">
        <f>X408*K408</f>
        <v>0.036</v>
      </c>
      <c r="Z408" s="153">
        <v>0</v>
      </c>
      <c r="AA408" s="154">
        <f>Z408*K408</f>
        <v>0</v>
      </c>
      <c r="AR408" s="17" t="s">
        <v>265</v>
      </c>
      <c r="AT408" s="17" t="s">
        <v>262</v>
      </c>
      <c r="AU408" s="17" t="s">
        <v>103</v>
      </c>
      <c r="AY408" s="17" t="s">
        <v>159</v>
      </c>
      <c r="BE408" s="98">
        <f>IF(U408="základní",N408,0)</f>
        <v>0</v>
      </c>
      <c r="BF408" s="98">
        <f>IF(U408="snížená",N408,0)</f>
        <v>0</v>
      </c>
      <c r="BG408" s="98">
        <f>IF(U408="zákl. přenesená",N408,0)</f>
        <v>0</v>
      </c>
      <c r="BH408" s="98">
        <f>IF(U408="sníž. přenesená",N408,0)</f>
        <v>0</v>
      </c>
      <c r="BI408" s="98">
        <f>IF(U408="nulová",N408,0)</f>
        <v>0</v>
      </c>
      <c r="BJ408" s="17" t="s">
        <v>21</v>
      </c>
      <c r="BK408" s="98">
        <f>ROUND(L408*K408,2)</f>
        <v>0</v>
      </c>
      <c r="BL408" s="17" t="s">
        <v>196</v>
      </c>
      <c r="BM408" s="17" t="s">
        <v>523</v>
      </c>
    </row>
    <row r="409" spans="2:65" s="1" customFormat="1" ht="44.25" customHeight="1">
      <c r="B409" s="121"/>
      <c r="C409" s="148" t="s">
        <v>524</v>
      </c>
      <c r="D409" s="148" t="s">
        <v>160</v>
      </c>
      <c r="E409" s="149" t="s">
        <v>525</v>
      </c>
      <c r="F409" s="247" t="s">
        <v>526</v>
      </c>
      <c r="G409" s="248"/>
      <c r="H409" s="248"/>
      <c r="I409" s="248"/>
      <c r="J409" s="150" t="s">
        <v>211</v>
      </c>
      <c r="K409" s="151">
        <v>18.8</v>
      </c>
      <c r="L409" s="249">
        <v>0</v>
      </c>
      <c r="M409" s="248"/>
      <c r="N409" s="250">
        <f>ROUND(L409*K409,2)</f>
        <v>0</v>
      </c>
      <c r="O409" s="248"/>
      <c r="P409" s="248"/>
      <c r="Q409" s="248"/>
      <c r="R409" s="123"/>
      <c r="T409" s="152" t="s">
        <v>3</v>
      </c>
      <c r="U409" s="40" t="s">
        <v>44</v>
      </c>
      <c r="W409" s="153">
        <f>V409*K409</f>
        <v>0</v>
      </c>
      <c r="X409" s="153">
        <v>0.00431</v>
      </c>
      <c r="Y409" s="153">
        <f>X409*K409</f>
        <v>0.08102799999999999</v>
      </c>
      <c r="Z409" s="153">
        <v>0</v>
      </c>
      <c r="AA409" s="154">
        <f>Z409*K409</f>
        <v>0</v>
      </c>
      <c r="AR409" s="17" t="s">
        <v>196</v>
      </c>
      <c r="AT409" s="17" t="s">
        <v>160</v>
      </c>
      <c r="AU409" s="17" t="s">
        <v>103</v>
      </c>
      <c r="AY409" s="17" t="s">
        <v>159</v>
      </c>
      <c r="BE409" s="98">
        <f>IF(U409="základní",N409,0)</f>
        <v>0</v>
      </c>
      <c r="BF409" s="98">
        <f>IF(U409="snížená",N409,0)</f>
        <v>0</v>
      </c>
      <c r="BG409" s="98">
        <f>IF(U409="zákl. přenesená",N409,0)</f>
        <v>0</v>
      </c>
      <c r="BH409" s="98">
        <f>IF(U409="sníž. přenesená",N409,0)</f>
        <v>0</v>
      </c>
      <c r="BI409" s="98">
        <f>IF(U409="nulová",N409,0)</f>
        <v>0</v>
      </c>
      <c r="BJ409" s="17" t="s">
        <v>21</v>
      </c>
      <c r="BK409" s="98">
        <f>ROUND(L409*K409,2)</f>
        <v>0</v>
      </c>
      <c r="BL409" s="17" t="s">
        <v>196</v>
      </c>
      <c r="BM409" s="17" t="s">
        <v>527</v>
      </c>
    </row>
    <row r="410" spans="2:51" s="10" customFormat="1" ht="22.5" customHeight="1">
      <c r="B410" s="155"/>
      <c r="E410" s="156" t="s">
        <v>3</v>
      </c>
      <c r="F410" s="251" t="s">
        <v>528</v>
      </c>
      <c r="G410" s="252"/>
      <c r="H410" s="252"/>
      <c r="I410" s="252"/>
      <c r="K410" s="157">
        <v>18.8</v>
      </c>
      <c r="R410" s="158"/>
      <c r="T410" s="159"/>
      <c r="AA410" s="160"/>
      <c r="AT410" s="156" t="s">
        <v>167</v>
      </c>
      <c r="AU410" s="156" t="s">
        <v>103</v>
      </c>
      <c r="AV410" s="10" t="s">
        <v>103</v>
      </c>
      <c r="AW410" s="10" t="s">
        <v>36</v>
      </c>
      <c r="AX410" s="10" t="s">
        <v>79</v>
      </c>
      <c r="AY410" s="156" t="s">
        <v>159</v>
      </c>
    </row>
    <row r="411" spans="2:51" s="11" customFormat="1" ht="22.5" customHeight="1">
      <c r="B411" s="161"/>
      <c r="E411" s="162" t="s">
        <v>3</v>
      </c>
      <c r="F411" s="253" t="s">
        <v>168</v>
      </c>
      <c r="G411" s="254"/>
      <c r="H411" s="254"/>
      <c r="I411" s="254"/>
      <c r="K411" s="163">
        <v>18.8</v>
      </c>
      <c r="R411" s="164"/>
      <c r="T411" s="165"/>
      <c r="AA411" s="166"/>
      <c r="AT411" s="167" t="s">
        <v>167</v>
      </c>
      <c r="AU411" s="167" t="s">
        <v>103</v>
      </c>
      <c r="AV411" s="11" t="s">
        <v>164</v>
      </c>
      <c r="AW411" s="11" t="s">
        <v>36</v>
      </c>
      <c r="AX411" s="11" t="s">
        <v>21</v>
      </c>
      <c r="AY411" s="167" t="s">
        <v>159</v>
      </c>
    </row>
    <row r="412" spans="2:65" s="1" customFormat="1" ht="31.5" customHeight="1">
      <c r="B412" s="121"/>
      <c r="C412" s="148" t="s">
        <v>529</v>
      </c>
      <c r="D412" s="148" t="s">
        <v>160</v>
      </c>
      <c r="E412" s="149" t="s">
        <v>530</v>
      </c>
      <c r="F412" s="247" t="s">
        <v>531</v>
      </c>
      <c r="G412" s="248"/>
      <c r="H412" s="248"/>
      <c r="I412" s="248"/>
      <c r="J412" s="150" t="s">
        <v>211</v>
      </c>
      <c r="K412" s="151">
        <v>24.9</v>
      </c>
      <c r="L412" s="249">
        <v>0</v>
      </c>
      <c r="M412" s="248"/>
      <c r="N412" s="250">
        <f>ROUND(L412*K412,2)</f>
        <v>0</v>
      </c>
      <c r="O412" s="248"/>
      <c r="P412" s="248"/>
      <c r="Q412" s="248"/>
      <c r="R412" s="123"/>
      <c r="T412" s="152" t="s">
        <v>3</v>
      </c>
      <c r="U412" s="40" t="s">
        <v>44</v>
      </c>
      <c r="W412" s="153">
        <f>V412*K412</f>
        <v>0</v>
      </c>
      <c r="X412" s="153">
        <v>0.00431</v>
      </c>
      <c r="Y412" s="153">
        <f>X412*K412</f>
        <v>0.10731899999999998</v>
      </c>
      <c r="Z412" s="153">
        <v>0</v>
      </c>
      <c r="AA412" s="154">
        <f>Z412*K412</f>
        <v>0</v>
      </c>
      <c r="AR412" s="17" t="s">
        <v>196</v>
      </c>
      <c r="AT412" s="17" t="s">
        <v>160</v>
      </c>
      <c r="AU412" s="17" t="s">
        <v>103</v>
      </c>
      <c r="AY412" s="17" t="s">
        <v>159</v>
      </c>
      <c r="BE412" s="98">
        <f>IF(U412="základní",N412,0)</f>
        <v>0</v>
      </c>
      <c r="BF412" s="98">
        <f>IF(U412="snížená",N412,0)</f>
        <v>0</v>
      </c>
      <c r="BG412" s="98">
        <f>IF(U412="zákl. přenesená",N412,0)</f>
        <v>0</v>
      </c>
      <c r="BH412" s="98">
        <f>IF(U412="sníž. přenesená",N412,0)</f>
        <v>0</v>
      </c>
      <c r="BI412" s="98">
        <f>IF(U412="nulová",N412,0)</f>
        <v>0</v>
      </c>
      <c r="BJ412" s="17" t="s">
        <v>21</v>
      </c>
      <c r="BK412" s="98">
        <f>ROUND(L412*K412,2)</f>
        <v>0</v>
      </c>
      <c r="BL412" s="17" t="s">
        <v>196</v>
      </c>
      <c r="BM412" s="17" t="s">
        <v>532</v>
      </c>
    </row>
    <row r="413" spans="2:51" s="10" customFormat="1" ht="22.5" customHeight="1">
      <c r="B413" s="155"/>
      <c r="E413" s="156" t="s">
        <v>3</v>
      </c>
      <c r="F413" s="251" t="s">
        <v>533</v>
      </c>
      <c r="G413" s="252"/>
      <c r="H413" s="252"/>
      <c r="I413" s="252"/>
      <c r="K413" s="157">
        <v>24.9</v>
      </c>
      <c r="R413" s="158"/>
      <c r="T413" s="159"/>
      <c r="AA413" s="160"/>
      <c r="AT413" s="156" t="s">
        <v>167</v>
      </c>
      <c r="AU413" s="156" t="s">
        <v>103</v>
      </c>
      <c r="AV413" s="10" t="s">
        <v>103</v>
      </c>
      <c r="AW413" s="10" t="s">
        <v>36</v>
      </c>
      <c r="AX413" s="10" t="s">
        <v>79</v>
      </c>
      <c r="AY413" s="156" t="s">
        <v>159</v>
      </c>
    </row>
    <row r="414" spans="2:51" s="11" customFormat="1" ht="22.5" customHeight="1">
      <c r="B414" s="161"/>
      <c r="E414" s="162" t="s">
        <v>3</v>
      </c>
      <c r="F414" s="253" t="s">
        <v>168</v>
      </c>
      <c r="G414" s="254"/>
      <c r="H414" s="254"/>
      <c r="I414" s="254"/>
      <c r="K414" s="163">
        <v>24.9</v>
      </c>
      <c r="R414" s="164"/>
      <c r="T414" s="165"/>
      <c r="AA414" s="166"/>
      <c r="AT414" s="167" t="s">
        <v>167</v>
      </c>
      <c r="AU414" s="167" t="s">
        <v>103</v>
      </c>
      <c r="AV414" s="11" t="s">
        <v>164</v>
      </c>
      <c r="AW414" s="11" t="s">
        <v>36</v>
      </c>
      <c r="AX414" s="11" t="s">
        <v>21</v>
      </c>
      <c r="AY414" s="167" t="s">
        <v>159</v>
      </c>
    </row>
    <row r="415" spans="2:65" s="1" customFormat="1" ht="31.5" customHeight="1">
      <c r="B415" s="121"/>
      <c r="C415" s="148" t="s">
        <v>534</v>
      </c>
      <c r="D415" s="148" t="s">
        <v>160</v>
      </c>
      <c r="E415" s="149" t="s">
        <v>535</v>
      </c>
      <c r="F415" s="247" t="s">
        <v>536</v>
      </c>
      <c r="G415" s="248"/>
      <c r="H415" s="248"/>
      <c r="I415" s="248"/>
      <c r="J415" s="150" t="s">
        <v>211</v>
      </c>
      <c r="K415" s="151">
        <v>6.58</v>
      </c>
      <c r="L415" s="249">
        <v>0</v>
      </c>
      <c r="M415" s="248"/>
      <c r="N415" s="250">
        <f>ROUND(L415*K415,2)</f>
        <v>0</v>
      </c>
      <c r="O415" s="248"/>
      <c r="P415" s="248"/>
      <c r="Q415" s="248"/>
      <c r="R415" s="123"/>
      <c r="T415" s="152" t="s">
        <v>3</v>
      </c>
      <c r="U415" s="40" t="s">
        <v>44</v>
      </c>
      <c r="W415" s="153">
        <f>V415*K415</f>
        <v>0</v>
      </c>
      <c r="X415" s="153">
        <v>0.00586</v>
      </c>
      <c r="Y415" s="153">
        <f>X415*K415</f>
        <v>0.0385588</v>
      </c>
      <c r="Z415" s="153">
        <v>0</v>
      </c>
      <c r="AA415" s="154">
        <f>Z415*K415</f>
        <v>0</v>
      </c>
      <c r="AR415" s="17" t="s">
        <v>196</v>
      </c>
      <c r="AT415" s="17" t="s">
        <v>160</v>
      </c>
      <c r="AU415" s="17" t="s">
        <v>103</v>
      </c>
      <c r="AY415" s="17" t="s">
        <v>159</v>
      </c>
      <c r="BE415" s="98">
        <f>IF(U415="základní",N415,0)</f>
        <v>0</v>
      </c>
      <c r="BF415" s="98">
        <f>IF(U415="snížená",N415,0)</f>
        <v>0</v>
      </c>
      <c r="BG415" s="98">
        <f>IF(U415="zákl. přenesená",N415,0)</f>
        <v>0</v>
      </c>
      <c r="BH415" s="98">
        <f>IF(U415="sníž. přenesená",N415,0)</f>
        <v>0</v>
      </c>
      <c r="BI415" s="98">
        <f>IF(U415="nulová",N415,0)</f>
        <v>0</v>
      </c>
      <c r="BJ415" s="17" t="s">
        <v>21</v>
      </c>
      <c r="BK415" s="98">
        <f>ROUND(L415*K415,2)</f>
        <v>0</v>
      </c>
      <c r="BL415" s="17" t="s">
        <v>196</v>
      </c>
      <c r="BM415" s="17" t="s">
        <v>537</v>
      </c>
    </row>
    <row r="416" spans="2:51" s="10" customFormat="1" ht="22.5" customHeight="1">
      <c r="B416" s="155"/>
      <c r="E416" s="156" t="s">
        <v>3</v>
      </c>
      <c r="F416" s="251" t="s">
        <v>538</v>
      </c>
      <c r="G416" s="252"/>
      <c r="H416" s="252"/>
      <c r="I416" s="252"/>
      <c r="K416" s="157">
        <v>6.58</v>
      </c>
      <c r="R416" s="158"/>
      <c r="T416" s="159"/>
      <c r="AA416" s="160"/>
      <c r="AT416" s="156" t="s">
        <v>167</v>
      </c>
      <c r="AU416" s="156" t="s">
        <v>103</v>
      </c>
      <c r="AV416" s="10" t="s">
        <v>103</v>
      </c>
      <c r="AW416" s="10" t="s">
        <v>36</v>
      </c>
      <c r="AX416" s="10" t="s">
        <v>79</v>
      </c>
      <c r="AY416" s="156" t="s">
        <v>159</v>
      </c>
    </row>
    <row r="417" spans="2:51" s="11" customFormat="1" ht="22.5" customHeight="1">
      <c r="B417" s="161"/>
      <c r="E417" s="162" t="s">
        <v>3</v>
      </c>
      <c r="F417" s="253" t="s">
        <v>168</v>
      </c>
      <c r="G417" s="254"/>
      <c r="H417" s="254"/>
      <c r="I417" s="254"/>
      <c r="K417" s="163">
        <v>6.58</v>
      </c>
      <c r="R417" s="164"/>
      <c r="T417" s="165"/>
      <c r="AA417" s="166"/>
      <c r="AT417" s="167" t="s">
        <v>167</v>
      </c>
      <c r="AU417" s="167" t="s">
        <v>103</v>
      </c>
      <c r="AV417" s="11" t="s">
        <v>164</v>
      </c>
      <c r="AW417" s="11" t="s">
        <v>36</v>
      </c>
      <c r="AX417" s="11" t="s">
        <v>21</v>
      </c>
      <c r="AY417" s="167" t="s">
        <v>159</v>
      </c>
    </row>
    <row r="418" spans="2:65" s="1" customFormat="1" ht="31.5" customHeight="1">
      <c r="B418" s="121"/>
      <c r="C418" s="148" t="s">
        <v>539</v>
      </c>
      <c r="D418" s="148" t="s">
        <v>160</v>
      </c>
      <c r="E418" s="149" t="s">
        <v>540</v>
      </c>
      <c r="F418" s="247" t="s">
        <v>541</v>
      </c>
      <c r="G418" s="248"/>
      <c r="H418" s="248"/>
      <c r="I418" s="248"/>
      <c r="J418" s="150" t="s">
        <v>211</v>
      </c>
      <c r="K418" s="151">
        <v>6.58</v>
      </c>
      <c r="L418" s="249">
        <v>0</v>
      </c>
      <c r="M418" s="248"/>
      <c r="N418" s="250">
        <f>ROUND(L418*K418,2)</f>
        <v>0</v>
      </c>
      <c r="O418" s="248"/>
      <c r="P418" s="248"/>
      <c r="Q418" s="248"/>
      <c r="R418" s="123"/>
      <c r="T418" s="152" t="s">
        <v>3</v>
      </c>
      <c r="U418" s="40" t="s">
        <v>44</v>
      </c>
      <c r="W418" s="153">
        <f>V418*K418</f>
        <v>0</v>
      </c>
      <c r="X418" s="153">
        <v>0.00173</v>
      </c>
      <c r="Y418" s="153">
        <f>X418*K418</f>
        <v>0.0113834</v>
      </c>
      <c r="Z418" s="153">
        <v>0</v>
      </c>
      <c r="AA418" s="154">
        <f>Z418*K418</f>
        <v>0</v>
      </c>
      <c r="AR418" s="17" t="s">
        <v>196</v>
      </c>
      <c r="AT418" s="17" t="s">
        <v>160</v>
      </c>
      <c r="AU418" s="17" t="s">
        <v>103</v>
      </c>
      <c r="AY418" s="17" t="s">
        <v>159</v>
      </c>
      <c r="BE418" s="98">
        <f>IF(U418="základní",N418,0)</f>
        <v>0</v>
      </c>
      <c r="BF418" s="98">
        <f>IF(U418="snížená",N418,0)</f>
        <v>0</v>
      </c>
      <c r="BG418" s="98">
        <f>IF(U418="zákl. přenesená",N418,0)</f>
        <v>0</v>
      </c>
      <c r="BH418" s="98">
        <f>IF(U418="sníž. přenesená",N418,0)</f>
        <v>0</v>
      </c>
      <c r="BI418" s="98">
        <f>IF(U418="nulová",N418,0)</f>
        <v>0</v>
      </c>
      <c r="BJ418" s="17" t="s">
        <v>21</v>
      </c>
      <c r="BK418" s="98">
        <f>ROUND(L418*K418,2)</f>
        <v>0</v>
      </c>
      <c r="BL418" s="17" t="s">
        <v>196</v>
      </c>
      <c r="BM418" s="17" t="s">
        <v>542</v>
      </c>
    </row>
    <row r="419" spans="2:51" s="10" customFormat="1" ht="22.5" customHeight="1">
      <c r="B419" s="155"/>
      <c r="E419" s="156" t="s">
        <v>3</v>
      </c>
      <c r="F419" s="251" t="s">
        <v>538</v>
      </c>
      <c r="G419" s="252"/>
      <c r="H419" s="252"/>
      <c r="I419" s="252"/>
      <c r="K419" s="157">
        <v>6.58</v>
      </c>
      <c r="R419" s="158"/>
      <c r="T419" s="159"/>
      <c r="AA419" s="160"/>
      <c r="AT419" s="156" t="s">
        <v>167</v>
      </c>
      <c r="AU419" s="156" t="s">
        <v>103</v>
      </c>
      <c r="AV419" s="10" t="s">
        <v>103</v>
      </c>
      <c r="AW419" s="10" t="s">
        <v>36</v>
      </c>
      <c r="AX419" s="10" t="s">
        <v>79</v>
      </c>
      <c r="AY419" s="156" t="s">
        <v>159</v>
      </c>
    </row>
    <row r="420" spans="2:51" s="11" customFormat="1" ht="22.5" customHeight="1">
      <c r="B420" s="161"/>
      <c r="E420" s="162" t="s">
        <v>3</v>
      </c>
      <c r="F420" s="253" t="s">
        <v>168</v>
      </c>
      <c r="G420" s="254"/>
      <c r="H420" s="254"/>
      <c r="I420" s="254"/>
      <c r="K420" s="163">
        <v>6.58</v>
      </c>
      <c r="R420" s="164"/>
      <c r="T420" s="165"/>
      <c r="AA420" s="166"/>
      <c r="AT420" s="167" t="s">
        <v>167</v>
      </c>
      <c r="AU420" s="167" t="s">
        <v>103</v>
      </c>
      <c r="AV420" s="11" t="s">
        <v>164</v>
      </c>
      <c r="AW420" s="11" t="s">
        <v>36</v>
      </c>
      <c r="AX420" s="11" t="s">
        <v>21</v>
      </c>
      <c r="AY420" s="167" t="s">
        <v>159</v>
      </c>
    </row>
    <row r="421" spans="2:65" s="1" customFormat="1" ht="31.5" customHeight="1">
      <c r="B421" s="121"/>
      <c r="C421" s="148" t="s">
        <v>543</v>
      </c>
      <c r="D421" s="148" t="s">
        <v>160</v>
      </c>
      <c r="E421" s="149" t="s">
        <v>544</v>
      </c>
      <c r="F421" s="247" t="s">
        <v>545</v>
      </c>
      <c r="G421" s="248"/>
      <c r="H421" s="248"/>
      <c r="I421" s="248"/>
      <c r="J421" s="150" t="s">
        <v>211</v>
      </c>
      <c r="K421" s="151">
        <v>57.67</v>
      </c>
      <c r="L421" s="249">
        <v>0</v>
      </c>
      <c r="M421" s="248"/>
      <c r="N421" s="250">
        <f>ROUND(L421*K421,2)</f>
        <v>0</v>
      </c>
      <c r="O421" s="248"/>
      <c r="P421" s="248"/>
      <c r="Q421" s="248"/>
      <c r="R421" s="123"/>
      <c r="T421" s="152" t="s">
        <v>3</v>
      </c>
      <c r="U421" s="40" t="s">
        <v>44</v>
      </c>
      <c r="W421" s="153">
        <f>V421*K421</f>
        <v>0</v>
      </c>
      <c r="X421" s="153">
        <v>0.00296</v>
      </c>
      <c r="Y421" s="153">
        <f>X421*K421</f>
        <v>0.1707032</v>
      </c>
      <c r="Z421" s="153">
        <v>0</v>
      </c>
      <c r="AA421" s="154">
        <f>Z421*K421</f>
        <v>0</v>
      </c>
      <c r="AR421" s="17" t="s">
        <v>196</v>
      </c>
      <c r="AT421" s="17" t="s">
        <v>160</v>
      </c>
      <c r="AU421" s="17" t="s">
        <v>103</v>
      </c>
      <c r="AY421" s="17" t="s">
        <v>159</v>
      </c>
      <c r="BE421" s="98">
        <f>IF(U421="základní",N421,0)</f>
        <v>0</v>
      </c>
      <c r="BF421" s="98">
        <f>IF(U421="snížená",N421,0)</f>
        <v>0</v>
      </c>
      <c r="BG421" s="98">
        <f>IF(U421="zákl. přenesená",N421,0)</f>
        <v>0</v>
      </c>
      <c r="BH421" s="98">
        <f>IF(U421="sníž. přenesená",N421,0)</f>
        <v>0</v>
      </c>
      <c r="BI421" s="98">
        <f>IF(U421="nulová",N421,0)</f>
        <v>0</v>
      </c>
      <c r="BJ421" s="17" t="s">
        <v>21</v>
      </c>
      <c r="BK421" s="98">
        <f>ROUND(L421*K421,2)</f>
        <v>0</v>
      </c>
      <c r="BL421" s="17" t="s">
        <v>196</v>
      </c>
      <c r="BM421" s="17" t="s">
        <v>546</v>
      </c>
    </row>
    <row r="422" spans="2:51" s="10" customFormat="1" ht="22.5" customHeight="1">
      <c r="B422" s="155"/>
      <c r="E422" s="156" t="s">
        <v>3</v>
      </c>
      <c r="F422" s="251" t="s">
        <v>547</v>
      </c>
      <c r="G422" s="252"/>
      <c r="H422" s="252"/>
      <c r="I422" s="252"/>
      <c r="K422" s="157">
        <v>57.67</v>
      </c>
      <c r="R422" s="158"/>
      <c r="T422" s="159"/>
      <c r="AA422" s="160"/>
      <c r="AT422" s="156" t="s">
        <v>167</v>
      </c>
      <c r="AU422" s="156" t="s">
        <v>103</v>
      </c>
      <c r="AV422" s="10" t="s">
        <v>103</v>
      </c>
      <c r="AW422" s="10" t="s">
        <v>36</v>
      </c>
      <c r="AX422" s="10" t="s">
        <v>79</v>
      </c>
      <c r="AY422" s="156" t="s">
        <v>159</v>
      </c>
    </row>
    <row r="423" spans="2:51" s="11" customFormat="1" ht="22.5" customHeight="1">
      <c r="B423" s="161"/>
      <c r="E423" s="162" t="s">
        <v>3</v>
      </c>
      <c r="F423" s="253" t="s">
        <v>168</v>
      </c>
      <c r="G423" s="254"/>
      <c r="H423" s="254"/>
      <c r="I423" s="254"/>
      <c r="K423" s="163">
        <v>57.67</v>
      </c>
      <c r="R423" s="164"/>
      <c r="T423" s="165"/>
      <c r="AA423" s="166"/>
      <c r="AT423" s="167" t="s">
        <v>167</v>
      </c>
      <c r="AU423" s="167" t="s">
        <v>103</v>
      </c>
      <c r="AV423" s="11" t="s">
        <v>164</v>
      </c>
      <c r="AW423" s="11" t="s">
        <v>36</v>
      </c>
      <c r="AX423" s="11" t="s">
        <v>21</v>
      </c>
      <c r="AY423" s="167" t="s">
        <v>159</v>
      </c>
    </row>
    <row r="424" spans="2:65" s="1" customFormat="1" ht="31.5" customHeight="1">
      <c r="B424" s="121"/>
      <c r="C424" s="148" t="s">
        <v>548</v>
      </c>
      <c r="D424" s="148" t="s">
        <v>160</v>
      </c>
      <c r="E424" s="149" t="s">
        <v>549</v>
      </c>
      <c r="F424" s="247" t="s">
        <v>550</v>
      </c>
      <c r="G424" s="248"/>
      <c r="H424" s="248"/>
      <c r="I424" s="248"/>
      <c r="J424" s="150" t="s">
        <v>211</v>
      </c>
      <c r="K424" s="151">
        <v>53</v>
      </c>
      <c r="L424" s="249">
        <v>0</v>
      </c>
      <c r="M424" s="248"/>
      <c r="N424" s="250">
        <f>ROUND(L424*K424,2)</f>
        <v>0</v>
      </c>
      <c r="O424" s="248"/>
      <c r="P424" s="248"/>
      <c r="Q424" s="248"/>
      <c r="R424" s="123"/>
      <c r="T424" s="152" t="s">
        <v>3</v>
      </c>
      <c r="U424" s="40" t="s">
        <v>44</v>
      </c>
      <c r="W424" s="153">
        <f>V424*K424</f>
        <v>0</v>
      </c>
      <c r="X424" s="153">
        <v>0.0024</v>
      </c>
      <c r="Y424" s="153">
        <f>X424*K424</f>
        <v>0.12719999999999998</v>
      </c>
      <c r="Z424" s="153">
        <v>0</v>
      </c>
      <c r="AA424" s="154">
        <f>Z424*K424</f>
        <v>0</v>
      </c>
      <c r="AR424" s="17" t="s">
        <v>196</v>
      </c>
      <c r="AT424" s="17" t="s">
        <v>160</v>
      </c>
      <c r="AU424" s="17" t="s">
        <v>103</v>
      </c>
      <c r="AY424" s="17" t="s">
        <v>159</v>
      </c>
      <c r="BE424" s="98">
        <f>IF(U424="základní",N424,0)</f>
        <v>0</v>
      </c>
      <c r="BF424" s="98">
        <f>IF(U424="snížená",N424,0)</f>
        <v>0</v>
      </c>
      <c r="BG424" s="98">
        <f>IF(U424="zákl. přenesená",N424,0)</f>
        <v>0</v>
      </c>
      <c r="BH424" s="98">
        <f>IF(U424="sníž. přenesená",N424,0)</f>
        <v>0</v>
      </c>
      <c r="BI424" s="98">
        <f>IF(U424="nulová",N424,0)</f>
        <v>0</v>
      </c>
      <c r="BJ424" s="17" t="s">
        <v>21</v>
      </c>
      <c r="BK424" s="98">
        <f>ROUND(L424*K424,2)</f>
        <v>0</v>
      </c>
      <c r="BL424" s="17" t="s">
        <v>196</v>
      </c>
      <c r="BM424" s="17" t="s">
        <v>551</v>
      </c>
    </row>
    <row r="425" spans="2:51" s="10" customFormat="1" ht="22.5" customHeight="1">
      <c r="B425" s="155"/>
      <c r="E425" s="156" t="s">
        <v>3</v>
      </c>
      <c r="F425" s="251" t="s">
        <v>552</v>
      </c>
      <c r="G425" s="252"/>
      <c r="H425" s="252"/>
      <c r="I425" s="252"/>
      <c r="K425" s="157">
        <v>7</v>
      </c>
      <c r="R425" s="158"/>
      <c r="T425" s="159"/>
      <c r="AA425" s="160"/>
      <c r="AT425" s="156" t="s">
        <v>167</v>
      </c>
      <c r="AU425" s="156" t="s">
        <v>103</v>
      </c>
      <c r="AV425" s="10" t="s">
        <v>103</v>
      </c>
      <c r="AW425" s="10" t="s">
        <v>36</v>
      </c>
      <c r="AX425" s="10" t="s">
        <v>79</v>
      </c>
      <c r="AY425" s="156" t="s">
        <v>159</v>
      </c>
    </row>
    <row r="426" spans="2:51" s="10" customFormat="1" ht="22.5" customHeight="1">
      <c r="B426" s="155"/>
      <c r="E426" s="156" t="s">
        <v>3</v>
      </c>
      <c r="F426" s="260" t="s">
        <v>553</v>
      </c>
      <c r="G426" s="252"/>
      <c r="H426" s="252"/>
      <c r="I426" s="252"/>
      <c r="K426" s="157">
        <v>24</v>
      </c>
      <c r="R426" s="158"/>
      <c r="T426" s="159"/>
      <c r="AA426" s="160"/>
      <c r="AT426" s="156" t="s">
        <v>167</v>
      </c>
      <c r="AU426" s="156" t="s">
        <v>103</v>
      </c>
      <c r="AV426" s="10" t="s">
        <v>103</v>
      </c>
      <c r="AW426" s="10" t="s">
        <v>36</v>
      </c>
      <c r="AX426" s="10" t="s">
        <v>79</v>
      </c>
      <c r="AY426" s="156" t="s">
        <v>159</v>
      </c>
    </row>
    <row r="427" spans="2:51" s="10" customFormat="1" ht="22.5" customHeight="1">
      <c r="B427" s="155"/>
      <c r="E427" s="156" t="s">
        <v>3</v>
      </c>
      <c r="F427" s="260" t="s">
        <v>554</v>
      </c>
      <c r="G427" s="252"/>
      <c r="H427" s="252"/>
      <c r="I427" s="252"/>
      <c r="K427" s="157">
        <v>9</v>
      </c>
      <c r="R427" s="158"/>
      <c r="T427" s="159"/>
      <c r="AA427" s="160"/>
      <c r="AT427" s="156" t="s">
        <v>167</v>
      </c>
      <c r="AU427" s="156" t="s">
        <v>103</v>
      </c>
      <c r="AV427" s="10" t="s">
        <v>103</v>
      </c>
      <c r="AW427" s="10" t="s">
        <v>36</v>
      </c>
      <c r="AX427" s="10" t="s">
        <v>79</v>
      </c>
      <c r="AY427" s="156" t="s">
        <v>159</v>
      </c>
    </row>
    <row r="428" spans="2:51" s="10" customFormat="1" ht="22.5" customHeight="1">
      <c r="B428" s="155"/>
      <c r="E428" s="156" t="s">
        <v>3</v>
      </c>
      <c r="F428" s="260" t="s">
        <v>555</v>
      </c>
      <c r="G428" s="252"/>
      <c r="H428" s="252"/>
      <c r="I428" s="252"/>
      <c r="K428" s="157">
        <v>13</v>
      </c>
      <c r="R428" s="158"/>
      <c r="T428" s="159"/>
      <c r="AA428" s="160"/>
      <c r="AT428" s="156" t="s">
        <v>167</v>
      </c>
      <c r="AU428" s="156" t="s">
        <v>103</v>
      </c>
      <c r="AV428" s="10" t="s">
        <v>103</v>
      </c>
      <c r="AW428" s="10" t="s">
        <v>36</v>
      </c>
      <c r="AX428" s="10" t="s">
        <v>79</v>
      </c>
      <c r="AY428" s="156" t="s">
        <v>159</v>
      </c>
    </row>
    <row r="429" spans="2:51" s="11" customFormat="1" ht="22.5" customHeight="1">
      <c r="B429" s="161"/>
      <c r="E429" s="162" t="s">
        <v>3</v>
      </c>
      <c r="F429" s="253" t="s">
        <v>168</v>
      </c>
      <c r="G429" s="254"/>
      <c r="H429" s="254"/>
      <c r="I429" s="254"/>
      <c r="K429" s="163">
        <v>53</v>
      </c>
      <c r="R429" s="164"/>
      <c r="T429" s="165"/>
      <c r="AA429" s="166"/>
      <c r="AT429" s="167" t="s">
        <v>167</v>
      </c>
      <c r="AU429" s="167" t="s">
        <v>103</v>
      </c>
      <c r="AV429" s="11" t="s">
        <v>164</v>
      </c>
      <c r="AW429" s="11" t="s">
        <v>36</v>
      </c>
      <c r="AX429" s="11" t="s">
        <v>21</v>
      </c>
      <c r="AY429" s="167" t="s">
        <v>159</v>
      </c>
    </row>
    <row r="430" spans="2:65" s="1" customFormat="1" ht="31.5" customHeight="1">
      <c r="B430" s="121"/>
      <c r="C430" s="148" t="s">
        <v>556</v>
      </c>
      <c r="D430" s="148" t="s">
        <v>160</v>
      </c>
      <c r="E430" s="149" t="s">
        <v>557</v>
      </c>
      <c r="F430" s="247" t="s">
        <v>558</v>
      </c>
      <c r="G430" s="248"/>
      <c r="H430" s="248"/>
      <c r="I430" s="248"/>
      <c r="J430" s="150" t="s">
        <v>211</v>
      </c>
      <c r="K430" s="151">
        <v>9.46</v>
      </c>
      <c r="L430" s="249">
        <v>0</v>
      </c>
      <c r="M430" s="248"/>
      <c r="N430" s="250">
        <f>ROUND(L430*K430,2)</f>
        <v>0</v>
      </c>
      <c r="O430" s="248"/>
      <c r="P430" s="248"/>
      <c r="Q430" s="248"/>
      <c r="R430" s="123"/>
      <c r="T430" s="152" t="s">
        <v>3</v>
      </c>
      <c r="U430" s="40" t="s">
        <v>44</v>
      </c>
      <c r="W430" s="153">
        <f>V430*K430</f>
        <v>0</v>
      </c>
      <c r="X430" s="153">
        <v>0.00289</v>
      </c>
      <c r="Y430" s="153">
        <f>X430*K430</f>
        <v>0.027339400000000003</v>
      </c>
      <c r="Z430" s="153">
        <v>0</v>
      </c>
      <c r="AA430" s="154">
        <f>Z430*K430</f>
        <v>0</v>
      </c>
      <c r="AR430" s="17" t="s">
        <v>196</v>
      </c>
      <c r="AT430" s="17" t="s">
        <v>160</v>
      </c>
      <c r="AU430" s="17" t="s">
        <v>103</v>
      </c>
      <c r="AY430" s="17" t="s">
        <v>159</v>
      </c>
      <c r="BE430" s="98">
        <f>IF(U430="základní",N430,0)</f>
        <v>0</v>
      </c>
      <c r="BF430" s="98">
        <f>IF(U430="snížená",N430,0)</f>
        <v>0</v>
      </c>
      <c r="BG430" s="98">
        <f>IF(U430="zákl. přenesená",N430,0)</f>
        <v>0</v>
      </c>
      <c r="BH430" s="98">
        <f>IF(U430="sníž. přenesená",N430,0)</f>
        <v>0</v>
      </c>
      <c r="BI430" s="98">
        <f>IF(U430="nulová",N430,0)</f>
        <v>0</v>
      </c>
      <c r="BJ430" s="17" t="s">
        <v>21</v>
      </c>
      <c r="BK430" s="98">
        <f>ROUND(L430*K430,2)</f>
        <v>0</v>
      </c>
      <c r="BL430" s="17" t="s">
        <v>196</v>
      </c>
      <c r="BM430" s="17" t="s">
        <v>559</v>
      </c>
    </row>
    <row r="431" spans="2:51" s="10" customFormat="1" ht="22.5" customHeight="1">
      <c r="B431" s="155"/>
      <c r="E431" s="156" t="s">
        <v>3</v>
      </c>
      <c r="F431" s="251" t="s">
        <v>560</v>
      </c>
      <c r="G431" s="252"/>
      <c r="H431" s="252"/>
      <c r="I431" s="252"/>
      <c r="K431" s="157">
        <v>9.46</v>
      </c>
      <c r="R431" s="158"/>
      <c r="T431" s="159"/>
      <c r="AA431" s="160"/>
      <c r="AT431" s="156" t="s">
        <v>167</v>
      </c>
      <c r="AU431" s="156" t="s">
        <v>103</v>
      </c>
      <c r="AV431" s="10" t="s">
        <v>103</v>
      </c>
      <c r="AW431" s="10" t="s">
        <v>36</v>
      </c>
      <c r="AX431" s="10" t="s">
        <v>79</v>
      </c>
      <c r="AY431" s="156" t="s">
        <v>159</v>
      </c>
    </row>
    <row r="432" spans="2:51" s="11" customFormat="1" ht="22.5" customHeight="1">
      <c r="B432" s="161"/>
      <c r="E432" s="162" t="s">
        <v>3</v>
      </c>
      <c r="F432" s="253" t="s">
        <v>168</v>
      </c>
      <c r="G432" s="254"/>
      <c r="H432" s="254"/>
      <c r="I432" s="254"/>
      <c r="K432" s="163">
        <v>9.46</v>
      </c>
      <c r="R432" s="164"/>
      <c r="T432" s="165"/>
      <c r="AA432" s="166"/>
      <c r="AT432" s="167" t="s">
        <v>167</v>
      </c>
      <c r="AU432" s="167" t="s">
        <v>103</v>
      </c>
      <c r="AV432" s="11" t="s">
        <v>164</v>
      </c>
      <c r="AW432" s="11" t="s">
        <v>36</v>
      </c>
      <c r="AX432" s="11" t="s">
        <v>21</v>
      </c>
      <c r="AY432" s="167" t="s">
        <v>159</v>
      </c>
    </row>
    <row r="433" spans="2:65" s="1" customFormat="1" ht="44.25" customHeight="1">
      <c r="B433" s="121"/>
      <c r="C433" s="148" t="s">
        <v>561</v>
      </c>
      <c r="D433" s="148" t="s">
        <v>160</v>
      </c>
      <c r="E433" s="149" t="s">
        <v>562</v>
      </c>
      <c r="F433" s="247" t="s">
        <v>563</v>
      </c>
      <c r="G433" s="248"/>
      <c r="H433" s="248"/>
      <c r="I433" s="248"/>
      <c r="J433" s="150" t="s">
        <v>163</v>
      </c>
      <c r="K433" s="151">
        <v>3.835</v>
      </c>
      <c r="L433" s="249">
        <v>0</v>
      </c>
      <c r="M433" s="248"/>
      <c r="N433" s="250">
        <f>ROUND(L433*K433,2)</f>
        <v>0</v>
      </c>
      <c r="O433" s="248"/>
      <c r="P433" s="248"/>
      <c r="Q433" s="248"/>
      <c r="R433" s="123"/>
      <c r="T433" s="152" t="s">
        <v>3</v>
      </c>
      <c r="U433" s="40" t="s">
        <v>44</v>
      </c>
      <c r="W433" s="153">
        <f>V433*K433</f>
        <v>0</v>
      </c>
      <c r="X433" s="153">
        <v>0.01082</v>
      </c>
      <c r="Y433" s="153">
        <f>X433*K433</f>
        <v>0.041494699999999995</v>
      </c>
      <c r="Z433" s="153">
        <v>0</v>
      </c>
      <c r="AA433" s="154">
        <f>Z433*K433</f>
        <v>0</v>
      </c>
      <c r="AR433" s="17" t="s">
        <v>196</v>
      </c>
      <c r="AT433" s="17" t="s">
        <v>160</v>
      </c>
      <c r="AU433" s="17" t="s">
        <v>103</v>
      </c>
      <c r="AY433" s="17" t="s">
        <v>159</v>
      </c>
      <c r="BE433" s="98">
        <f>IF(U433="základní",N433,0)</f>
        <v>0</v>
      </c>
      <c r="BF433" s="98">
        <f>IF(U433="snížená",N433,0)</f>
        <v>0</v>
      </c>
      <c r="BG433" s="98">
        <f>IF(U433="zákl. přenesená",N433,0)</f>
        <v>0</v>
      </c>
      <c r="BH433" s="98">
        <f>IF(U433="sníž. přenesená",N433,0)</f>
        <v>0</v>
      </c>
      <c r="BI433" s="98">
        <f>IF(U433="nulová",N433,0)</f>
        <v>0</v>
      </c>
      <c r="BJ433" s="17" t="s">
        <v>21</v>
      </c>
      <c r="BK433" s="98">
        <f>ROUND(L433*K433,2)</f>
        <v>0</v>
      </c>
      <c r="BL433" s="17" t="s">
        <v>196</v>
      </c>
      <c r="BM433" s="17" t="s">
        <v>564</v>
      </c>
    </row>
    <row r="434" spans="2:51" s="10" customFormat="1" ht="22.5" customHeight="1">
      <c r="B434" s="155"/>
      <c r="E434" s="156" t="s">
        <v>3</v>
      </c>
      <c r="F434" s="251" t="s">
        <v>565</v>
      </c>
      <c r="G434" s="252"/>
      <c r="H434" s="252"/>
      <c r="I434" s="252"/>
      <c r="K434" s="157">
        <v>3.835</v>
      </c>
      <c r="R434" s="158"/>
      <c r="T434" s="159"/>
      <c r="AA434" s="160"/>
      <c r="AT434" s="156" t="s">
        <v>167</v>
      </c>
      <c r="AU434" s="156" t="s">
        <v>103</v>
      </c>
      <c r="AV434" s="10" t="s">
        <v>103</v>
      </c>
      <c r="AW434" s="10" t="s">
        <v>36</v>
      </c>
      <c r="AX434" s="10" t="s">
        <v>79</v>
      </c>
      <c r="AY434" s="156" t="s">
        <v>159</v>
      </c>
    </row>
    <row r="435" spans="2:51" s="11" customFormat="1" ht="22.5" customHeight="1">
      <c r="B435" s="161"/>
      <c r="E435" s="162" t="s">
        <v>3</v>
      </c>
      <c r="F435" s="253" t="s">
        <v>168</v>
      </c>
      <c r="G435" s="254"/>
      <c r="H435" s="254"/>
      <c r="I435" s="254"/>
      <c r="K435" s="163">
        <v>3.835</v>
      </c>
      <c r="R435" s="164"/>
      <c r="T435" s="165"/>
      <c r="AA435" s="166"/>
      <c r="AT435" s="167" t="s">
        <v>167</v>
      </c>
      <c r="AU435" s="167" t="s">
        <v>103</v>
      </c>
      <c r="AV435" s="11" t="s">
        <v>164</v>
      </c>
      <c r="AW435" s="11" t="s">
        <v>36</v>
      </c>
      <c r="AX435" s="11" t="s">
        <v>21</v>
      </c>
      <c r="AY435" s="167" t="s">
        <v>159</v>
      </c>
    </row>
    <row r="436" spans="2:65" s="1" customFormat="1" ht="31.5" customHeight="1">
      <c r="B436" s="121"/>
      <c r="C436" s="148" t="s">
        <v>566</v>
      </c>
      <c r="D436" s="148" t="s">
        <v>160</v>
      </c>
      <c r="E436" s="149" t="s">
        <v>567</v>
      </c>
      <c r="F436" s="247" t="s">
        <v>568</v>
      </c>
      <c r="G436" s="248"/>
      <c r="H436" s="248"/>
      <c r="I436" s="248"/>
      <c r="J436" s="150" t="s">
        <v>206</v>
      </c>
      <c r="K436" s="151">
        <v>5</v>
      </c>
      <c r="L436" s="249">
        <v>0</v>
      </c>
      <c r="M436" s="248"/>
      <c r="N436" s="250">
        <f>ROUND(L436*K436,2)</f>
        <v>0</v>
      </c>
      <c r="O436" s="248"/>
      <c r="P436" s="248"/>
      <c r="Q436" s="248"/>
      <c r="R436" s="123"/>
      <c r="T436" s="152" t="s">
        <v>3</v>
      </c>
      <c r="U436" s="40" t="s">
        <v>44</v>
      </c>
      <c r="W436" s="153">
        <f>V436*K436</f>
        <v>0</v>
      </c>
      <c r="X436" s="153">
        <v>0.00908</v>
      </c>
      <c r="Y436" s="153">
        <f>X436*K436</f>
        <v>0.045399999999999996</v>
      </c>
      <c r="Z436" s="153">
        <v>0</v>
      </c>
      <c r="AA436" s="154">
        <f>Z436*K436</f>
        <v>0</v>
      </c>
      <c r="AR436" s="17" t="s">
        <v>196</v>
      </c>
      <c r="AT436" s="17" t="s">
        <v>160</v>
      </c>
      <c r="AU436" s="17" t="s">
        <v>103</v>
      </c>
      <c r="AY436" s="17" t="s">
        <v>159</v>
      </c>
      <c r="BE436" s="98">
        <f>IF(U436="základní",N436,0)</f>
        <v>0</v>
      </c>
      <c r="BF436" s="98">
        <f>IF(U436="snížená",N436,0)</f>
        <v>0</v>
      </c>
      <c r="BG436" s="98">
        <f>IF(U436="zákl. přenesená",N436,0)</f>
        <v>0</v>
      </c>
      <c r="BH436" s="98">
        <f>IF(U436="sníž. přenesená",N436,0)</f>
        <v>0</v>
      </c>
      <c r="BI436" s="98">
        <f>IF(U436="nulová",N436,0)</f>
        <v>0</v>
      </c>
      <c r="BJ436" s="17" t="s">
        <v>21</v>
      </c>
      <c r="BK436" s="98">
        <f>ROUND(L436*K436,2)</f>
        <v>0</v>
      </c>
      <c r="BL436" s="17" t="s">
        <v>196</v>
      </c>
      <c r="BM436" s="17" t="s">
        <v>569</v>
      </c>
    </row>
    <row r="437" spans="2:51" s="10" customFormat="1" ht="31.5" customHeight="1">
      <c r="B437" s="155"/>
      <c r="E437" s="156" t="s">
        <v>3</v>
      </c>
      <c r="F437" s="251" t="s">
        <v>570</v>
      </c>
      <c r="G437" s="252"/>
      <c r="H437" s="252"/>
      <c r="I437" s="252"/>
      <c r="K437" s="157">
        <v>3</v>
      </c>
      <c r="R437" s="158"/>
      <c r="T437" s="159"/>
      <c r="AA437" s="160"/>
      <c r="AT437" s="156" t="s">
        <v>167</v>
      </c>
      <c r="AU437" s="156" t="s">
        <v>103</v>
      </c>
      <c r="AV437" s="10" t="s">
        <v>103</v>
      </c>
      <c r="AW437" s="10" t="s">
        <v>36</v>
      </c>
      <c r="AX437" s="10" t="s">
        <v>79</v>
      </c>
      <c r="AY437" s="156" t="s">
        <v>159</v>
      </c>
    </row>
    <row r="438" spans="2:51" s="10" customFormat="1" ht="22.5" customHeight="1">
      <c r="B438" s="155"/>
      <c r="E438" s="156" t="s">
        <v>3</v>
      </c>
      <c r="F438" s="260" t="s">
        <v>571</v>
      </c>
      <c r="G438" s="252"/>
      <c r="H438" s="252"/>
      <c r="I438" s="252"/>
      <c r="K438" s="157">
        <v>2</v>
      </c>
      <c r="R438" s="158"/>
      <c r="T438" s="159"/>
      <c r="AA438" s="160"/>
      <c r="AT438" s="156" t="s">
        <v>167</v>
      </c>
      <c r="AU438" s="156" t="s">
        <v>103</v>
      </c>
      <c r="AV438" s="10" t="s">
        <v>103</v>
      </c>
      <c r="AW438" s="10" t="s">
        <v>36</v>
      </c>
      <c r="AX438" s="10" t="s">
        <v>79</v>
      </c>
      <c r="AY438" s="156" t="s">
        <v>159</v>
      </c>
    </row>
    <row r="439" spans="2:51" s="11" customFormat="1" ht="22.5" customHeight="1">
      <c r="B439" s="161"/>
      <c r="E439" s="162" t="s">
        <v>3</v>
      </c>
      <c r="F439" s="253" t="s">
        <v>168</v>
      </c>
      <c r="G439" s="254"/>
      <c r="H439" s="254"/>
      <c r="I439" s="254"/>
      <c r="K439" s="163">
        <v>5</v>
      </c>
      <c r="R439" s="164"/>
      <c r="T439" s="165"/>
      <c r="AA439" s="166"/>
      <c r="AT439" s="167" t="s">
        <v>167</v>
      </c>
      <c r="AU439" s="167" t="s">
        <v>103</v>
      </c>
      <c r="AV439" s="11" t="s">
        <v>164</v>
      </c>
      <c r="AW439" s="11" t="s">
        <v>36</v>
      </c>
      <c r="AX439" s="11" t="s">
        <v>21</v>
      </c>
      <c r="AY439" s="167" t="s">
        <v>159</v>
      </c>
    </row>
    <row r="440" spans="2:65" s="1" customFormat="1" ht="31.5" customHeight="1">
      <c r="B440" s="121"/>
      <c r="C440" s="148" t="s">
        <v>572</v>
      </c>
      <c r="D440" s="148" t="s">
        <v>160</v>
      </c>
      <c r="E440" s="149" t="s">
        <v>573</v>
      </c>
      <c r="F440" s="247" t="s">
        <v>574</v>
      </c>
      <c r="G440" s="248"/>
      <c r="H440" s="248"/>
      <c r="I440" s="248"/>
      <c r="J440" s="150" t="s">
        <v>206</v>
      </c>
      <c r="K440" s="151">
        <v>5</v>
      </c>
      <c r="L440" s="249">
        <v>0</v>
      </c>
      <c r="M440" s="248"/>
      <c r="N440" s="250">
        <f>ROUND(L440*K440,2)</f>
        <v>0</v>
      </c>
      <c r="O440" s="248"/>
      <c r="P440" s="248"/>
      <c r="Q440" s="248"/>
      <c r="R440" s="123"/>
      <c r="T440" s="152" t="s">
        <v>3</v>
      </c>
      <c r="U440" s="40" t="s">
        <v>44</v>
      </c>
      <c r="W440" s="153">
        <f>V440*K440</f>
        <v>0</v>
      </c>
      <c r="X440" s="153">
        <v>0.0014</v>
      </c>
      <c r="Y440" s="153">
        <f>X440*K440</f>
        <v>0.007</v>
      </c>
      <c r="Z440" s="153">
        <v>0</v>
      </c>
      <c r="AA440" s="154">
        <f>Z440*K440</f>
        <v>0</v>
      </c>
      <c r="AR440" s="17" t="s">
        <v>164</v>
      </c>
      <c r="AT440" s="17" t="s">
        <v>160</v>
      </c>
      <c r="AU440" s="17" t="s">
        <v>103</v>
      </c>
      <c r="AY440" s="17" t="s">
        <v>159</v>
      </c>
      <c r="BE440" s="98">
        <f>IF(U440="základní",N440,0)</f>
        <v>0</v>
      </c>
      <c r="BF440" s="98">
        <f>IF(U440="snížená",N440,0)</f>
        <v>0</v>
      </c>
      <c r="BG440" s="98">
        <f>IF(U440="zákl. přenesená",N440,0)</f>
        <v>0</v>
      </c>
      <c r="BH440" s="98">
        <f>IF(U440="sníž. přenesená",N440,0)</f>
        <v>0</v>
      </c>
      <c r="BI440" s="98">
        <f>IF(U440="nulová",N440,0)</f>
        <v>0</v>
      </c>
      <c r="BJ440" s="17" t="s">
        <v>21</v>
      </c>
      <c r="BK440" s="98">
        <f>ROUND(L440*K440,2)</f>
        <v>0</v>
      </c>
      <c r="BL440" s="17" t="s">
        <v>164</v>
      </c>
      <c r="BM440" s="17" t="s">
        <v>575</v>
      </c>
    </row>
    <row r="441" spans="2:51" s="10" customFormat="1" ht="31.5" customHeight="1">
      <c r="B441" s="155"/>
      <c r="E441" s="156" t="s">
        <v>3</v>
      </c>
      <c r="F441" s="251" t="s">
        <v>570</v>
      </c>
      <c r="G441" s="252"/>
      <c r="H441" s="252"/>
      <c r="I441" s="252"/>
      <c r="K441" s="157">
        <v>3</v>
      </c>
      <c r="R441" s="158"/>
      <c r="T441" s="159"/>
      <c r="AA441" s="160"/>
      <c r="AT441" s="156" t="s">
        <v>167</v>
      </c>
      <c r="AU441" s="156" t="s">
        <v>103</v>
      </c>
      <c r="AV441" s="10" t="s">
        <v>103</v>
      </c>
      <c r="AW441" s="10" t="s">
        <v>36</v>
      </c>
      <c r="AX441" s="10" t="s">
        <v>79</v>
      </c>
      <c r="AY441" s="156" t="s">
        <v>159</v>
      </c>
    </row>
    <row r="442" spans="2:51" s="10" customFormat="1" ht="22.5" customHeight="1">
      <c r="B442" s="155"/>
      <c r="E442" s="156" t="s">
        <v>3</v>
      </c>
      <c r="F442" s="260" t="s">
        <v>571</v>
      </c>
      <c r="G442" s="252"/>
      <c r="H442" s="252"/>
      <c r="I442" s="252"/>
      <c r="K442" s="157">
        <v>2</v>
      </c>
      <c r="R442" s="158"/>
      <c r="T442" s="159"/>
      <c r="AA442" s="160"/>
      <c r="AT442" s="156" t="s">
        <v>167</v>
      </c>
      <c r="AU442" s="156" t="s">
        <v>103</v>
      </c>
      <c r="AV442" s="10" t="s">
        <v>103</v>
      </c>
      <c r="AW442" s="10" t="s">
        <v>36</v>
      </c>
      <c r="AX442" s="10" t="s">
        <v>79</v>
      </c>
      <c r="AY442" s="156" t="s">
        <v>159</v>
      </c>
    </row>
    <row r="443" spans="2:51" s="11" customFormat="1" ht="22.5" customHeight="1">
      <c r="B443" s="161"/>
      <c r="E443" s="162" t="s">
        <v>3</v>
      </c>
      <c r="F443" s="253" t="s">
        <v>168</v>
      </c>
      <c r="G443" s="254"/>
      <c r="H443" s="254"/>
      <c r="I443" s="254"/>
      <c r="K443" s="163">
        <v>5</v>
      </c>
      <c r="R443" s="164"/>
      <c r="T443" s="165"/>
      <c r="AA443" s="166"/>
      <c r="AT443" s="167" t="s">
        <v>167</v>
      </c>
      <c r="AU443" s="167" t="s">
        <v>103</v>
      </c>
      <c r="AV443" s="11" t="s">
        <v>164</v>
      </c>
      <c r="AW443" s="11" t="s">
        <v>36</v>
      </c>
      <c r="AX443" s="11" t="s">
        <v>21</v>
      </c>
      <c r="AY443" s="167" t="s">
        <v>159</v>
      </c>
    </row>
    <row r="444" spans="2:65" s="1" customFormat="1" ht="31.5" customHeight="1">
      <c r="B444" s="121"/>
      <c r="C444" s="148" t="s">
        <v>576</v>
      </c>
      <c r="D444" s="148" t="s">
        <v>160</v>
      </c>
      <c r="E444" s="149" t="s">
        <v>577</v>
      </c>
      <c r="F444" s="247" t="s">
        <v>578</v>
      </c>
      <c r="G444" s="248"/>
      <c r="H444" s="248"/>
      <c r="I444" s="248"/>
      <c r="J444" s="150" t="s">
        <v>211</v>
      </c>
      <c r="K444" s="151">
        <v>59.36</v>
      </c>
      <c r="L444" s="249">
        <v>0</v>
      </c>
      <c r="M444" s="248"/>
      <c r="N444" s="250">
        <f>ROUND(L444*K444,2)</f>
        <v>0</v>
      </c>
      <c r="O444" s="248"/>
      <c r="P444" s="248"/>
      <c r="Q444" s="248"/>
      <c r="R444" s="123"/>
      <c r="T444" s="152" t="s">
        <v>3</v>
      </c>
      <c r="U444" s="40" t="s">
        <v>44</v>
      </c>
      <c r="W444" s="153">
        <f>V444*K444</f>
        <v>0</v>
      </c>
      <c r="X444" s="153">
        <v>0.00174</v>
      </c>
      <c r="Y444" s="153">
        <f>X444*K444</f>
        <v>0.1032864</v>
      </c>
      <c r="Z444" s="153">
        <v>0</v>
      </c>
      <c r="AA444" s="154">
        <f>Z444*K444</f>
        <v>0</v>
      </c>
      <c r="AR444" s="17" t="s">
        <v>196</v>
      </c>
      <c r="AT444" s="17" t="s">
        <v>160</v>
      </c>
      <c r="AU444" s="17" t="s">
        <v>103</v>
      </c>
      <c r="AY444" s="17" t="s">
        <v>159</v>
      </c>
      <c r="BE444" s="98">
        <f>IF(U444="základní",N444,0)</f>
        <v>0</v>
      </c>
      <c r="BF444" s="98">
        <f>IF(U444="snížená",N444,0)</f>
        <v>0</v>
      </c>
      <c r="BG444" s="98">
        <f>IF(U444="zákl. přenesená",N444,0)</f>
        <v>0</v>
      </c>
      <c r="BH444" s="98">
        <f>IF(U444="sníž. přenesená",N444,0)</f>
        <v>0</v>
      </c>
      <c r="BI444" s="98">
        <f>IF(U444="nulová",N444,0)</f>
        <v>0</v>
      </c>
      <c r="BJ444" s="17" t="s">
        <v>21</v>
      </c>
      <c r="BK444" s="98">
        <f>ROUND(L444*K444,2)</f>
        <v>0</v>
      </c>
      <c r="BL444" s="17" t="s">
        <v>196</v>
      </c>
      <c r="BM444" s="17" t="s">
        <v>579</v>
      </c>
    </row>
    <row r="445" spans="2:51" s="10" customFormat="1" ht="22.5" customHeight="1">
      <c r="B445" s="155"/>
      <c r="E445" s="156" t="s">
        <v>3</v>
      </c>
      <c r="F445" s="251" t="s">
        <v>580</v>
      </c>
      <c r="G445" s="252"/>
      <c r="H445" s="252"/>
      <c r="I445" s="252"/>
      <c r="K445" s="157">
        <v>19.23</v>
      </c>
      <c r="R445" s="158"/>
      <c r="T445" s="159"/>
      <c r="AA445" s="160"/>
      <c r="AT445" s="156" t="s">
        <v>167</v>
      </c>
      <c r="AU445" s="156" t="s">
        <v>103</v>
      </c>
      <c r="AV445" s="10" t="s">
        <v>103</v>
      </c>
      <c r="AW445" s="10" t="s">
        <v>36</v>
      </c>
      <c r="AX445" s="10" t="s">
        <v>79</v>
      </c>
      <c r="AY445" s="156" t="s">
        <v>159</v>
      </c>
    </row>
    <row r="446" spans="2:51" s="10" customFormat="1" ht="22.5" customHeight="1">
      <c r="B446" s="155"/>
      <c r="E446" s="156" t="s">
        <v>3</v>
      </c>
      <c r="F446" s="260" t="s">
        <v>581</v>
      </c>
      <c r="G446" s="252"/>
      <c r="H446" s="252"/>
      <c r="I446" s="252"/>
      <c r="K446" s="157">
        <v>18.43</v>
      </c>
      <c r="R446" s="158"/>
      <c r="T446" s="159"/>
      <c r="AA446" s="160"/>
      <c r="AT446" s="156" t="s">
        <v>167</v>
      </c>
      <c r="AU446" s="156" t="s">
        <v>103</v>
      </c>
      <c r="AV446" s="10" t="s">
        <v>103</v>
      </c>
      <c r="AW446" s="10" t="s">
        <v>36</v>
      </c>
      <c r="AX446" s="10" t="s">
        <v>79</v>
      </c>
      <c r="AY446" s="156" t="s">
        <v>159</v>
      </c>
    </row>
    <row r="447" spans="2:51" s="10" customFormat="1" ht="22.5" customHeight="1">
      <c r="B447" s="155"/>
      <c r="E447" s="156" t="s">
        <v>3</v>
      </c>
      <c r="F447" s="260" t="s">
        <v>582</v>
      </c>
      <c r="G447" s="252"/>
      <c r="H447" s="252"/>
      <c r="I447" s="252"/>
      <c r="K447" s="157">
        <v>21.7</v>
      </c>
      <c r="R447" s="158"/>
      <c r="T447" s="159"/>
      <c r="AA447" s="160"/>
      <c r="AT447" s="156" t="s">
        <v>167</v>
      </c>
      <c r="AU447" s="156" t="s">
        <v>103</v>
      </c>
      <c r="AV447" s="10" t="s">
        <v>103</v>
      </c>
      <c r="AW447" s="10" t="s">
        <v>36</v>
      </c>
      <c r="AX447" s="10" t="s">
        <v>79</v>
      </c>
      <c r="AY447" s="156" t="s">
        <v>159</v>
      </c>
    </row>
    <row r="448" spans="2:51" s="11" customFormat="1" ht="22.5" customHeight="1">
      <c r="B448" s="161"/>
      <c r="E448" s="162" t="s">
        <v>3</v>
      </c>
      <c r="F448" s="253" t="s">
        <v>168</v>
      </c>
      <c r="G448" s="254"/>
      <c r="H448" s="254"/>
      <c r="I448" s="254"/>
      <c r="K448" s="163">
        <v>59.36</v>
      </c>
      <c r="R448" s="164"/>
      <c r="T448" s="165"/>
      <c r="AA448" s="166"/>
      <c r="AT448" s="167" t="s">
        <v>167</v>
      </c>
      <c r="AU448" s="167" t="s">
        <v>103</v>
      </c>
      <c r="AV448" s="11" t="s">
        <v>164</v>
      </c>
      <c r="AW448" s="11" t="s">
        <v>36</v>
      </c>
      <c r="AX448" s="11" t="s">
        <v>21</v>
      </c>
      <c r="AY448" s="167" t="s">
        <v>159</v>
      </c>
    </row>
    <row r="449" spans="2:65" s="1" customFormat="1" ht="31.5" customHeight="1">
      <c r="B449" s="121"/>
      <c r="C449" s="148" t="s">
        <v>583</v>
      </c>
      <c r="D449" s="148" t="s">
        <v>160</v>
      </c>
      <c r="E449" s="149" t="s">
        <v>584</v>
      </c>
      <c r="F449" s="247" t="s">
        <v>585</v>
      </c>
      <c r="G449" s="248"/>
      <c r="H449" s="248"/>
      <c r="I449" s="248"/>
      <c r="J449" s="150" t="s">
        <v>206</v>
      </c>
      <c r="K449" s="151">
        <v>5</v>
      </c>
      <c r="L449" s="249">
        <v>0</v>
      </c>
      <c r="M449" s="248"/>
      <c r="N449" s="250">
        <f>ROUND(L449*K449,2)</f>
        <v>0</v>
      </c>
      <c r="O449" s="248"/>
      <c r="P449" s="248"/>
      <c r="Q449" s="248"/>
      <c r="R449" s="123"/>
      <c r="T449" s="152" t="s">
        <v>3</v>
      </c>
      <c r="U449" s="40" t="s">
        <v>44</v>
      </c>
      <c r="W449" s="153">
        <f>V449*K449</f>
        <v>0</v>
      </c>
      <c r="X449" s="153">
        <v>0.00025</v>
      </c>
      <c r="Y449" s="153">
        <f>X449*K449</f>
        <v>0.00125</v>
      </c>
      <c r="Z449" s="153">
        <v>0</v>
      </c>
      <c r="AA449" s="154">
        <f>Z449*K449</f>
        <v>0</v>
      </c>
      <c r="AR449" s="17" t="s">
        <v>196</v>
      </c>
      <c r="AT449" s="17" t="s">
        <v>160</v>
      </c>
      <c r="AU449" s="17" t="s">
        <v>103</v>
      </c>
      <c r="AY449" s="17" t="s">
        <v>159</v>
      </c>
      <c r="BE449" s="98">
        <f>IF(U449="základní",N449,0)</f>
        <v>0</v>
      </c>
      <c r="BF449" s="98">
        <f>IF(U449="snížená",N449,0)</f>
        <v>0</v>
      </c>
      <c r="BG449" s="98">
        <f>IF(U449="zákl. přenesená",N449,0)</f>
        <v>0</v>
      </c>
      <c r="BH449" s="98">
        <f>IF(U449="sníž. přenesená",N449,0)</f>
        <v>0</v>
      </c>
      <c r="BI449" s="98">
        <f>IF(U449="nulová",N449,0)</f>
        <v>0</v>
      </c>
      <c r="BJ449" s="17" t="s">
        <v>21</v>
      </c>
      <c r="BK449" s="98">
        <f>ROUND(L449*K449,2)</f>
        <v>0</v>
      </c>
      <c r="BL449" s="17" t="s">
        <v>196</v>
      </c>
      <c r="BM449" s="17" t="s">
        <v>586</v>
      </c>
    </row>
    <row r="450" spans="2:65" s="1" customFormat="1" ht="31.5" customHeight="1">
      <c r="B450" s="121"/>
      <c r="C450" s="148" t="s">
        <v>587</v>
      </c>
      <c r="D450" s="148" t="s">
        <v>160</v>
      </c>
      <c r="E450" s="149" t="s">
        <v>588</v>
      </c>
      <c r="F450" s="247" t="s">
        <v>589</v>
      </c>
      <c r="G450" s="248"/>
      <c r="H450" s="248"/>
      <c r="I450" s="248"/>
      <c r="J450" s="150" t="s">
        <v>206</v>
      </c>
      <c r="K450" s="151">
        <v>4</v>
      </c>
      <c r="L450" s="249">
        <v>0</v>
      </c>
      <c r="M450" s="248"/>
      <c r="N450" s="250">
        <f>ROUND(L450*K450,2)</f>
        <v>0</v>
      </c>
      <c r="O450" s="248"/>
      <c r="P450" s="248"/>
      <c r="Q450" s="248"/>
      <c r="R450" s="123"/>
      <c r="T450" s="152" t="s">
        <v>3</v>
      </c>
      <c r="U450" s="40" t="s">
        <v>44</v>
      </c>
      <c r="W450" s="153">
        <f>V450*K450</f>
        <v>0</v>
      </c>
      <c r="X450" s="153">
        <v>0.00025</v>
      </c>
      <c r="Y450" s="153">
        <f>X450*K450</f>
        <v>0.001</v>
      </c>
      <c r="Z450" s="153">
        <v>0</v>
      </c>
      <c r="AA450" s="154">
        <f>Z450*K450</f>
        <v>0</v>
      </c>
      <c r="AR450" s="17" t="s">
        <v>196</v>
      </c>
      <c r="AT450" s="17" t="s">
        <v>160</v>
      </c>
      <c r="AU450" s="17" t="s">
        <v>103</v>
      </c>
      <c r="AY450" s="17" t="s">
        <v>159</v>
      </c>
      <c r="BE450" s="98">
        <f>IF(U450="základní",N450,0)</f>
        <v>0</v>
      </c>
      <c r="BF450" s="98">
        <f>IF(U450="snížená",N450,0)</f>
        <v>0</v>
      </c>
      <c r="BG450" s="98">
        <f>IF(U450="zákl. přenesená",N450,0)</f>
        <v>0</v>
      </c>
      <c r="BH450" s="98">
        <f>IF(U450="sníž. přenesená",N450,0)</f>
        <v>0</v>
      </c>
      <c r="BI450" s="98">
        <f>IF(U450="nulová",N450,0)</f>
        <v>0</v>
      </c>
      <c r="BJ450" s="17" t="s">
        <v>21</v>
      </c>
      <c r="BK450" s="98">
        <f>ROUND(L450*K450,2)</f>
        <v>0</v>
      </c>
      <c r="BL450" s="17" t="s">
        <v>196</v>
      </c>
      <c r="BM450" s="17" t="s">
        <v>590</v>
      </c>
    </row>
    <row r="451" spans="2:51" s="10" customFormat="1" ht="22.5" customHeight="1">
      <c r="B451" s="155"/>
      <c r="E451" s="156" t="s">
        <v>3</v>
      </c>
      <c r="F451" s="251" t="s">
        <v>591</v>
      </c>
      <c r="G451" s="252"/>
      <c r="H451" s="252"/>
      <c r="I451" s="252"/>
      <c r="K451" s="157">
        <v>4</v>
      </c>
      <c r="R451" s="158"/>
      <c r="T451" s="159"/>
      <c r="AA451" s="160"/>
      <c r="AT451" s="156" t="s">
        <v>167</v>
      </c>
      <c r="AU451" s="156" t="s">
        <v>103</v>
      </c>
      <c r="AV451" s="10" t="s">
        <v>103</v>
      </c>
      <c r="AW451" s="10" t="s">
        <v>36</v>
      </c>
      <c r="AX451" s="10" t="s">
        <v>79</v>
      </c>
      <c r="AY451" s="156" t="s">
        <v>159</v>
      </c>
    </row>
    <row r="452" spans="2:51" s="11" customFormat="1" ht="22.5" customHeight="1">
      <c r="B452" s="161"/>
      <c r="E452" s="162" t="s">
        <v>3</v>
      </c>
      <c r="F452" s="253" t="s">
        <v>168</v>
      </c>
      <c r="G452" s="254"/>
      <c r="H452" s="254"/>
      <c r="I452" s="254"/>
      <c r="K452" s="163">
        <v>4</v>
      </c>
      <c r="R452" s="164"/>
      <c r="T452" s="165"/>
      <c r="AA452" s="166"/>
      <c r="AT452" s="167" t="s">
        <v>167</v>
      </c>
      <c r="AU452" s="167" t="s">
        <v>103</v>
      </c>
      <c r="AV452" s="11" t="s">
        <v>164</v>
      </c>
      <c r="AW452" s="11" t="s">
        <v>36</v>
      </c>
      <c r="AX452" s="11" t="s">
        <v>21</v>
      </c>
      <c r="AY452" s="167" t="s">
        <v>159</v>
      </c>
    </row>
    <row r="453" spans="2:65" s="1" customFormat="1" ht="31.5" customHeight="1">
      <c r="B453" s="121"/>
      <c r="C453" s="148" t="s">
        <v>592</v>
      </c>
      <c r="D453" s="148" t="s">
        <v>160</v>
      </c>
      <c r="E453" s="149" t="s">
        <v>593</v>
      </c>
      <c r="F453" s="247" t="s">
        <v>594</v>
      </c>
      <c r="G453" s="248"/>
      <c r="H453" s="248"/>
      <c r="I453" s="248"/>
      <c r="J453" s="150" t="s">
        <v>211</v>
      </c>
      <c r="K453" s="151">
        <v>4</v>
      </c>
      <c r="L453" s="249">
        <v>0</v>
      </c>
      <c r="M453" s="248"/>
      <c r="N453" s="250">
        <f>ROUND(L453*K453,2)</f>
        <v>0</v>
      </c>
      <c r="O453" s="248"/>
      <c r="P453" s="248"/>
      <c r="Q453" s="248"/>
      <c r="R453" s="123"/>
      <c r="T453" s="152" t="s">
        <v>3</v>
      </c>
      <c r="U453" s="40" t="s">
        <v>44</v>
      </c>
      <c r="W453" s="153">
        <f>V453*K453</f>
        <v>0</v>
      </c>
      <c r="X453" s="153">
        <v>0.00212</v>
      </c>
      <c r="Y453" s="153">
        <f>X453*K453</f>
        <v>0.00848</v>
      </c>
      <c r="Z453" s="153">
        <v>0</v>
      </c>
      <c r="AA453" s="154">
        <f>Z453*K453</f>
        <v>0</v>
      </c>
      <c r="AR453" s="17" t="s">
        <v>196</v>
      </c>
      <c r="AT453" s="17" t="s">
        <v>160</v>
      </c>
      <c r="AU453" s="17" t="s">
        <v>103</v>
      </c>
      <c r="AY453" s="17" t="s">
        <v>159</v>
      </c>
      <c r="BE453" s="98">
        <f>IF(U453="základní",N453,0)</f>
        <v>0</v>
      </c>
      <c r="BF453" s="98">
        <f>IF(U453="snížená",N453,0)</f>
        <v>0</v>
      </c>
      <c r="BG453" s="98">
        <f>IF(U453="zákl. přenesená",N453,0)</f>
        <v>0</v>
      </c>
      <c r="BH453" s="98">
        <f>IF(U453="sníž. přenesená",N453,0)</f>
        <v>0</v>
      </c>
      <c r="BI453" s="98">
        <f>IF(U453="nulová",N453,0)</f>
        <v>0</v>
      </c>
      <c r="BJ453" s="17" t="s">
        <v>21</v>
      </c>
      <c r="BK453" s="98">
        <f>ROUND(L453*K453,2)</f>
        <v>0</v>
      </c>
      <c r="BL453" s="17" t="s">
        <v>196</v>
      </c>
      <c r="BM453" s="17" t="s">
        <v>595</v>
      </c>
    </row>
    <row r="454" spans="2:51" s="10" customFormat="1" ht="22.5" customHeight="1">
      <c r="B454" s="155"/>
      <c r="E454" s="156" t="s">
        <v>3</v>
      </c>
      <c r="F454" s="251" t="s">
        <v>596</v>
      </c>
      <c r="G454" s="252"/>
      <c r="H454" s="252"/>
      <c r="I454" s="252"/>
      <c r="K454" s="157">
        <v>4</v>
      </c>
      <c r="R454" s="158"/>
      <c r="T454" s="159"/>
      <c r="AA454" s="160"/>
      <c r="AT454" s="156" t="s">
        <v>167</v>
      </c>
      <c r="AU454" s="156" t="s">
        <v>103</v>
      </c>
      <c r="AV454" s="10" t="s">
        <v>103</v>
      </c>
      <c r="AW454" s="10" t="s">
        <v>36</v>
      </c>
      <c r="AX454" s="10" t="s">
        <v>79</v>
      </c>
      <c r="AY454" s="156" t="s">
        <v>159</v>
      </c>
    </row>
    <row r="455" spans="2:51" s="11" customFormat="1" ht="22.5" customHeight="1">
      <c r="B455" s="161"/>
      <c r="E455" s="162" t="s">
        <v>3</v>
      </c>
      <c r="F455" s="253" t="s">
        <v>168</v>
      </c>
      <c r="G455" s="254"/>
      <c r="H455" s="254"/>
      <c r="I455" s="254"/>
      <c r="K455" s="163">
        <v>4</v>
      </c>
      <c r="R455" s="164"/>
      <c r="T455" s="165"/>
      <c r="AA455" s="166"/>
      <c r="AT455" s="167" t="s">
        <v>167</v>
      </c>
      <c r="AU455" s="167" t="s">
        <v>103</v>
      </c>
      <c r="AV455" s="11" t="s">
        <v>164</v>
      </c>
      <c r="AW455" s="11" t="s">
        <v>36</v>
      </c>
      <c r="AX455" s="11" t="s">
        <v>21</v>
      </c>
      <c r="AY455" s="167" t="s">
        <v>159</v>
      </c>
    </row>
    <row r="456" spans="2:65" s="1" customFormat="1" ht="31.5" customHeight="1">
      <c r="B456" s="121"/>
      <c r="C456" s="148" t="s">
        <v>597</v>
      </c>
      <c r="D456" s="148" t="s">
        <v>160</v>
      </c>
      <c r="E456" s="149" t="s">
        <v>598</v>
      </c>
      <c r="F456" s="247" t="s">
        <v>599</v>
      </c>
      <c r="G456" s="248"/>
      <c r="H456" s="248"/>
      <c r="I456" s="248"/>
      <c r="J456" s="150" t="s">
        <v>229</v>
      </c>
      <c r="K456" s="151">
        <v>0.8</v>
      </c>
      <c r="L456" s="249">
        <v>0</v>
      </c>
      <c r="M456" s="248"/>
      <c r="N456" s="250">
        <f>ROUND(L456*K456,2)</f>
        <v>0</v>
      </c>
      <c r="O456" s="248"/>
      <c r="P456" s="248"/>
      <c r="Q456" s="248"/>
      <c r="R456" s="123"/>
      <c r="T456" s="152" t="s">
        <v>3</v>
      </c>
      <c r="U456" s="40" t="s">
        <v>44</v>
      </c>
      <c r="W456" s="153">
        <f>V456*K456</f>
        <v>0</v>
      </c>
      <c r="X456" s="153">
        <v>0</v>
      </c>
      <c r="Y456" s="153">
        <f>X456*K456</f>
        <v>0</v>
      </c>
      <c r="Z456" s="153">
        <v>0</v>
      </c>
      <c r="AA456" s="154">
        <f>Z456*K456</f>
        <v>0</v>
      </c>
      <c r="AR456" s="17" t="s">
        <v>196</v>
      </c>
      <c r="AT456" s="17" t="s">
        <v>160</v>
      </c>
      <c r="AU456" s="17" t="s">
        <v>103</v>
      </c>
      <c r="AY456" s="17" t="s">
        <v>159</v>
      </c>
      <c r="BE456" s="98">
        <f>IF(U456="základní",N456,0)</f>
        <v>0</v>
      </c>
      <c r="BF456" s="98">
        <f>IF(U456="snížená",N456,0)</f>
        <v>0</v>
      </c>
      <c r="BG456" s="98">
        <f>IF(U456="zákl. přenesená",N456,0)</f>
        <v>0</v>
      </c>
      <c r="BH456" s="98">
        <f>IF(U456="sníž. přenesená",N456,0)</f>
        <v>0</v>
      </c>
      <c r="BI456" s="98">
        <f>IF(U456="nulová",N456,0)</f>
        <v>0</v>
      </c>
      <c r="BJ456" s="17" t="s">
        <v>21</v>
      </c>
      <c r="BK456" s="98">
        <f>ROUND(L456*K456,2)</f>
        <v>0</v>
      </c>
      <c r="BL456" s="17" t="s">
        <v>196</v>
      </c>
      <c r="BM456" s="17" t="s">
        <v>600</v>
      </c>
    </row>
    <row r="457" spans="2:63" s="9" customFormat="1" ht="29.85" customHeight="1">
      <c r="B457" s="138"/>
      <c r="D457" s="147" t="s">
        <v>127</v>
      </c>
      <c r="E457" s="147"/>
      <c r="F457" s="147"/>
      <c r="G457" s="147"/>
      <c r="H457" s="147"/>
      <c r="I457" s="147"/>
      <c r="J457" s="147"/>
      <c r="K457" s="147"/>
      <c r="L457" s="147"/>
      <c r="M457" s="147"/>
      <c r="N457" s="273">
        <f>BK457</f>
        <v>0</v>
      </c>
      <c r="O457" s="274"/>
      <c r="P457" s="274"/>
      <c r="Q457" s="274"/>
      <c r="R457" s="140"/>
      <c r="T457" s="141"/>
      <c r="W457" s="142">
        <f>SUM(W458:W476)</f>
        <v>0</v>
      </c>
      <c r="Y457" s="142">
        <f>SUM(Y458:Y476)</f>
        <v>0.43265000000000003</v>
      </c>
      <c r="AA457" s="143">
        <f>SUM(AA458:AA476)</f>
        <v>0</v>
      </c>
      <c r="AR457" s="144" t="s">
        <v>103</v>
      </c>
      <c r="AT457" s="145" t="s">
        <v>78</v>
      </c>
      <c r="AU457" s="145" t="s">
        <v>21</v>
      </c>
      <c r="AY457" s="144" t="s">
        <v>159</v>
      </c>
      <c r="BK457" s="146">
        <f>SUM(BK458:BK476)</f>
        <v>0</v>
      </c>
    </row>
    <row r="458" spans="2:65" s="1" customFormat="1" ht="22.5" customHeight="1">
      <c r="B458" s="121"/>
      <c r="C458" s="148" t="s">
        <v>601</v>
      </c>
      <c r="D458" s="148" t="s">
        <v>160</v>
      </c>
      <c r="E458" s="149" t="s">
        <v>602</v>
      </c>
      <c r="F458" s="247" t="s">
        <v>603</v>
      </c>
      <c r="G458" s="248"/>
      <c r="H458" s="248"/>
      <c r="I458" s="248"/>
      <c r="J458" s="150" t="s">
        <v>179</v>
      </c>
      <c r="K458" s="151">
        <v>4</v>
      </c>
      <c r="L458" s="249">
        <v>0</v>
      </c>
      <c r="M458" s="248"/>
      <c r="N458" s="250">
        <f>ROUND(L458*K458,2)</f>
        <v>0</v>
      </c>
      <c r="O458" s="248"/>
      <c r="P458" s="248"/>
      <c r="Q458" s="248"/>
      <c r="R458" s="123"/>
      <c r="T458" s="152" t="s">
        <v>3</v>
      </c>
      <c r="U458" s="40" t="s">
        <v>44</v>
      </c>
      <c r="W458" s="153">
        <f>V458*K458</f>
        <v>0</v>
      </c>
      <c r="X458" s="153">
        <v>0</v>
      </c>
      <c r="Y458" s="153">
        <f>X458*K458</f>
        <v>0</v>
      </c>
      <c r="Z458" s="153">
        <v>0</v>
      </c>
      <c r="AA458" s="154">
        <f>Z458*K458</f>
        <v>0</v>
      </c>
      <c r="AR458" s="17" t="s">
        <v>196</v>
      </c>
      <c r="AT458" s="17" t="s">
        <v>160</v>
      </c>
      <c r="AU458" s="17" t="s">
        <v>103</v>
      </c>
      <c r="AY458" s="17" t="s">
        <v>159</v>
      </c>
      <c r="BE458" s="98">
        <f>IF(U458="základní",N458,0)</f>
        <v>0</v>
      </c>
      <c r="BF458" s="98">
        <f>IF(U458="snížená",N458,0)</f>
        <v>0</v>
      </c>
      <c r="BG458" s="98">
        <f>IF(U458="zákl. přenesená",N458,0)</f>
        <v>0</v>
      </c>
      <c r="BH458" s="98">
        <f>IF(U458="sníž. přenesená",N458,0)</f>
        <v>0</v>
      </c>
      <c r="BI458" s="98">
        <f>IF(U458="nulová",N458,0)</f>
        <v>0</v>
      </c>
      <c r="BJ458" s="17" t="s">
        <v>21</v>
      </c>
      <c r="BK458" s="98">
        <f>ROUND(L458*K458,2)</f>
        <v>0</v>
      </c>
      <c r="BL458" s="17" t="s">
        <v>196</v>
      </c>
      <c r="BM458" s="17" t="s">
        <v>604</v>
      </c>
    </row>
    <row r="459" spans="2:51" s="10" customFormat="1" ht="22.5" customHeight="1">
      <c r="B459" s="155"/>
      <c r="E459" s="156" t="s">
        <v>3</v>
      </c>
      <c r="F459" s="251" t="s">
        <v>605</v>
      </c>
      <c r="G459" s="252"/>
      <c r="H459" s="252"/>
      <c r="I459" s="252"/>
      <c r="K459" s="157">
        <v>4</v>
      </c>
      <c r="R459" s="158"/>
      <c r="T459" s="159"/>
      <c r="AA459" s="160"/>
      <c r="AT459" s="156" t="s">
        <v>167</v>
      </c>
      <c r="AU459" s="156" t="s">
        <v>103</v>
      </c>
      <c r="AV459" s="10" t="s">
        <v>103</v>
      </c>
      <c r="AW459" s="10" t="s">
        <v>36</v>
      </c>
      <c r="AX459" s="10" t="s">
        <v>79</v>
      </c>
      <c r="AY459" s="156" t="s">
        <v>159</v>
      </c>
    </row>
    <row r="460" spans="2:51" s="11" customFormat="1" ht="22.5" customHeight="1">
      <c r="B460" s="161"/>
      <c r="E460" s="162" t="s">
        <v>3</v>
      </c>
      <c r="F460" s="253" t="s">
        <v>168</v>
      </c>
      <c r="G460" s="254"/>
      <c r="H460" s="254"/>
      <c r="I460" s="254"/>
      <c r="K460" s="163">
        <v>4</v>
      </c>
      <c r="R460" s="164"/>
      <c r="T460" s="165"/>
      <c r="AA460" s="166"/>
      <c r="AT460" s="167" t="s">
        <v>167</v>
      </c>
      <c r="AU460" s="167" t="s">
        <v>103</v>
      </c>
      <c r="AV460" s="11" t="s">
        <v>164</v>
      </c>
      <c r="AW460" s="11" t="s">
        <v>36</v>
      </c>
      <c r="AX460" s="11" t="s">
        <v>21</v>
      </c>
      <c r="AY460" s="167" t="s">
        <v>159</v>
      </c>
    </row>
    <row r="461" spans="2:65" s="1" customFormat="1" ht="31.5" customHeight="1">
      <c r="B461" s="121"/>
      <c r="C461" s="168" t="s">
        <v>606</v>
      </c>
      <c r="D461" s="168" t="s">
        <v>262</v>
      </c>
      <c r="E461" s="169" t="s">
        <v>607</v>
      </c>
      <c r="F461" s="256" t="s">
        <v>608</v>
      </c>
      <c r="G461" s="257"/>
      <c r="H461" s="257"/>
      <c r="I461" s="257"/>
      <c r="J461" s="170" t="s">
        <v>179</v>
      </c>
      <c r="K461" s="171">
        <v>4</v>
      </c>
      <c r="L461" s="258">
        <v>0</v>
      </c>
      <c r="M461" s="257"/>
      <c r="N461" s="259">
        <f>ROUND(L461*K461,2)</f>
        <v>0</v>
      </c>
      <c r="O461" s="248"/>
      <c r="P461" s="248"/>
      <c r="Q461" s="248"/>
      <c r="R461" s="123"/>
      <c r="T461" s="152" t="s">
        <v>3</v>
      </c>
      <c r="U461" s="40" t="s">
        <v>44</v>
      </c>
      <c r="W461" s="153">
        <f>V461*K461</f>
        <v>0</v>
      </c>
      <c r="X461" s="153">
        <v>0.07</v>
      </c>
      <c r="Y461" s="153">
        <f>X461*K461</f>
        <v>0.28</v>
      </c>
      <c r="Z461" s="153">
        <v>0</v>
      </c>
      <c r="AA461" s="154">
        <f>Z461*K461</f>
        <v>0</v>
      </c>
      <c r="AR461" s="17" t="s">
        <v>265</v>
      </c>
      <c r="AT461" s="17" t="s">
        <v>262</v>
      </c>
      <c r="AU461" s="17" t="s">
        <v>103</v>
      </c>
      <c r="AY461" s="17" t="s">
        <v>159</v>
      </c>
      <c r="BE461" s="98">
        <f>IF(U461="základní",N461,0)</f>
        <v>0</v>
      </c>
      <c r="BF461" s="98">
        <f>IF(U461="snížená",N461,0)</f>
        <v>0</v>
      </c>
      <c r="BG461" s="98">
        <f>IF(U461="zákl. přenesená",N461,0)</f>
        <v>0</v>
      </c>
      <c r="BH461" s="98">
        <f>IF(U461="sníž. přenesená",N461,0)</f>
        <v>0</v>
      </c>
      <c r="BI461" s="98">
        <f>IF(U461="nulová",N461,0)</f>
        <v>0</v>
      </c>
      <c r="BJ461" s="17" t="s">
        <v>21</v>
      </c>
      <c r="BK461" s="98">
        <f>ROUND(L461*K461,2)</f>
        <v>0</v>
      </c>
      <c r="BL461" s="17" t="s">
        <v>196</v>
      </c>
      <c r="BM461" s="17" t="s">
        <v>609</v>
      </c>
    </row>
    <row r="462" spans="2:65" s="1" customFormat="1" ht="22.5" customHeight="1">
      <c r="B462" s="121"/>
      <c r="C462" s="148" t="s">
        <v>610</v>
      </c>
      <c r="D462" s="148" t="s">
        <v>160</v>
      </c>
      <c r="E462" s="149" t="s">
        <v>611</v>
      </c>
      <c r="F462" s="247" t="s">
        <v>612</v>
      </c>
      <c r="G462" s="248"/>
      <c r="H462" s="248"/>
      <c r="I462" s="248"/>
      <c r="J462" s="150" t="s">
        <v>211</v>
      </c>
      <c r="K462" s="151">
        <v>2.2</v>
      </c>
      <c r="L462" s="249">
        <v>0</v>
      </c>
      <c r="M462" s="248"/>
      <c r="N462" s="250">
        <f>ROUND(L462*K462,2)</f>
        <v>0</v>
      </c>
      <c r="O462" s="248"/>
      <c r="P462" s="248"/>
      <c r="Q462" s="248"/>
      <c r="R462" s="123"/>
      <c r="T462" s="152" t="s">
        <v>3</v>
      </c>
      <c r="U462" s="40" t="s">
        <v>44</v>
      </c>
      <c r="W462" s="153">
        <f>V462*K462</f>
        <v>0</v>
      </c>
      <c r="X462" s="153">
        <v>0</v>
      </c>
      <c r="Y462" s="153">
        <f>X462*K462</f>
        <v>0</v>
      </c>
      <c r="Z462" s="153">
        <v>0</v>
      </c>
      <c r="AA462" s="154">
        <f>Z462*K462</f>
        <v>0</v>
      </c>
      <c r="AR462" s="17" t="s">
        <v>196</v>
      </c>
      <c r="AT462" s="17" t="s">
        <v>160</v>
      </c>
      <c r="AU462" s="17" t="s">
        <v>103</v>
      </c>
      <c r="AY462" s="17" t="s">
        <v>159</v>
      </c>
      <c r="BE462" s="98">
        <f>IF(U462="základní",N462,0)</f>
        <v>0</v>
      </c>
      <c r="BF462" s="98">
        <f>IF(U462="snížená",N462,0)</f>
        <v>0</v>
      </c>
      <c r="BG462" s="98">
        <f>IF(U462="zákl. přenesená",N462,0)</f>
        <v>0</v>
      </c>
      <c r="BH462" s="98">
        <f>IF(U462="sníž. přenesená",N462,0)</f>
        <v>0</v>
      </c>
      <c r="BI462" s="98">
        <f>IF(U462="nulová",N462,0)</f>
        <v>0</v>
      </c>
      <c r="BJ462" s="17" t="s">
        <v>21</v>
      </c>
      <c r="BK462" s="98">
        <f>ROUND(L462*K462,2)</f>
        <v>0</v>
      </c>
      <c r="BL462" s="17" t="s">
        <v>196</v>
      </c>
      <c r="BM462" s="17" t="s">
        <v>613</v>
      </c>
    </row>
    <row r="463" spans="2:51" s="10" customFormat="1" ht="22.5" customHeight="1">
      <c r="B463" s="155"/>
      <c r="E463" s="156" t="s">
        <v>3</v>
      </c>
      <c r="F463" s="251" t="s">
        <v>614</v>
      </c>
      <c r="G463" s="252"/>
      <c r="H463" s="252"/>
      <c r="I463" s="252"/>
      <c r="K463" s="157">
        <v>2.2</v>
      </c>
      <c r="R463" s="158"/>
      <c r="T463" s="159"/>
      <c r="AA463" s="160"/>
      <c r="AT463" s="156" t="s">
        <v>167</v>
      </c>
      <c r="AU463" s="156" t="s">
        <v>103</v>
      </c>
      <c r="AV463" s="10" t="s">
        <v>103</v>
      </c>
      <c r="AW463" s="10" t="s">
        <v>36</v>
      </c>
      <c r="AX463" s="10" t="s">
        <v>79</v>
      </c>
      <c r="AY463" s="156" t="s">
        <v>159</v>
      </c>
    </row>
    <row r="464" spans="2:51" s="11" customFormat="1" ht="22.5" customHeight="1">
      <c r="B464" s="161"/>
      <c r="E464" s="162" t="s">
        <v>3</v>
      </c>
      <c r="F464" s="253" t="s">
        <v>168</v>
      </c>
      <c r="G464" s="254"/>
      <c r="H464" s="254"/>
      <c r="I464" s="254"/>
      <c r="K464" s="163">
        <v>2.2</v>
      </c>
      <c r="R464" s="164"/>
      <c r="T464" s="165"/>
      <c r="AA464" s="166"/>
      <c r="AT464" s="167" t="s">
        <v>167</v>
      </c>
      <c r="AU464" s="167" t="s">
        <v>103</v>
      </c>
      <c r="AV464" s="11" t="s">
        <v>164</v>
      </c>
      <c r="AW464" s="11" t="s">
        <v>36</v>
      </c>
      <c r="AX464" s="11" t="s">
        <v>21</v>
      </c>
      <c r="AY464" s="167" t="s">
        <v>159</v>
      </c>
    </row>
    <row r="465" spans="2:65" s="1" customFormat="1" ht="31.5" customHeight="1">
      <c r="B465" s="121"/>
      <c r="C465" s="168" t="s">
        <v>615</v>
      </c>
      <c r="D465" s="168" t="s">
        <v>262</v>
      </c>
      <c r="E465" s="169" t="s">
        <v>616</v>
      </c>
      <c r="F465" s="256" t="s">
        <v>617</v>
      </c>
      <c r="G465" s="257"/>
      <c r="H465" s="257"/>
      <c r="I465" s="257"/>
      <c r="J465" s="170" t="s">
        <v>179</v>
      </c>
      <c r="K465" s="171">
        <v>2</v>
      </c>
      <c r="L465" s="258">
        <v>0</v>
      </c>
      <c r="M465" s="257"/>
      <c r="N465" s="259">
        <f>ROUND(L465*K465,2)</f>
        <v>0</v>
      </c>
      <c r="O465" s="248"/>
      <c r="P465" s="248"/>
      <c r="Q465" s="248"/>
      <c r="R465" s="123"/>
      <c r="T465" s="152" t="s">
        <v>3</v>
      </c>
      <c r="U465" s="40" t="s">
        <v>44</v>
      </c>
      <c r="W465" s="153">
        <f>V465*K465</f>
        <v>0</v>
      </c>
      <c r="X465" s="153">
        <v>0.07</v>
      </c>
      <c r="Y465" s="153">
        <f>X465*K465</f>
        <v>0.14</v>
      </c>
      <c r="Z465" s="153">
        <v>0</v>
      </c>
      <c r="AA465" s="154">
        <f>Z465*K465</f>
        <v>0</v>
      </c>
      <c r="AR465" s="17" t="s">
        <v>265</v>
      </c>
      <c r="AT465" s="17" t="s">
        <v>262</v>
      </c>
      <c r="AU465" s="17" t="s">
        <v>103</v>
      </c>
      <c r="AY465" s="17" t="s">
        <v>159</v>
      </c>
      <c r="BE465" s="98">
        <f>IF(U465="základní",N465,0)</f>
        <v>0</v>
      </c>
      <c r="BF465" s="98">
        <f>IF(U465="snížená",N465,0)</f>
        <v>0</v>
      </c>
      <c r="BG465" s="98">
        <f>IF(U465="zákl. přenesená",N465,0)</f>
        <v>0</v>
      </c>
      <c r="BH465" s="98">
        <f>IF(U465="sníž. přenesená",N465,0)</f>
        <v>0</v>
      </c>
      <c r="BI465" s="98">
        <f>IF(U465="nulová",N465,0)</f>
        <v>0</v>
      </c>
      <c r="BJ465" s="17" t="s">
        <v>21</v>
      </c>
      <c r="BK465" s="98">
        <f>ROUND(L465*K465,2)</f>
        <v>0</v>
      </c>
      <c r="BL465" s="17" t="s">
        <v>196</v>
      </c>
      <c r="BM465" s="17" t="s">
        <v>618</v>
      </c>
    </row>
    <row r="466" spans="2:65" s="1" customFormat="1" ht="45" customHeight="1">
      <c r="B466" s="121"/>
      <c r="C466" s="148" t="s">
        <v>619</v>
      </c>
      <c r="D466" s="148" t="s">
        <v>160</v>
      </c>
      <c r="E466" s="149" t="s">
        <v>620</v>
      </c>
      <c r="F466" s="247" t="s">
        <v>1091</v>
      </c>
      <c r="G466" s="248"/>
      <c r="H466" s="248"/>
      <c r="I466" s="248"/>
      <c r="J466" s="150" t="s">
        <v>1090</v>
      </c>
      <c r="K466" s="151">
        <v>1</v>
      </c>
      <c r="L466" s="249">
        <v>0</v>
      </c>
      <c r="M466" s="248"/>
      <c r="N466" s="250">
        <f>ROUND(L466*K466,2)</f>
        <v>0</v>
      </c>
      <c r="O466" s="248"/>
      <c r="P466" s="248"/>
      <c r="Q466" s="248"/>
      <c r="R466" s="123"/>
      <c r="T466" s="152" t="s">
        <v>3</v>
      </c>
      <c r="U466" s="40" t="s">
        <v>44</v>
      </c>
      <c r="W466" s="153">
        <f>V466*K466</f>
        <v>0</v>
      </c>
      <c r="X466" s="153">
        <v>0</v>
      </c>
      <c r="Y466" s="153">
        <f>X466*K466</f>
        <v>0</v>
      </c>
      <c r="Z466" s="153">
        <v>0</v>
      </c>
      <c r="AA466" s="154">
        <f>Z466*K466</f>
        <v>0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98">
        <f>IF(U466="základní",N466,0)</f>
        <v>0</v>
      </c>
      <c r="BF466" s="98">
        <f>IF(U466="snížená",N466,0)</f>
        <v>0</v>
      </c>
      <c r="BG466" s="98">
        <f>IF(U466="zákl. přenesená",N466,0)</f>
        <v>0</v>
      </c>
      <c r="BH466" s="98">
        <f>IF(U466="sníž. přenesená",N466,0)</f>
        <v>0</v>
      </c>
      <c r="BI466" s="98">
        <f>IF(U466="nulová",N466,0)</f>
        <v>0</v>
      </c>
      <c r="BJ466" s="17" t="s">
        <v>21</v>
      </c>
      <c r="BK466" s="98">
        <f>ROUND(L466*K466,2)</f>
        <v>0</v>
      </c>
      <c r="BL466" s="17" t="s">
        <v>196</v>
      </c>
      <c r="BM466" s="17" t="s">
        <v>621</v>
      </c>
    </row>
    <row r="467" spans="2:65" s="1" customFormat="1" ht="31.5" customHeight="1">
      <c r="B467" s="121"/>
      <c r="C467" s="148" t="s">
        <v>623</v>
      </c>
      <c r="D467" s="148" t="s">
        <v>160</v>
      </c>
      <c r="E467" s="149" t="s">
        <v>624</v>
      </c>
      <c r="F467" s="247" t="s">
        <v>625</v>
      </c>
      <c r="G467" s="248"/>
      <c r="H467" s="248"/>
      <c r="I467" s="248"/>
      <c r="J467" s="150" t="s">
        <v>291</v>
      </c>
      <c r="K467" s="151">
        <v>253</v>
      </c>
      <c r="L467" s="249">
        <v>0</v>
      </c>
      <c r="M467" s="248"/>
      <c r="N467" s="250">
        <f>ROUND(L467*K467,2)</f>
        <v>0</v>
      </c>
      <c r="O467" s="248"/>
      <c r="P467" s="248"/>
      <c r="Q467" s="248"/>
      <c r="R467" s="123"/>
      <c r="T467" s="152" t="s">
        <v>3</v>
      </c>
      <c r="U467" s="40" t="s">
        <v>44</v>
      </c>
      <c r="W467" s="153">
        <f>V467*K467</f>
        <v>0</v>
      </c>
      <c r="X467" s="153">
        <v>5E-05</v>
      </c>
      <c r="Y467" s="153">
        <f>X467*K467</f>
        <v>0.01265</v>
      </c>
      <c r="Z467" s="153">
        <v>0</v>
      </c>
      <c r="AA467" s="154">
        <f>Z467*K467</f>
        <v>0</v>
      </c>
      <c r="AR467" s="17" t="s">
        <v>196</v>
      </c>
      <c r="AT467" s="17" t="s">
        <v>160</v>
      </c>
      <c r="AU467" s="17" t="s">
        <v>103</v>
      </c>
      <c r="AY467" s="17" t="s">
        <v>159</v>
      </c>
      <c r="BE467" s="98">
        <f>IF(U467="základní",N467,0)</f>
        <v>0</v>
      </c>
      <c r="BF467" s="98">
        <f>IF(U467="snížená",N467,0)</f>
        <v>0</v>
      </c>
      <c r="BG467" s="98">
        <f>IF(U467="zákl. přenesená",N467,0)</f>
        <v>0</v>
      </c>
      <c r="BH467" s="98">
        <f>IF(U467="sníž. přenesená",N467,0)</f>
        <v>0</v>
      </c>
      <c r="BI467" s="98">
        <f>IF(U467="nulová",N467,0)</f>
        <v>0</v>
      </c>
      <c r="BJ467" s="17" t="s">
        <v>21</v>
      </c>
      <c r="BK467" s="98">
        <f>ROUND(L467*K467,2)</f>
        <v>0</v>
      </c>
      <c r="BL467" s="17" t="s">
        <v>196</v>
      </c>
      <c r="BM467" s="17" t="s">
        <v>626</v>
      </c>
    </row>
    <row r="468" spans="2:51" s="10" customFormat="1" ht="22.5" customHeight="1">
      <c r="B468" s="155"/>
      <c r="E468" s="156" t="s">
        <v>3</v>
      </c>
      <c r="F468" s="251" t="s">
        <v>627</v>
      </c>
      <c r="G468" s="252"/>
      <c r="H468" s="252"/>
      <c r="I468" s="252"/>
      <c r="K468" s="157">
        <v>220</v>
      </c>
      <c r="R468" s="158"/>
      <c r="T468" s="159"/>
      <c r="AA468" s="160"/>
      <c r="AT468" s="156" t="s">
        <v>167</v>
      </c>
      <c r="AU468" s="156" t="s">
        <v>103</v>
      </c>
      <c r="AV468" s="10" t="s">
        <v>103</v>
      </c>
      <c r="AW468" s="10" t="s">
        <v>36</v>
      </c>
      <c r="AX468" s="10" t="s">
        <v>79</v>
      </c>
      <c r="AY468" s="156" t="s">
        <v>159</v>
      </c>
    </row>
    <row r="469" spans="2:51" s="10" customFormat="1" ht="22.5" customHeight="1">
      <c r="B469" s="155"/>
      <c r="E469" s="156" t="s">
        <v>3</v>
      </c>
      <c r="F469" s="260" t="s">
        <v>628</v>
      </c>
      <c r="G469" s="252"/>
      <c r="H469" s="252"/>
      <c r="I469" s="252"/>
      <c r="K469" s="157">
        <v>33</v>
      </c>
      <c r="R469" s="158"/>
      <c r="T469" s="159"/>
      <c r="AA469" s="160"/>
      <c r="AT469" s="156" t="s">
        <v>167</v>
      </c>
      <c r="AU469" s="156" t="s">
        <v>103</v>
      </c>
      <c r="AV469" s="10" t="s">
        <v>103</v>
      </c>
      <c r="AW469" s="10" t="s">
        <v>36</v>
      </c>
      <c r="AX469" s="10" t="s">
        <v>79</v>
      </c>
      <c r="AY469" s="156" t="s">
        <v>159</v>
      </c>
    </row>
    <row r="470" spans="2:51" s="11" customFormat="1" ht="22.5" customHeight="1">
      <c r="B470" s="161"/>
      <c r="E470" s="162" t="s">
        <v>3</v>
      </c>
      <c r="F470" s="253" t="s">
        <v>168</v>
      </c>
      <c r="G470" s="254"/>
      <c r="H470" s="254"/>
      <c r="I470" s="254"/>
      <c r="K470" s="163">
        <v>253</v>
      </c>
      <c r="R470" s="164"/>
      <c r="T470" s="165"/>
      <c r="AA470" s="166"/>
      <c r="AT470" s="167" t="s">
        <v>167</v>
      </c>
      <c r="AU470" s="167" t="s">
        <v>103</v>
      </c>
      <c r="AV470" s="11" t="s">
        <v>164</v>
      </c>
      <c r="AW470" s="11" t="s">
        <v>36</v>
      </c>
      <c r="AX470" s="11" t="s">
        <v>21</v>
      </c>
      <c r="AY470" s="167" t="s">
        <v>159</v>
      </c>
    </row>
    <row r="471" spans="2:65" s="1" customFormat="1" ht="44.25" customHeight="1">
      <c r="B471" s="121"/>
      <c r="C471" s="168" t="s">
        <v>629</v>
      </c>
      <c r="D471" s="168" t="s">
        <v>262</v>
      </c>
      <c r="E471" s="169" t="s">
        <v>630</v>
      </c>
      <c r="F471" s="256" t="s">
        <v>631</v>
      </c>
      <c r="G471" s="257"/>
      <c r="H471" s="257"/>
      <c r="I471" s="257"/>
      <c r="J471" s="170" t="s">
        <v>291</v>
      </c>
      <c r="K471" s="171">
        <v>275</v>
      </c>
      <c r="L471" s="258">
        <v>0</v>
      </c>
      <c r="M471" s="257"/>
      <c r="N471" s="259">
        <f>ROUND(L471*K471,2)</f>
        <v>0</v>
      </c>
      <c r="O471" s="248"/>
      <c r="P471" s="248"/>
      <c r="Q471" s="248"/>
      <c r="R471" s="123"/>
      <c r="T471" s="152" t="s">
        <v>3</v>
      </c>
      <c r="U471" s="40" t="s">
        <v>44</v>
      </c>
      <c r="W471" s="153">
        <f>V471*K471</f>
        <v>0</v>
      </c>
      <c r="X471" s="153">
        <v>0</v>
      </c>
      <c r="Y471" s="153">
        <f>X471*K471</f>
        <v>0</v>
      </c>
      <c r="Z471" s="153">
        <v>0</v>
      </c>
      <c r="AA471" s="154">
        <f>Z471*K471</f>
        <v>0</v>
      </c>
      <c r="AR471" s="17" t="s">
        <v>265</v>
      </c>
      <c r="AT471" s="17" t="s">
        <v>262</v>
      </c>
      <c r="AU471" s="17" t="s">
        <v>103</v>
      </c>
      <c r="AY471" s="17" t="s">
        <v>159</v>
      </c>
      <c r="BE471" s="98">
        <f>IF(U471="základní",N471,0)</f>
        <v>0</v>
      </c>
      <c r="BF471" s="98">
        <f>IF(U471="snížená",N471,0)</f>
        <v>0</v>
      </c>
      <c r="BG471" s="98">
        <f>IF(U471="zákl. přenesená",N471,0)</f>
        <v>0</v>
      </c>
      <c r="BH471" s="98">
        <f>IF(U471="sníž. přenesená",N471,0)</f>
        <v>0</v>
      </c>
      <c r="BI471" s="98">
        <f>IF(U471="nulová",N471,0)</f>
        <v>0</v>
      </c>
      <c r="BJ471" s="17" t="s">
        <v>21</v>
      </c>
      <c r="BK471" s="98">
        <f>ROUND(L471*K471,2)</f>
        <v>0</v>
      </c>
      <c r="BL471" s="17" t="s">
        <v>196</v>
      </c>
      <c r="BM471" s="17" t="s">
        <v>632</v>
      </c>
    </row>
    <row r="472" spans="2:51" s="10" customFormat="1" ht="22.5" customHeight="1">
      <c r="B472" s="155"/>
      <c r="E472" s="156" t="s">
        <v>3</v>
      </c>
      <c r="F472" s="251" t="s">
        <v>627</v>
      </c>
      <c r="G472" s="252"/>
      <c r="H472" s="252"/>
      <c r="I472" s="252"/>
      <c r="K472" s="157">
        <v>220</v>
      </c>
      <c r="R472" s="158"/>
      <c r="T472" s="159"/>
      <c r="AA472" s="160"/>
      <c r="AT472" s="156" t="s">
        <v>167</v>
      </c>
      <c r="AU472" s="156" t="s">
        <v>103</v>
      </c>
      <c r="AV472" s="10" t="s">
        <v>103</v>
      </c>
      <c r="AW472" s="10" t="s">
        <v>36</v>
      </c>
      <c r="AX472" s="10" t="s">
        <v>79</v>
      </c>
      <c r="AY472" s="156" t="s">
        <v>159</v>
      </c>
    </row>
    <row r="473" spans="2:51" s="10" customFormat="1" ht="22.5" customHeight="1">
      <c r="B473" s="155"/>
      <c r="E473" s="156" t="s">
        <v>3</v>
      </c>
      <c r="F473" s="260" t="s">
        <v>633</v>
      </c>
      <c r="G473" s="252"/>
      <c r="H473" s="252"/>
      <c r="I473" s="252"/>
      <c r="K473" s="157">
        <v>22</v>
      </c>
      <c r="R473" s="158"/>
      <c r="T473" s="159"/>
      <c r="AA473" s="160"/>
      <c r="AT473" s="156" t="s">
        <v>167</v>
      </c>
      <c r="AU473" s="156" t="s">
        <v>103</v>
      </c>
      <c r="AV473" s="10" t="s">
        <v>103</v>
      </c>
      <c r="AW473" s="10" t="s">
        <v>36</v>
      </c>
      <c r="AX473" s="10" t="s">
        <v>79</v>
      </c>
      <c r="AY473" s="156" t="s">
        <v>159</v>
      </c>
    </row>
    <row r="474" spans="2:51" s="10" customFormat="1" ht="22.5" customHeight="1">
      <c r="B474" s="155"/>
      <c r="E474" s="156" t="s">
        <v>3</v>
      </c>
      <c r="F474" s="260" t="s">
        <v>628</v>
      </c>
      <c r="G474" s="252"/>
      <c r="H474" s="252"/>
      <c r="I474" s="252"/>
      <c r="K474" s="157">
        <v>33</v>
      </c>
      <c r="R474" s="158"/>
      <c r="T474" s="159"/>
      <c r="AA474" s="160"/>
      <c r="AT474" s="156" t="s">
        <v>167</v>
      </c>
      <c r="AU474" s="156" t="s">
        <v>103</v>
      </c>
      <c r="AV474" s="10" t="s">
        <v>103</v>
      </c>
      <c r="AW474" s="10" t="s">
        <v>36</v>
      </c>
      <c r="AX474" s="10" t="s">
        <v>79</v>
      </c>
      <c r="AY474" s="156" t="s">
        <v>159</v>
      </c>
    </row>
    <row r="475" spans="2:51" s="11" customFormat="1" ht="22.5" customHeight="1">
      <c r="B475" s="161"/>
      <c r="E475" s="162" t="s">
        <v>3</v>
      </c>
      <c r="F475" s="253" t="s">
        <v>168</v>
      </c>
      <c r="G475" s="254"/>
      <c r="H475" s="254"/>
      <c r="I475" s="254"/>
      <c r="K475" s="163">
        <v>275</v>
      </c>
      <c r="R475" s="164"/>
      <c r="T475" s="165"/>
      <c r="AA475" s="166"/>
      <c r="AT475" s="167" t="s">
        <v>167</v>
      </c>
      <c r="AU475" s="167" t="s">
        <v>103</v>
      </c>
      <c r="AV475" s="11" t="s">
        <v>164</v>
      </c>
      <c r="AW475" s="11" t="s">
        <v>36</v>
      </c>
      <c r="AX475" s="11" t="s">
        <v>21</v>
      </c>
      <c r="AY475" s="167" t="s">
        <v>159</v>
      </c>
    </row>
    <row r="476" spans="2:65" s="1" customFormat="1" ht="31.5" customHeight="1">
      <c r="B476" s="121"/>
      <c r="C476" s="148" t="s">
        <v>27</v>
      </c>
      <c r="D476" s="148" t="s">
        <v>160</v>
      </c>
      <c r="E476" s="149" t="s">
        <v>634</v>
      </c>
      <c r="F476" s="247" t="s">
        <v>635</v>
      </c>
      <c r="G476" s="248"/>
      <c r="H476" s="248"/>
      <c r="I476" s="248"/>
      <c r="J476" s="150" t="s">
        <v>229</v>
      </c>
      <c r="K476" s="151">
        <v>0.453</v>
      </c>
      <c r="L476" s="249">
        <v>0</v>
      </c>
      <c r="M476" s="248"/>
      <c r="N476" s="250">
        <f>ROUND(L476*K476,2)</f>
        <v>0</v>
      </c>
      <c r="O476" s="248"/>
      <c r="P476" s="248"/>
      <c r="Q476" s="248"/>
      <c r="R476" s="123"/>
      <c r="T476" s="152" t="s">
        <v>3</v>
      </c>
      <c r="U476" s="40" t="s">
        <v>44</v>
      </c>
      <c r="W476" s="153">
        <f>V476*K476</f>
        <v>0</v>
      </c>
      <c r="X476" s="153">
        <v>0</v>
      </c>
      <c r="Y476" s="153">
        <f>X476*K476</f>
        <v>0</v>
      </c>
      <c r="Z476" s="153">
        <v>0</v>
      </c>
      <c r="AA476" s="154">
        <f>Z476*K476</f>
        <v>0</v>
      </c>
      <c r="AR476" s="17" t="s">
        <v>196</v>
      </c>
      <c r="AT476" s="17" t="s">
        <v>160</v>
      </c>
      <c r="AU476" s="17" t="s">
        <v>103</v>
      </c>
      <c r="AY476" s="17" t="s">
        <v>159</v>
      </c>
      <c r="BE476" s="98">
        <f>IF(U476="základní",N476,0)</f>
        <v>0</v>
      </c>
      <c r="BF476" s="98">
        <f>IF(U476="snížená",N476,0)</f>
        <v>0</v>
      </c>
      <c r="BG476" s="98">
        <f>IF(U476="zákl. přenesená",N476,0)</f>
        <v>0</v>
      </c>
      <c r="BH476" s="98">
        <f>IF(U476="sníž. přenesená",N476,0)</f>
        <v>0</v>
      </c>
      <c r="BI476" s="98">
        <f>IF(U476="nulová",N476,0)</f>
        <v>0</v>
      </c>
      <c r="BJ476" s="17" t="s">
        <v>21</v>
      </c>
      <c r="BK476" s="98">
        <f>ROUND(L476*K476,2)</f>
        <v>0</v>
      </c>
      <c r="BL476" s="17" t="s">
        <v>196</v>
      </c>
      <c r="BM476" s="17" t="s">
        <v>636</v>
      </c>
    </row>
    <row r="477" spans="2:63" s="9" customFormat="1" ht="29.85" customHeight="1">
      <c r="B477" s="138"/>
      <c r="D477" s="147" t="s">
        <v>128</v>
      </c>
      <c r="E477" s="147"/>
      <c r="F477" s="147"/>
      <c r="G477" s="147"/>
      <c r="H477" s="147"/>
      <c r="I477" s="147"/>
      <c r="J477" s="147"/>
      <c r="K477" s="147"/>
      <c r="L477" s="147"/>
      <c r="M477" s="147"/>
      <c r="N477" s="273">
        <f>BK477</f>
        <v>0</v>
      </c>
      <c r="O477" s="274"/>
      <c r="P477" s="274"/>
      <c r="Q477" s="274"/>
      <c r="R477" s="140"/>
      <c r="T477" s="141"/>
      <c r="W477" s="142">
        <f>SUM(W478:W541)</f>
        <v>0</v>
      </c>
      <c r="Y477" s="142">
        <f>SUM(Y478:Y541)</f>
        <v>0.07999602</v>
      </c>
      <c r="AA477" s="143">
        <f>SUM(AA478:AA541)</f>
        <v>0</v>
      </c>
      <c r="AR477" s="144" t="s">
        <v>103</v>
      </c>
      <c r="AT477" s="145" t="s">
        <v>78</v>
      </c>
      <c r="AU477" s="145" t="s">
        <v>21</v>
      </c>
      <c r="AY477" s="144" t="s">
        <v>159</v>
      </c>
      <c r="BK477" s="146">
        <f>SUM(BK478:BK541)</f>
        <v>0</v>
      </c>
    </row>
    <row r="478" spans="2:65" s="1" customFormat="1" ht="31.5" customHeight="1">
      <c r="B478" s="121"/>
      <c r="C478" s="148" t="s">
        <v>637</v>
      </c>
      <c r="D478" s="148" t="s">
        <v>160</v>
      </c>
      <c r="E478" s="149" t="s">
        <v>638</v>
      </c>
      <c r="F478" s="247" t="s">
        <v>639</v>
      </c>
      <c r="G478" s="248"/>
      <c r="H478" s="248"/>
      <c r="I478" s="248"/>
      <c r="J478" s="150" t="s">
        <v>163</v>
      </c>
      <c r="K478" s="151">
        <v>195</v>
      </c>
      <c r="L478" s="249">
        <v>0</v>
      </c>
      <c r="M478" s="248"/>
      <c r="N478" s="250">
        <f>ROUND(L478*K478,2)</f>
        <v>0</v>
      </c>
      <c r="O478" s="248"/>
      <c r="P478" s="248"/>
      <c r="Q478" s="248"/>
      <c r="R478" s="123"/>
      <c r="T478" s="152" t="s">
        <v>3</v>
      </c>
      <c r="U478" s="40" t="s">
        <v>44</v>
      </c>
      <c r="W478" s="153">
        <f>V478*K478</f>
        <v>0</v>
      </c>
      <c r="X478" s="153">
        <v>0</v>
      </c>
      <c r="Y478" s="153">
        <f>X478*K478</f>
        <v>0</v>
      </c>
      <c r="Z478" s="153">
        <v>0</v>
      </c>
      <c r="AA478" s="154">
        <f>Z478*K478</f>
        <v>0</v>
      </c>
      <c r="AR478" s="17" t="s">
        <v>196</v>
      </c>
      <c r="AT478" s="17" t="s">
        <v>160</v>
      </c>
      <c r="AU478" s="17" t="s">
        <v>103</v>
      </c>
      <c r="AY478" s="17" t="s">
        <v>159</v>
      </c>
      <c r="BE478" s="98">
        <f>IF(U478="základní",N478,0)</f>
        <v>0</v>
      </c>
      <c r="BF478" s="98">
        <f>IF(U478="snížená",N478,0)</f>
        <v>0</v>
      </c>
      <c r="BG478" s="98">
        <f>IF(U478="zákl. přenesená",N478,0)</f>
        <v>0</v>
      </c>
      <c r="BH478" s="98">
        <f>IF(U478="sníž. přenesená",N478,0)</f>
        <v>0</v>
      </c>
      <c r="BI478" s="98">
        <f>IF(U478="nulová",N478,0)</f>
        <v>0</v>
      </c>
      <c r="BJ478" s="17" t="s">
        <v>21</v>
      </c>
      <c r="BK478" s="98">
        <f>ROUND(L478*K478,2)</f>
        <v>0</v>
      </c>
      <c r="BL478" s="17" t="s">
        <v>196</v>
      </c>
      <c r="BM478" s="17" t="s">
        <v>640</v>
      </c>
    </row>
    <row r="479" spans="2:51" s="10" customFormat="1" ht="22.5" customHeight="1">
      <c r="B479" s="155"/>
      <c r="E479" s="156" t="s">
        <v>3</v>
      </c>
      <c r="F479" s="251" t="s">
        <v>186</v>
      </c>
      <c r="G479" s="252"/>
      <c r="H479" s="252"/>
      <c r="I479" s="252"/>
      <c r="K479" s="157">
        <v>195</v>
      </c>
      <c r="R479" s="158"/>
      <c r="T479" s="159"/>
      <c r="AA479" s="160"/>
      <c r="AT479" s="156" t="s">
        <v>167</v>
      </c>
      <c r="AU479" s="156" t="s">
        <v>103</v>
      </c>
      <c r="AV479" s="10" t="s">
        <v>103</v>
      </c>
      <c r="AW479" s="10" t="s">
        <v>36</v>
      </c>
      <c r="AX479" s="10" t="s">
        <v>79</v>
      </c>
      <c r="AY479" s="156" t="s">
        <v>159</v>
      </c>
    </row>
    <row r="480" spans="2:51" s="11" customFormat="1" ht="22.5" customHeight="1">
      <c r="B480" s="161"/>
      <c r="E480" s="162" t="s">
        <v>3</v>
      </c>
      <c r="F480" s="253" t="s">
        <v>168</v>
      </c>
      <c r="G480" s="254"/>
      <c r="H480" s="254"/>
      <c r="I480" s="254"/>
      <c r="K480" s="163">
        <v>195</v>
      </c>
      <c r="R480" s="164"/>
      <c r="T480" s="165"/>
      <c r="AA480" s="166"/>
      <c r="AT480" s="167" t="s">
        <v>167</v>
      </c>
      <c r="AU480" s="167" t="s">
        <v>103</v>
      </c>
      <c r="AV480" s="11" t="s">
        <v>164</v>
      </c>
      <c r="AW480" s="11" t="s">
        <v>36</v>
      </c>
      <c r="AX480" s="11" t="s">
        <v>21</v>
      </c>
      <c r="AY480" s="167" t="s">
        <v>159</v>
      </c>
    </row>
    <row r="481" spans="2:65" s="1" customFormat="1" ht="22.5" customHeight="1">
      <c r="B481" s="121"/>
      <c r="C481" s="168" t="s">
        <v>641</v>
      </c>
      <c r="D481" s="168" t="s">
        <v>262</v>
      </c>
      <c r="E481" s="169" t="s">
        <v>642</v>
      </c>
      <c r="F481" s="256" t="s">
        <v>643</v>
      </c>
      <c r="G481" s="257"/>
      <c r="H481" s="257"/>
      <c r="I481" s="257"/>
      <c r="J481" s="170" t="s">
        <v>163</v>
      </c>
      <c r="K481" s="171">
        <v>204.75</v>
      </c>
      <c r="L481" s="258">
        <v>0</v>
      </c>
      <c r="M481" s="257"/>
      <c r="N481" s="259">
        <f>ROUND(L481*K481,2)</f>
        <v>0</v>
      </c>
      <c r="O481" s="248"/>
      <c r="P481" s="248"/>
      <c r="Q481" s="248"/>
      <c r="R481" s="123"/>
      <c r="T481" s="152" t="s">
        <v>3</v>
      </c>
      <c r="U481" s="40" t="s">
        <v>44</v>
      </c>
      <c r="W481" s="153">
        <f>V481*K481</f>
        <v>0</v>
      </c>
      <c r="X481" s="153">
        <v>0.00011</v>
      </c>
      <c r="Y481" s="153">
        <f>X481*K481</f>
        <v>0.0225225</v>
      </c>
      <c r="Z481" s="153">
        <v>0</v>
      </c>
      <c r="AA481" s="154">
        <f>Z481*K481</f>
        <v>0</v>
      </c>
      <c r="AR481" s="17" t="s">
        <v>265</v>
      </c>
      <c r="AT481" s="17" t="s">
        <v>262</v>
      </c>
      <c r="AU481" s="17" t="s">
        <v>103</v>
      </c>
      <c r="AY481" s="17" t="s">
        <v>159</v>
      </c>
      <c r="BE481" s="98">
        <f>IF(U481="základní",N481,0)</f>
        <v>0</v>
      </c>
      <c r="BF481" s="98">
        <f>IF(U481="snížená",N481,0)</f>
        <v>0</v>
      </c>
      <c r="BG481" s="98">
        <f>IF(U481="zákl. přenesená",N481,0)</f>
        <v>0</v>
      </c>
      <c r="BH481" s="98">
        <f>IF(U481="sníž. přenesená",N481,0)</f>
        <v>0</v>
      </c>
      <c r="BI481" s="98">
        <f>IF(U481="nulová",N481,0)</f>
        <v>0</v>
      </c>
      <c r="BJ481" s="17" t="s">
        <v>21</v>
      </c>
      <c r="BK481" s="98">
        <f>ROUND(L481*K481,2)</f>
        <v>0</v>
      </c>
      <c r="BL481" s="17" t="s">
        <v>196</v>
      </c>
      <c r="BM481" s="17" t="s">
        <v>644</v>
      </c>
    </row>
    <row r="482" spans="2:65" s="1" customFormat="1" ht="31.5" customHeight="1">
      <c r="B482" s="121"/>
      <c r="C482" s="148" t="s">
        <v>645</v>
      </c>
      <c r="D482" s="148" t="s">
        <v>160</v>
      </c>
      <c r="E482" s="149" t="s">
        <v>646</v>
      </c>
      <c r="F482" s="247" t="s">
        <v>647</v>
      </c>
      <c r="G482" s="248"/>
      <c r="H482" s="248"/>
      <c r="I482" s="248"/>
      <c r="J482" s="150" t="s">
        <v>163</v>
      </c>
      <c r="K482" s="151">
        <v>239.473</v>
      </c>
      <c r="L482" s="249">
        <v>0</v>
      </c>
      <c r="M482" s="248"/>
      <c r="N482" s="250">
        <f>ROUND(L482*K482,2)</f>
        <v>0</v>
      </c>
      <c r="O482" s="248"/>
      <c r="P482" s="248"/>
      <c r="Q482" s="248"/>
      <c r="R482" s="123"/>
      <c r="T482" s="152" t="s">
        <v>3</v>
      </c>
      <c r="U482" s="40" t="s">
        <v>44</v>
      </c>
      <c r="W482" s="153">
        <f>V482*K482</f>
        <v>0</v>
      </c>
      <c r="X482" s="153">
        <v>2E-05</v>
      </c>
      <c r="Y482" s="153">
        <f>X482*K482</f>
        <v>0.004789460000000001</v>
      </c>
      <c r="Z482" s="153">
        <v>0</v>
      </c>
      <c r="AA482" s="154">
        <f>Z482*K482</f>
        <v>0</v>
      </c>
      <c r="AR482" s="17" t="s">
        <v>196</v>
      </c>
      <c r="AT482" s="17" t="s">
        <v>160</v>
      </c>
      <c r="AU482" s="17" t="s">
        <v>103</v>
      </c>
      <c r="AY482" s="17" t="s">
        <v>159</v>
      </c>
      <c r="BE482" s="98">
        <f>IF(U482="základní",N482,0)</f>
        <v>0</v>
      </c>
      <c r="BF482" s="98">
        <f>IF(U482="snížená",N482,0)</f>
        <v>0</v>
      </c>
      <c r="BG482" s="98">
        <f>IF(U482="zákl. přenesená",N482,0)</f>
        <v>0</v>
      </c>
      <c r="BH482" s="98">
        <f>IF(U482="sníž. přenesená",N482,0)</f>
        <v>0</v>
      </c>
      <c r="BI482" s="98">
        <f>IF(U482="nulová",N482,0)</f>
        <v>0</v>
      </c>
      <c r="BJ482" s="17" t="s">
        <v>21</v>
      </c>
      <c r="BK482" s="98">
        <f>ROUND(L482*K482,2)</f>
        <v>0</v>
      </c>
      <c r="BL482" s="17" t="s">
        <v>196</v>
      </c>
      <c r="BM482" s="17" t="s">
        <v>648</v>
      </c>
    </row>
    <row r="483" spans="2:51" s="12" customFormat="1" ht="22.5" customHeight="1">
      <c r="B483" s="172"/>
      <c r="E483" s="173" t="s">
        <v>3</v>
      </c>
      <c r="F483" s="261" t="s">
        <v>649</v>
      </c>
      <c r="G483" s="262"/>
      <c r="H483" s="262"/>
      <c r="I483" s="262"/>
      <c r="K483" s="174" t="s">
        <v>3</v>
      </c>
      <c r="R483" s="175"/>
      <c r="T483" s="176"/>
      <c r="AA483" s="177"/>
      <c r="AT483" s="174" t="s">
        <v>167</v>
      </c>
      <c r="AU483" s="174" t="s">
        <v>103</v>
      </c>
      <c r="AV483" s="12" t="s">
        <v>21</v>
      </c>
      <c r="AW483" s="12" t="s">
        <v>36</v>
      </c>
      <c r="AX483" s="12" t="s">
        <v>79</v>
      </c>
      <c r="AY483" s="174" t="s">
        <v>159</v>
      </c>
    </row>
    <row r="484" spans="2:51" s="10" customFormat="1" ht="22.5" customHeight="1">
      <c r="B484" s="155"/>
      <c r="E484" s="156" t="s">
        <v>3</v>
      </c>
      <c r="F484" s="260" t="s">
        <v>650</v>
      </c>
      <c r="G484" s="252"/>
      <c r="H484" s="252"/>
      <c r="I484" s="252"/>
      <c r="K484" s="157">
        <v>23.025</v>
      </c>
      <c r="R484" s="158"/>
      <c r="T484" s="159"/>
      <c r="AA484" s="160"/>
      <c r="AT484" s="156" t="s">
        <v>167</v>
      </c>
      <c r="AU484" s="156" t="s">
        <v>103</v>
      </c>
      <c r="AV484" s="10" t="s">
        <v>103</v>
      </c>
      <c r="AW484" s="10" t="s">
        <v>36</v>
      </c>
      <c r="AX484" s="10" t="s">
        <v>79</v>
      </c>
      <c r="AY484" s="156" t="s">
        <v>159</v>
      </c>
    </row>
    <row r="485" spans="2:51" s="10" customFormat="1" ht="22.5" customHeight="1">
      <c r="B485" s="155"/>
      <c r="E485" s="156" t="s">
        <v>3</v>
      </c>
      <c r="F485" s="260" t="s">
        <v>651</v>
      </c>
      <c r="G485" s="252"/>
      <c r="H485" s="252"/>
      <c r="I485" s="252"/>
      <c r="K485" s="157">
        <v>82.501</v>
      </c>
      <c r="R485" s="158"/>
      <c r="T485" s="159"/>
      <c r="AA485" s="160"/>
      <c r="AT485" s="156" t="s">
        <v>167</v>
      </c>
      <c r="AU485" s="156" t="s">
        <v>103</v>
      </c>
      <c r="AV485" s="10" t="s">
        <v>103</v>
      </c>
      <c r="AW485" s="10" t="s">
        <v>36</v>
      </c>
      <c r="AX485" s="10" t="s">
        <v>79</v>
      </c>
      <c r="AY485" s="156" t="s">
        <v>159</v>
      </c>
    </row>
    <row r="486" spans="2:51" s="10" customFormat="1" ht="22.5" customHeight="1">
      <c r="B486" s="155"/>
      <c r="E486" s="156" t="s">
        <v>3</v>
      </c>
      <c r="F486" s="260" t="s">
        <v>652</v>
      </c>
      <c r="G486" s="252"/>
      <c r="H486" s="252"/>
      <c r="I486" s="252"/>
      <c r="K486" s="157">
        <v>10.975</v>
      </c>
      <c r="R486" s="158"/>
      <c r="T486" s="159"/>
      <c r="AA486" s="160"/>
      <c r="AT486" s="156" t="s">
        <v>167</v>
      </c>
      <c r="AU486" s="156" t="s">
        <v>103</v>
      </c>
      <c r="AV486" s="10" t="s">
        <v>103</v>
      </c>
      <c r="AW486" s="10" t="s">
        <v>36</v>
      </c>
      <c r="AX486" s="10" t="s">
        <v>79</v>
      </c>
      <c r="AY486" s="156" t="s">
        <v>159</v>
      </c>
    </row>
    <row r="487" spans="2:51" s="10" customFormat="1" ht="22.5" customHeight="1">
      <c r="B487" s="155"/>
      <c r="E487" s="156" t="s">
        <v>3</v>
      </c>
      <c r="F487" s="260" t="s">
        <v>653</v>
      </c>
      <c r="G487" s="252"/>
      <c r="H487" s="252"/>
      <c r="I487" s="252"/>
      <c r="K487" s="157">
        <v>8.324</v>
      </c>
      <c r="R487" s="158"/>
      <c r="T487" s="159"/>
      <c r="AA487" s="160"/>
      <c r="AT487" s="156" t="s">
        <v>167</v>
      </c>
      <c r="AU487" s="156" t="s">
        <v>103</v>
      </c>
      <c r="AV487" s="10" t="s">
        <v>103</v>
      </c>
      <c r="AW487" s="10" t="s">
        <v>36</v>
      </c>
      <c r="AX487" s="10" t="s">
        <v>79</v>
      </c>
      <c r="AY487" s="156" t="s">
        <v>159</v>
      </c>
    </row>
    <row r="488" spans="2:51" s="10" customFormat="1" ht="31.5" customHeight="1">
      <c r="B488" s="155"/>
      <c r="E488" s="156" t="s">
        <v>3</v>
      </c>
      <c r="F488" s="260" t="s">
        <v>654</v>
      </c>
      <c r="G488" s="252"/>
      <c r="H488" s="252"/>
      <c r="I488" s="252"/>
      <c r="K488" s="157">
        <v>5.559</v>
      </c>
      <c r="R488" s="158"/>
      <c r="T488" s="159"/>
      <c r="AA488" s="160"/>
      <c r="AT488" s="156" t="s">
        <v>167</v>
      </c>
      <c r="AU488" s="156" t="s">
        <v>103</v>
      </c>
      <c r="AV488" s="10" t="s">
        <v>103</v>
      </c>
      <c r="AW488" s="10" t="s">
        <v>36</v>
      </c>
      <c r="AX488" s="10" t="s">
        <v>79</v>
      </c>
      <c r="AY488" s="156" t="s">
        <v>159</v>
      </c>
    </row>
    <row r="489" spans="2:51" s="10" customFormat="1" ht="31.5" customHeight="1">
      <c r="B489" s="155"/>
      <c r="E489" s="156" t="s">
        <v>3</v>
      </c>
      <c r="F489" s="260" t="s">
        <v>655</v>
      </c>
      <c r="G489" s="252"/>
      <c r="H489" s="252"/>
      <c r="I489" s="252"/>
      <c r="K489" s="157">
        <v>2.239</v>
      </c>
      <c r="R489" s="158"/>
      <c r="T489" s="159"/>
      <c r="AA489" s="160"/>
      <c r="AT489" s="156" t="s">
        <v>167</v>
      </c>
      <c r="AU489" s="156" t="s">
        <v>103</v>
      </c>
      <c r="AV489" s="10" t="s">
        <v>103</v>
      </c>
      <c r="AW489" s="10" t="s">
        <v>36</v>
      </c>
      <c r="AX489" s="10" t="s">
        <v>79</v>
      </c>
      <c r="AY489" s="156" t="s">
        <v>159</v>
      </c>
    </row>
    <row r="490" spans="2:51" s="10" customFormat="1" ht="31.5" customHeight="1">
      <c r="B490" s="155"/>
      <c r="E490" s="156" t="s">
        <v>3</v>
      </c>
      <c r="F490" s="260" t="s">
        <v>656</v>
      </c>
      <c r="G490" s="252"/>
      <c r="H490" s="252"/>
      <c r="I490" s="252"/>
      <c r="K490" s="157">
        <v>2.944</v>
      </c>
      <c r="R490" s="158"/>
      <c r="T490" s="159"/>
      <c r="AA490" s="160"/>
      <c r="AT490" s="156" t="s">
        <v>167</v>
      </c>
      <c r="AU490" s="156" t="s">
        <v>103</v>
      </c>
      <c r="AV490" s="10" t="s">
        <v>103</v>
      </c>
      <c r="AW490" s="10" t="s">
        <v>36</v>
      </c>
      <c r="AX490" s="10" t="s">
        <v>79</v>
      </c>
      <c r="AY490" s="156" t="s">
        <v>159</v>
      </c>
    </row>
    <row r="491" spans="2:51" s="10" customFormat="1" ht="31.5" customHeight="1">
      <c r="B491" s="155"/>
      <c r="E491" s="156" t="s">
        <v>3</v>
      </c>
      <c r="F491" s="260" t="s">
        <v>657</v>
      </c>
      <c r="G491" s="252"/>
      <c r="H491" s="252"/>
      <c r="I491" s="252"/>
      <c r="K491" s="157">
        <v>19.148</v>
      </c>
      <c r="R491" s="158"/>
      <c r="T491" s="159"/>
      <c r="AA491" s="160"/>
      <c r="AT491" s="156" t="s">
        <v>167</v>
      </c>
      <c r="AU491" s="156" t="s">
        <v>103</v>
      </c>
      <c r="AV491" s="10" t="s">
        <v>103</v>
      </c>
      <c r="AW491" s="10" t="s">
        <v>36</v>
      </c>
      <c r="AX491" s="10" t="s">
        <v>79</v>
      </c>
      <c r="AY491" s="156" t="s">
        <v>159</v>
      </c>
    </row>
    <row r="492" spans="2:51" s="10" customFormat="1" ht="22.5" customHeight="1">
      <c r="B492" s="155"/>
      <c r="E492" s="156" t="s">
        <v>3</v>
      </c>
      <c r="F492" s="260" t="s">
        <v>658</v>
      </c>
      <c r="G492" s="252"/>
      <c r="H492" s="252"/>
      <c r="I492" s="252"/>
      <c r="K492" s="157">
        <v>13.863</v>
      </c>
      <c r="R492" s="158"/>
      <c r="T492" s="159"/>
      <c r="AA492" s="160"/>
      <c r="AT492" s="156" t="s">
        <v>167</v>
      </c>
      <c r="AU492" s="156" t="s">
        <v>103</v>
      </c>
      <c r="AV492" s="10" t="s">
        <v>103</v>
      </c>
      <c r="AW492" s="10" t="s">
        <v>36</v>
      </c>
      <c r="AX492" s="10" t="s">
        <v>79</v>
      </c>
      <c r="AY492" s="156" t="s">
        <v>159</v>
      </c>
    </row>
    <row r="493" spans="2:51" s="10" customFormat="1" ht="31.5" customHeight="1">
      <c r="B493" s="155"/>
      <c r="E493" s="156" t="s">
        <v>3</v>
      </c>
      <c r="F493" s="260" t="s">
        <v>659</v>
      </c>
      <c r="G493" s="252"/>
      <c r="H493" s="252"/>
      <c r="I493" s="252"/>
      <c r="K493" s="157">
        <v>25.487</v>
      </c>
      <c r="R493" s="158"/>
      <c r="T493" s="159"/>
      <c r="AA493" s="160"/>
      <c r="AT493" s="156" t="s">
        <v>167</v>
      </c>
      <c r="AU493" s="156" t="s">
        <v>103</v>
      </c>
      <c r="AV493" s="10" t="s">
        <v>103</v>
      </c>
      <c r="AW493" s="10" t="s">
        <v>36</v>
      </c>
      <c r="AX493" s="10" t="s">
        <v>79</v>
      </c>
      <c r="AY493" s="156" t="s">
        <v>159</v>
      </c>
    </row>
    <row r="494" spans="2:51" s="10" customFormat="1" ht="31.5" customHeight="1">
      <c r="B494" s="155"/>
      <c r="E494" s="156" t="s">
        <v>3</v>
      </c>
      <c r="F494" s="260" t="s">
        <v>660</v>
      </c>
      <c r="G494" s="252"/>
      <c r="H494" s="252"/>
      <c r="I494" s="252"/>
      <c r="K494" s="157">
        <v>45.408</v>
      </c>
      <c r="R494" s="158"/>
      <c r="T494" s="159"/>
      <c r="AA494" s="160"/>
      <c r="AT494" s="156" t="s">
        <v>167</v>
      </c>
      <c r="AU494" s="156" t="s">
        <v>103</v>
      </c>
      <c r="AV494" s="10" t="s">
        <v>103</v>
      </c>
      <c r="AW494" s="10" t="s">
        <v>36</v>
      </c>
      <c r="AX494" s="10" t="s">
        <v>79</v>
      </c>
      <c r="AY494" s="156" t="s">
        <v>159</v>
      </c>
    </row>
    <row r="495" spans="2:51" s="13" customFormat="1" ht="22.5" customHeight="1">
      <c r="B495" s="178"/>
      <c r="E495" s="179" t="s">
        <v>3</v>
      </c>
      <c r="F495" s="263" t="s">
        <v>368</v>
      </c>
      <c r="G495" s="264"/>
      <c r="H495" s="264"/>
      <c r="I495" s="264"/>
      <c r="K495" s="180">
        <v>239.473</v>
      </c>
      <c r="R495" s="181"/>
      <c r="T495" s="182"/>
      <c r="AA495" s="183"/>
      <c r="AT495" s="179" t="s">
        <v>167</v>
      </c>
      <c r="AU495" s="179" t="s">
        <v>103</v>
      </c>
      <c r="AV495" s="13" t="s">
        <v>173</v>
      </c>
      <c r="AW495" s="13" t="s">
        <v>36</v>
      </c>
      <c r="AX495" s="13" t="s">
        <v>79</v>
      </c>
      <c r="AY495" s="179" t="s">
        <v>159</v>
      </c>
    </row>
    <row r="496" spans="2:51" s="11" customFormat="1" ht="22.5" customHeight="1">
      <c r="B496" s="161"/>
      <c r="E496" s="162" t="s">
        <v>3</v>
      </c>
      <c r="F496" s="253" t="s">
        <v>168</v>
      </c>
      <c r="G496" s="254"/>
      <c r="H496" s="254"/>
      <c r="I496" s="254"/>
      <c r="K496" s="163">
        <v>239.473</v>
      </c>
      <c r="R496" s="164"/>
      <c r="T496" s="165"/>
      <c r="AA496" s="166"/>
      <c r="AT496" s="167" t="s">
        <v>167</v>
      </c>
      <c r="AU496" s="167" t="s">
        <v>103</v>
      </c>
      <c r="AV496" s="11" t="s">
        <v>164</v>
      </c>
      <c r="AW496" s="11" t="s">
        <v>36</v>
      </c>
      <c r="AX496" s="11" t="s">
        <v>21</v>
      </c>
      <c r="AY496" s="167" t="s">
        <v>159</v>
      </c>
    </row>
    <row r="497" spans="2:65" s="1" customFormat="1" ht="31.5" customHeight="1">
      <c r="B497" s="121"/>
      <c r="C497" s="148" t="s">
        <v>661</v>
      </c>
      <c r="D497" s="148" t="s">
        <v>160</v>
      </c>
      <c r="E497" s="149" t="s">
        <v>662</v>
      </c>
      <c r="F497" s="247" t="s">
        <v>663</v>
      </c>
      <c r="G497" s="248"/>
      <c r="H497" s="248"/>
      <c r="I497" s="248"/>
      <c r="J497" s="150" t="s">
        <v>163</v>
      </c>
      <c r="K497" s="151">
        <v>239.473</v>
      </c>
      <c r="L497" s="249">
        <v>0</v>
      </c>
      <c r="M497" s="248"/>
      <c r="N497" s="250">
        <f>ROUND(L497*K497,2)</f>
        <v>0</v>
      </c>
      <c r="O497" s="248"/>
      <c r="P497" s="248"/>
      <c r="Q497" s="248"/>
      <c r="R497" s="123"/>
      <c r="T497" s="152" t="s">
        <v>3</v>
      </c>
      <c r="U497" s="40" t="s">
        <v>44</v>
      </c>
      <c r="W497" s="153">
        <f>V497*K497</f>
        <v>0</v>
      </c>
      <c r="X497" s="153">
        <v>0</v>
      </c>
      <c r="Y497" s="153">
        <f>X497*K497</f>
        <v>0</v>
      </c>
      <c r="Z497" s="153">
        <v>0</v>
      </c>
      <c r="AA497" s="154">
        <f>Z497*K497</f>
        <v>0</v>
      </c>
      <c r="AR497" s="17" t="s">
        <v>196</v>
      </c>
      <c r="AT497" s="17" t="s">
        <v>160</v>
      </c>
      <c r="AU497" s="17" t="s">
        <v>103</v>
      </c>
      <c r="AY497" s="17" t="s">
        <v>159</v>
      </c>
      <c r="BE497" s="98">
        <f>IF(U497="základní",N497,0)</f>
        <v>0</v>
      </c>
      <c r="BF497" s="98">
        <f>IF(U497="snížená",N497,0)</f>
        <v>0</v>
      </c>
      <c r="BG497" s="98">
        <f>IF(U497="zákl. přenesená",N497,0)</f>
        <v>0</v>
      </c>
      <c r="BH497" s="98">
        <f>IF(U497="sníž. přenesená",N497,0)</f>
        <v>0</v>
      </c>
      <c r="BI497" s="98">
        <f>IF(U497="nulová",N497,0)</f>
        <v>0</v>
      </c>
      <c r="BJ497" s="17" t="s">
        <v>21</v>
      </c>
      <c r="BK497" s="98">
        <f>ROUND(L497*K497,2)</f>
        <v>0</v>
      </c>
      <c r="BL497" s="17" t="s">
        <v>196</v>
      </c>
      <c r="BM497" s="17" t="s">
        <v>664</v>
      </c>
    </row>
    <row r="498" spans="2:51" s="12" customFormat="1" ht="22.5" customHeight="1">
      <c r="B498" s="172"/>
      <c r="E498" s="173" t="s">
        <v>3</v>
      </c>
      <c r="F498" s="261" t="s">
        <v>649</v>
      </c>
      <c r="G498" s="262"/>
      <c r="H498" s="262"/>
      <c r="I498" s="262"/>
      <c r="K498" s="174" t="s">
        <v>3</v>
      </c>
      <c r="R498" s="175"/>
      <c r="T498" s="176"/>
      <c r="AA498" s="177"/>
      <c r="AT498" s="174" t="s">
        <v>167</v>
      </c>
      <c r="AU498" s="174" t="s">
        <v>103</v>
      </c>
      <c r="AV498" s="12" t="s">
        <v>21</v>
      </c>
      <c r="AW498" s="12" t="s">
        <v>36</v>
      </c>
      <c r="AX498" s="12" t="s">
        <v>79</v>
      </c>
      <c r="AY498" s="174" t="s">
        <v>159</v>
      </c>
    </row>
    <row r="499" spans="2:51" s="10" customFormat="1" ht="22.5" customHeight="1">
      <c r="B499" s="155"/>
      <c r="E499" s="156" t="s">
        <v>3</v>
      </c>
      <c r="F499" s="260" t="s">
        <v>650</v>
      </c>
      <c r="G499" s="252"/>
      <c r="H499" s="252"/>
      <c r="I499" s="252"/>
      <c r="K499" s="157">
        <v>23.025</v>
      </c>
      <c r="R499" s="158"/>
      <c r="T499" s="159"/>
      <c r="AA499" s="160"/>
      <c r="AT499" s="156" t="s">
        <v>167</v>
      </c>
      <c r="AU499" s="156" t="s">
        <v>103</v>
      </c>
      <c r="AV499" s="10" t="s">
        <v>103</v>
      </c>
      <c r="AW499" s="10" t="s">
        <v>36</v>
      </c>
      <c r="AX499" s="10" t="s">
        <v>79</v>
      </c>
      <c r="AY499" s="156" t="s">
        <v>159</v>
      </c>
    </row>
    <row r="500" spans="2:51" s="10" customFormat="1" ht="22.5" customHeight="1">
      <c r="B500" s="155"/>
      <c r="E500" s="156" t="s">
        <v>3</v>
      </c>
      <c r="F500" s="260" t="s">
        <v>651</v>
      </c>
      <c r="G500" s="252"/>
      <c r="H500" s="252"/>
      <c r="I500" s="252"/>
      <c r="K500" s="157">
        <v>82.501</v>
      </c>
      <c r="R500" s="158"/>
      <c r="T500" s="159"/>
      <c r="AA500" s="160"/>
      <c r="AT500" s="156" t="s">
        <v>167</v>
      </c>
      <c r="AU500" s="156" t="s">
        <v>103</v>
      </c>
      <c r="AV500" s="10" t="s">
        <v>103</v>
      </c>
      <c r="AW500" s="10" t="s">
        <v>36</v>
      </c>
      <c r="AX500" s="10" t="s">
        <v>79</v>
      </c>
      <c r="AY500" s="156" t="s">
        <v>159</v>
      </c>
    </row>
    <row r="501" spans="2:51" s="10" customFormat="1" ht="22.5" customHeight="1">
      <c r="B501" s="155"/>
      <c r="E501" s="156" t="s">
        <v>3</v>
      </c>
      <c r="F501" s="260" t="s">
        <v>652</v>
      </c>
      <c r="G501" s="252"/>
      <c r="H501" s="252"/>
      <c r="I501" s="252"/>
      <c r="K501" s="157">
        <v>10.975</v>
      </c>
      <c r="R501" s="158"/>
      <c r="T501" s="159"/>
      <c r="AA501" s="160"/>
      <c r="AT501" s="156" t="s">
        <v>167</v>
      </c>
      <c r="AU501" s="156" t="s">
        <v>103</v>
      </c>
      <c r="AV501" s="10" t="s">
        <v>103</v>
      </c>
      <c r="AW501" s="10" t="s">
        <v>36</v>
      </c>
      <c r="AX501" s="10" t="s">
        <v>79</v>
      </c>
      <c r="AY501" s="156" t="s">
        <v>159</v>
      </c>
    </row>
    <row r="502" spans="2:51" s="10" customFormat="1" ht="22.5" customHeight="1">
      <c r="B502" s="155"/>
      <c r="E502" s="156" t="s">
        <v>3</v>
      </c>
      <c r="F502" s="260" t="s">
        <v>653</v>
      </c>
      <c r="G502" s="252"/>
      <c r="H502" s="252"/>
      <c r="I502" s="252"/>
      <c r="K502" s="157">
        <v>8.324</v>
      </c>
      <c r="R502" s="158"/>
      <c r="T502" s="159"/>
      <c r="AA502" s="160"/>
      <c r="AT502" s="156" t="s">
        <v>167</v>
      </c>
      <c r="AU502" s="156" t="s">
        <v>103</v>
      </c>
      <c r="AV502" s="10" t="s">
        <v>103</v>
      </c>
      <c r="AW502" s="10" t="s">
        <v>36</v>
      </c>
      <c r="AX502" s="10" t="s">
        <v>79</v>
      </c>
      <c r="AY502" s="156" t="s">
        <v>159</v>
      </c>
    </row>
    <row r="503" spans="2:51" s="10" customFormat="1" ht="31.5" customHeight="1">
      <c r="B503" s="155"/>
      <c r="E503" s="156" t="s">
        <v>3</v>
      </c>
      <c r="F503" s="260" t="s">
        <v>654</v>
      </c>
      <c r="G503" s="252"/>
      <c r="H503" s="252"/>
      <c r="I503" s="252"/>
      <c r="K503" s="157">
        <v>5.559</v>
      </c>
      <c r="R503" s="158"/>
      <c r="T503" s="159"/>
      <c r="AA503" s="160"/>
      <c r="AT503" s="156" t="s">
        <v>167</v>
      </c>
      <c r="AU503" s="156" t="s">
        <v>103</v>
      </c>
      <c r="AV503" s="10" t="s">
        <v>103</v>
      </c>
      <c r="AW503" s="10" t="s">
        <v>36</v>
      </c>
      <c r="AX503" s="10" t="s">
        <v>79</v>
      </c>
      <c r="AY503" s="156" t="s">
        <v>159</v>
      </c>
    </row>
    <row r="504" spans="2:51" s="10" customFormat="1" ht="31.5" customHeight="1">
      <c r="B504" s="155"/>
      <c r="E504" s="156" t="s">
        <v>3</v>
      </c>
      <c r="F504" s="260" t="s">
        <v>655</v>
      </c>
      <c r="G504" s="252"/>
      <c r="H504" s="252"/>
      <c r="I504" s="252"/>
      <c r="K504" s="157">
        <v>2.239</v>
      </c>
      <c r="R504" s="158"/>
      <c r="T504" s="159"/>
      <c r="AA504" s="160"/>
      <c r="AT504" s="156" t="s">
        <v>167</v>
      </c>
      <c r="AU504" s="156" t="s">
        <v>103</v>
      </c>
      <c r="AV504" s="10" t="s">
        <v>103</v>
      </c>
      <c r="AW504" s="10" t="s">
        <v>36</v>
      </c>
      <c r="AX504" s="10" t="s">
        <v>79</v>
      </c>
      <c r="AY504" s="156" t="s">
        <v>159</v>
      </c>
    </row>
    <row r="505" spans="2:51" s="10" customFormat="1" ht="31.5" customHeight="1">
      <c r="B505" s="155"/>
      <c r="E505" s="156" t="s">
        <v>3</v>
      </c>
      <c r="F505" s="260" t="s">
        <v>656</v>
      </c>
      <c r="G505" s="252"/>
      <c r="H505" s="252"/>
      <c r="I505" s="252"/>
      <c r="K505" s="157">
        <v>2.944</v>
      </c>
      <c r="R505" s="158"/>
      <c r="T505" s="159"/>
      <c r="AA505" s="160"/>
      <c r="AT505" s="156" t="s">
        <v>167</v>
      </c>
      <c r="AU505" s="156" t="s">
        <v>103</v>
      </c>
      <c r="AV505" s="10" t="s">
        <v>103</v>
      </c>
      <c r="AW505" s="10" t="s">
        <v>36</v>
      </c>
      <c r="AX505" s="10" t="s">
        <v>79</v>
      </c>
      <c r="AY505" s="156" t="s">
        <v>159</v>
      </c>
    </row>
    <row r="506" spans="2:51" s="10" customFormat="1" ht="31.5" customHeight="1">
      <c r="B506" s="155"/>
      <c r="E506" s="156" t="s">
        <v>3</v>
      </c>
      <c r="F506" s="260" t="s">
        <v>657</v>
      </c>
      <c r="G506" s="252"/>
      <c r="H506" s="252"/>
      <c r="I506" s="252"/>
      <c r="K506" s="157">
        <v>19.148</v>
      </c>
      <c r="R506" s="158"/>
      <c r="T506" s="159"/>
      <c r="AA506" s="160"/>
      <c r="AT506" s="156" t="s">
        <v>167</v>
      </c>
      <c r="AU506" s="156" t="s">
        <v>103</v>
      </c>
      <c r="AV506" s="10" t="s">
        <v>103</v>
      </c>
      <c r="AW506" s="10" t="s">
        <v>36</v>
      </c>
      <c r="AX506" s="10" t="s">
        <v>79</v>
      </c>
      <c r="AY506" s="156" t="s">
        <v>159</v>
      </c>
    </row>
    <row r="507" spans="2:51" s="10" customFormat="1" ht="22.5" customHeight="1">
      <c r="B507" s="155"/>
      <c r="E507" s="156" t="s">
        <v>3</v>
      </c>
      <c r="F507" s="260" t="s">
        <v>658</v>
      </c>
      <c r="G507" s="252"/>
      <c r="H507" s="252"/>
      <c r="I507" s="252"/>
      <c r="K507" s="157">
        <v>13.863</v>
      </c>
      <c r="R507" s="158"/>
      <c r="T507" s="159"/>
      <c r="AA507" s="160"/>
      <c r="AT507" s="156" t="s">
        <v>167</v>
      </c>
      <c r="AU507" s="156" t="s">
        <v>103</v>
      </c>
      <c r="AV507" s="10" t="s">
        <v>103</v>
      </c>
      <c r="AW507" s="10" t="s">
        <v>36</v>
      </c>
      <c r="AX507" s="10" t="s">
        <v>79</v>
      </c>
      <c r="AY507" s="156" t="s">
        <v>159</v>
      </c>
    </row>
    <row r="508" spans="2:51" s="10" customFormat="1" ht="31.5" customHeight="1">
      <c r="B508" s="155"/>
      <c r="E508" s="156" t="s">
        <v>3</v>
      </c>
      <c r="F508" s="260" t="s">
        <v>659</v>
      </c>
      <c r="G508" s="252"/>
      <c r="H508" s="252"/>
      <c r="I508" s="252"/>
      <c r="K508" s="157">
        <v>25.487</v>
      </c>
      <c r="R508" s="158"/>
      <c r="T508" s="159"/>
      <c r="AA508" s="160"/>
      <c r="AT508" s="156" t="s">
        <v>167</v>
      </c>
      <c r="AU508" s="156" t="s">
        <v>103</v>
      </c>
      <c r="AV508" s="10" t="s">
        <v>103</v>
      </c>
      <c r="AW508" s="10" t="s">
        <v>36</v>
      </c>
      <c r="AX508" s="10" t="s">
        <v>79</v>
      </c>
      <c r="AY508" s="156" t="s">
        <v>159</v>
      </c>
    </row>
    <row r="509" spans="2:51" s="10" customFormat="1" ht="31.5" customHeight="1">
      <c r="B509" s="155"/>
      <c r="E509" s="156" t="s">
        <v>3</v>
      </c>
      <c r="F509" s="260" t="s">
        <v>660</v>
      </c>
      <c r="G509" s="252"/>
      <c r="H509" s="252"/>
      <c r="I509" s="252"/>
      <c r="K509" s="157">
        <v>45.408</v>
      </c>
      <c r="R509" s="158"/>
      <c r="T509" s="159"/>
      <c r="AA509" s="160"/>
      <c r="AT509" s="156" t="s">
        <v>167</v>
      </c>
      <c r="AU509" s="156" t="s">
        <v>103</v>
      </c>
      <c r="AV509" s="10" t="s">
        <v>103</v>
      </c>
      <c r="AW509" s="10" t="s">
        <v>36</v>
      </c>
      <c r="AX509" s="10" t="s">
        <v>79</v>
      </c>
      <c r="AY509" s="156" t="s">
        <v>159</v>
      </c>
    </row>
    <row r="510" spans="2:51" s="13" customFormat="1" ht="22.5" customHeight="1">
      <c r="B510" s="178"/>
      <c r="E510" s="179" t="s">
        <v>3</v>
      </c>
      <c r="F510" s="263" t="s">
        <v>368</v>
      </c>
      <c r="G510" s="264"/>
      <c r="H510" s="264"/>
      <c r="I510" s="264"/>
      <c r="K510" s="180">
        <v>239.473</v>
      </c>
      <c r="R510" s="181"/>
      <c r="T510" s="182"/>
      <c r="AA510" s="183"/>
      <c r="AT510" s="179" t="s">
        <v>167</v>
      </c>
      <c r="AU510" s="179" t="s">
        <v>103</v>
      </c>
      <c r="AV510" s="13" t="s">
        <v>173</v>
      </c>
      <c r="AW510" s="13" t="s">
        <v>36</v>
      </c>
      <c r="AX510" s="13" t="s">
        <v>79</v>
      </c>
      <c r="AY510" s="179" t="s">
        <v>159</v>
      </c>
    </row>
    <row r="511" spans="2:51" s="11" customFormat="1" ht="22.5" customHeight="1">
      <c r="B511" s="161"/>
      <c r="E511" s="162" t="s">
        <v>3</v>
      </c>
      <c r="F511" s="253" t="s">
        <v>168</v>
      </c>
      <c r="G511" s="254"/>
      <c r="H511" s="254"/>
      <c r="I511" s="254"/>
      <c r="K511" s="163">
        <v>239.473</v>
      </c>
      <c r="R511" s="164"/>
      <c r="T511" s="165"/>
      <c r="AA511" s="166"/>
      <c r="AT511" s="167" t="s">
        <v>167</v>
      </c>
      <c r="AU511" s="167" t="s">
        <v>103</v>
      </c>
      <c r="AV511" s="11" t="s">
        <v>164</v>
      </c>
      <c r="AW511" s="11" t="s">
        <v>36</v>
      </c>
      <c r="AX511" s="11" t="s">
        <v>21</v>
      </c>
      <c r="AY511" s="167" t="s">
        <v>159</v>
      </c>
    </row>
    <row r="512" spans="2:65" s="1" customFormat="1" ht="31.5" customHeight="1">
      <c r="B512" s="121"/>
      <c r="C512" s="148" t="s">
        <v>665</v>
      </c>
      <c r="D512" s="148" t="s">
        <v>160</v>
      </c>
      <c r="E512" s="149" t="s">
        <v>666</v>
      </c>
      <c r="F512" s="247" t="s">
        <v>667</v>
      </c>
      <c r="G512" s="248"/>
      <c r="H512" s="248"/>
      <c r="I512" s="248"/>
      <c r="J512" s="150" t="s">
        <v>163</v>
      </c>
      <c r="K512" s="151">
        <v>239.473</v>
      </c>
      <c r="L512" s="249">
        <v>0</v>
      </c>
      <c r="M512" s="248"/>
      <c r="N512" s="250">
        <f>ROUND(L512*K512,2)</f>
        <v>0</v>
      </c>
      <c r="O512" s="248"/>
      <c r="P512" s="248"/>
      <c r="Q512" s="248"/>
      <c r="R512" s="123"/>
      <c r="T512" s="152" t="s">
        <v>3</v>
      </c>
      <c r="U512" s="40" t="s">
        <v>44</v>
      </c>
      <c r="W512" s="153">
        <f>V512*K512</f>
        <v>0</v>
      </c>
      <c r="X512" s="153">
        <v>0</v>
      </c>
      <c r="Y512" s="153">
        <f>X512*K512</f>
        <v>0</v>
      </c>
      <c r="Z512" s="153">
        <v>0</v>
      </c>
      <c r="AA512" s="154">
        <f>Z512*K512</f>
        <v>0</v>
      </c>
      <c r="AR512" s="17" t="s">
        <v>196</v>
      </c>
      <c r="AT512" s="17" t="s">
        <v>160</v>
      </c>
      <c r="AU512" s="17" t="s">
        <v>103</v>
      </c>
      <c r="AY512" s="17" t="s">
        <v>159</v>
      </c>
      <c r="BE512" s="98">
        <f>IF(U512="základní",N512,0)</f>
        <v>0</v>
      </c>
      <c r="BF512" s="98">
        <f>IF(U512="snížená",N512,0)</f>
        <v>0</v>
      </c>
      <c r="BG512" s="98">
        <f>IF(U512="zákl. přenesená",N512,0)</f>
        <v>0</v>
      </c>
      <c r="BH512" s="98">
        <f>IF(U512="sníž. přenesená",N512,0)</f>
        <v>0</v>
      </c>
      <c r="BI512" s="98">
        <f>IF(U512="nulová",N512,0)</f>
        <v>0</v>
      </c>
      <c r="BJ512" s="17" t="s">
        <v>21</v>
      </c>
      <c r="BK512" s="98">
        <f>ROUND(L512*K512,2)</f>
        <v>0</v>
      </c>
      <c r="BL512" s="17" t="s">
        <v>196</v>
      </c>
      <c r="BM512" s="17" t="s">
        <v>668</v>
      </c>
    </row>
    <row r="513" spans="2:51" s="12" customFormat="1" ht="22.5" customHeight="1">
      <c r="B513" s="172"/>
      <c r="E513" s="173" t="s">
        <v>3</v>
      </c>
      <c r="F513" s="261" t="s">
        <v>649</v>
      </c>
      <c r="G513" s="262"/>
      <c r="H513" s="262"/>
      <c r="I513" s="262"/>
      <c r="K513" s="174" t="s">
        <v>3</v>
      </c>
      <c r="R513" s="175"/>
      <c r="T513" s="176"/>
      <c r="AA513" s="177"/>
      <c r="AT513" s="174" t="s">
        <v>167</v>
      </c>
      <c r="AU513" s="174" t="s">
        <v>103</v>
      </c>
      <c r="AV513" s="12" t="s">
        <v>21</v>
      </c>
      <c r="AW513" s="12" t="s">
        <v>36</v>
      </c>
      <c r="AX513" s="12" t="s">
        <v>79</v>
      </c>
      <c r="AY513" s="174" t="s">
        <v>159</v>
      </c>
    </row>
    <row r="514" spans="2:51" s="10" customFormat="1" ht="22.5" customHeight="1">
      <c r="B514" s="155"/>
      <c r="E514" s="156" t="s">
        <v>3</v>
      </c>
      <c r="F514" s="260" t="s">
        <v>650</v>
      </c>
      <c r="G514" s="252"/>
      <c r="H514" s="252"/>
      <c r="I514" s="252"/>
      <c r="K514" s="157">
        <v>23.025</v>
      </c>
      <c r="R514" s="158"/>
      <c r="T514" s="159"/>
      <c r="AA514" s="160"/>
      <c r="AT514" s="156" t="s">
        <v>167</v>
      </c>
      <c r="AU514" s="156" t="s">
        <v>103</v>
      </c>
      <c r="AV514" s="10" t="s">
        <v>103</v>
      </c>
      <c r="AW514" s="10" t="s">
        <v>36</v>
      </c>
      <c r="AX514" s="10" t="s">
        <v>79</v>
      </c>
      <c r="AY514" s="156" t="s">
        <v>159</v>
      </c>
    </row>
    <row r="515" spans="2:51" s="10" customFormat="1" ht="22.5" customHeight="1">
      <c r="B515" s="155"/>
      <c r="E515" s="156" t="s">
        <v>3</v>
      </c>
      <c r="F515" s="260" t="s">
        <v>651</v>
      </c>
      <c r="G515" s="252"/>
      <c r="H515" s="252"/>
      <c r="I515" s="252"/>
      <c r="K515" s="157">
        <v>82.501</v>
      </c>
      <c r="R515" s="158"/>
      <c r="T515" s="159"/>
      <c r="AA515" s="160"/>
      <c r="AT515" s="156" t="s">
        <v>167</v>
      </c>
      <c r="AU515" s="156" t="s">
        <v>103</v>
      </c>
      <c r="AV515" s="10" t="s">
        <v>103</v>
      </c>
      <c r="AW515" s="10" t="s">
        <v>36</v>
      </c>
      <c r="AX515" s="10" t="s">
        <v>79</v>
      </c>
      <c r="AY515" s="156" t="s">
        <v>159</v>
      </c>
    </row>
    <row r="516" spans="2:51" s="10" customFormat="1" ht="22.5" customHeight="1">
      <c r="B516" s="155"/>
      <c r="E516" s="156" t="s">
        <v>3</v>
      </c>
      <c r="F516" s="260" t="s">
        <v>652</v>
      </c>
      <c r="G516" s="252"/>
      <c r="H516" s="252"/>
      <c r="I516" s="252"/>
      <c r="K516" s="157">
        <v>10.975</v>
      </c>
      <c r="R516" s="158"/>
      <c r="T516" s="159"/>
      <c r="AA516" s="160"/>
      <c r="AT516" s="156" t="s">
        <v>167</v>
      </c>
      <c r="AU516" s="156" t="s">
        <v>103</v>
      </c>
      <c r="AV516" s="10" t="s">
        <v>103</v>
      </c>
      <c r="AW516" s="10" t="s">
        <v>36</v>
      </c>
      <c r="AX516" s="10" t="s">
        <v>79</v>
      </c>
      <c r="AY516" s="156" t="s">
        <v>159</v>
      </c>
    </row>
    <row r="517" spans="2:51" s="10" customFormat="1" ht="22.5" customHeight="1">
      <c r="B517" s="155"/>
      <c r="E517" s="156" t="s">
        <v>3</v>
      </c>
      <c r="F517" s="260" t="s">
        <v>653</v>
      </c>
      <c r="G517" s="252"/>
      <c r="H517" s="252"/>
      <c r="I517" s="252"/>
      <c r="K517" s="157">
        <v>8.324</v>
      </c>
      <c r="R517" s="158"/>
      <c r="T517" s="159"/>
      <c r="AA517" s="160"/>
      <c r="AT517" s="156" t="s">
        <v>167</v>
      </c>
      <c r="AU517" s="156" t="s">
        <v>103</v>
      </c>
      <c r="AV517" s="10" t="s">
        <v>103</v>
      </c>
      <c r="AW517" s="10" t="s">
        <v>36</v>
      </c>
      <c r="AX517" s="10" t="s">
        <v>79</v>
      </c>
      <c r="AY517" s="156" t="s">
        <v>159</v>
      </c>
    </row>
    <row r="518" spans="2:51" s="10" customFormat="1" ht="31.5" customHeight="1">
      <c r="B518" s="155"/>
      <c r="E518" s="156" t="s">
        <v>3</v>
      </c>
      <c r="F518" s="260" t="s">
        <v>654</v>
      </c>
      <c r="G518" s="252"/>
      <c r="H518" s="252"/>
      <c r="I518" s="252"/>
      <c r="K518" s="157">
        <v>5.559</v>
      </c>
      <c r="R518" s="158"/>
      <c r="T518" s="159"/>
      <c r="AA518" s="160"/>
      <c r="AT518" s="156" t="s">
        <v>167</v>
      </c>
      <c r="AU518" s="156" t="s">
        <v>103</v>
      </c>
      <c r="AV518" s="10" t="s">
        <v>103</v>
      </c>
      <c r="AW518" s="10" t="s">
        <v>36</v>
      </c>
      <c r="AX518" s="10" t="s">
        <v>79</v>
      </c>
      <c r="AY518" s="156" t="s">
        <v>159</v>
      </c>
    </row>
    <row r="519" spans="2:51" s="10" customFormat="1" ht="31.5" customHeight="1">
      <c r="B519" s="155"/>
      <c r="E519" s="156" t="s">
        <v>3</v>
      </c>
      <c r="F519" s="260" t="s">
        <v>655</v>
      </c>
      <c r="G519" s="252"/>
      <c r="H519" s="252"/>
      <c r="I519" s="252"/>
      <c r="K519" s="157">
        <v>2.239</v>
      </c>
      <c r="R519" s="158"/>
      <c r="T519" s="159"/>
      <c r="AA519" s="160"/>
      <c r="AT519" s="156" t="s">
        <v>167</v>
      </c>
      <c r="AU519" s="156" t="s">
        <v>103</v>
      </c>
      <c r="AV519" s="10" t="s">
        <v>103</v>
      </c>
      <c r="AW519" s="10" t="s">
        <v>36</v>
      </c>
      <c r="AX519" s="10" t="s">
        <v>79</v>
      </c>
      <c r="AY519" s="156" t="s">
        <v>159</v>
      </c>
    </row>
    <row r="520" spans="2:51" s="10" customFormat="1" ht="31.5" customHeight="1">
      <c r="B520" s="155"/>
      <c r="E520" s="156" t="s">
        <v>3</v>
      </c>
      <c r="F520" s="260" t="s">
        <v>656</v>
      </c>
      <c r="G520" s="252"/>
      <c r="H520" s="252"/>
      <c r="I520" s="252"/>
      <c r="K520" s="157">
        <v>2.944</v>
      </c>
      <c r="R520" s="158"/>
      <c r="T520" s="159"/>
      <c r="AA520" s="160"/>
      <c r="AT520" s="156" t="s">
        <v>167</v>
      </c>
      <c r="AU520" s="156" t="s">
        <v>103</v>
      </c>
      <c r="AV520" s="10" t="s">
        <v>103</v>
      </c>
      <c r="AW520" s="10" t="s">
        <v>36</v>
      </c>
      <c r="AX520" s="10" t="s">
        <v>79</v>
      </c>
      <c r="AY520" s="156" t="s">
        <v>159</v>
      </c>
    </row>
    <row r="521" spans="2:51" s="10" customFormat="1" ht="31.5" customHeight="1">
      <c r="B521" s="155"/>
      <c r="E521" s="156" t="s">
        <v>3</v>
      </c>
      <c r="F521" s="260" t="s">
        <v>657</v>
      </c>
      <c r="G521" s="252"/>
      <c r="H521" s="252"/>
      <c r="I521" s="252"/>
      <c r="K521" s="157">
        <v>19.148</v>
      </c>
      <c r="R521" s="158"/>
      <c r="T521" s="159"/>
      <c r="AA521" s="160"/>
      <c r="AT521" s="156" t="s">
        <v>167</v>
      </c>
      <c r="AU521" s="156" t="s">
        <v>103</v>
      </c>
      <c r="AV521" s="10" t="s">
        <v>103</v>
      </c>
      <c r="AW521" s="10" t="s">
        <v>36</v>
      </c>
      <c r="AX521" s="10" t="s">
        <v>79</v>
      </c>
      <c r="AY521" s="156" t="s">
        <v>159</v>
      </c>
    </row>
    <row r="522" spans="2:51" s="10" customFormat="1" ht="22.5" customHeight="1">
      <c r="B522" s="155"/>
      <c r="E522" s="156" t="s">
        <v>3</v>
      </c>
      <c r="F522" s="260" t="s">
        <v>658</v>
      </c>
      <c r="G522" s="252"/>
      <c r="H522" s="252"/>
      <c r="I522" s="252"/>
      <c r="K522" s="157">
        <v>13.863</v>
      </c>
      <c r="R522" s="158"/>
      <c r="T522" s="159"/>
      <c r="AA522" s="160"/>
      <c r="AT522" s="156" t="s">
        <v>167</v>
      </c>
      <c r="AU522" s="156" t="s">
        <v>103</v>
      </c>
      <c r="AV522" s="10" t="s">
        <v>103</v>
      </c>
      <c r="AW522" s="10" t="s">
        <v>36</v>
      </c>
      <c r="AX522" s="10" t="s">
        <v>79</v>
      </c>
      <c r="AY522" s="156" t="s">
        <v>159</v>
      </c>
    </row>
    <row r="523" spans="2:51" s="10" customFormat="1" ht="31.5" customHeight="1">
      <c r="B523" s="155"/>
      <c r="E523" s="156" t="s">
        <v>3</v>
      </c>
      <c r="F523" s="260" t="s">
        <v>659</v>
      </c>
      <c r="G523" s="252"/>
      <c r="H523" s="252"/>
      <c r="I523" s="252"/>
      <c r="K523" s="157">
        <v>25.487</v>
      </c>
      <c r="R523" s="158"/>
      <c r="T523" s="159"/>
      <c r="AA523" s="160"/>
      <c r="AT523" s="156" t="s">
        <v>167</v>
      </c>
      <c r="AU523" s="156" t="s">
        <v>103</v>
      </c>
      <c r="AV523" s="10" t="s">
        <v>103</v>
      </c>
      <c r="AW523" s="10" t="s">
        <v>36</v>
      </c>
      <c r="AX523" s="10" t="s">
        <v>79</v>
      </c>
      <c r="AY523" s="156" t="s">
        <v>159</v>
      </c>
    </row>
    <row r="524" spans="2:51" s="10" customFormat="1" ht="31.5" customHeight="1">
      <c r="B524" s="155"/>
      <c r="E524" s="156" t="s">
        <v>3</v>
      </c>
      <c r="F524" s="260" t="s">
        <v>660</v>
      </c>
      <c r="G524" s="252"/>
      <c r="H524" s="252"/>
      <c r="I524" s="252"/>
      <c r="K524" s="157">
        <v>45.408</v>
      </c>
      <c r="R524" s="158"/>
      <c r="T524" s="159"/>
      <c r="AA524" s="160"/>
      <c r="AT524" s="156" t="s">
        <v>167</v>
      </c>
      <c r="AU524" s="156" t="s">
        <v>103</v>
      </c>
      <c r="AV524" s="10" t="s">
        <v>103</v>
      </c>
      <c r="AW524" s="10" t="s">
        <v>36</v>
      </c>
      <c r="AX524" s="10" t="s">
        <v>79</v>
      </c>
      <c r="AY524" s="156" t="s">
        <v>159</v>
      </c>
    </row>
    <row r="525" spans="2:51" s="13" customFormat="1" ht="22.5" customHeight="1">
      <c r="B525" s="178"/>
      <c r="E525" s="179" t="s">
        <v>3</v>
      </c>
      <c r="F525" s="263" t="s">
        <v>368</v>
      </c>
      <c r="G525" s="264"/>
      <c r="H525" s="264"/>
      <c r="I525" s="264"/>
      <c r="K525" s="180">
        <v>239.473</v>
      </c>
      <c r="R525" s="181"/>
      <c r="T525" s="182"/>
      <c r="AA525" s="183"/>
      <c r="AT525" s="179" t="s">
        <v>167</v>
      </c>
      <c r="AU525" s="179" t="s">
        <v>103</v>
      </c>
      <c r="AV525" s="13" t="s">
        <v>173</v>
      </c>
      <c r="AW525" s="13" t="s">
        <v>36</v>
      </c>
      <c r="AX525" s="13" t="s">
        <v>79</v>
      </c>
      <c r="AY525" s="179" t="s">
        <v>159</v>
      </c>
    </row>
    <row r="526" spans="2:51" s="11" customFormat="1" ht="22.5" customHeight="1">
      <c r="B526" s="161"/>
      <c r="E526" s="162" t="s">
        <v>3</v>
      </c>
      <c r="F526" s="253" t="s">
        <v>168</v>
      </c>
      <c r="G526" s="254"/>
      <c r="H526" s="254"/>
      <c r="I526" s="254"/>
      <c r="K526" s="163">
        <v>239.473</v>
      </c>
      <c r="R526" s="164"/>
      <c r="T526" s="165"/>
      <c r="AA526" s="166"/>
      <c r="AT526" s="167" t="s">
        <v>167</v>
      </c>
      <c r="AU526" s="167" t="s">
        <v>103</v>
      </c>
      <c r="AV526" s="11" t="s">
        <v>164</v>
      </c>
      <c r="AW526" s="11" t="s">
        <v>36</v>
      </c>
      <c r="AX526" s="11" t="s">
        <v>21</v>
      </c>
      <c r="AY526" s="167" t="s">
        <v>159</v>
      </c>
    </row>
    <row r="527" spans="2:65" s="1" customFormat="1" ht="44.25" customHeight="1">
      <c r="B527" s="121"/>
      <c r="C527" s="148" t="s">
        <v>669</v>
      </c>
      <c r="D527" s="148" t="s">
        <v>160</v>
      </c>
      <c r="E527" s="149" t="s">
        <v>670</v>
      </c>
      <c r="F527" s="247" t="s">
        <v>671</v>
      </c>
      <c r="G527" s="248"/>
      <c r="H527" s="248"/>
      <c r="I527" s="248"/>
      <c r="J527" s="150" t="s">
        <v>163</v>
      </c>
      <c r="K527" s="151">
        <v>239.473</v>
      </c>
      <c r="L527" s="249">
        <v>0</v>
      </c>
      <c r="M527" s="248"/>
      <c r="N527" s="250">
        <f>ROUND(L527*K527,2)</f>
        <v>0</v>
      </c>
      <c r="O527" s="248"/>
      <c r="P527" s="248"/>
      <c r="Q527" s="248"/>
      <c r="R527" s="123"/>
      <c r="T527" s="152" t="s">
        <v>3</v>
      </c>
      <c r="U527" s="40" t="s">
        <v>44</v>
      </c>
      <c r="W527" s="153">
        <f>V527*K527</f>
        <v>0</v>
      </c>
      <c r="X527" s="153">
        <v>0.00022</v>
      </c>
      <c r="Y527" s="153">
        <f>X527*K527</f>
        <v>0.052684060000000005</v>
      </c>
      <c r="Z527" s="153">
        <v>0</v>
      </c>
      <c r="AA527" s="154">
        <f>Z527*K527</f>
        <v>0</v>
      </c>
      <c r="AR527" s="17" t="s">
        <v>196</v>
      </c>
      <c r="AT527" s="17" t="s">
        <v>160</v>
      </c>
      <c r="AU527" s="17" t="s">
        <v>103</v>
      </c>
      <c r="AY527" s="17" t="s">
        <v>159</v>
      </c>
      <c r="BE527" s="98">
        <f>IF(U527="základní",N527,0)</f>
        <v>0</v>
      </c>
      <c r="BF527" s="98">
        <f>IF(U527="snížená",N527,0)</f>
        <v>0</v>
      </c>
      <c r="BG527" s="98">
        <f>IF(U527="zákl. přenesená",N527,0)</f>
        <v>0</v>
      </c>
      <c r="BH527" s="98">
        <f>IF(U527="sníž. přenesená",N527,0)</f>
        <v>0</v>
      </c>
      <c r="BI527" s="98">
        <f>IF(U527="nulová",N527,0)</f>
        <v>0</v>
      </c>
      <c r="BJ527" s="17" t="s">
        <v>21</v>
      </c>
      <c r="BK527" s="98">
        <f>ROUND(L527*K527,2)</f>
        <v>0</v>
      </c>
      <c r="BL527" s="17" t="s">
        <v>196</v>
      </c>
      <c r="BM527" s="17" t="s">
        <v>672</v>
      </c>
    </row>
    <row r="528" spans="2:51" s="12" customFormat="1" ht="22.5" customHeight="1">
      <c r="B528" s="172"/>
      <c r="E528" s="173" t="s">
        <v>3</v>
      </c>
      <c r="F528" s="261" t="s">
        <v>649</v>
      </c>
      <c r="G528" s="262"/>
      <c r="H528" s="262"/>
      <c r="I528" s="262"/>
      <c r="K528" s="174" t="s">
        <v>3</v>
      </c>
      <c r="R528" s="175"/>
      <c r="T528" s="176"/>
      <c r="AA528" s="177"/>
      <c r="AT528" s="174" t="s">
        <v>167</v>
      </c>
      <c r="AU528" s="174" t="s">
        <v>103</v>
      </c>
      <c r="AV528" s="12" t="s">
        <v>21</v>
      </c>
      <c r="AW528" s="12" t="s">
        <v>36</v>
      </c>
      <c r="AX528" s="12" t="s">
        <v>79</v>
      </c>
      <c r="AY528" s="174" t="s">
        <v>159</v>
      </c>
    </row>
    <row r="529" spans="2:51" s="10" customFormat="1" ht="22.5" customHeight="1">
      <c r="B529" s="155"/>
      <c r="E529" s="156" t="s">
        <v>3</v>
      </c>
      <c r="F529" s="260" t="s">
        <v>650</v>
      </c>
      <c r="G529" s="252"/>
      <c r="H529" s="252"/>
      <c r="I529" s="252"/>
      <c r="K529" s="157">
        <v>23.025</v>
      </c>
      <c r="R529" s="158"/>
      <c r="T529" s="159"/>
      <c r="AA529" s="160"/>
      <c r="AT529" s="156" t="s">
        <v>167</v>
      </c>
      <c r="AU529" s="156" t="s">
        <v>103</v>
      </c>
      <c r="AV529" s="10" t="s">
        <v>103</v>
      </c>
      <c r="AW529" s="10" t="s">
        <v>36</v>
      </c>
      <c r="AX529" s="10" t="s">
        <v>79</v>
      </c>
      <c r="AY529" s="156" t="s">
        <v>159</v>
      </c>
    </row>
    <row r="530" spans="2:51" s="10" customFormat="1" ht="22.5" customHeight="1">
      <c r="B530" s="155"/>
      <c r="E530" s="156" t="s">
        <v>3</v>
      </c>
      <c r="F530" s="260" t="s">
        <v>651</v>
      </c>
      <c r="G530" s="252"/>
      <c r="H530" s="252"/>
      <c r="I530" s="252"/>
      <c r="K530" s="157">
        <v>82.501</v>
      </c>
      <c r="R530" s="158"/>
      <c r="T530" s="159"/>
      <c r="AA530" s="160"/>
      <c r="AT530" s="156" t="s">
        <v>167</v>
      </c>
      <c r="AU530" s="156" t="s">
        <v>103</v>
      </c>
      <c r="AV530" s="10" t="s">
        <v>103</v>
      </c>
      <c r="AW530" s="10" t="s">
        <v>36</v>
      </c>
      <c r="AX530" s="10" t="s">
        <v>79</v>
      </c>
      <c r="AY530" s="156" t="s">
        <v>159</v>
      </c>
    </row>
    <row r="531" spans="2:51" s="10" customFormat="1" ht="22.5" customHeight="1">
      <c r="B531" s="155"/>
      <c r="E531" s="156" t="s">
        <v>3</v>
      </c>
      <c r="F531" s="260" t="s">
        <v>652</v>
      </c>
      <c r="G531" s="252"/>
      <c r="H531" s="252"/>
      <c r="I531" s="252"/>
      <c r="K531" s="157">
        <v>10.975</v>
      </c>
      <c r="R531" s="158"/>
      <c r="T531" s="159"/>
      <c r="AA531" s="160"/>
      <c r="AT531" s="156" t="s">
        <v>167</v>
      </c>
      <c r="AU531" s="156" t="s">
        <v>103</v>
      </c>
      <c r="AV531" s="10" t="s">
        <v>103</v>
      </c>
      <c r="AW531" s="10" t="s">
        <v>36</v>
      </c>
      <c r="AX531" s="10" t="s">
        <v>79</v>
      </c>
      <c r="AY531" s="156" t="s">
        <v>159</v>
      </c>
    </row>
    <row r="532" spans="2:51" s="10" customFormat="1" ht="22.5" customHeight="1">
      <c r="B532" s="155"/>
      <c r="E532" s="156" t="s">
        <v>3</v>
      </c>
      <c r="F532" s="260" t="s">
        <v>653</v>
      </c>
      <c r="G532" s="252"/>
      <c r="H532" s="252"/>
      <c r="I532" s="252"/>
      <c r="K532" s="157">
        <v>8.324</v>
      </c>
      <c r="R532" s="158"/>
      <c r="T532" s="159"/>
      <c r="AA532" s="160"/>
      <c r="AT532" s="156" t="s">
        <v>167</v>
      </c>
      <c r="AU532" s="156" t="s">
        <v>103</v>
      </c>
      <c r="AV532" s="10" t="s">
        <v>103</v>
      </c>
      <c r="AW532" s="10" t="s">
        <v>36</v>
      </c>
      <c r="AX532" s="10" t="s">
        <v>79</v>
      </c>
      <c r="AY532" s="156" t="s">
        <v>159</v>
      </c>
    </row>
    <row r="533" spans="2:51" s="10" customFormat="1" ht="31.5" customHeight="1">
      <c r="B533" s="155"/>
      <c r="E533" s="156" t="s">
        <v>3</v>
      </c>
      <c r="F533" s="260" t="s">
        <v>654</v>
      </c>
      <c r="G533" s="252"/>
      <c r="H533" s="252"/>
      <c r="I533" s="252"/>
      <c r="K533" s="157">
        <v>5.559</v>
      </c>
      <c r="R533" s="158"/>
      <c r="T533" s="159"/>
      <c r="AA533" s="160"/>
      <c r="AT533" s="156" t="s">
        <v>167</v>
      </c>
      <c r="AU533" s="156" t="s">
        <v>103</v>
      </c>
      <c r="AV533" s="10" t="s">
        <v>103</v>
      </c>
      <c r="AW533" s="10" t="s">
        <v>36</v>
      </c>
      <c r="AX533" s="10" t="s">
        <v>79</v>
      </c>
      <c r="AY533" s="156" t="s">
        <v>159</v>
      </c>
    </row>
    <row r="534" spans="2:51" s="10" customFormat="1" ht="31.5" customHeight="1">
      <c r="B534" s="155"/>
      <c r="E534" s="156" t="s">
        <v>3</v>
      </c>
      <c r="F534" s="260" t="s">
        <v>655</v>
      </c>
      <c r="G534" s="252"/>
      <c r="H534" s="252"/>
      <c r="I534" s="252"/>
      <c r="K534" s="157">
        <v>2.239</v>
      </c>
      <c r="R534" s="158"/>
      <c r="T534" s="159"/>
      <c r="AA534" s="160"/>
      <c r="AT534" s="156" t="s">
        <v>167</v>
      </c>
      <c r="AU534" s="156" t="s">
        <v>103</v>
      </c>
      <c r="AV534" s="10" t="s">
        <v>103</v>
      </c>
      <c r="AW534" s="10" t="s">
        <v>36</v>
      </c>
      <c r="AX534" s="10" t="s">
        <v>79</v>
      </c>
      <c r="AY534" s="156" t="s">
        <v>159</v>
      </c>
    </row>
    <row r="535" spans="2:51" s="10" customFormat="1" ht="31.5" customHeight="1">
      <c r="B535" s="155"/>
      <c r="E535" s="156" t="s">
        <v>3</v>
      </c>
      <c r="F535" s="260" t="s">
        <v>656</v>
      </c>
      <c r="G535" s="252"/>
      <c r="H535" s="252"/>
      <c r="I535" s="252"/>
      <c r="K535" s="157">
        <v>2.944</v>
      </c>
      <c r="R535" s="158"/>
      <c r="T535" s="159"/>
      <c r="AA535" s="160"/>
      <c r="AT535" s="156" t="s">
        <v>167</v>
      </c>
      <c r="AU535" s="156" t="s">
        <v>103</v>
      </c>
      <c r="AV535" s="10" t="s">
        <v>103</v>
      </c>
      <c r="AW535" s="10" t="s">
        <v>36</v>
      </c>
      <c r="AX535" s="10" t="s">
        <v>79</v>
      </c>
      <c r="AY535" s="156" t="s">
        <v>159</v>
      </c>
    </row>
    <row r="536" spans="2:51" s="10" customFormat="1" ht="31.5" customHeight="1">
      <c r="B536" s="155"/>
      <c r="E536" s="156" t="s">
        <v>3</v>
      </c>
      <c r="F536" s="260" t="s">
        <v>657</v>
      </c>
      <c r="G536" s="252"/>
      <c r="H536" s="252"/>
      <c r="I536" s="252"/>
      <c r="K536" s="157">
        <v>19.148</v>
      </c>
      <c r="R536" s="158"/>
      <c r="T536" s="159"/>
      <c r="AA536" s="160"/>
      <c r="AT536" s="156" t="s">
        <v>167</v>
      </c>
      <c r="AU536" s="156" t="s">
        <v>103</v>
      </c>
      <c r="AV536" s="10" t="s">
        <v>103</v>
      </c>
      <c r="AW536" s="10" t="s">
        <v>36</v>
      </c>
      <c r="AX536" s="10" t="s">
        <v>79</v>
      </c>
      <c r="AY536" s="156" t="s">
        <v>159</v>
      </c>
    </row>
    <row r="537" spans="2:51" s="10" customFormat="1" ht="22.5" customHeight="1">
      <c r="B537" s="155"/>
      <c r="E537" s="156" t="s">
        <v>3</v>
      </c>
      <c r="F537" s="260" t="s">
        <v>658</v>
      </c>
      <c r="G537" s="252"/>
      <c r="H537" s="252"/>
      <c r="I537" s="252"/>
      <c r="K537" s="157">
        <v>13.863</v>
      </c>
      <c r="R537" s="158"/>
      <c r="T537" s="159"/>
      <c r="AA537" s="160"/>
      <c r="AT537" s="156" t="s">
        <v>167</v>
      </c>
      <c r="AU537" s="156" t="s">
        <v>103</v>
      </c>
      <c r="AV537" s="10" t="s">
        <v>103</v>
      </c>
      <c r="AW537" s="10" t="s">
        <v>36</v>
      </c>
      <c r="AX537" s="10" t="s">
        <v>79</v>
      </c>
      <c r="AY537" s="156" t="s">
        <v>159</v>
      </c>
    </row>
    <row r="538" spans="2:51" s="10" customFormat="1" ht="31.5" customHeight="1">
      <c r="B538" s="155"/>
      <c r="E538" s="156" t="s">
        <v>3</v>
      </c>
      <c r="F538" s="260" t="s">
        <v>659</v>
      </c>
      <c r="G538" s="252"/>
      <c r="H538" s="252"/>
      <c r="I538" s="252"/>
      <c r="K538" s="157">
        <v>25.487</v>
      </c>
      <c r="R538" s="158"/>
      <c r="T538" s="159"/>
      <c r="AA538" s="160"/>
      <c r="AT538" s="156" t="s">
        <v>167</v>
      </c>
      <c r="AU538" s="156" t="s">
        <v>103</v>
      </c>
      <c r="AV538" s="10" t="s">
        <v>103</v>
      </c>
      <c r="AW538" s="10" t="s">
        <v>36</v>
      </c>
      <c r="AX538" s="10" t="s">
        <v>79</v>
      </c>
      <c r="AY538" s="156" t="s">
        <v>159</v>
      </c>
    </row>
    <row r="539" spans="2:51" s="10" customFormat="1" ht="31.5" customHeight="1">
      <c r="B539" s="155"/>
      <c r="E539" s="156" t="s">
        <v>3</v>
      </c>
      <c r="F539" s="260" t="s">
        <v>660</v>
      </c>
      <c r="G539" s="252"/>
      <c r="H539" s="252"/>
      <c r="I539" s="252"/>
      <c r="K539" s="157">
        <v>45.408</v>
      </c>
      <c r="R539" s="158"/>
      <c r="T539" s="159"/>
      <c r="AA539" s="160"/>
      <c r="AT539" s="156" t="s">
        <v>167</v>
      </c>
      <c r="AU539" s="156" t="s">
        <v>103</v>
      </c>
      <c r="AV539" s="10" t="s">
        <v>103</v>
      </c>
      <c r="AW539" s="10" t="s">
        <v>36</v>
      </c>
      <c r="AX539" s="10" t="s">
        <v>79</v>
      </c>
      <c r="AY539" s="156" t="s">
        <v>159</v>
      </c>
    </row>
    <row r="540" spans="2:51" s="13" customFormat="1" ht="22.5" customHeight="1">
      <c r="B540" s="178"/>
      <c r="E540" s="179" t="s">
        <v>3</v>
      </c>
      <c r="F540" s="263" t="s">
        <v>368</v>
      </c>
      <c r="G540" s="264"/>
      <c r="H540" s="264"/>
      <c r="I540" s="264"/>
      <c r="K540" s="180">
        <v>239.473</v>
      </c>
      <c r="R540" s="181"/>
      <c r="T540" s="182"/>
      <c r="AA540" s="183"/>
      <c r="AT540" s="179" t="s">
        <v>167</v>
      </c>
      <c r="AU540" s="179" t="s">
        <v>103</v>
      </c>
      <c r="AV540" s="13" t="s">
        <v>173</v>
      </c>
      <c r="AW540" s="13" t="s">
        <v>36</v>
      </c>
      <c r="AX540" s="13" t="s">
        <v>79</v>
      </c>
      <c r="AY540" s="179" t="s">
        <v>159</v>
      </c>
    </row>
    <row r="541" spans="2:51" s="11" customFormat="1" ht="22.5" customHeight="1">
      <c r="B541" s="161"/>
      <c r="E541" s="162" t="s">
        <v>3</v>
      </c>
      <c r="F541" s="253" t="s">
        <v>168</v>
      </c>
      <c r="G541" s="254"/>
      <c r="H541" s="254"/>
      <c r="I541" s="254"/>
      <c r="K541" s="163">
        <v>239.473</v>
      </c>
      <c r="R541" s="164"/>
      <c r="T541" s="165"/>
      <c r="AA541" s="166"/>
      <c r="AT541" s="167" t="s">
        <v>167</v>
      </c>
      <c r="AU541" s="167" t="s">
        <v>103</v>
      </c>
      <c r="AV541" s="11" t="s">
        <v>164</v>
      </c>
      <c r="AW541" s="11" t="s">
        <v>36</v>
      </c>
      <c r="AX541" s="11" t="s">
        <v>21</v>
      </c>
      <c r="AY541" s="167" t="s">
        <v>159</v>
      </c>
    </row>
    <row r="542" spans="2:63" s="9" customFormat="1" ht="29.85" customHeight="1">
      <c r="B542" s="138"/>
      <c r="D542" s="147" t="s">
        <v>129</v>
      </c>
      <c r="E542" s="147"/>
      <c r="F542" s="147"/>
      <c r="G542" s="147"/>
      <c r="H542" s="147"/>
      <c r="I542" s="147"/>
      <c r="J542" s="147"/>
      <c r="K542" s="147"/>
      <c r="L542" s="147"/>
      <c r="M542" s="147"/>
      <c r="N542" s="265">
        <f>BK542</f>
        <v>0</v>
      </c>
      <c r="O542" s="266"/>
      <c r="P542" s="266"/>
      <c r="Q542" s="266"/>
      <c r="R542" s="140"/>
      <c r="T542" s="141"/>
      <c r="W542" s="142">
        <f>SUM(W543:W545)</f>
        <v>0</v>
      </c>
      <c r="Y542" s="142">
        <f>SUM(Y543:Y545)</f>
        <v>0.0006000000000000001</v>
      </c>
      <c r="AA542" s="143">
        <f>SUM(AA543:AA545)</f>
        <v>0</v>
      </c>
      <c r="AR542" s="144" t="s">
        <v>103</v>
      </c>
      <c r="AT542" s="145" t="s">
        <v>78</v>
      </c>
      <c r="AU542" s="145" t="s">
        <v>21</v>
      </c>
      <c r="AY542" s="144" t="s">
        <v>159</v>
      </c>
      <c r="BK542" s="146">
        <f>SUM(BK543:BK545)</f>
        <v>0</v>
      </c>
    </row>
    <row r="543" spans="2:65" s="1" customFormat="1" ht="31.5" customHeight="1">
      <c r="B543" s="121"/>
      <c r="C543" s="148" t="s">
        <v>673</v>
      </c>
      <c r="D543" s="148" t="s">
        <v>160</v>
      </c>
      <c r="E543" s="149" t="s">
        <v>674</v>
      </c>
      <c r="F543" s="247" t="s">
        <v>675</v>
      </c>
      <c r="G543" s="248"/>
      <c r="H543" s="248"/>
      <c r="I543" s="248"/>
      <c r="J543" s="150" t="s">
        <v>163</v>
      </c>
      <c r="K543" s="151">
        <v>10</v>
      </c>
      <c r="L543" s="249">
        <v>0</v>
      </c>
      <c r="M543" s="248"/>
      <c r="N543" s="250">
        <f>ROUND(L543*K543,2)</f>
        <v>0</v>
      </c>
      <c r="O543" s="248"/>
      <c r="P543" s="248"/>
      <c r="Q543" s="248"/>
      <c r="R543" s="123"/>
      <c r="T543" s="152" t="s">
        <v>3</v>
      </c>
      <c r="U543" s="40" t="s">
        <v>44</v>
      </c>
      <c r="W543" s="153">
        <f>V543*K543</f>
        <v>0</v>
      </c>
      <c r="X543" s="153">
        <v>6E-05</v>
      </c>
      <c r="Y543" s="153">
        <f>X543*K543</f>
        <v>0.0006000000000000001</v>
      </c>
      <c r="Z543" s="153">
        <v>0</v>
      </c>
      <c r="AA543" s="154">
        <f>Z543*K543</f>
        <v>0</v>
      </c>
      <c r="AR543" s="17" t="s">
        <v>196</v>
      </c>
      <c r="AT543" s="17" t="s">
        <v>160</v>
      </c>
      <c r="AU543" s="17" t="s">
        <v>103</v>
      </c>
      <c r="AY543" s="17" t="s">
        <v>159</v>
      </c>
      <c r="BE543" s="98">
        <f>IF(U543="základní",N543,0)</f>
        <v>0</v>
      </c>
      <c r="BF543" s="98">
        <f>IF(U543="snížená",N543,0)</f>
        <v>0</v>
      </c>
      <c r="BG543" s="98">
        <f>IF(U543="zákl. přenesená",N543,0)</f>
        <v>0</v>
      </c>
      <c r="BH543" s="98">
        <f>IF(U543="sníž. přenesená",N543,0)</f>
        <v>0</v>
      </c>
      <c r="BI543" s="98">
        <f>IF(U543="nulová",N543,0)</f>
        <v>0</v>
      </c>
      <c r="BJ543" s="17" t="s">
        <v>21</v>
      </c>
      <c r="BK543" s="98">
        <f>ROUND(L543*K543,2)</f>
        <v>0</v>
      </c>
      <c r="BL543" s="17" t="s">
        <v>196</v>
      </c>
      <c r="BM543" s="17" t="s">
        <v>676</v>
      </c>
    </row>
    <row r="544" spans="2:51" s="10" customFormat="1" ht="31.5" customHeight="1">
      <c r="B544" s="155"/>
      <c r="E544" s="156" t="s">
        <v>3</v>
      </c>
      <c r="F544" s="251" t="s">
        <v>677</v>
      </c>
      <c r="G544" s="252"/>
      <c r="H544" s="252"/>
      <c r="I544" s="252"/>
      <c r="K544" s="157">
        <v>10</v>
      </c>
      <c r="R544" s="158"/>
      <c r="T544" s="159"/>
      <c r="AA544" s="160"/>
      <c r="AT544" s="156" t="s">
        <v>167</v>
      </c>
      <c r="AU544" s="156" t="s">
        <v>103</v>
      </c>
      <c r="AV544" s="10" t="s">
        <v>103</v>
      </c>
      <c r="AW544" s="10" t="s">
        <v>36</v>
      </c>
      <c r="AX544" s="10" t="s">
        <v>79</v>
      </c>
      <c r="AY544" s="156" t="s">
        <v>159</v>
      </c>
    </row>
    <row r="545" spans="2:51" s="11" customFormat="1" ht="22.5" customHeight="1">
      <c r="B545" s="161"/>
      <c r="E545" s="162" t="s">
        <v>3</v>
      </c>
      <c r="F545" s="253" t="s">
        <v>168</v>
      </c>
      <c r="G545" s="254"/>
      <c r="H545" s="254"/>
      <c r="I545" s="254"/>
      <c r="K545" s="163">
        <v>10</v>
      </c>
      <c r="R545" s="164"/>
      <c r="T545" s="165"/>
      <c r="AA545" s="166"/>
      <c r="AT545" s="167" t="s">
        <v>167</v>
      </c>
      <c r="AU545" s="167" t="s">
        <v>103</v>
      </c>
      <c r="AV545" s="11" t="s">
        <v>164</v>
      </c>
      <c r="AW545" s="11" t="s">
        <v>36</v>
      </c>
      <c r="AX545" s="11" t="s">
        <v>21</v>
      </c>
      <c r="AY545" s="167" t="s">
        <v>159</v>
      </c>
    </row>
    <row r="546" spans="2:63" s="9" customFormat="1" ht="37.35" customHeight="1">
      <c r="B546" s="138"/>
      <c r="D546" s="139" t="s">
        <v>130</v>
      </c>
      <c r="E546" s="139"/>
      <c r="F546" s="139"/>
      <c r="G546" s="139"/>
      <c r="H546" s="139"/>
      <c r="I546" s="139"/>
      <c r="J546" s="139"/>
      <c r="K546" s="139"/>
      <c r="L546" s="139"/>
      <c r="M546" s="139"/>
      <c r="N546" s="267">
        <f>BK546</f>
        <v>0</v>
      </c>
      <c r="O546" s="238"/>
      <c r="P546" s="238"/>
      <c r="Q546" s="238"/>
      <c r="R546" s="140"/>
      <c r="T546" s="141"/>
      <c r="W546" s="142">
        <f>W547+W552+W554+W556+W558</f>
        <v>0</v>
      </c>
      <c r="Y546" s="142">
        <f>Y547+Y552+Y554+Y556+Y558</f>
        <v>0</v>
      </c>
      <c r="AA546" s="143">
        <f>AA547+AA552+AA554+AA556+AA558</f>
        <v>0</v>
      </c>
      <c r="AR546" s="144" t="s">
        <v>182</v>
      </c>
      <c r="AT546" s="145" t="s">
        <v>78</v>
      </c>
      <c r="AU546" s="145" t="s">
        <v>79</v>
      </c>
      <c r="AY546" s="144" t="s">
        <v>159</v>
      </c>
      <c r="BK546" s="146">
        <f>BK547+BK552+BK554+BK556+BK558</f>
        <v>0</v>
      </c>
    </row>
    <row r="547" spans="2:63" s="9" customFormat="1" ht="19.9" customHeight="1">
      <c r="B547" s="138"/>
      <c r="D547" s="147" t="s">
        <v>131</v>
      </c>
      <c r="E547" s="147"/>
      <c r="F547" s="147"/>
      <c r="G547" s="147"/>
      <c r="H547" s="147"/>
      <c r="I547" s="147"/>
      <c r="J547" s="147"/>
      <c r="K547" s="147"/>
      <c r="L547" s="147"/>
      <c r="M547" s="147"/>
      <c r="N547" s="265">
        <f>BK547</f>
        <v>0</v>
      </c>
      <c r="O547" s="266"/>
      <c r="P547" s="266"/>
      <c r="Q547" s="266"/>
      <c r="R547" s="140"/>
      <c r="T547" s="141"/>
      <c r="W547" s="142">
        <f>SUM(W548:W551)</f>
        <v>0</v>
      </c>
      <c r="Y547" s="142">
        <f>SUM(Y548:Y551)</f>
        <v>0</v>
      </c>
      <c r="AA547" s="143">
        <f>SUM(AA548:AA551)</f>
        <v>0</v>
      </c>
      <c r="AR547" s="144" t="s">
        <v>182</v>
      </c>
      <c r="AT547" s="145" t="s">
        <v>78</v>
      </c>
      <c r="AU547" s="145" t="s">
        <v>21</v>
      </c>
      <c r="AY547" s="144" t="s">
        <v>159</v>
      </c>
      <c r="BK547" s="146">
        <f>SUM(BK548:BK551)</f>
        <v>0</v>
      </c>
    </row>
    <row r="548" spans="2:65" s="1" customFormat="1" ht="44.25" customHeight="1">
      <c r="B548" s="121"/>
      <c r="C548" s="148" t="s">
        <v>678</v>
      </c>
      <c r="D548" s="148" t="s">
        <v>160</v>
      </c>
      <c r="E548" s="149" t="s">
        <v>679</v>
      </c>
      <c r="F548" s="247" t="s">
        <v>680</v>
      </c>
      <c r="G548" s="248"/>
      <c r="H548" s="248"/>
      <c r="I548" s="248"/>
      <c r="J548" s="150" t="s">
        <v>681</v>
      </c>
      <c r="K548" s="151">
        <v>1</v>
      </c>
      <c r="L548" s="249">
        <v>0</v>
      </c>
      <c r="M548" s="248"/>
      <c r="N548" s="250">
        <f>ROUND(L548*K548,2)</f>
        <v>0</v>
      </c>
      <c r="O548" s="248"/>
      <c r="P548" s="248"/>
      <c r="Q548" s="248"/>
      <c r="R548" s="123"/>
      <c r="T548" s="152" t="s">
        <v>3</v>
      </c>
      <c r="U548" s="40" t="s">
        <v>44</v>
      </c>
      <c r="W548" s="153">
        <f>V548*K548</f>
        <v>0</v>
      </c>
      <c r="X548" s="153">
        <v>0</v>
      </c>
      <c r="Y548" s="153">
        <f>X548*K548</f>
        <v>0</v>
      </c>
      <c r="Z548" s="153">
        <v>0</v>
      </c>
      <c r="AA548" s="154">
        <f>Z548*K548</f>
        <v>0</v>
      </c>
      <c r="AR548" s="17" t="s">
        <v>682</v>
      </c>
      <c r="AT548" s="17" t="s">
        <v>160</v>
      </c>
      <c r="AU548" s="17" t="s">
        <v>103</v>
      </c>
      <c r="AY548" s="17" t="s">
        <v>159</v>
      </c>
      <c r="BE548" s="98">
        <f>IF(U548="základní",N548,0)</f>
        <v>0</v>
      </c>
      <c r="BF548" s="98">
        <f>IF(U548="snížená",N548,0)</f>
        <v>0</v>
      </c>
      <c r="BG548" s="98">
        <f>IF(U548="zákl. přenesená",N548,0)</f>
        <v>0</v>
      </c>
      <c r="BH548" s="98">
        <f>IF(U548="sníž. přenesená",N548,0)</f>
        <v>0</v>
      </c>
      <c r="BI548" s="98">
        <f>IF(U548="nulová",N548,0)</f>
        <v>0</v>
      </c>
      <c r="BJ548" s="17" t="s">
        <v>21</v>
      </c>
      <c r="BK548" s="98">
        <f>ROUND(L548*K548,2)</f>
        <v>0</v>
      </c>
      <c r="BL548" s="17" t="s">
        <v>682</v>
      </c>
      <c r="BM548" s="17" t="s">
        <v>683</v>
      </c>
    </row>
    <row r="549" spans="2:65" s="1" customFormat="1" ht="31.5" customHeight="1">
      <c r="B549" s="121"/>
      <c r="C549" s="148" t="s">
        <v>684</v>
      </c>
      <c r="D549" s="148" t="s">
        <v>160</v>
      </c>
      <c r="E549" s="149" t="s">
        <v>685</v>
      </c>
      <c r="F549" s="247" t="s">
        <v>686</v>
      </c>
      <c r="G549" s="248"/>
      <c r="H549" s="248"/>
      <c r="I549" s="248"/>
      <c r="J549" s="150" t="s">
        <v>681</v>
      </c>
      <c r="K549" s="151">
        <v>1</v>
      </c>
      <c r="L549" s="249">
        <v>0</v>
      </c>
      <c r="M549" s="248"/>
      <c r="N549" s="250">
        <f>ROUND(L549*K549,2)</f>
        <v>0</v>
      </c>
      <c r="O549" s="248"/>
      <c r="P549" s="248"/>
      <c r="Q549" s="248"/>
      <c r="R549" s="123"/>
      <c r="T549" s="152" t="s">
        <v>3</v>
      </c>
      <c r="U549" s="40" t="s">
        <v>44</v>
      </c>
      <c r="W549" s="153">
        <f>V549*K549</f>
        <v>0</v>
      </c>
      <c r="X549" s="153">
        <v>0</v>
      </c>
      <c r="Y549" s="153">
        <f>X549*K549</f>
        <v>0</v>
      </c>
      <c r="Z549" s="153">
        <v>0</v>
      </c>
      <c r="AA549" s="154">
        <f>Z549*K549</f>
        <v>0</v>
      </c>
      <c r="AR549" s="17" t="s">
        <v>682</v>
      </c>
      <c r="AT549" s="17" t="s">
        <v>160</v>
      </c>
      <c r="AU549" s="17" t="s">
        <v>103</v>
      </c>
      <c r="AY549" s="17" t="s">
        <v>159</v>
      </c>
      <c r="BE549" s="98">
        <f>IF(U549="základní",N549,0)</f>
        <v>0</v>
      </c>
      <c r="BF549" s="98">
        <f>IF(U549="snížená",N549,0)</f>
        <v>0</v>
      </c>
      <c r="BG549" s="98">
        <f>IF(U549="zákl. přenesená",N549,0)</f>
        <v>0</v>
      </c>
      <c r="BH549" s="98">
        <f>IF(U549="sníž. přenesená",N549,0)</f>
        <v>0</v>
      </c>
      <c r="BI549" s="98">
        <f>IF(U549="nulová",N549,0)</f>
        <v>0</v>
      </c>
      <c r="BJ549" s="17" t="s">
        <v>21</v>
      </c>
      <c r="BK549" s="98">
        <f>ROUND(L549*K549,2)</f>
        <v>0</v>
      </c>
      <c r="BL549" s="17" t="s">
        <v>682</v>
      </c>
      <c r="BM549" s="17" t="s">
        <v>687</v>
      </c>
    </row>
    <row r="550" spans="2:65" s="1" customFormat="1" ht="22.5" customHeight="1">
      <c r="B550" s="121"/>
      <c r="C550" s="148" t="s">
        <v>688</v>
      </c>
      <c r="D550" s="148" t="s">
        <v>160</v>
      </c>
      <c r="E550" s="149" t="s">
        <v>689</v>
      </c>
      <c r="F550" s="247" t="s">
        <v>690</v>
      </c>
      <c r="G550" s="248"/>
      <c r="H550" s="248"/>
      <c r="I550" s="248"/>
      <c r="J550" s="150" t="s">
        <v>681</v>
      </c>
      <c r="K550" s="151">
        <v>1</v>
      </c>
      <c r="L550" s="249">
        <v>0</v>
      </c>
      <c r="M550" s="248"/>
      <c r="N550" s="250">
        <f>ROUND(L550*K550,2)</f>
        <v>0</v>
      </c>
      <c r="O550" s="248"/>
      <c r="P550" s="248"/>
      <c r="Q550" s="248"/>
      <c r="R550" s="123"/>
      <c r="T550" s="152" t="s">
        <v>3</v>
      </c>
      <c r="U550" s="40" t="s">
        <v>44</v>
      </c>
      <c r="W550" s="153">
        <f>V550*K550</f>
        <v>0</v>
      </c>
      <c r="X550" s="153">
        <v>0</v>
      </c>
      <c r="Y550" s="153">
        <f>X550*K550</f>
        <v>0</v>
      </c>
      <c r="Z550" s="153">
        <v>0</v>
      </c>
      <c r="AA550" s="154">
        <f>Z550*K550</f>
        <v>0</v>
      </c>
      <c r="AR550" s="17" t="s">
        <v>682</v>
      </c>
      <c r="AT550" s="17" t="s">
        <v>160</v>
      </c>
      <c r="AU550" s="17" t="s">
        <v>103</v>
      </c>
      <c r="AY550" s="17" t="s">
        <v>159</v>
      </c>
      <c r="BE550" s="98">
        <f>IF(U550="základní",N550,0)</f>
        <v>0</v>
      </c>
      <c r="BF550" s="98">
        <f>IF(U550="snížená",N550,0)</f>
        <v>0</v>
      </c>
      <c r="BG550" s="98">
        <f>IF(U550="zákl. přenesená",N550,0)</f>
        <v>0</v>
      </c>
      <c r="BH550" s="98">
        <f>IF(U550="sníž. přenesená",N550,0)</f>
        <v>0</v>
      </c>
      <c r="BI550" s="98">
        <f>IF(U550="nulová",N550,0)</f>
        <v>0</v>
      </c>
      <c r="BJ550" s="17" t="s">
        <v>21</v>
      </c>
      <c r="BK550" s="98">
        <f>ROUND(L550*K550,2)</f>
        <v>0</v>
      </c>
      <c r="BL550" s="17" t="s">
        <v>682</v>
      </c>
      <c r="BM550" s="17" t="s">
        <v>691</v>
      </c>
    </row>
    <row r="551" spans="2:65" s="1" customFormat="1" ht="22.5" customHeight="1">
      <c r="B551" s="121"/>
      <c r="C551" s="148" t="s">
        <v>692</v>
      </c>
      <c r="D551" s="148" t="s">
        <v>160</v>
      </c>
      <c r="E551" s="149" t="s">
        <v>693</v>
      </c>
      <c r="F551" s="247" t="s">
        <v>694</v>
      </c>
      <c r="G551" s="248"/>
      <c r="H551" s="248"/>
      <c r="I551" s="248"/>
      <c r="J551" s="150" t="s">
        <v>681</v>
      </c>
      <c r="K551" s="151">
        <v>1</v>
      </c>
      <c r="L551" s="249">
        <v>0</v>
      </c>
      <c r="M551" s="248"/>
      <c r="N551" s="250">
        <f>ROUND(L551*K551,2)</f>
        <v>0</v>
      </c>
      <c r="O551" s="248"/>
      <c r="P551" s="248"/>
      <c r="Q551" s="248"/>
      <c r="R551" s="123"/>
      <c r="T551" s="152" t="s">
        <v>3</v>
      </c>
      <c r="U551" s="40" t="s">
        <v>44</v>
      </c>
      <c r="W551" s="153">
        <f>V551*K551</f>
        <v>0</v>
      </c>
      <c r="X551" s="153">
        <v>0</v>
      </c>
      <c r="Y551" s="153">
        <f>X551*K551</f>
        <v>0</v>
      </c>
      <c r="Z551" s="153">
        <v>0</v>
      </c>
      <c r="AA551" s="154">
        <f>Z551*K551</f>
        <v>0</v>
      </c>
      <c r="AR551" s="17" t="s">
        <v>682</v>
      </c>
      <c r="AT551" s="17" t="s">
        <v>160</v>
      </c>
      <c r="AU551" s="17" t="s">
        <v>103</v>
      </c>
      <c r="AY551" s="17" t="s">
        <v>159</v>
      </c>
      <c r="BE551" s="98">
        <f>IF(U551="základní",N551,0)</f>
        <v>0</v>
      </c>
      <c r="BF551" s="98">
        <f>IF(U551="snížená",N551,0)</f>
        <v>0</v>
      </c>
      <c r="BG551" s="98">
        <f>IF(U551="zákl. přenesená",N551,0)</f>
        <v>0</v>
      </c>
      <c r="BH551" s="98">
        <f>IF(U551="sníž. přenesená",N551,0)</f>
        <v>0</v>
      </c>
      <c r="BI551" s="98">
        <f>IF(U551="nulová",N551,0)</f>
        <v>0</v>
      </c>
      <c r="BJ551" s="17" t="s">
        <v>21</v>
      </c>
      <c r="BK551" s="98">
        <f>ROUND(L551*K551,2)</f>
        <v>0</v>
      </c>
      <c r="BL551" s="17" t="s">
        <v>682</v>
      </c>
      <c r="BM551" s="17" t="s">
        <v>695</v>
      </c>
    </row>
    <row r="552" spans="2:63" s="9" customFormat="1" ht="29.85" customHeight="1">
      <c r="B552" s="138"/>
      <c r="D552" s="147" t="s">
        <v>132</v>
      </c>
      <c r="E552" s="147"/>
      <c r="F552" s="147"/>
      <c r="G552" s="147"/>
      <c r="H552" s="147"/>
      <c r="I552" s="147"/>
      <c r="J552" s="147"/>
      <c r="K552" s="147"/>
      <c r="L552" s="147"/>
      <c r="M552" s="147"/>
      <c r="N552" s="273">
        <f>BK552</f>
        <v>0</v>
      </c>
      <c r="O552" s="274"/>
      <c r="P552" s="274"/>
      <c r="Q552" s="274"/>
      <c r="R552" s="140"/>
      <c r="T552" s="141"/>
      <c r="W552" s="142">
        <f>W553</f>
        <v>0</v>
      </c>
      <c r="Y552" s="142">
        <f>Y553</f>
        <v>0</v>
      </c>
      <c r="AA552" s="143">
        <f>AA553</f>
        <v>0</v>
      </c>
      <c r="AR552" s="144" t="s">
        <v>182</v>
      </c>
      <c r="AT552" s="145" t="s">
        <v>78</v>
      </c>
      <c r="AU552" s="145" t="s">
        <v>21</v>
      </c>
      <c r="AY552" s="144" t="s">
        <v>159</v>
      </c>
      <c r="BK552" s="146">
        <f>BK553</f>
        <v>0</v>
      </c>
    </row>
    <row r="553" spans="2:65" s="1" customFormat="1" ht="22.5" customHeight="1">
      <c r="B553" s="121"/>
      <c r="C553" s="148" t="s">
        <v>696</v>
      </c>
      <c r="D553" s="148" t="s">
        <v>160</v>
      </c>
      <c r="E553" s="149" t="s">
        <v>697</v>
      </c>
      <c r="F553" s="247" t="s">
        <v>137</v>
      </c>
      <c r="G553" s="248"/>
      <c r="H553" s="248"/>
      <c r="I553" s="248"/>
      <c r="J553" s="150" t="s">
        <v>681</v>
      </c>
      <c r="K553" s="151">
        <v>1</v>
      </c>
      <c r="L553" s="249">
        <v>0</v>
      </c>
      <c r="M553" s="248"/>
      <c r="N553" s="250">
        <f>ROUND(L553*K553,2)</f>
        <v>0</v>
      </c>
      <c r="O553" s="248"/>
      <c r="P553" s="248"/>
      <c r="Q553" s="248"/>
      <c r="R553" s="123"/>
      <c r="T553" s="152" t="s">
        <v>3</v>
      </c>
      <c r="U553" s="40" t="s">
        <v>44</v>
      </c>
      <c r="W553" s="153">
        <f>V553*K553</f>
        <v>0</v>
      </c>
      <c r="X553" s="153">
        <v>0</v>
      </c>
      <c r="Y553" s="153">
        <f>X553*K553</f>
        <v>0</v>
      </c>
      <c r="Z553" s="153">
        <v>0</v>
      </c>
      <c r="AA553" s="154">
        <f>Z553*K553</f>
        <v>0</v>
      </c>
      <c r="AR553" s="17" t="s">
        <v>682</v>
      </c>
      <c r="AT553" s="17" t="s">
        <v>160</v>
      </c>
      <c r="AU553" s="17" t="s">
        <v>103</v>
      </c>
      <c r="AY553" s="17" t="s">
        <v>159</v>
      </c>
      <c r="BE553" s="98">
        <f>IF(U553="základní",N553,0)</f>
        <v>0</v>
      </c>
      <c r="BF553" s="98">
        <f>IF(U553="snížená",N553,0)</f>
        <v>0</v>
      </c>
      <c r="BG553" s="98">
        <f>IF(U553="zákl. přenesená",N553,0)</f>
        <v>0</v>
      </c>
      <c r="BH553" s="98">
        <f>IF(U553="sníž. přenesená",N553,0)</f>
        <v>0</v>
      </c>
      <c r="BI553" s="98">
        <f>IF(U553="nulová",N553,0)</f>
        <v>0</v>
      </c>
      <c r="BJ553" s="17" t="s">
        <v>21</v>
      </c>
      <c r="BK553" s="98">
        <f>ROUND(L553*K553,2)</f>
        <v>0</v>
      </c>
      <c r="BL553" s="17" t="s">
        <v>682</v>
      </c>
      <c r="BM553" s="17" t="s">
        <v>698</v>
      </c>
    </row>
    <row r="554" spans="2:63" s="9" customFormat="1" ht="29.85" customHeight="1">
      <c r="B554" s="138"/>
      <c r="D554" s="147" t="s">
        <v>133</v>
      </c>
      <c r="E554" s="147"/>
      <c r="F554" s="147"/>
      <c r="G554" s="147"/>
      <c r="H554" s="147"/>
      <c r="I554" s="147"/>
      <c r="J554" s="147"/>
      <c r="K554" s="147"/>
      <c r="L554" s="147"/>
      <c r="M554" s="147"/>
      <c r="N554" s="273">
        <f>BK554</f>
        <v>0</v>
      </c>
      <c r="O554" s="274"/>
      <c r="P554" s="274"/>
      <c r="Q554" s="274"/>
      <c r="R554" s="140"/>
      <c r="T554" s="141"/>
      <c r="W554" s="142">
        <f>W555</f>
        <v>0</v>
      </c>
      <c r="Y554" s="142">
        <f>Y555</f>
        <v>0</v>
      </c>
      <c r="AA554" s="143">
        <f>AA555</f>
        <v>0</v>
      </c>
      <c r="AR554" s="144" t="s">
        <v>182</v>
      </c>
      <c r="AT554" s="145" t="s">
        <v>78</v>
      </c>
      <c r="AU554" s="145" t="s">
        <v>21</v>
      </c>
      <c r="AY554" s="144" t="s">
        <v>159</v>
      </c>
      <c r="BK554" s="146">
        <f>BK555</f>
        <v>0</v>
      </c>
    </row>
    <row r="555" spans="2:65" s="1" customFormat="1" ht="22.5" customHeight="1">
      <c r="B555" s="121"/>
      <c r="C555" s="148" t="s">
        <v>699</v>
      </c>
      <c r="D555" s="148" t="s">
        <v>160</v>
      </c>
      <c r="E555" s="149" t="s">
        <v>700</v>
      </c>
      <c r="F555" s="247" t="s">
        <v>143</v>
      </c>
      <c r="G555" s="248"/>
      <c r="H555" s="248"/>
      <c r="I555" s="248"/>
      <c r="J555" s="150" t="s">
        <v>681</v>
      </c>
      <c r="K555" s="151">
        <v>1</v>
      </c>
      <c r="L555" s="249">
        <v>0</v>
      </c>
      <c r="M555" s="248"/>
      <c r="N555" s="250">
        <f>ROUND(L555*K555,2)</f>
        <v>0</v>
      </c>
      <c r="O555" s="248"/>
      <c r="P555" s="248"/>
      <c r="Q555" s="248"/>
      <c r="R555" s="123"/>
      <c r="T555" s="152" t="s">
        <v>3</v>
      </c>
      <c r="U555" s="40" t="s">
        <v>44</v>
      </c>
      <c r="W555" s="153">
        <f>V555*K555</f>
        <v>0</v>
      </c>
      <c r="X555" s="153">
        <v>0</v>
      </c>
      <c r="Y555" s="153">
        <f>X555*K555</f>
        <v>0</v>
      </c>
      <c r="Z555" s="153">
        <v>0</v>
      </c>
      <c r="AA555" s="154">
        <f>Z555*K555</f>
        <v>0</v>
      </c>
      <c r="AR555" s="17" t="s">
        <v>682</v>
      </c>
      <c r="AT555" s="17" t="s">
        <v>160</v>
      </c>
      <c r="AU555" s="17" t="s">
        <v>103</v>
      </c>
      <c r="AY555" s="17" t="s">
        <v>159</v>
      </c>
      <c r="BE555" s="98">
        <f>IF(U555="základní",N555,0)</f>
        <v>0</v>
      </c>
      <c r="BF555" s="98">
        <f>IF(U555="snížená",N555,0)</f>
        <v>0</v>
      </c>
      <c r="BG555" s="98">
        <f>IF(U555="zákl. přenesená",N555,0)</f>
        <v>0</v>
      </c>
      <c r="BH555" s="98">
        <f>IF(U555="sníž. přenesená",N555,0)</f>
        <v>0</v>
      </c>
      <c r="BI555" s="98">
        <f>IF(U555="nulová",N555,0)</f>
        <v>0</v>
      </c>
      <c r="BJ555" s="17" t="s">
        <v>21</v>
      </c>
      <c r="BK555" s="98">
        <f>ROUND(L555*K555,2)</f>
        <v>0</v>
      </c>
      <c r="BL555" s="17" t="s">
        <v>682</v>
      </c>
      <c r="BM555" s="17" t="s">
        <v>701</v>
      </c>
    </row>
    <row r="556" spans="2:63" s="9" customFormat="1" ht="29.85" customHeight="1">
      <c r="B556" s="138"/>
      <c r="D556" s="147" t="s">
        <v>134</v>
      </c>
      <c r="E556" s="147"/>
      <c r="F556" s="147"/>
      <c r="G556" s="147"/>
      <c r="H556" s="147"/>
      <c r="I556" s="147"/>
      <c r="J556" s="147"/>
      <c r="K556" s="147"/>
      <c r="L556" s="147"/>
      <c r="M556" s="147"/>
      <c r="N556" s="273">
        <f>BK556</f>
        <v>0</v>
      </c>
      <c r="O556" s="274"/>
      <c r="P556" s="274"/>
      <c r="Q556" s="274"/>
      <c r="R556" s="140"/>
      <c r="T556" s="141"/>
      <c r="W556" s="142">
        <f>W557</f>
        <v>0</v>
      </c>
      <c r="Y556" s="142">
        <f>Y557</f>
        <v>0</v>
      </c>
      <c r="AA556" s="143">
        <f>AA557</f>
        <v>0</v>
      </c>
      <c r="AR556" s="144" t="s">
        <v>182</v>
      </c>
      <c r="AT556" s="145" t="s">
        <v>78</v>
      </c>
      <c r="AU556" s="145" t="s">
        <v>21</v>
      </c>
      <c r="AY556" s="144" t="s">
        <v>159</v>
      </c>
      <c r="BK556" s="146">
        <f>BK557</f>
        <v>0</v>
      </c>
    </row>
    <row r="557" spans="2:65" s="1" customFormat="1" ht="22.5" customHeight="1">
      <c r="B557" s="121"/>
      <c r="C557" s="148" t="s">
        <v>702</v>
      </c>
      <c r="D557" s="148" t="s">
        <v>160</v>
      </c>
      <c r="E557" s="149" t="s">
        <v>703</v>
      </c>
      <c r="F557" s="247" t="s">
        <v>704</v>
      </c>
      <c r="G557" s="248"/>
      <c r="H557" s="248"/>
      <c r="I557" s="248"/>
      <c r="J557" s="150" t="s">
        <v>681</v>
      </c>
      <c r="K557" s="151">
        <v>1</v>
      </c>
      <c r="L557" s="249">
        <v>0</v>
      </c>
      <c r="M557" s="248"/>
      <c r="N557" s="250">
        <f>ROUND(L557*K557,2)</f>
        <v>0</v>
      </c>
      <c r="O557" s="248"/>
      <c r="P557" s="248"/>
      <c r="Q557" s="248"/>
      <c r="R557" s="123"/>
      <c r="T557" s="152" t="s">
        <v>3</v>
      </c>
      <c r="U557" s="40" t="s">
        <v>44</v>
      </c>
      <c r="W557" s="153">
        <f>V557*K557</f>
        <v>0</v>
      </c>
      <c r="X557" s="153">
        <v>0</v>
      </c>
      <c r="Y557" s="153">
        <f>X557*K557</f>
        <v>0</v>
      </c>
      <c r="Z557" s="153">
        <v>0</v>
      </c>
      <c r="AA557" s="154">
        <f>Z557*K557</f>
        <v>0</v>
      </c>
      <c r="AR557" s="17" t="s">
        <v>682</v>
      </c>
      <c r="AT557" s="17" t="s">
        <v>160</v>
      </c>
      <c r="AU557" s="17" t="s">
        <v>103</v>
      </c>
      <c r="AY557" s="17" t="s">
        <v>159</v>
      </c>
      <c r="BE557" s="98">
        <f>IF(U557="základní",N557,0)</f>
        <v>0</v>
      </c>
      <c r="BF557" s="98">
        <f>IF(U557="snížená",N557,0)</f>
        <v>0</v>
      </c>
      <c r="BG557" s="98">
        <f>IF(U557="zákl. přenesená",N557,0)</f>
        <v>0</v>
      </c>
      <c r="BH557" s="98">
        <f>IF(U557="sníž. přenesená",N557,0)</f>
        <v>0</v>
      </c>
      <c r="BI557" s="98">
        <f>IF(U557="nulová",N557,0)</f>
        <v>0</v>
      </c>
      <c r="BJ557" s="17" t="s">
        <v>21</v>
      </c>
      <c r="BK557" s="98">
        <f>ROUND(L557*K557,2)</f>
        <v>0</v>
      </c>
      <c r="BL557" s="17" t="s">
        <v>682</v>
      </c>
      <c r="BM557" s="17" t="s">
        <v>705</v>
      </c>
    </row>
    <row r="558" spans="2:63" s="9" customFormat="1" ht="29.85" customHeight="1">
      <c r="B558" s="138"/>
      <c r="D558" s="147" t="s">
        <v>135</v>
      </c>
      <c r="E558" s="147"/>
      <c r="F558" s="147"/>
      <c r="G558" s="147"/>
      <c r="H558" s="147"/>
      <c r="I558" s="147"/>
      <c r="J558" s="147"/>
      <c r="K558" s="147"/>
      <c r="L558" s="147"/>
      <c r="M558" s="147"/>
      <c r="N558" s="273">
        <f>BK558</f>
        <v>0</v>
      </c>
      <c r="O558" s="274"/>
      <c r="P558" s="274"/>
      <c r="Q558" s="274"/>
      <c r="R558" s="140"/>
      <c r="T558" s="141"/>
      <c r="W558" s="142">
        <f>W559</f>
        <v>0</v>
      </c>
      <c r="Y558" s="142">
        <f>Y559</f>
        <v>0</v>
      </c>
      <c r="AA558" s="143">
        <f>AA559</f>
        <v>0</v>
      </c>
      <c r="AR558" s="144" t="s">
        <v>182</v>
      </c>
      <c r="AT558" s="145" t="s">
        <v>78</v>
      </c>
      <c r="AU558" s="145" t="s">
        <v>21</v>
      </c>
      <c r="AY558" s="144" t="s">
        <v>159</v>
      </c>
      <c r="BK558" s="146">
        <f>BK559</f>
        <v>0</v>
      </c>
    </row>
    <row r="559" spans="2:65" s="1" customFormat="1" ht="22.5" customHeight="1">
      <c r="B559" s="121"/>
      <c r="C559" s="148" t="s">
        <v>706</v>
      </c>
      <c r="D559" s="148" t="s">
        <v>160</v>
      </c>
      <c r="E559" s="149" t="s">
        <v>707</v>
      </c>
      <c r="F559" s="247" t="s">
        <v>708</v>
      </c>
      <c r="G559" s="248"/>
      <c r="H559" s="248"/>
      <c r="I559" s="248"/>
      <c r="J559" s="150" t="s">
        <v>681</v>
      </c>
      <c r="K559" s="151">
        <v>1</v>
      </c>
      <c r="L559" s="249">
        <v>0</v>
      </c>
      <c r="M559" s="248"/>
      <c r="N559" s="250">
        <f>ROUND(L559*K559,2)</f>
        <v>0</v>
      </c>
      <c r="O559" s="248"/>
      <c r="P559" s="248"/>
      <c r="Q559" s="248"/>
      <c r="R559" s="123"/>
      <c r="T559" s="152" t="s">
        <v>3</v>
      </c>
      <c r="U559" s="40" t="s">
        <v>44</v>
      </c>
      <c r="W559" s="153">
        <f>V559*K559</f>
        <v>0</v>
      </c>
      <c r="X559" s="153">
        <v>0</v>
      </c>
      <c r="Y559" s="153">
        <f>X559*K559</f>
        <v>0</v>
      </c>
      <c r="Z559" s="153">
        <v>0</v>
      </c>
      <c r="AA559" s="154">
        <f>Z559*K559</f>
        <v>0</v>
      </c>
      <c r="AR559" s="17" t="s">
        <v>682</v>
      </c>
      <c r="AT559" s="17" t="s">
        <v>160</v>
      </c>
      <c r="AU559" s="17" t="s">
        <v>103</v>
      </c>
      <c r="AY559" s="17" t="s">
        <v>159</v>
      </c>
      <c r="BE559" s="98">
        <f>IF(U559="základní",N559,0)</f>
        <v>0</v>
      </c>
      <c r="BF559" s="98">
        <f>IF(U559="snížená",N559,0)</f>
        <v>0</v>
      </c>
      <c r="BG559" s="98">
        <f>IF(U559="zákl. přenesená",N559,0)</f>
        <v>0</v>
      </c>
      <c r="BH559" s="98">
        <f>IF(U559="sníž. přenesená",N559,0)</f>
        <v>0</v>
      </c>
      <c r="BI559" s="98">
        <f>IF(U559="nulová",N559,0)</f>
        <v>0</v>
      </c>
      <c r="BJ559" s="17" t="s">
        <v>21</v>
      </c>
      <c r="BK559" s="98">
        <f>ROUND(L559*K559,2)</f>
        <v>0</v>
      </c>
      <c r="BL559" s="17" t="s">
        <v>682</v>
      </c>
      <c r="BM559" s="17" t="s">
        <v>709</v>
      </c>
    </row>
    <row r="560" spans="2:63" s="1" customFormat="1" ht="49.9" customHeight="1">
      <c r="B560" s="33"/>
      <c r="D560" s="139" t="s">
        <v>710</v>
      </c>
      <c r="N560" s="268">
        <f>BK560</f>
        <v>0</v>
      </c>
      <c r="O560" s="269"/>
      <c r="P560" s="269"/>
      <c r="Q560" s="269"/>
      <c r="R560" s="34"/>
      <c r="T560" s="184"/>
      <c r="U560" s="52"/>
      <c r="V560" s="52"/>
      <c r="W560" s="52"/>
      <c r="X560" s="52"/>
      <c r="Y560" s="52"/>
      <c r="Z560" s="52"/>
      <c r="AA560" s="54"/>
      <c r="AT560" s="17" t="s">
        <v>78</v>
      </c>
      <c r="AU560" s="17" t="s">
        <v>79</v>
      </c>
      <c r="AY560" s="17" t="s">
        <v>711</v>
      </c>
      <c r="BK560" s="98">
        <v>0</v>
      </c>
    </row>
    <row r="561" spans="2:18" s="1" customFormat="1" ht="6.95" customHeight="1">
      <c r="B561" s="55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7"/>
    </row>
  </sheetData>
  <mergeCells count="742">
    <mergeCell ref="N158:Q158"/>
    <mergeCell ref="N558:Q558"/>
    <mergeCell ref="L557:M557"/>
    <mergeCell ref="N557:Q557"/>
    <mergeCell ref="N554:Q554"/>
    <mergeCell ref="N556:Q556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N552:Q552"/>
    <mergeCell ref="F553:I553"/>
    <mergeCell ref="N560:Q560"/>
    <mergeCell ref="H1:K1"/>
    <mergeCell ref="S2:AC2"/>
    <mergeCell ref="F559:I559"/>
    <mergeCell ref="L559:M559"/>
    <mergeCell ref="N559:Q559"/>
    <mergeCell ref="N138:Q138"/>
    <mergeCell ref="N139:Q139"/>
    <mergeCell ref="N140:Q140"/>
    <mergeCell ref="N144:Q144"/>
    <mergeCell ref="N151:Q151"/>
    <mergeCell ref="N185:Q185"/>
    <mergeCell ref="N204:Q204"/>
    <mergeCell ref="N206:Q206"/>
    <mergeCell ref="N207:Q207"/>
    <mergeCell ref="N213:Q213"/>
    <mergeCell ref="N226:Q226"/>
    <mergeCell ref="N231:Q231"/>
    <mergeCell ref="N233:Q233"/>
    <mergeCell ref="N264:Q264"/>
    <mergeCell ref="N375:Q375"/>
    <mergeCell ref="N457:Q457"/>
    <mergeCell ref="N477:Q477"/>
    <mergeCell ref="F557:I557"/>
    <mergeCell ref="L553:M553"/>
    <mergeCell ref="N553:Q553"/>
    <mergeCell ref="F555:I555"/>
    <mergeCell ref="L555:M555"/>
    <mergeCell ref="N555:Q555"/>
    <mergeCell ref="F541:I541"/>
    <mergeCell ref="F543:I543"/>
    <mergeCell ref="L543:M543"/>
    <mergeCell ref="N543:Q543"/>
    <mergeCell ref="F544:I544"/>
    <mergeCell ref="F545:I545"/>
    <mergeCell ref="F548:I548"/>
    <mergeCell ref="L548:M548"/>
    <mergeCell ref="N548:Q548"/>
    <mergeCell ref="N542:Q542"/>
    <mergeCell ref="N546:Q546"/>
    <mergeCell ref="N547:Q547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F531:I531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09:I509"/>
    <mergeCell ref="F510:I510"/>
    <mergeCell ref="F511:I511"/>
    <mergeCell ref="F512:I512"/>
    <mergeCell ref="L512:M512"/>
    <mergeCell ref="N512:Q512"/>
    <mergeCell ref="F513:I513"/>
    <mergeCell ref="F514:I514"/>
    <mergeCell ref="F515:I515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493:I493"/>
    <mergeCell ref="F494:I494"/>
    <mergeCell ref="F495:I495"/>
    <mergeCell ref="F496:I496"/>
    <mergeCell ref="F497:I497"/>
    <mergeCell ref="L497:M497"/>
    <mergeCell ref="N497:Q497"/>
    <mergeCell ref="F498:I498"/>
    <mergeCell ref="F499:I499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79:I479"/>
    <mergeCell ref="F480:I480"/>
    <mergeCell ref="F481:I481"/>
    <mergeCell ref="L481:M481"/>
    <mergeCell ref="N481:Q481"/>
    <mergeCell ref="F482:I482"/>
    <mergeCell ref="L482:M482"/>
    <mergeCell ref="N482:Q482"/>
    <mergeCell ref="F483:I483"/>
    <mergeCell ref="F472:I472"/>
    <mergeCell ref="F473:I473"/>
    <mergeCell ref="F474:I474"/>
    <mergeCell ref="F475:I475"/>
    <mergeCell ref="F476:I476"/>
    <mergeCell ref="L476:M476"/>
    <mergeCell ref="N476:Q476"/>
    <mergeCell ref="F478:I478"/>
    <mergeCell ref="L478:M478"/>
    <mergeCell ref="N478:Q478"/>
    <mergeCell ref="F467:I467"/>
    <mergeCell ref="L467:M467"/>
    <mergeCell ref="N467:Q467"/>
    <mergeCell ref="F468:I468"/>
    <mergeCell ref="F469:I469"/>
    <mergeCell ref="F470:I470"/>
    <mergeCell ref="F471:I471"/>
    <mergeCell ref="L471:M471"/>
    <mergeCell ref="N471:Q471"/>
    <mergeCell ref="F464:I464"/>
    <mergeCell ref="F465:I465"/>
    <mergeCell ref="L465:M465"/>
    <mergeCell ref="N465:Q465"/>
    <mergeCell ref="F466:I466"/>
    <mergeCell ref="L466:M466"/>
    <mergeCell ref="N466:Q466"/>
    <mergeCell ref="F459:I459"/>
    <mergeCell ref="F460:I460"/>
    <mergeCell ref="F461:I461"/>
    <mergeCell ref="L461:M461"/>
    <mergeCell ref="N461:Q461"/>
    <mergeCell ref="F462:I462"/>
    <mergeCell ref="L462:M462"/>
    <mergeCell ref="N462:Q462"/>
    <mergeCell ref="F463:I463"/>
    <mergeCell ref="F453:I453"/>
    <mergeCell ref="L453:M453"/>
    <mergeCell ref="N453:Q453"/>
    <mergeCell ref="F454:I454"/>
    <mergeCell ref="F455:I455"/>
    <mergeCell ref="F456:I456"/>
    <mergeCell ref="L456:M456"/>
    <mergeCell ref="N456:Q456"/>
    <mergeCell ref="F458:I458"/>
    <mergeCell ref="L458:M458"/>
    <mergeCell ref="N458:Q458"/>
    <mergeCell ref="F448:I448"/>
    <mergeCell ref="F449:I449"/>
    <mergeCell ref="L449:M449"/>
    <mergeCell ref="N449:Q449"/>
    <mergeCell ref="F450:I450"/>
    <mergeCell ref="L450:M450"/>
    <mergeCell ref="N450:Q450"/>
    <mergeCell ref="F451:I451"/>
    <mergeCell ref="F452:I452"/>
    <mergeCell ref="F441:I441"/>
    <mergeCell ref="F442:I442"/>
    <mergeCell ref="F443:I443"/>
    <mergeCell ref="F444:I444"/>
    <mergeCell ref="L444:M444"/>
    <mergeCell ref="N444:Q444"/>
    <mergeCell ref="F445:I445"/>
    <mergeCell ref="F446:I446"/>
    <mergeCell ref="F447:I447"/>
    <mergeCell ref="F434:I434"/>
    <mergeCell ref="F435:I435"/>
    <mergeCell ref="F436:I436"/>
    <mergeCell ref="L436:M436"/>
    <mergeCell ref="N436:Q436"/>
    <mergeCell ref="F437:I437"/>
    <mergeCell ref="F438:I438"/>
    <mergeCell ref="F439:I439"/>
    <mergeCell ref="F440:I440"/>
    <mergeCell ref="L440:M440"/>
    <mergeCell ref="N440:Q440"/>
    <mergeCell ref="F429:I429"/>
    <mergeCell ref="F430:I430"/>
    <mergeCell ref="L430:M430"/>
    <mergeCell ref="N430:Q430"/>
    <mergeCell ref="F431:I431"/>
    <mergeCell ref="F432:I432"/>
    <mergeCell ref="F433:I433"/>
    <mergeCell ref="L433:M433"/>
    <mergeCell ref="N433:Q433"/>
    <mergeCell ref="F422:I422"/>
    <mergeCell ref="F423:I423"/>
    <mergeCell ref="F424:I424"/>
    <mergeCell ref="L424:M424"/>
    <mergeCell ref="N424:Q424"/>
    <mergeCell ref="F425:I425"/>
    <mergeCell ref="F426:I426"/>
    <mergeCell ref="F427:I427"/>
    <mergeCell ref="F428:I428"/>
    <mergeCell ref="F416:I416"/>
    <mergeCell ref="F417:I417"/>
    <mergeCell ref="F418:I418"/>
    <mergeCell ref="L418:M418"/>
    <mergeCell ref="N418:Q418"/>
    <mergeCell ref="F419:I419"/>
    <mergeCell ref="F420:I420"/>
    <mergeCell ref="F421:I421"/>
    <mergeCell ref="L421:M421"/>
    <mergeCell ref="N421:Q421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405:I405"/>
    <mergeCell ref="L405:M405"/>
    <mergeCell ref="N405:Q405"/>
    <mergeCell ref="F406:I406"/>
    <mergeCell ref="F407:I407"/>
    <mergeCell ref="F408:I408"/>
    <mergeCell ref="L408:M408"/>
    <mergeCell ref="N408:Q408"/>
    <mergeCell ref="F409:I409"/>
    <mergeCell ref="L409:M409"/>
    <mergeCell ref="N409:Q409"/>
    <mergeCell ref="F399:I399"/>
    <mergeCell ref="F400:I400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F394:I394"/>
    <mergeCell ref="F395:I395"/>
    <mergeCell ref="L395:M395"/>
    <mergeCell ref="N395:Q395"/>
    <mergeCell ref="F396:I396"/>
    <mergeCell ref="F397:I397"/>
    <mergeCell ref="F398:I398"/>
    <mergeCell ref="L398:M398"/>
    <mergeCell ref="N398:Q398"/>
    <mergeCell ref="F389:I389"/>
    <mergeCell ref="F390:I390"/>
    <mergeCell ref="F391:I391"/>
    <mergeCell ref="L391:M391"/>
    <mergeCell ref="N391:Q391"/>
    <mergeCell ref="F392:I392"/>
    <mergeCell ref="L392:M392"/>
    <mergeCell ref="N392:Q392"/>
    <mergeCell ref="F393:I393"/>
    <mergeCell ref="F383:I383"/>
    <mergeCell ref="F384:I384"/>
    <mergeCell ref="F385:I385"/>
    <mergeCell ref="L385:M385"/>
    <mergeCell ref="N385:Q385"/>
    <mergeCell ref="F386:I386"/>
    <mergeCell ref="F387:I387"/>
    <mergeCell ref="F388:I388"/>
    <mergeCell ref="L388:M388"/>
    <mergeCell ref="N388:Q388"/>
    <mergeCell ref="F377:I377"/>
    <mergeCell ref="F378:I378"/>
    <mergeCell ref="F379:I379"/>
    <mergeCell ref="L379:M379"/>
    <mergeCell ref="N379:Q379"/>
    <mergeCell ref="F380:I380"/>
    <mergeCell ref="F381:I381"/>
    <mergeCell ref="F382:I382"/>
    <mergeCell ref="L382:M382"/>
    <mergeCell ref="N382:Q382"/>
    <mergeCell ref="F370:I370"/>
    <mergeCell ref="F371:I371"/>
    <mergeCell ref="F372:I372"/>
    <mergeCell ref="F373:I373"/>
    <mergeCell ref="F374:I374"/>
    <mergeCell ref="L374:M374"/>
    <mergeCell ref="N374:Q374"/>
    <mergeCell ref="F376:I376"/>
    <mergeCell ref="L376:M376"/>
    <mergeCell ref="N376:Q376"/>
    <mergeCell ref="F365:I365"/>
    <mergeCell ref="F366:I366"/>
    <mergeCell ref="L366:M366"/>
    <mergeCell ref="N366:Q366"/>
    <mergeCell ref="F367:I367"/>
    <mergeCell ref="F368:I368"/>
    <mergeCell ref="F369:I369"/>
    <mergeCell ref="L369:M369"/>
    <mergeCell ref="N369:Q369"/>
    <mergeCell ref="F358:I358"/>
    <mergeCell ref="F359:I359"/>
    <mergeCell ref="F360:I360"/>
    <mergeCell ref="L360:M360"/>
    <mergeCell ref="N360:Q360"/>
    <mergeCell ref="F361:I361"/>
    <mergeCell ref="F362:I362"/>
    <mergeCell ref="F363:I363"/>
    <mergeCell ref="F364:I364"/>
    <mergeCell ref="F353:I353"/>
    <mergeCell ref="L353:M353"/>
    <mergeCell ref="N353:Q353"/>
    <mergeCell ref="F354:I354"/>
    <mergeCell ref="F355:I355"/>
    <mergeCell ref="F356:I356"/>
    <mergeCell ref="L356:M356"/>
    <mergeCell ref="N356:Q356"/>
    <mergeCell ref="F357:I357"/>
    <mergeCell ref="F346:I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F339:I339"/>
    <mergeCell ref="F340:I340"/>
    <mergeCell ref="L340:M340"/>
    <mergeCell ref="N340:Q340"/>
    <mergeCell ref="F341:I341"/>
    <mergeCell ref="F342:I342"/>
    <mergeCell ref="F343:I343"/>
    <mergeCell ref="F344:I344"/>
    <mergeCell ref="F345:I345"/>
    <mergeCell ref="L345:M345"/>
    <mergeCell ref="N345:Q345"/>
    <mergeCell ref="N330:Q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L330:M330"/>
    <mergeCell ref="F316:I316"/>
    <mergeCell ref="F317:I317"/>
    <mergeCell ref="F318:I318"/>
    <mergeCell ref="F319:I319"/>
    <mergeCell ref="F320:I320"/>
    <mergeCell ref="L320:M320"/>
    <mergeCell ref="N320:Q320"/>
    <mergeCell ref="F321:I321"/>
    <mergeCell ref="F322:I322"/>
    <mergeCell ref="F309:I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L308:M308"/>
    <mergeCell ref="N308:Q308"/>
    <mergeCell ref="F295:I295"/>
    <mergeCell ref="F296:I296"/>
    <mergeCell ref="L296:M296"/>
    <mergeCell ref="N296:Q296"/>
    <mergeCell ref="F297:I297"/>
    <mergeCell ref="F298:I298"/>
    <mergeCell ref="F299:I299"/>
    <mergeCell ref="F300:I300"/>
    <mergeCell ref="F301:I301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F287:I287"/>
    <mergeCell ref="F274:I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F273:I273"/>
    <mergeCell ref="F261:I261"/>
    <mergeCell ref="L261:M261"/>
    <mergeCell ref="N261:Q261"/>
    <mergeCell ref="F262:I262"/>
    <mergeCell ref="F263:I263"/>
    <mergeCell ref="F265:I265"/>
    <mergeCell ref="L265:M265"/>
    <mergeCell ref="N265:Q265"/>
    <mergeCell ref="F266:I266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49:I249"/>
    <mergeCell ref="F250:I250"/>
    <mergeCell ref="F251:I251"/>
    <mergeCell ref="F252:I252"/>
    <mergeCell ref="L252:M252"/>
    <mergeCell ref="N252:Q252"/>
    <mergeCell ref="F253:I253"/>
    <mergeCell ref="L253:M253"/>
    <mergeCell ref="N253:Q253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L248:M248"/>
    <mergeCell ref="N248:Q248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41:I241"/>
    <mergeCell ref="L241:M241"/>
    <mergeCell ref="N241:Q241"/>
    <mergeCell ref="F228:I228"/>
    <mergeCell ref="F229:I229"/>
    <mergeCell ref="F230:I230"/>
    <mergeCell ref="L230:M230"/>
    <mergeCell ref="N230:Q230"/>
    <mergeCell ref="F232:I232"/>
    <mergeCell ref="L232:M232"/>
    <mergeCell ref="N232:Q232"/>
    <mergeCell ref="F234:I234"/>
    <mergeCell ref="L234:M234"/>
    <mergeCell ref="N234:Q234"/>
    <mergeCell ref="F224:I224"/>
    <mergeCell ref="L224:M224"/>
    <mergeCell ref="N224:Q224"/>
    <mergeCell ref="F225:I225"/>
    <mergeCell ref="L225:M225"/>
    <mergeCell ref="N225:Q225"/>
    <mergeCell ref="F227:I227"/>
    <mergeCell ref="L227:M227"/>
    <mergeCell ref="N227:Q227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5:I205"/>
    <mergeCell ref="L205:M205"/>
    <mergeCell ref="N205:Q205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L199:M199"/>
    <mergeCell ref="N199:Q199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F183:I183"/>
    <mergeCell ref="F184:I184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49:I149"/>
    <mergeCell ref="F150:I150"/>
    <mergeCell ref="F152:I152"/>
    <mergeCell ref="L152:M152"/>
    <mergeCell ref="N152:Q152"/>
    <mergeCell ref="F153:I153"/>
    <mergeCell ref="F154:I154"/>
    <mergeCell ref="F164:I164"/>
    <mergeCell ref="L164:M164"/>
    <mergeCell ref="N164:Q164"/>
    <mergeCell ref="F159:I159"/>
    <mergeCell ref="F160:I160"/>
    <mergeCell ref="F161:I161"/>
    <mergeCell ref="L161:M161"/>
    <mergeCell ref="N161:Q161"/>
    <mergeCell ref="F162:I162"/>
    <mergeCell ref="F163:I163"/>
    <mergeCell ref="F155:I155"/>
    <mergeCell ref="L155:M155"/>
    <mergeCell ref="N155:Q155"/>
    <mergeCell ref="F156:I156"/>
    <mergeCell ref="F157:I157"/>
    <mergeCell ref="F158:I158"/>
    <mergeCell ref="L158:M158"/>
    <mergeCell ref="F142:I142"/>
    <mergeCell ref="F143:I143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59"/>
  <sheetViews>
    <sheetView showGridLines="0" workbookViewId="0" topLeftCell="A1">
      <pane ySplit="1" topLeftCell="A393" activePane="bottomLeft" state="frozen"/>
      <selection pane="bottomLeft" activeCell="F397" sqref="F397:I3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3" max="66" width="9" style="0" customWidth="1"/>
  </cols>
  <sheetData>
    <row r="1" spans="1:66" ht="21.75" customHeight="1">
      <c r="A1" s="15"/>
      <c r="B1" s="186"/>
      <c r="C1" s="186"/>
      <c r="D1" s="187" t="s">
        <v>1</v>
      </c>
      <c r="E1" s="186"/>
      <c r="F1" s="188" t="s">
        <v>1060</v>
      </c>
      <c r="G1" s="188"/>
      <c r="H1" s="270" t="s">
        <v>1061</v>
      </c>
      <c r="I1" s="270"/>
      <c r="J1" s="270"/>
      <c r="K1" s="270"/>
      <c r="L1" s="188" t="s">
        <v>1062</v>
      </c>
      <c r="M1" s="186"/>
      <c r="N1" s="186"/>
      <c r="O1" s="187" t="s">
        <v>102</v>
      </c>
      <c r="P1" s="186"/>
      <c r="Q1" s="186"/>
      <c r="R1" s="186"/>
      <c r="S1" s="188" t="s">
        <v>1063</v>
      </c>
      <c r="T1" s="18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90" t="s">
        <v>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21" t="s">
        <v>6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2:46" ht="36.95" customHeight="1">
      <c r="B4" s="21"/>
      <c r="C4" s="192" t="s">
        <v>104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22"/>
      <c r="T4" s="23" t="s">
        <v>11</v>
      </c>
      <c r="AT4" s="17" t="s">
        <v>4</v>
      </c>
    </row>
    <row r="5" spans="2:18" ht="6.95" customHeight="1">
      <c r="B5" s="21"/>
      <c r="R5" s="22"/>
    </row>
    <row r="6" spans="2:18" ht="25.35" customHeight="1">
      <c r="B6" s="21"/>
      <c r="D6" s="28" t="s">
        <v>17</v>
      </c>
      <c r="F6" s="229" t="str">
        <f>'Rekapitulace stavby'!K6</f>
        <v>ZŠ Turnov, Žižkova č.p. 525 - Rekonstrukce střešní krytiny na p.p.č. 856/2 v k.ú. Turnov - varianta 2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R6" s="22"/>
    </row>
    <row r="7" spans="2:18" s="1" customFormat="1" ht="32.85" customHeight="1">
      <c r="B7" s="33"/>
      <c r="D7" s="27" t="s">
        <v>105</v>
      </c>
      <c r="F7" s="197" t="s">
        <v>712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34"/>
    </row>
    <row r="8" spans="2:18" s="1" customFormat="1" ht="14.45" customHeight="1">
      <c r="B8" s="33"/>
      <c r="D8" s="28" t="s">
        <v>19</v>
      </c>
      <c r="F8" s="26" t="s">
        <v>3</v>
      </c>
      <c r="M8" s="28" t="s">
        <v>20</v>
      </c>
      <c r="O8" s="26" t="s">
        <v>3</v>
      </c>
      <c r="R8" s="34"/>
    </row>
    <row r="9" spans="2:18" s="1" customFormat="1" ht="14.45" customHeight="1">
      <c r="B9" s="33"/>
      <c r="D9" s="28" t="s">
        <v>22</v>
      </c>
      <c r="F9" s="26" t="s">
        <v>23</v>
      </c>
      <c r="M9" s="28" t="s">
        <v>24</v>
      </c>
      <c r="O9" s="230" t="str">
        <f>'Rekapitulace stavby'!AN8</f>
        <v>29.9.2017</v>
      </c>
      <c r="P9" s="194"/>
      <c r="R9" s="34"/>
    </row>
    <row r="10" spans="2:18" s="1" customFormat="1" ht="10.9" customHeight="1">
      <c r="B10" s="33"/>
      <c r="R10" s="34"/>
    </row>
    <row r="11" spans="2:18" s="1" customFormat="1" ht="14.45" customHeight="1">
      <c r="B11" s="33"/>
      <c r="D11" s="28" t="s">
        <v>28</v>
      </c>
      <c r="M11" s="28" t="s">
        <v>29</v>
      </c>
      <c r="O11" s="196" t="s">
        <v>3</v>
      </c>
      <c r="P11" s="194"/>
      <c r="R11" s="34"/>
    </row>
    <row r="12" spans="2:18" s="1" customFormat="1" ht="18" customHeight="1">
      <c r="B12" s="33"/>
      <c r="E12" s="26" t="s">
        <v>30</v>
      </c>
      <c r="M12" s="28" t="s">
        <v>31</v>
      </c>
      <c r="O12" s="196" t="s">
        <v>3</v>
      </c>
      <c r="P12" s="194"/>
      <c r="R12" s="34"/>
    </row>
    <row r="13" spans="2:18" s="1" customFormat="1" ht="6.95" customHeight="1">
      <c r="B13" s="33"/>
      <c r="R13" s="34"/>
    </row>
    <row r="14" spans="2:18" s="1" customFormat="1" ht="14.45" customHeight="1">
      <c r="B14" s="33"/>
      <c r="D14" s="28" t="s">
        <v>32</v>
      </c>
      <c r="M14" s="28" t="s">
        <v>29</v>
      </c>
      <c r="O14" s="231" t="str">
        <f>IF('Rekapitulace stavby'!AN13="","",'Rekapitulace stavby'!AN13)</f>
        <v>Vyplň údaj</v>
      </c>
      <c r="P14" s="194"/>
      <c r="R14" s="34"/>
    </row>
    <row r="15" spans="2:18" s="1" customFormat="1" ht="18" customHeight="1">
      <c r="B15" s="33"/>
      <c r="E15" s="231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8" t="s">
        <v>31</v>
      </c>
      <c r="O15" s="231" t="str">
        <f>IF('Rekapitulace stavby'!AN14="","",'Rekapitulace stavby'!AN14)</f>
        <v>Vyplň údaj</v>
      </c>
      <c r="P15" s="194"/>
      <c r="R15" s="34"/>
    </row>
    <row r="16" spans="2:18" s="1" customFormat="1" ht="6.95" customHeight="1">
      <c r="B16" s="33"/>
      <c r="R16" s="34"/>
    </row>
    <row r="17" spans="2:18" s="1" customFormat="1" ht="14.45" customHeight="1">
      <c r="B17" s="33"/>
      <c r="D17" s="28" t="s">
        <v>34</v>
      </c>
      <c r="M17" s="28" t="s">
        <v>29</v>
      </c>
      <c r="O17" s="196" t="s">
        <v>3</v>
      </c>
      <c r="P17" s="194"/>
      <c r="R17" s="34"/>
    </row>
    <row r="18" spans="2:18" s="1" customFormat="1" ht="18" customHeight="1">
      <c r="B18" s="33"/>
      <c r="E18" s="26" t="s">
        <v>35</v>
      </c>
      <c r="M18" s="28" t="s">
        <v>31</v>
      </c>
      <c r="O18" s="196" t="s">
        <v>3</v>
      </c>
      <c r="P18" s="194"/>
      <c r="R18" s="34"/>
    </row>
    <row r="19" spans="2:18" s="1" customFormat="1" ht="6.95" customHeight="1">
      <c r="B19" s="33"/>
      <c r="R19" s="34"/>
    </row>
    <row r="20" spans="2:18" s="1" customFormat="1" ht="14.45" customHeight="1">
      <c r="B20" s="33"/>
      <c r="D20" s="28" t="s">
        <v>37</v>
      </c>
      <c r="M20" s="28" t="s">
        <v>29</v>
      </c>
      <c r="O20" s="196" t="s">
        <v>3</v>
      </c>
      <c r="P20" s="194"/>
      <c r="R20" s="34"/>
    </row>
    <row r="21" spans="2:18" s="1" customFormat="1" ht="18" customHeight="1">
      <c r="B21" s="33"/>
      <c r="E21" s="26" t="s">
        <v>38</v>
      </c>
      <c r="M21" s="28" t="s">
        <v>31</v>
      </c>
      <c r="O21" s="196" t="s">
        <v>3</v>
      </c>
      <c r="P21" s="194"/>
      <c r="R21" s="34"/>
    </row>
    <row r="22" spans="2:18" s="1" customFormat="1" ht="6.95" customHeight="1">
      <c r="B22" s="33"/>
      <c r="R22" s="34"/>
    </row>
    <row r="23" spans="2:18" s="1" customFormat="1" ht="14.45" customHeight="1">
      <c r="B23" s="33"/>
      <c r="D23" s="28" t="s">
        <v>39</v>
      </c>
      <c r="R23" s="34"/>
    </row>
    <row r="24" spans="2:18" s="1" customFormat="1" ht="22.5" customHeight="1">
      <c r="B24" s="33"/>
      <c r="E24" s="199" t="s">
        <v>3</v>
      </c>
      <c r="F24" s="194"/>
      <c r="G24" s="194"/>
      <c r="H24" s="194"/>
      <c r="I24" s="194"/>
      <c r="J24" s="194"/>
      <c r="K24" s="194"/>
      <c r="L24" s="194"/>
      <c r="R24" s="34"/>
    </row>
    <row r="25" spans="2:18" s="1" customFormat="1" ht="6.95" customHeight="1">
      <c r="B25" s="33"/>
      <c r="R25" s="34"/>
    </row>
    <row r="26" spans="2:18" s="1" customFormat="1" ht="6.95" customHeight="1">
      <c r="B26" s="3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34"/>
    </row>
    <row r="27" spans="2:18" s="1" customFormat="1" ht="14.45" customHeight="1">
      <c r="B27" s="33"/>
      <c r="D27" s="107" t="s">
        <v>107</v>
      </c>
      <c r="M27" s="200">
        <f>N88</f>
        <v>0</v>
      </c>
      <c r="N27" s="194"/>
      <c r="O27" s="194"/>
      <c r="P27" s="194"/>
      <c r="R27" s="34"/>
    </row>
    <row r="28" spans="2:18" s="1" customFormat="1" ht="14.45" customHeight="1">
      <c r="B28" s="33"/>
      <c r="D28" s="32" t="s">
        <v>96</v>
      </c>
      <c r="M28" s="200">
        <f>N111</f>
        <v>0</v>
      </c>
      <c r="N28" s="194"/>
      <c r="O28" s="194"/>
      <c r="P28" s="194"/>
      <c r="R28" s="34"/>
    </row>
    <row r="29" spans="2:18" s="1" customFormat="1" ht="6.95" customHeight="1">
      <c r="B29" s="33"/>
      <c r="R29" s="34"/>
    </row>
    <row r="30" spans="2:18" s="1" customFormat="1" ht="25.35" customHeight="1">
      <c r="B30" s="33"/>
      <c r="D30" s="108" t="s">
        <v>42</v>
      </c>
      <c r="M30" s="232">
        <f>ROUND(M27+M28,2)</f>
        <v>0</v>
      </c>
      <c r="N30" s="194"/>
      <c r="O30" s="194"/>
      <c r="P30" s="194"/>
      <c r="R30" s="34"/>
    </row>
    <row r="31" spans="2:18" s="1" customFormat="1" ht="6.95" customHeight="1">
      <c r="B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R31" s="34"/>
    </row>
    <row r="32" spans="2:18" s="1" customFormat="1" ht="14.45" customHeight="1">
      <c r="B32" s="33"/>
      <c r="D32" s="38" t="s">
        <v>43</v>
      </c>
      <c r="E32" s="38" t="s">
        <v>44</v>
      </c>
      <c r="F32" s="39">
        <v>0.21</v>
      </c>
      <c r="G32" s="109" t="s">
        <v>45</v>
      </c>
      <c r="H32" s="233">
        <f>(SUM(BE111:BE118)+SUM(BE136:BE557))</f>
        <v>0</v>
      </c>
      <c r="I32" s="194"/>
      <c r="J32" s="194"/>
      <c r="M32" s="233">
        <f>ROUND((SUM(BE111:BE118)+SUM(BE136:BE557)),2)*F32</f>
        <v>0</v>
      </c>
      <c r="N32" s="194"/>
      <c r="O32" s="194"/>
      <c r="P32" s="194"/>
      <c r="R32" s="34"/>
    </row>
    <row r="33" spans="2:18" s="1" customFormat="1" ht="14.45" customHeight="1">
      <c r="B33" s="33"/>
      <c r="E33" s="38" t="s">
        <v>46</v>
      </c>
      <c r="F33" s="39">
        <v>0.15</v>
      </c>
      <c r="G33" s="109" t="s">
        <v>45</v>
      </c>
      <c r="H33" s="233">
        <f>(SUM(BF111:BF118)+SUM(BF136:BF557))</f>
        <v>0</v>
      </c>
      <c r="I33" s="194"/>
      <c r="J33" s="194"/>
      <c r="M33" s="233">
        <f>ROUND((SUM(BF111:BF118)+SUM(BF136:BF557)),2)*F33</f>
        <v>0</v>
      </c>
      <c r="N33" s="194"/>
      <c r="O33" s="194"/>
      <c r="P33" s="194"/>
      <c r="R33" s="34"/>
    </row>
    <row r="34" spans="2:18" s="1" customFormat="1" ht="14.45" customHeight="1" hidden="1">
      <c r="B34" s="33"/>
      <c r="E34" s="38" t="s">
        <v>47</v>
      </c>
      <c r="F34" s="39">
        <v>0.21</v>
      </c>
      <c r="G34" s="109" t="s">
        <v>45</v>
      </c>
      <c r="H34" s="233">
        <f>(SUM(BG111:BG118)+SUM(BG136:BG557))</f>
        <v>0</v>
      </c>
      <c r="I34" s="194"/>
      <c r="J34" s="194"/>
      <c r="M34" s="233">
        <v>0</v>
      </c>
      <c r="N34" s="194"/>
      <c r="O34" s="194"/>
      <c r="P34" s="194"/>
      <c r="R34" s="34"/>
    </row>
    <row r="35" spans="2:18" s="1" customFormat="1" ht="14.45" customHeight="1" hidden="1">
      <c r="B35" s="33"/>
      <c r="E35" s="38" t="s">
        <v>48</v>
      </c>
      <c r="F35" s="39">
        <v>0.15</v>
      </c>
      <c r="G35" s="109" t="s">
        <v>45</v>
      </c>
      <c r="H35" s="233">
        <f>(SUM(BH111:BH118)+SUM(BH136:BH557))</f>
        <v>0</v>
      </c>
      <c r="I35" s="194"/>
      <c r="J35" s="194"/>
      <c r="M35" s="233">
        <v>0</v>
      </c>
      <c r="N35" s="194"/>
      <c r="O35" s="194"/>
      <c r="P35" s="194"/>
      <c r="R35" s="34"/>
    </row>
    <row r="36" spans="2:18" s="1" customFormat="1" ht="14.45" customHeight="1" hidden="1">
      <c r="B36" s="33"/>
      <c r="E36" s="38" t="s">
        <v>49</v>
      </c>
      <c r="F36" s="39">
        <v>0</v>
      </c>
      <c r="G36" s="109" t="s">
        <v>45</v>
      </c>
      <c r="H36" s="233">
        <f>(SUM(BI111:BI118)+SUM(BI136:BI557))</f>
        <v>0</v>
      </c>
      <c r="I36" s="194"/>
      <c r="J36" s="194"/>
      <c r="M36" s="233">
        <v>0</v>
      </c>
      <c r="N36" s="194"/>
      <c r="O36" s="194"/>
      <c r="P36" s="194"/>
      <c r="R36" s="34"/>
    </row>
    <row r="37" spans="2:18" s="1" customFormat="1" ht="6.95" customHeight="1">
      <c r="B37" s="33"/>
      <c r="R37" s="34"/>
    </row>
    <row r="38" spans="2:18" s="1" customFormat="1" ht="25.35" customHeight="1">
      <c r="B38" s="33"/>
      <c r="C38" s="106"/>
      <c r="D38" s="110" t="s">
        <v>50</v>
      </c>
      <c r="E38" s="69"/>
      <c r="F38" s="69"/>
      <c r="G38" s="111" t="s">
        <v>51</v>
      </c>
      <c r="H38" s="112" t="s">
        <v>52</v>
      </c>
      <c r="I38" s="69"/>
      <c r="J38" s="69"/>
      <c r="K38" s="69"/>
      <c r="L38" s="234">
        <f>SUM(M30:M36)</f>
        <v>0</v>
      </c>
      <c r="M38" s="212"/>
      <c r="N38" s="212"/>
      <c r="O38" s="212"/>
      <c r="P38" s="214"/>
      <c r="Q38" s="106"/>
      <c r="R38" s="34"/>
    </row>
    <row r="39" spans="2:18" s="1" customFormat="1" ht="14.45" customHeight="1">
      <c r="B39" s="33"/>
      <c r="R39" s="34"/>
    </row>
    <row r="40" spans="2:18" s="1" customFormat="1" ht="14.45" customHeight="1">
      <c r="B40" s="33"/>
      <c r="R40" s="34"/>
    </row>
    <row r="41" spans="2:18" ht="13.5">
      <c r="B41" s="21"/>
      <c r="R41" s="22"/>
    </row>
    <row r="42" spans="2:18" ht="13.5">
      <c r="B42" s="21"/>
      <c r="R42" s="22"/>
    </row>
    <row r="43" spans="2:18" ht="13.5">
      <c r="B43" s="21"/>
      <c r="R43" s="22"/>
    </row>
    <row r="44" spans="2:18" ht="13.5">
      <c r="B44" s="21"/>
      <c r="R44" s="22"/>
    </row>
    <row r="45" spans="2:18" ht="13.5">
      <c r="B45" s="21"/>
      <c r="R45" s="22"/>
    </row>
    <row r="46" spans="2:18" ht="13.5">
      <c r="B46" s="21"/>
      <c r="R46" s="22"/>
    </row>
    <row r="47" spans="2:18" ht="13.5">
      <c r="B47" s="21"/>
      <c r="R47" s="22"/>
    </row>
    <row r="48" spans="2:18" ht="13.5">
      <c r="B48" s="21"/>
      <c r="R48" s="22"/>
    </row>
    <row r="49" spans="2:18" ht="13.5">
      <c r="B49" s="21"/>
      <c r="R49" s="22"/>
    </row>
    <row r="50" spans="2:18" s="1" customFormat="1" ht="15">
      <c r="B50" s="33"/>
      <c r="D50" s="46" t="s">
        <v>53</v>
      </c>
      <c r="E50" s="47"/>
      <c r="F50" s="47"/>
      <c r="G50" s="47"/>
      <c r="H50" s="48"/>
      <c r="J50" s="46" t="s">
        <v>54</v>
      </c>
      <c r="K50" s="47"/>
      <c r="L50" s="47"/>
      <c r="M50" s="47"/>
      <c r="N50" s="47"/>
      <c r="O50" s="47"/>
      <c r="P50" s="48"/>
      <c r="R50" s="34"/>
    </row>
    <row r="51" spans="2:18" ht="13.5">
      <c r="B51" s="21"/>
      <c r="D51" s="49"/>
      <c r="H51" s="50"/>
      <c r="J51" s="49"/>
      <c r="P51" s="50"/>
      <c r="R51" s="22"/>
    </row>
    <row r="52" spans="2:18" ht="13.5">
      <c r="B52" s="21"/>
      <c r="D52" s="49"/>
      <c r="H52" s="50"/>
      <c r="J52" s="49"/>
      <c r="P52" s="50"/>
      <c r="R52" s="22"/>
    </row>
    <row r="53" spans="2:18" ht="13.5">
      <c r="B53" s="21"/>
      <c r="D53" s="49"/>
      <c r="H53" s="50"/>
      <c r="J53" s="49"/>
      <c r="P53" s="50"/>
      <c r="R53" s="22"/>
    </row>
    <row r="54" spans="2:18" ht="13.5">
      <c r="B54" s="21"/>
      <c r="D54" s="49"/>
      <c r="H54" s="50"/>
      <c r="J54" s="49"/>
      <c r="P54" s="50"/>
      <c r="R54" s="22"/>
    </row>
    <row r="55" spans="2:18" ht="13.5">
      <c r="B55" s="21"/>
      <c r="D55" s="49"/>
      <c r="H55" s="50"/>
      <c r="J55" s="49"/>
      <c r="P55" s="50"/>
      <c r="R55" s="22"/>
    </row>
    <row r="56" spans="2:18" ht="13.5">
      <c r="B56" s="21"/>
      <c r="D56" s="49"/>
      <c r="H56" s="50"/>
      <c r="J56" s="49"/>
      <c r="P56" s="50"/>
      <c r="R56" s="22"/>
    </row>
    <row r="57" spans="2:18" ht="13.5">
      <c r="B57" s="21"/>
      <c r="D57" s="49"/>
      <c r="H57" s="50"/>
      <c r="J57" s="49"/>
      <c r="P57" s="50"/>
      <c r="R57" s="22"/>
    </row>
    <row r="58" spans="2:18" ht="13.5">
      <c r="B58" s="21"/>
      <c r="D58" s="49"/>
      <c r="H58" s="50"/>
      <c r="J58" s="49"/>
      <c r="P58" s="50"/>
      <c r="R58" s="22"/>
    </row>
    <row r="59" spans="2:18" s="1" customFormat="1" ht="15">
      <c r="B59" s="33"/>
      <c r="D59" s="51" t="s">
        <v>55</v>
      </c>
      <c r="E59" s="52"/>
      <c r="F59" s="52"/>
      <c r="G59" s="53" t="s">
        <v>56</v>
      </c>
      <c r="H59" s="54"/>
      <c r="J59" s="51" t="s">
        <v>55</v>
      </c>
      <c r="K59" s="52"/>
      <c r="L59" s="52"/>
      <c r="M59" s="52"/>
      <c r="N59" s="53" t="s">
        <v>56</v>
      </c>
      <c r="O59" s="52"/>
      <c r="P59" s="54"/>
      <c r="R59" s="34"/>
    </row>
    <row r="60" spans="2:18" ht="13.5">
      <c r="B60" s="21"/>
      <c r="R60" s="22"/>
    </row>
    <row r="61" spans="2:18" s="1" customFormat="1" ht="15">
      <c r="B61" s="33"/>
      <c r="D61" s="46" t="s">
        <v>57</v>
      </c>
      <c r="E61" s="47"/>
      <c r="F61" s="47"/>
      <c r="G61" s="47"/>
      <c r="H61" s="48"/>
      <c r="J61" s="46" t="s">
        <v>58</v>
      </c>
      <c r="K61" s="47"/>
      <c r="L61" s="47"/>
      <c r="M61" s="47"/>
      <c r="N61" s="47"/>
      <c r="O61" s="47"/>
      <c r="P61" s="48"/>
      <c r="R61" s="34"/>
    </row>
    <row r="62" spans="2:18" ht="13.5">
      <c r="B62" s="21"/>
      <c r="D62" s="49"/>
      <c r="H62" s="50"/>
      <c r="J62" s="49"/>
      <c r="P62" s="50"/>
      <c r="R62" s="22"/>
    </row>
    <row r="63" spans="2:18" ht="13.5">
      <c r="B63" s="21"/>
      <c r="D63" s="49"/>
      <c r="H63" s="50"/>
      <c r="J63" s="49"/>
      <c r="P63" s="50"/>
      <c r="R63" s="22"/>
    </row>
    <row r="64" spans="2:18" ht="13.5">
      <c r="B64" s="21"/>
      <c r="D64" s="49"/>
      <c r="H64" s="50"/>
      <c r="J64" s="49"/>
      <c r="P64" s="50"/>
      <c r="R64" s="22"/>
    </row>
    <row r="65" spans="2:18" ht="13.5">
      <c r="B65" s="21"/>
      <c r="D65" s="49"/>
      <c r="H65" s="50"/>
      <c r="J65" s="49"/>
      <c r="P65" s="50"/>
      <c r="R65" s="22"/>
    </row>
    <row r="66" spans="2:18" ht="13.5">
      <c r="B66" s="21"/>
      <c r="D66" s="49"/>
      <c r="H66" s="50"/>
      <c r="J66" s="49"/>
      <c r="P66" s="50"/>
      <c r="R66" s="22"/>
    </row>
    <row r="67" spans="2:18" ht="13.5">
      <c r="B67" s="21"/>
      <c r="D67" s="49"/>
      <c r="H67" s="50"/>
      <c r="J67" s="49"/>
      <c r="P67" s="50"/>
      <c r="R67" s="22"/>
    </row>
    <row r="68" spans="2:18" ht="13.5">
      <c r="B68" s="21"/>
      <c r="D68" s="49"/>
      <c r="H68" s="50"/>
      <c r="J68" s="49"/>
      <c r="P68" s="50"/>
      <c r="R68" s="22"/>
    </row>
    <row r="69" spans="2:18" ht="13.5">
      <c r="B69" s="21"/>
      <c r="D69" s="49"/>
      <c r="H69" s="50"/>
      <c r="J69" s="49"/>
      <c r="P69" s="50"/>
      <c r="R69" s="22"/>
    </row>
    <row r="70" spans="2:18" s="1" customFormat="1" ht="15">
      <c r="B70" s="33"/>
      <c r="D70" s="51" t="s">
        <v>55</v>
      </c>
      <c r="E70" s="52"/>
      <c r="F70" s="52"/>
      <c r="G70" s="53" t="s">
        <v>56</v>
      </c>
      <c r="H70" s="54"/>
      <c r="J70" s="51" t="s">
        <v>55</v>
      </c>
      <c r="K70" s="52"/>
      <c r="L70" s="52"/>
      <c r="M70" s="52"/>
      <c r="N70" s="53" t="s">
        <v>56</v>
      </c>
      <c r="O70" s="52"/>
      <c r="P70" s="54"/>
      <c r="R70" s="34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3"/>
      <c r="C76" s="192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95" customHeight="1">
      <c r="B77" s="33"/>
      <c r="R77" s="34"/>
    </row>
    <row r="78" spans="2:18" s="1" customFormat="1" ht="30" customHeight="1">
      <c r="B78" s="33"/>
      <c r="C78" s="28" t="s">
        <v>17</v>
      </c>
      <c r="F78" s="229" t="str">
        <f>F6</f>
        <v>ZŠ Turnov, Žižkova č.p. 525 - Rekonstrukce střešní krytiny na p.p.č. 856/2 v k.ú. Turnov - varianta 2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34"/>
    </row>
    <row r="79" spans="2:18" s="1" customFormat="1" ht="36.95" customHeight="1">
      <c r="B79" s="33"/>
      <c r="C79" s="64" t="s">
        <v>105</v>
      </c>
      <c r="F79" s="222" t="str">
        <f>F7</f>
        <v>B - Střecha B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34"/>
    </row>
    <row r="80" spans="2:18" s="1" customFormat="1" ht="6.95" customHeight="1">
      <c r="B80" s="33"/>
      <c r="R80" s="34"/>
    </row>
    <row r="81" spans="2:18" s="1" customFormat="1" ht="18" customHeight="1">
      <c r="B81" s="33"/>
      <c r="C81" s="28" t="s">
        <v>22</v>
      </c>
      <c r="F81" s="26" t="str">
        <f>F9</f>
        <v>p.p.č. 856/2</v>
      </c>
      <c r="K81" s="28" t="s">
        <v>24</v>
      </c>
      <c r="M81" s="235" t="str">
        <f>IF(O9="","",O9)</f>
        <v>29.9.2017</v>
      </c>
      <c r="N81" s="194"/>
      <c r="O81" s="194"/>
      <c r="P81" s="194"/>
      <c r="R81" s="34"/>
    </row>
    <row r="82" spans="2:18" s="1" customFormat="1" ht="6.95" customHeight="1">
      <c r="B82" s="33"/>
      <c r="R82" s="34"/>
    </row>
    <row r="83" spans="2:18" s="1" customFormat="1" ht="15">
      <c r="B83" s="33"/>
      <c r="C83" s="28" t="s">
        <v>28</v>
      </c>
      <c r="F83" s="26" t="str">
        <f>E12</f>
        <v>Město  Turnov</v>
      </c>
      <c r="K83" s="28" t="s">
        <v>34</v>
      </c>
      <c r="M83" s="196" t="str">
        <f>E18</f>
        <v>ACTIV Projekce, s.r.o.</v>
      </c>
      <c r="N83" s="194"/>
      <c r="O83" s="194"/>
      <c r="P83" s="194"/>
      <c r="Q83" s="194"/>
      <c r="R83" s="34"/>
    </row>
    <row r="84" spans="2:18" s="1" customFormat="1" ht="14.45" customHeight="1">
      <c r="B84" s="33"/>
      <c r="C84" s="28" t="s">
        <v>32</v>
      </c>
      <c r="F84" s="26" t="str">
        <f>IF(E15="","",E15)</f>
        <v>Vyplň údaj</v>
      </c>
      <c r="K84" s="28" t="s">
        <v>37</v>
      </c>
      <c r="M84" s="196" t="str">
        <f>E21</f>
        <v>Martin Škrabal</v>
      </c>
      <c r="N84" s="194"/>
      <c r="O84" s="194"/>
      <c r="P84" s="194"/>
      <c r="Q84" s="194"/>
      <c r="R84" s="34"/>
    </row>
    <row r="85" spans="2:18" s="1" customFormat="1" ht="10.35" customHeight="1">
      <c r="B85" s="33"/>
      <c r="R85" s="34"/>
    </row>
    <row r="86" spans="2:18" s="1" customFormat="1" ht="29.25" customHeight="1">
      <c r="B86" s="33"/>
      <c r="C86" s="236" t="s">
        <v>109</v>
      </c>
      <c r="D86" s="237"/>
      <c r="E86" s="237"/>
      <c r="F86" s="237"/>
      <c r="G86" s="237"/>
      <c r="H86" s="106"/>
      <c r="I86" s="106"/>
      <c r="J86" s="106"/>
      <c r="K86" s="106"/>
      <c r="L86" s="106"/>
      <c r="M86" s="106"/>
      <c r="N86" s="236" t="s">
        <v>110</v>
      </c>
      <c r="O86" s="194"/>
      <c r="P86" s="194"/>
      <c r="Q86" s="194"/>
      <c r="R86" s="34"/>
    </row>
    <row r="87" spans="2:18" s="1" customFormat="1" ht="10.35" customHeight="1">
      <c r="B87" s="33"/>
      <c r="R87" s="34"/>
    </row>
    <row r="88" spans="2:47" s="1" customFormat="1" ht="29.25" customHeight="1">
      <c r="B88" s="33"/>
      <c r="C88" s="113" t="s">
        <v>111</v>
      </c>
      <c r="N88" s="216">
        <f>N136</f>
        <v>0</v>
      </c>
      <c r="O88" s="194"/>
      <c r="P88" s="194"/>
      <c r="Q88" s="194"/>
      <c r="R88" s="34"/>
      <c r="AU88" s="17" t="s">
        <v>112</v>
      </c>
    </row>
    <row r="89" spans="2:18" s="6" customFormat="1" ht="24.95" customHeight="1">
      <c r="B89" s="114"/>
      <c r="D89" s="115" t="s">
        <v>113</v>
      </c>
      <c r="N89" s="238">
        <f>N137</f>
        <v>0</v>
      </c>
      <c r="O89" s="239"/>
      <c r="P89" s="239"/>
      <c r="Q89" s="239"/>
      <c r="R89" s="116"/>
    </row>
    <row r="90" spans="2:18" s="7" customFormat="1" ht="19.9" customHeight="1">
      <c r="B90" s="117"/>
      <c r="D90" s="94" t="s">
        <v>116</v>
      </c>
      <c r="N90" s="217">
        <f>N138</f>
        <v>0</v>
      </c>
      <c r="O90" s="240"/>
      <c r="P90" s="240"/>
      <c r="Q90" s="240"/>
      <c r="R90" s="118"/>
    </row>
    <row r="91" spans="2:18" s="7" customFormat="1" ht="19.9" customHeight="1">
      <c r="B91" s="117"/>
      <c r="D91" s="94" t="s">
        <v>117</v>
      </c>
      <c r="N91" s="217">
        <f>N169</f>
        <v>0</v>
      </c>
      <c r="O91" s="240"/>
      <c r="P91" s="240"/>
      <c r="Q91" s="240"/>
      <c r="R91" s="118"/>
    </row>
    <row r="92" spans="2:18" s="7" customFormat="1" ht="19.9" customHeight="1">
      <c r="B92" s="117"/>
      <c r="D92" s="94" t="s">
        <v>118</v>
      </c>
      <c r="N92" s="217">
        <f>N189</f>
        <v>0</v>
      </c>
      <c r="O92" s="240"/>
      <c r="P92" s="240"/>
      <c r="Q92" s="240"/>
      <c r="R92" s="118"/>
    </row>
    <row r="93" spans="2:18" s="6" customFormat="1" ht="24.95" customHeight="1">
      <c r="B93" s="114"/>
      <c r="D93" s="115" t="s">
        <v>119</v>
      </c>
      <c r="N93" s="238">
        <f>N191</f>
        <v>0</v>
      </c>
      <c r="O93" s="239"/>
      <c r="P93" s="239"/>
      <c r="Q93" s="239"/>
      <c r="R93" s="116"/>
    </row>
    <row r="94" spans="2:18" s="7" customFormat="1" ht="19.9" customHeight="1">
      <c r="B94" s="117"/>
      <c r="D94" s="94" t="s">
        <v>120</v>
      </c>
      <c r="N94" s="217">
        <f>N192</f>
        <v>0</v>
      </c>
      <c r="O94" s="240"/>
      <c r="P94" s="240"/>
      <c r="Q94" s="240"/>
      <c r="R94" s="118"/>
    </row>
    <row r="95" spans="2:18" s="7" customFormat="1" ht="19.9" customHeight="1">
      <c r="B95" s="117"/>
      <c r="D95" s="94" t="s">
        <v>121</v>
      </c>
      <c r="N95" s="217">
        <f>N198</f>
        <v>0</v>
      </c>
      <c r="O95" s="240"/>
      <c r="P95" s="240"/>
      <c r="Q95" s="240"/>
      <c r="R95" s="118"/>
    </row>
    <row r="96" spans="2:18" s="7" customFormat="1" ht="19.9" customHeight="1">
      <c r="B96" s="117"/>
      <c r="D96" s="94" t="s">
        <v>122</v>
      </c>
      <c r="N96" s="217">
        <f>N211</f>
        <v>0</v>
      </c>
      <c r="O96" s="240"/>
      <c r="P96" s="240"/>
      <c r="Q96" s="240"/>
      <c r="R96" s="118"/>
    </row>
    <row r="97" spans="2:18" s="7" customFormat="1" ht="19.9" customHeight="1">
      <c r="B97" s="117"/>
      <c r="D97" s="94" t="s">
        <v>123</v>
      </c>
      <c r="N97" s="217">
        <f>N216</f>
        <v>0</v>
      </c>
      <c r="O97" s="240"/>
      <c r="P97" s="240"/>
      <c r="Q97" s="240"/>
      <c r="R97" s="118"/>
    </row>
    <row r="98" spans="2:18" s="7" customFormat="1" ht="19.9" customHeight="1">
      <c r="B98" s="117"/>
      <c r="D98" s="94" t="s">
        <v>124</v>
      </c>
      <c r="N98" s="217">
        <f>N218</f>
        <v>0</v>
      </c>
      <c r="O98" s="240"/>
      <c r="P98" s="240"/>
      <c r="Q98" s="240"/>
      <c r="R98" s="118"/>
    </row>
    <row r="99" spans="2:18" s="7" customFormat="1" ht="19.9" customHeight="1">
      <c r="B99" s="117"/>
      <c r="D99" s="94" t="s">
        <v>125</v>
      </c>
      <c r="N99" s="217">
        <f>N254</f>
        <v>0</v>
      </c>
      <c r="O99" s="240"/>
      <c r="P99" s="240"/>
      <c r="Q99" s="240"/>
      <c r="R99" s="118"/>
    </row>
    <row r="100" spans="2:18" s="7" customFormat="1" ht="19.9" customHeight="1">
      <c r="B100" s="117"/>
      <c r="D100" s="94" t="s">
        <v>126</v>
      </c>
      <c r="N100" s="217">
        <f>N365</f>
        <v>0</v>
      </c>
      <c r="O100" s="240"/>
      <c r="P100" s="240"/>
      <c r="Q100" s="240"/>
      <c r="R100" s="118"/>
    </row>
    <row r="101" spans="2:18" s="7" customFormat="1" ht="19.9" customHeight="1">
      <c r="B101" s="117"/>
      <c r="D101" s="94" t="s">
        <v>127</v>
      </c>
      <c r="N101" s="217">
        <f>N467</f>
        <v>0</v>
      </c>
      <c r="O101" s="240"/>
      <c r="P101" s="240"/>
      <c r="Q101" s="240"/>
      <c r="R101" s="118"/>
    </row>
    <row r="102" spans="2:18" s="7" customFormat="1" ht="19.9" customHeight="1">
      <c r="B102" s="117"/>
      <c r="D102" s="94" t="s">
        <v>128</v>
      </c>
      <c r="N102" s="217">
        <f>N479</f>
        <v>0</v>
      </c>
      <c r="O102" s="240"/>
      <c r="P102" s="240"/>
      <c r="Q102" s="240"/>
      <c r="R102" s="118"/>
    </row>
    <row r="103" spans="2:18" s="7" customFormat="1" ht="19.9" customHeight="1">
      <c r="B103" s="117"/>
      <c r="D103" s="94" t="s">
        <v>129</v>
      </c>
      <c r="N103" s="217">
        <f>N540</f>
        <v>0</v>
      </c>
      <c r="O103" s="240"/>
      <c r="P103" s="240"/>
      <c r="Q103" s="240"/>
      <c r="R103" s="118"/>
    </row>
    <row r="104" spans="2:18" s="6" customFormat="1" ht="24.95" customHeight="1">
      <c r="B104" s="114"/>
      <c r="D104" s="115" t="s">
        <v>130</v>
      </c>
      <c r="N104" s="238">
        <f>N544</f>
        <v>0</v>
      </c>
      <c r="O104" s="239"/>
      <c r="P104" s="239"/>
      <c r="Q104" s="239"/>
      <c r="R104" s="116"/>
    </row>
    <row r="105" spans="2:18" s="7" customFormat="1" ht="19.9" customHeight="1">
      <c r="B105" s="117"/>
      <c r="D105" s="94" t="s">
        <v>131</v>
      </c>
      <c r="N105" s="217">
        <f>N545</f>
        <v>0</v>
      </c>
      <c r="O105" s="240"/>
      <c r="P105" s="240"/>
      <c r="Q105" s="240"/>
      <c r="R105" s="118"/>
    </row>
    <row r="106" spans="2:18" s="7" customFormat="1" ht="19.9" customHeight="1">
      <c r="B106" s="117"/>
      <c r="D106" s="94" t="s">
        <v>132</v>
      </c>
      <c r="N106" s="217">
        <f>N550</f>
        <v>0</v>
      </c>
      <c r="O106" s="240"/>
      <c r="P106" s="240"/>
      <c r="Q106" s="240"/>
      <c r="R106" s="118"/>
    </row>
    <row r="107" spans="2:18" s="7" customFormat="1" ht="19.9" customHeight="1">
      <c r="B107" s="117"/>
      <c r="D107" s="94" t="s">
        <v>133</v>
      </c>
      <c r="N107" s="217">
        <f>N552</f>
        <v>0</v>
      </c>
      <c r="O107" s="240"/>
      <c r="P107" s="240"/>
      <c r="Q107" s="240"/>
      <c r="R107" s="118"/>
    </row>
    <row r="108" spans="2:18" s="7" customFormat="1" ht="19.9" customHeight="1">
      <c r="B108" s="117"/>
      <c r="D108" s="94" t="s">
        <v>134</v>
      </c>
      <c r="N108" s="217">
        <f>N554</f>
        <v>0</v>
      </c>
      <c r="O108" s="240"/>
      <c r="P108" s="240"/>
      <c r="Q108" s="240"/>
      <c r="R108" s="118"/>
    </row>
    <row r="109" spans="2:18" s="7" customFormat="1" ht="19.9" customHeight="1">
      <c r="B109" s="117"/>
      <c r="D109" s="94" t="s">
        <v>135</v>
      </c>
      <c r="N109" s="217">
        <f>N556</f>
        <v>0</v>
      </c>
      <c r="O109" s="240"/>
      <c r="P109" s="240"/>
      <c r="Q109" s="240"/>
      <c r="R109" s="118"/>
    </row>
    <row r="110" spans="2:18" s="1" customFormat="1" ht="21.75" customHeight="1">
      <c r="B110" s="33"/>
      <c r="R110" s="34"/>
    </row>
    <row r="111" spans="2:21" s="1" customFormat="1" ht="29.25" customHeight="1">
      <c r="B111" s="33"/>
      <c r="C111" s="113" t="s">
        <v>136</v>
      </c>
      <c r="N111" s="241">
        <f>ROUND(N112+N113+N114+N115+N116+N117,2)</f>
        <v>0</v>
      </c>
      <c r="O111" s="194"/>
      <c r="P111" s="194"/>
      <c r="Q111" s="194"/>
      <c r="R111" s="34"/>
      <c r="T111" s="119"/>
      <c r="U111" s="120" t="s">
        <v>43</v>
      </c>
    </row>
    <row r="112" spans="2:65" s="1" customFormat="1" ht="18" customHeight="1">
      <c r="B112" s="121"/>
      <c r="C112" s="122"/>
      <c r="D112" s="218" t="s">
        <v>137</v>
      </c>
      <c r="E112" s="242"/>
      <c r="F112" s="242"/>
      <c r="G112" s="242"/>
      <c r="H112" s="242"/>
      <c r="I112" s="122"/>
      <c r="J112" s="122"/>
      <c r="K112" s="122"/>
      <c r="L112" s="122"/>
      <c r="M112" s="122"/>
      <c r="N112" s="219">
        <f>ROUND(N88*T112,2)</f>
        <v>0</v>
      </c>
      <c r="O112" s="242"/>
      <c r="P112" s="242"/>
      <c r="Q112" s="242"/>
      <c r="R112" s="123"/>
      <c r="S112" s="122"/>
      <c r="T112" s="124"/>
      <c r="U112" s="125" t="s">
        <v>44</v>
      </c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6" t="s">
        <v>138</v>
      </c>
      <c r="AZ112" s="122"/>
      <c r="BA112" s="122"/>
      <c r="BB112" s="122"/>
      <c r="BC112" s="122"/>
      <c r="BD112" s="122"/>
      <c r="BE112" s="127">
        <f aca="true" t="shared" si="0" ref="BE112:BE117">IF(U112="základní",N112,0)</f>
        <v>0</v>
      </c>
      <c r="BF112" s="127">
        <f aca="true" t="shared" si="1" ref="BF112:BF117">IF(U112="snížená",N112,0)</f>
        <v>0</v>
      </c>
      <c r="BG112" s="127">
        <f aca="true" t="shared" si="2" ref="BG112:BG117">IF(U112="zákl. přenesená",N112,0)</f>
        <v>0</v>
      </c>
      <c r="BH112" s="127">
        <f aca="true" t="shared" si="3" ref="BH112:BH117">IF(U112="sníž. přenesená",N112,0)</f>
        <v>0</v>
      </c>
      <c r="BI112" s="127">
        <f aca="true" t="shared" si="4" ref="BI112:BI117">IF(U112="nulová",N112,0)</f>
        <v>0</v>
      </c>
      <c r="BJ112" s="126" t="s">
        <v>21</v>
      </c>
      <c r="BK112" s="122"/>
      <c r="BL112" s="122"/>
      <c r="BM112" s="122"/>
    </row>
    <row r="113" spans="2:65" s="1" customFormat="1" ht="18" customHeight="1">
      <c r="B113" s="121"/>
      <c r="C113" s="122"/>
      <c r="D113" s="218" t="s">
        <v>139</v>
      </c>
      <c r="E113" s="242"/>
      <c r="F113" s="242"/>
      <c r="G113" s="242"/>
      <c r="H113" s="242"/>
      <c r="I113" s="122"/>
      <c r="J113" s="122"/>
      <c r="K113" s="122"/>
      <c r="L113" s="122"/>
      <c r="M113" s="122"/>
      <c r="N113" s="219">
        <f>ROUND(N88*T113,2)</f>
        <v>0</v>
      </c>
      <c r="O113" s="242"/>
      <c r="P113" s="242"/>
      <c r="Q113" s="242"/>
      <c r="R113" s="123"/>
      <c r="S113" s="122"/>
      <c r="T113" s="124"/>
      <c r="U113" s="125" t="s">
        <v>44</v>
      </c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6" t="s">
        <v>138</v>
      </c>
      <c r="AZ113" s="122"/>
      <c r="BA113" s="122"/>
      <c r="BB113" s="122"/>
      <c r="BC113" s="122"/>
      <c r="BD113" s="122"/>
      <c r="BE113" s="127">
        <f t="shared" si="0"/>
        <v>0</v>
      </c>
      <c r="BF113" s="127">
        <f t="shared" si="1"/>
        <v>0</v>
      </c>
      <c r="BG113" s="127">
        <f t="shared" si="2"/>
        <v>0</v>
      </c>
      <c r="BH113" s="127">
        <f t="shared" si="3"/>
        <v>0</v>
      </c>
      <c r="BI113" s="127">
        <f t="shared" si="4"/>
        <v>0</v>
      </c>
      <c r="BJ113" s="126" t="s">
        <v>21</v>
      </c>
      <c r="BK113" s="122"/>
      <c r="BL113" s="122"/>
      <c r="BM113" s="122"/>
    </row>
    <row r="114" spans="2:65" s="1" customFormat="1" ht="18" customHeight="1">
      <c r="B114" s="121"/>
      <c r="C114" s="122"/>
      <c r="D114" s="218" t="s">
        <v>140</v>
      </c>
      <c r="E114" s="242"/>
      <c r="F114" s="242"/>
      <c r="G114" s="242"/>
      <c r="H114" s="242"/>
      <c r="I114" s="122"/>
      <c r="J114" s="122"/>
      <c r="K114" s="122"/>
      <c r="L114" s="122"/>
      <c r="M114" s="122"/>
      <c r="N114" s="219">
        <f>ROUND(N88*T114,2)</f>
        <v>0</v>
      </c>
      <c r="O114" s="242"/>
      <c r="P114" s="242"/>
      <c r="Q114" s="242"/>
      <c r="R114" s="123"/>
      <c r="S114" s="122"/>
      <c r="T114" s="124"/>
      <c r="U114" s="125" t="s">
        <v>44</v>
      </c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138</v>
      </c>
      <c r="AZ114" s="122"/>
      <c r="BA114" s="122"/>
      <c r="BB114" s="122"/>
      <c r="BC114" s="122"/>
      <c r="BD114" s="122"/>
      <c r="BE114" s="127">
        <f t="shared" si="0"/>
        <v>0</v>
      </c>
      <c r="BF114" s="127">
        <f t="shared" si="1"/>
        <v>0</v>
      </c>
      <c r="BG114" s="127">
        <f t="shared" si="2"/>
        <v>0</v>
      </c>
      <c r="BH114" s="127">
        <f t="shared" si="3"/>
        <v>0</v>
      </c>
      <c r="BI114" s="127">
        <f t="shared" si="4"/>
        <v>0</v>
      </c>
      <c r="BJ114" s="126" t="s">
        <v>21</v>
      </c>
      <c r="BK114" s="122"/>
      <c r="BL114" s="122"/>
      <c r="BM114" s="122"/>
    </row>
    <row r="115" spans="2:65" s="1" customFormat="1" ht="18" customHeight="1">
      <c r="B115" s="121"/>
      <c r="C115" s="122"/>
      <c r="D115" s="218" t="s">
        <v>141</v>
      </c>
      <c r="E115" s="242"/>
      <c r="F115" s="242"/>
      <c r="G115" s="242"/>
      <c r="H115" s="242"/>
      <c r="I115" s="122"/>
      <c r="J115" s="122"/>
      <c r="K115" s="122"/>
      <c r="L115" s="122"/>
      <c r="M115" s="122"/>
      <c r="N115" s="219">
        <f>ROUND(N88*T115,2)</f>
        <v>0</v>
      </c>
      <c r="O115" s="242"/>
      <c r="P115" s="242"/>
      <c r="Q115" s="242"/>
      <c r="R115" s="123"/>
      <c r="S115" s="122"/>
      <c r="T115" s="124"/>
      <c r="U115" s="125" t="s">
        <v>44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6" t="s">
        <v>138</v>
      </c>
      <c r="AZ115" s="122"/>
      <c r="BA115" s="122"/>
      <c r="BB115" s="122"/>
      <c r="BC115" s="122"/>
      <c r="BD115" s="122"/>
      <c r="BE115" s="127">
        <f t="shared" si="0"/>
        <v>0</v>
      </c>
      <c r="BF115" s="127">
        <f t="shared" si="1"/>
        <v>0</v>
      </c>
      <c r="BG115" s="127">
        <f t="shared" si="2"/>
        <v>0</v>
      </c>
      <c r="BH115" s="127">
        <f t="shared" si="3"/>
        <v>0</v>
      </c>
      <c r="BI115" s="127">
        <f t="shared" si="4"/>
        <v>0</v>
      </c>
      <c r="BJ115" s="126" t="s">
        <v>21</v>
      </c>
      <c r="BK115" s="122"/>
      <c r="BL115" s="122"/>
      <c r="BM115" s="122"/>
    </row>
    <row r="116" spans="2:65" s="1" customFormat="1" ht="18" customHeight="1">
      <c r="B116" s="121"/>
      <c r="C116" s="122"/>
      <c r="D116" s="218" t="s">
        <v>142</v>
      </c>
      <c r="E116" s="242"/>
      <c r="F116" s="242"/>
      <c r="G116" s="242"/>
      <c r="H116" s="242"/>
      <c r="I116" s="122"/>
      <c r="J116" s="122"/>
      <c r="K116" s="122"/>
      <c r="L116" s="122"/>
      <c r="M116" s="122"/>
      <c r="N116" s="219">
        <f>ROUND(N88*T116,2)</f>
        <v>0</v>
      </c>
      <c r="O116" s="242"/>
      <c r="P116" s="242"/>
      <c r="Q116" s="242"/>
      <c r="R116" s="123"/>
      <c r="S116" s="122"/>
      <c r="T116" s="124"/>
      <c r="U116" s="125" t="s">
        <v>44</v>
      </c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6" t="s">
        <v>138</v>
      </c>
      <c r="AZ116" s="122"/>
      <c r="BA116" s="122"/>
      <c r="BB116" s="122"/>
      <c r="BC116" s="122"/>
      <c r="BD116" s="122"/>
      <c r="BE116" s="127">
        <f t="shared" si="0"/>
        <v>0</v>
      </c>
      <c r="BF116" s="127">
        <f t="shared" si="1"/>
        <v>0</v>
      </c>
      <c r="BG116" s="127">
        <f t="shared" si="2"/>
        <v>0</v>
      </c>
      <c r="BH116" s="127">
        <f t="shared" si="3"/>
        <v>0</v>
      </c>
      <c r="BI116" s="127">
        <f t="shared" si="4"/>
        <v>0</v>
      </c>
      <c r="BJ116" s="126" t="s">
        <v>21</v>
      </c>
      <c r="BK116" s="122"/>
      <c r="BL116" s="122"/>
      <c r="BM116" s="122"/>
    </row>
    <row r="117" spans="2:65" s="1" customFormat="1" ht="18" customHeight="1">
      <c r="B117" s="121"/>
      <c r="C117" s="122"/>
      <c r="D117" s="128" t="s">
        <v>143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219">
        <f>ROUND(N88*T117,2)</f>
        <v>0</v>
      </c>
      <c r="O117" s="242"/>
      <c r="P117" s="242"/>
      <c r="Q117" s="242"/>
      <c r="R117" s="123"/>
      <c r="S117" s="122"/>
      <c r="T117" s="129"/>
      <c r="U117" s="130" t="s">
        <v>44</v>
      </c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6" t="s">
        <v>144</v>
      </c>
      <c r="AZ117" s="122"/>
      <c r="BA117" s="122"/>
      <c r="BB117" s="122"/>
      <c r="BC117" s="122"/>
      <c r="BD117" s="122"/>
      <c r="BE117" s="127">
        <f t="shared" si="0"/>
        <v>0</v>
      </c>
      <c r="BF117" s="127">
        <f t="shared" si="1"/>
        <v>0</v>
      </c>
      <c r="BG117" s="127">
        <f t="shared" si="2"/>
        <v>0</v>
      </c>
      <c r="BH117" s="127">
        <f t="shared" si="3"/>
        <v>0</v>
      </c>
      <c r="BI117" s="127">
        <f t="shared" si="4"/>
        <v>0</v>
      </c>
      <c r="BJ117" s="126" t="s">
        <v>21</v>
      </c>
      <c r="BK117" s="122"/>
      <c r="BL117" s="122"/>
      <c r="BM117" s="122"/>
    </row>
    <row r="118" spans="2:18" s="1" customFormat="1" ht="13.5">
      <c r="B118" s="33"/>
      <c r="R118" s="34"/>
    </row>
    <row r="119" spans="2:18" s="1" customFormat="1" ht="29.25" customHeight="1">
      <c r="B119" s="33"/>
      <c r="C119" s="105" t="s">
        <v>101</v>
      </c>
      <c r="D119" s="106"/>
      <c r="E119" s="106"/>
      <c r="F119" s="106"/>
      <c r="G119" s="106"/>
      <c r="H119" s="106"/>
      <c r="I119" s="106"/>
      <c r="J119" s="106"/>
      <c r="K119" s="106"/>
      <c r="L119" s="220">
        <f>ROUND(SUM(N88+N111),2)</f>
        <v>0</v>
      </c>
      <c r="M119" s="237"/>
      <c r="N119" s="237"/>
      <c r="O119" s="237"/>
      <c r="P119" s="237"/>
      <c r="Q119" s="237"/>
      <c r="R119" s="34"/>
    </row>
    <row r="120" spans="2:18" s="1" customFormat="1" ht="6.95" customHeight="1"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</row>
    <row r="124" spans="2:18" s="1" customFormat="1" ht="6.95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</row>
    <row r="125" spans="2:18" s="1" customFormat="1" ht="36.95" customHeight="1">
      <c r="B125" s="33"/>
      <c r="C125" s="192" t="s">
        <v>145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34"/>
    </row>
    <row r="126" spans="2:18" s="1" customFormat="1" ht="6.95" customHeight="1">
      <c r="B126" s="33"/>
      <c r="R126" s="34"/>
    </row>
    <row r="127" spans="2:18" s="1" customFormat="1" ht="30" customHeight="1">
      <c r="B127" s="33"/>
      <c r="C127" s="28" t="s">
        <v>17</v>
      </c>
      <c r="F127" s="229" t="str">
        <f>F6</f>
        <v>ZŠ Turnov, Žižkova č.p. 525 - Rekonstrukce střešní krytiny na p.p.č. 856/2 v k.ú. Turnov - varianta 2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R127" s="34"/>
    </row>
    <row r="128" spans="2:18" s="1" customFormat="1" ht="36.95" customHeight="1">
      <c r="B128" s="33"/>
      <c r="C128" s="64" t="s">
        <v>105</v>
      </c>
      <c r="F128" s="222" t="str">
        <f>F7</f>
        <v>B - Střecha B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R128" s="34"/>
    </row>
    <row r="129" spans="2:18" s="1" customFormat="1" ht="6.95" customHeight="1">
      <c r="B129" s="33"/>
      <c r="R129" s="34"/>
    </row>
    <row r="130" spans="2:18" s="1" customFormat="1" ht="18" customHeight="1">
      <c r="B130" s="33"/>
      <c r="C130" s="28" t="s">
        <v>22</v>
      </c>
      <c r="F130" s="26" t="str">
        <f>F9</f>
        <v>p.p.č. 856/2</v>
      </c>
      <c r="K130" s="28" t="s">
        <v>24</v>
      </c>
      <c r="M130" s="235" t="str">
        <f>IF(O9="","",O9)</f>
        <v>29.9.2017</v>
      </c>
      <c r="N130" s="194"/>
      <c r="O130" s="194"/>
      <c r="P130" s="194"/>
      <c r="R130" s="34"/>
    </row>
    <row r="131" spans="2:18" s="1" customFormat="1" ht="6.95" customHeight="1">
      <c r="B131" s="33"/>
      <c r="R131" s="34"/>
    </row>
    <row r="132" spans="2:18" s="1" customFormat="1" ht="15">
      <c r="B132" s="33"/>
      <c r="C132" s="28" t="s">
        <v>28</v>
      </c>
      <c r="F132" s="26" t="str">
        <f>E12</f>
        <v>Město  Turnov</v>
      </c>
      <c r="K132" s="28" t="s">
        <v>34</v>
      </c>
      <c r="M132" s="196" t="str">
        <f>E18</f>
        <v>ACTIV Projekce, s.r.o.</v>
      </c>
      <c r="N132" s="194"/>
      <c r="O132" s="194"/>
      <c r="P132" s="194"/>
      <c r="Q132" s="194"/>
      <c r="R132" s="34"/>
    </row>
    <row r="133" spans="2:18" s="1" customFormat="1" ht="14.45" customHeight="1">
      <c r="B133" s="33"/>
      <c r="C133" s="28" t="s">
        <v>32</v>
      </c>
      <c r="F133" s="26" t="str">
        <f>IF(E15="","",E15)</f>
        <v>Vyplň údaj</v>
      </c>
      <c r="K133" s="28" t="s">
        <v>37</v>
      </c>
      <c r="M133" s="196" t="str">
        <f>E21</f>
        <v>Martin Škrabal</v>
      </c>
      <c r="N133" s="194"/>
      <c r="O133" s="194"/>
      <c r="P133" s="194"/>
      <c r="Q133" s="194"/>
      <c r="R133" s="34"/>
    </row>
    <row r="134" spans="2:18" s="1" customFormat="1" ht="10.35" customHeight="1">
      <c r="B134" s="33"/>
      <c r="R134" s="34"/>
    </row>
    <row r="135" spans="2:27" s="8" customFormat="1" ht="29.25" customHeight="1">
      <c r="B135" s="131"/>
      <c r="C135" s="132" t="s">
        <v>146</v>
      </c>
      <c r="D135" s="133" t="s">
        <v>147</v>
      </c>
      <c r="E135" s="133" t="s">
        <v>61</v>
      </c>
      <c r="F135" s="243" t="s">
        <v>148</v>
      </c>
      <c r="G135" s="244"/>
      <c r="H135" s="244"/>
      <c r="I135" s="244"/>
      <c r="J135" s="133" t="s">
        <v>149</v>
      </c>
      <c r="K135" s="133" t="s">
        <v>150</v>
      </c>
      <c r="L135" s="245" t="s">
        <v>151</v>
      </c>
      <c r="M135" s="244"/>
      <c r="N135" s="243" t="s">
        <v>110</v>
      </c>
      <c r="O135" s="244"/>
      <c r="P135" s="244"/>
      <c r="Q135" s="246"/>
      <c r="R135" s="134"/>
      <c r="T135" s="70" t="s">
        <v>152</v>
      </c>
      <c r="U135" s="71" t="s">
        <v>43</v>
      </c>
      <c r="V135" s="71" t="s">
        <v>153</v>
      </c>
      <c r="W135" s="71" t="s">
        <v>154</v>
      </c>
      <c r="X135" s="71" t="s">
        <v>155</v>
      </c>
      <c r="Y135" s="71" t="s">
        <v>156</v>
      </c>
      <c r="Z135" s="71" t="s">
        <v>157</v>
      </c>
      <c r="AA135" s="72" t="s">
        <v>158</v>
      </c>
    </row>
    <row r="136" spans="2:63" s="1" customFormat="1" ht="29.25" customHeight="1">
      <c r="B136" s="33"/>
      <c r="C136" s="74" t="s">
        <v>107</v>
      </c>
      <c r="N136" s="271">
        <f>BK136</f>
        <v>0</v>
      </c>
      <c r="O136" s="272"/>
      <c r="P136" s="272"/>
      <c r="Q136" s="272"/>
      <c r="R136" s="34"/>
      <c r="T136" s="73"/>
      <c r="U136" s="47"/>
      <c r="V136" s="47"/>
      <c r="W136" s="135">
        <f>W137+W191+W544+W558</f>
        <v>0</v>
      </c>
      <c r="X136" s="47"/>
      <c r="Y136" s="135">
        <f>Y137+Y191+Y544+Y558</f>
        <v>23.524393890000002</v>
      </c>
      <c r="Z136" s="47"/>
      <c r="AA136" s="136">
        <f>AA137+AA191+AA544+AA558</f>
        <v>30.06616448</v>
      </c>
      <c r="AT136" s="17" t="s">
        <v>78</v>
      </c>
      <c r="AU136" s="17" t="s">
        <v>112</v>
      </c>
      <c r="BK136" s="137">
        <f>BK137+BK191+BK544+BK558</f>
        <v>0</v>
      </c>
    </row>
    <row r="137" spans="2:63" s="9" customFormat="1" ht="37.35" customHeight="1">
      <c r="B137" s="138"/>
      <c r="D137" s="139" t="s">
        <v>113</v>
      </c>
      <c r="E137" s="139"/>
      <c r="F137" s="139"/>
      <c r="G137" s="139"/>
      <c r="H137" s="139"/>
      <c r="I137" s="139"/>
      <c r="J137" s="139"/>
      <c r="K137" s="139"/>
      <c r="L137" s="139"/>
      <c r="M137" s="139"/>
      <c r="N137" s="267">
        <f>BK137</f>
        <v>0</v>
      </c>
      <c r="O137" s="238"/>
      <c r="P137" s="238"/>
      <c r="Q137" s="238"/>
      <c r="R137" s="140"/>
      <c r="T137" s="141"/>
      <c r="W137" s="142">
        <f>W138+W169+W189</f>
        <v>0</v>
      </c>
      <c r="Y137" s="142">
        <f>Y138+Y169+Y189</f>
        <v>0.974398</v>
      </c>
      <c r="AA137" s="143">
        <f>AA138+AA169+AA189</f>
        <v>3.5246000000000004</v>
      </c>
      <c r="AR137" s="144" t="s">
        <v>21</v>
      </c>
      <c r="AT137" s="145" t="s">
        <v>78</v>
      </c>
      <c r="AU137" s="145" t="s">
        <v>79</v>
      </c>
      <c r="AY137" s="144" t="s">
        <v>159</v>
      </c>
      <c r="BK137" s="146">
        <f>BK138+BK169+BK189</f>
        <v>0</v>
      </c>
    </row>
    <row r="138" spans="2:63" s="9" customFormat="1" ht="19.9" customHeight="1">
      <c r="B138" s="138"/>
      <c r="D138" s="147" t="s">
        <v>116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265">
        <f>BK138</f>
        <v>0</v>
      </c>
      <c r="O138" s="266"/>
      <c r="P138" s="266"/>
      <c r="Q138" s="266"/>
      <c r="R138" s="140"/>
      <c r="T138" s="141"/>
      <c r="W138" s="142">
        <f>SUM(W139:W168)</f>
        <v>0</v>
      </c>
      <c r="Y138" s="142">
        <f>SUM(Y139:Y168)</f>
        <v>0.974398</v>
      </c>
      <c r="AA138" s="143">
        <f>SUM(AA139:AA168)</f>
        <v>2.3526000000000002</v>
      </c>
      <c r="AR138" s="144" t="s">
        <v>21</v>
      </c>
      <c r="AT138" s="145" t="s">
        <v>78</v>
      </c>
      <c r="AU138" s="145" t="s">
        <v>21</v>
      </c>
      <c r="AY138" s="144" t="s">
        <v>159</v>
      </c>
      <c r="BK138" s="146">
        <f>SUM(BK139:BK168)</f>
        <v>0</v>
      </c>
    </row>
    <row r="139" spans="2:65" s="1" customFormat="1" ht="31.5" customHeight="1">
      <c r="B139" s="121"/>
      <c r="C139" s="148" t="s">
        <v>21</v>
      </c>
      <c r="D139" s="148" t="s">
        <v>160</v>
      </c>
      <c r="E139" s="149" t="s">
        <v>177</v>
      </c>
      <c r="F139" s="247" t="s">
        <v>178</v>
      </c>
      <c r="G139" s="248"/>
      <c r="H139" s="248"/>
      <c r="I139" s="248"/>
      <c r="J139" s="150" t="s">
        <v>179</v>
      </c>
      <c r="K139" s="151">
        <v>30</v>
      </c>
      <c r="L139" s="249">
        <v>0</v>
      </c>
      <c r="M139" s="248"/>
      <c r="N139" s="250">
        <f>ROUND(L139*K139,2)</f>
        <v>0</v>
      </c>
      <c r="O139" s="248"/>
      <c r="P139" s="248"/>
      <c r="Q139" s="248"/>
      <c r="R139" s="123"/>
      <c r="T139" s="152" t="s">
        <v>3</v>
      </c>
      <c r="U139" s="40" t="s">
        <v>44</v>
      </c>
      <c r="W139" s="153">
        <f>V139*K139</f>
        <v>0</v>
      </c>
      <c r="X139" s="153">
        <v>0</v>
      </c>
      <c r="Y139" s="153">
        <f>X139*K139</f>
        <v>0</v>
      </c>
      <c r="Z139" s="153">
        <v>0</v>
      </c>
      <c r="AA139" s="154">
        <f>Z139*K139</f>
        <v>0</v>
      </c>
      <c r="AR139" s="17" t="s">
        <v>164</v>
      </c>
      <c r="AT139" s="17" t="s">
        <v>160</v>
      </c>
      <c r="AU139" s="17" t="s">
        <v>103</v>
      </c>
      <c r="AY139" s="17" t="s">
        <v>159</v>
      </c>
      <c r="BE139" s="98">
        <f>IF(U139="základní",N139,0)</f>
        <v>0</v>
      </c>
      <c r="BF139" s="98">
        <f>IF(U139="snížená",N139,0)</f>
        <v>0</v>
      </c>
      <c r="BG139" s="98">
        <f>IF(U139="zákl. přenesená",N139,0)</f>
        <v>0</v>
      </c>
      <c r="BH139" s="98">
        <f>IF(U139="sníž. přenesená",N139,0)</f>
        <v>0</v>
      </c>
      <c r="BI139" s="98">
        <f>IF(U139="nulová",N139,0)</f>
        <v>0</v>
      </c>
      <c r="BJ139" s="17" t="s">
        <v>21</v>
      </c>
      <c r="BK139" s="98">
        <f>ROUND(L139*K139,2)</f>
        <v>0</v>
      </c>
      <c r="BL139" s="17" t="s">
        <v>164</v>
      </c>
      <c r="BM139" s="17" t="s">
        <v>713</v>
      </c>
    </row>
    <row r="140" spans="2:51" s="10" customFormat="1" ht="22.5" customHeight="1">
      <c r="B140" s="155"/>
      <c r="E140" s="156" t="s">
        <v>3</v>
      </c>
      <c r="F140" s="251" t="s">
        <v>714</v>
      </c>
      <c r="G140" s="252"/>
      <c r="H140" s="252"/>
      <c r="I140" s="252"/>
      <c r="K140" s="157">
        <v>30</v>
      </c>
      <c r="R140" s="158"/>
      <c r="T140" s="159"/>
      <c r="AA140" s="160"/>
      <c r="AT140" s="156" t="s">
        <v>167</v>
      </c>
      <c r="AU140" s="156" t="s">
        <v>103</v>
      </c>
      <c r="AV140" s="10" t="s">
        <v>103</v>
      </c>
      <c r="AW140" s="10" t="s">
        <v>36</v>
      </c>
      <c r="AX140" s="10" t="s">
        <v>79</v>
      </c>
      <c r="AY140" s="156" t="s">
        <v>159</v>
      </c>
    </row>
    <row r="141" spans="2:51" s="11" customFormat="1" ht="22.5" customHeight="1">
      <c r="B141" s="161"/>
      <c r="E141" s="162" t="s">
        <v>3</v>
      </c>
      <c r="F141" s="253" t="s">
        <v>168</v>
      </c>
      <c r="G141" s="254"/>
      <c r="H141" s="254"/>
      <c r="I141" s="254"/>
      <c r="K141" s="163">
        <v>30</v>
      </c>
      <c r="R141" s="164"/>
      <c r="T141" s="165"/>
      <c r="AA141" s="166"/>
      <c r="AT141" s="167" t="s">
        <v>167</v>
      </c>
      <c r="AU141" s="167" t="s">
        <v>103</v>
      </c>
      <c r="AV141" s="11" t="s">
        <v>164</v>
      </c>
      <c r="AW141" s="11" t="s">
        <v>36</v>
      </c>
      <c r="AX141" s="11" t="s">
        <v>21</v>
      </c>
      <c r="AY141" s="167" t="s">
        <v>159</v>
      </c>
    </row>
    <row r="142" spans="2:65" s="1" customFormat="1" ht="31.5" customHeight="1">
      <c r="B142" s="121"/>
      <c r="C142" s="148" t="s">
        <v>1075</v>
      </c>
      <c r="D142" s="148" t="s">
        <v>160</v>
      </c>
      <c r="E142" s="189" t="s">
        <v>1076</v>
      </c>
      <c r="F142" s="247" t="s">
        <v>1077</v>
      </c>
      <c r="G142" s="248"/>
      <c r="H142" s="248"/>
      <c r="I142" s="248"/>
      <c r="J142" s="150" t="s">
        <v>163</v>
      </c>
      <c r="K142" s="151">
        <f>K143</f>
        <v>2027</v>
      </c>
      <c r="L142" s="249">
        <v>0</v>
      </c>
      <c r="M142" s="248"/>
      <c r="N142" s="250">
        <f>ROUND(L142*K142,2)</f>
        <v>0</v>
      </c>
      <c r="O142" s="248"/>
      <c r="P142" s="248"/>
      <c r="Q142" s="248"/>
      <c r="R142" s="123"/>
      <c r="T142" s="152" t="s">
        <v>3</v>
      </c>
      <c r="U142" s="40" t="s">
        <v>44</v>
      </c>
      <c r="W142" s="153">
        <f>V142*K142</f>
        <v>0</v>
      </c>
      <c r="X142" s="153">
        <v>0</v>
      </c>
      <c r="Y142" s="153">
        <f>X142*K142</f>
        <v>0</v>
      </c>
      <c r="Z142" s="153">
        <v>0</v>
      </c>
      <c r="AA142" s="154">
        <f>Z142*K142</f>
        <v>0</v>
      </c>
      <c r="AR142" s="17" t="s">
        <v>164</v>
      </c>
      <c r="AT142" s="17" t="s">
        <v>160</v>
      </c>
      <c r="AU142" s="17" t="s">
        <v>103</v>
      </c>
      <c r="AY142" s="17" t="s">
        <v>159</v>
      </c>
      <c r="BE142" s="98">
        <f>IF(U142="základní",N142,0)</f>
        <v>0</v>
      </c>
      <c r="BF142" s="98">
        <f>IF(U142="snížená",N142,0)</f>
        <v>0</v>
      </c>
      <c r="BG142" s="98">
        <f>IF(U142="zákl. přenesená",N142,0)</f>
        <v>0</v>
      </c>
      <c r="BH142" s="98">
        <f>IF(U142="sníž. přenesená",N142,0)</f>
        <v>0</v>
      </c>
      <c r="BI142" s="98">
        <f>IF(U142="nulová",N142,0)</f>
        <v>0</v>
      </c>
      <c r="BJ142" s="17" t="s">
        <v>21</v>
      </c>
      <c r="BK142" s="98">
        <f>ROUND(L142*K142,2)</f>
        <v>0</v>
      </c>
      <c r="BL142" s="17" t="s">
        <v>164</v>
      </c>
      <c r="BM142" s="17" t="s">
        <v>713</v>
      </c>
    </row>
    <row r="143" spans="2:51" s="10" customFormat="1" ht="22.5" customHeight="1">
      <c r="B143" s="155"/>
      <c r="E143" s="156" t="s">
        <v>3</v>
      </c>
      <c r="F143" s="251">
        <v>2027</v>
      </c>
      <c r="G143" s="252"/>
      <c r="H143" s="252"/>
      <c r="I143" s="252"/>
      <c r="K143" s="157">
        <v>2027</v>
      </c>
      <c r="R143" s="158"/>
      <c r="T143" s="159"/>
      <c r="AA143" s="160"/>
      <c r="AT143" s="156" t="s">
        <v>167</v>
      </c>
      <c r="AU143" s="156" t="s">
        <v>103</v>
      </c>
      <c r="AV143" s="10" t="s">
        <v>103</v>
      </c>
      <c r="AW143" s="10" t="s">
        <v>36</v>
      </c>
      <c r="AX143" s="10" t="s">
        <v>79</v>
      </c>
      <c r="AY143" s="156" t="s">
        <v>159</v>
      </c>
    </row>
    <row r="144" spans="2:51" s="11" customFormat="1" ht="22.5" customHeight="1">
      <c r="B144" s="161"/>
      <c r="E144" s="167" t="s">
        <v>3</v>
      </c>
      <c r="F144" s="255" t="s">
        <v>168</v>
      </c>
      <c r="G144" s="254"/>
      <c r="H144" s="254"/>
      <c r="I144" s="254"/>
      <c r="K144" s="163">
        <v>2027</v>
      </c>
      <c r="R144" s="164"/>
      <c r="T144" s="165"/>
      <c r="AA144" s="166"/>
      <c r="AT144" s="167" t="s">
        <v>167</v>
      </c>
      <c r="AU144" s="167" t="s">
        <v>103</v>
      </c>
      <c r="AV144" s="11" t="s">
        <v>164</v>
      </c>
      <c r="AW144" s="11" t="s">
        <v>36</v>
      </c>
      <c r="AX144" s="11" t="s">
        <v>21</v>
      </c>
      <c r="AY144" s="167" t="s">
        <v>159</v>
      </c>
    </row>
    <row r="145" spans="2:65" s="1" customFormat="1" ht="31.5" customHeight="1">
      <c r="B145" s="121"/>
      <c r="C145" s="148" t="s">
        <v>1078</v>
      </c>
      <c r="D145" s="148" t="s">
        <v>160</v>
      </c>
      <c r="E145" s="189" t="s">
        <v>1079</v>
      </c>
      <c r="F145" s="247" t="s">
        <v>1080</v>
      </c>
      <c r="G145" s="248"/>
      <c r="H145" s="248"/>
      <c r="I145" s="248"/>
      <c r="J145" s="150" t="s">
        <v>163</v>
      </c>
      <c r="K145" s="151">
        <f>K146</f>
        <v>182430</v>
      </c>
      <c r="L145" s="249">
        <v>0</v>
      </c>
      <c r="M145" s="248"/>
      <c r="N145" s="250">
        <f>ROUND(L145*K145,2)</f>
        <v>0</v>
      </c>
      <c r="O145" s="248"/>
      <c r="P145" s="248"/>
      <c r="Q145" s="248"/>
      <c r="R145" s="123"/>
      <c r="T145" s="152" t="s">
        <v>3</v>
      </c>
      <c r="U145" s="40" t="s">
        <v>44</v>
      </c>
      <c r="W145" s="153">
        <f>V145*K145</f>
        <v>0</v>
      </c>
      <c r="X145" s="153">
        <v>0</v>
      </c>
      <c r="Y145" s="153">
        <f>X145*K145</f>
        <v>0</v>
      </c>
      <c r="Z145" s="153">
        <v>0</v>
      </c>
      <c r="AA145" s="15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98">
        <f>IF(U145="základní",N145,0)</f>
        <v>0</v>
      </c>
      <c r="BF145" s="98">
        <f>IF(U145="snížená",N145,0)</f>
        <v>0</v>
      </c>
      <c r="BG145" s="98">
        <f>IF(U145="zákl. přenesená",N145,0)</f>
        <v>0</v>
      </c>
      <c r="BH145" s="98">
        <f>IF(U145="sníž. přenesená",N145,0)</f>
        <v>0</v>
      </c>
      <c r="BI145" s="98">
        <f>IF(U145="nulová",N145,0)</f>
        <v>0</v>
      </c>
      <c r="BJ145" s="17" t="s">
        <v>21</v>
      </c>
      <c r="BK145" s="98">
        <f>ROUND(L145*K145,2)</f>
        <v>0</v>
      </c>
      <c r="BL145" s="17" t="s">
        <v>164</v>
      </c>
      <c r="BM145" s="17" t="s">
        <v>713</v>
      </c>
    </row>
    <row r="146" spans="2:51" s="10" customFormat="1" ht="22.5" customHeight="1">
      <c r="B146" s="155"/>
      <c r="E146" s="156" t="s">
        <v>3</v>
      </c>
      <c r="F146" s="251" t="s">
        <v>1085</v>
      </c>
      <c r="G146" s="252"/>
      <c r="H146" s="252"/>
      <c r="I146" s="252"/>
      <c r="K146" s="157">
        <f>2027*3*30</f>
        <v>182430</v>
      </c>
      <c r="R146" s="158"/>
      <c r="T146" s="159"/>
      <c r="AA146" s="160"/>
      <c r="AT146" s="156" t="s">
        <v>167</v>
      </c>
      <c r="AU146" s="156" t="s">
        <v>103</v>
      </c>
      <c r="AV146" s="10" t="s">
        <v>103</v>
      </c>
      <c r="AW146" s="10" t="s">
        <v>36</v>
      </c>
      <c r="AX146" s="10" t="s">
        <v>79</v>
      </c>
      <c r="AY146" s="156" t="s">
        <v>159</v>
      </c>
    </row>
    <row r="147" spans="2:51" s="11" customFormat="1" ht="22.5" customHeight="1">
      <c r="B147" s="161"/>
      <c r="E147" s="167" t="s">
        <v>3</v>
      </c>
      <c r="F147" s="255" t="s">
        <v>168</v>
      </c>
      <c r="G147" s="254"/>
      <c r="H147" s="254"/>
      <c r="I147" s="254"/>
      <c r="K147" s="163">
        <v>182430</v>
      </c>
      <c r="R147" s="164"/>
      <c r="T147" s="165"/>
      <c r="AA147" s="166"/>
      <c r="AT147" s="167" t="s">
        <v>167</v>
      </c>
      <c r="AU147" s="167" t="s">
        <v>103</v>
      </c>
      <c r="AV147" s="11" t="s">
        <v>164</v>
      </c>
      <c r="AW147" s="11" t="s">
        <v>36</v>
      </c>
      <c r="AX147" s="11" t="s">
        <v>21</v>
      </c>
      <c r="AY147" s="167" t="s">
        <v>159</v>
      </c>
    </row>
    <row r="148" spans="2:65" s="1" customFormat="1" ht="31.5" customHeight="1">
      <c r="B148" s="121"/>
      <c r="C148" s="148" t="s">
        <v>1082</v>
      </c>
      <c r="D148" s="148" t="s">
        <v>160</v>
      </c>
      <c r="E148" s="189" t="s">
        <v>1083</v>
      </c>
      <c r="F148" s="247" t="s">
        <v>1084</v>
      </c>
      <c r="G148" s="248"/>
      <c r="H148" s="248"/>
      <c r="I148" s="248"/>
      <c r="J148" s="150" t="s">
        <v>163</v>
      </c>
      <c r="K148" s="151">
        <f>K149</f>
        <v>2027</v>
      </c>
      <c r="L148" s="249">
        <v>0</v>
      </c>
      <c r="M148" s="248"/>
      <c r="N148" s="250">
        <f>ROUND(L148*K148,2)</f>
        <v>0</v>
      </c>
      <c r="O148" s="248"/>
      <c r="P148" s="248"/>
      <c r="Q148" s="248"/>
      <c r="R148" s="123"/>
      <c r="T148" s="152" t="s">
        <v>3</v>
      </c>
      <c r="U148" s="40" t="s">
        <v>44</v>
      </c>
      <c r="W148" s="153">
        <f>V148*K148</f>
        <v>0</v>
      </c>
      <c r="X148" s="153">
        <v>0</v>
      </c>
      <c r="Y148" s="153">
        <f>X148*K148</f>
        <v>0</v>
      </c>
      <c r="Z148" s="153">
        <v>0</v>
      </c>
      <c r="AA148" s="15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7" t="s">
        <v>21</v>
      </c>
      <c r="BK148" s="98">
        <f>ROUND(L148*K148,2)</f>
        <v>0</v>
      </c>
      <c r="BL148" s="17" t="s">
        <v>164</v>
      </c>
      <c r="BM148" s="17" t="s">
        <v>713</v>
      </c>
    </row>
    <row r="149" spans="2:51" s="10" customFormat="1" ht="22.5" customHeight="1">
      <c r="B149" s="155"/>
      <c r="E149" s="156" t="s">
        <v>3</v>
      </c>
      <c r="F149" s="251">
        <v>2027</v>
      </c>
      <c r="G149" s="252"/>
      <c r="H149" s="252"/>
      <c r="I149" s="252"/>
      <c r="K149" s="157">
        <v>2027</v>
      </c>
      <c r="R149" s="158"/>
      <c r="T149" s="159"/>
      <c r="AA149" s="160"/>
      <c r="AT149" s="156" t="s">
        <v>167</v>
      </c>
      <c r="AU149" s="156" t="s">
        <v>103</v>
      </c>
      <c r="AV149" s="10" t="s">
        <v>103</v>
      </c>
      <c r="AW149" s="10" t="s">
        <v>36</v>
      </c>
      <c r="AX149" s="10" t="s">
        <v>79</v>
      </c>
      <c r="AY149" s="156" t="s">
        <v>159</v>
      </c>
    </row>
    <row r="150" spans="2:51" s="11" customFormat="1" ht="22.5" customHeight="1">
      <c r="B150" s="161"/>
      <c r="E150" s="167" t="s">
        <v>3</v>
      </c>
      <c r="F150" s="255" t="s">
        <v>168</v>
      </c>
      <c r="G150" s="254"/>
      <c r="H150" s="254"/>
      <c r="I150" s="254"/>
      <c r="K150" s="163">
        <v>2027</v>
      </c>
      <c r="R150" s="164"/>
      <c r="T150" s="165"/>
      <c r="AA150" s="166"/>
      <c r="AT150" s="167" t="s">
        <v>167</v>
      </c>
      <c r="AU150" s="167" t="s">
        <v>103</v>
      </c>
      <c r="AV150" s="11" t="s">
        <v>164</v>
      </c>
      <c r="AW150" s="11" t="s">
        <v>36</v>
      </c>
      <c r="AX150" s="11" t="s">
        <v>21</v>
      </c>
      <c r="AY150" s="167" t="s">
        <v>159</v>
      </c>
    </row>
    <row r="151" spans="2:65" s="1" customFormat="1" ht="31.5" customHeight="1">
      <c r="B151" s="121"/>
      <c r="C151" s="148" t="s">
        <v>103</v>
      </c>
      <c r="D151" s="148" t="s">
        <v>160</v>
      </c>
      <c r="E151" s="149" t="s">
        <v>183</v>
      </c>
      <c r="F151" s="247" t="s">
        <v>184</v>
      </c>
      <c r="G151" s="248"/>
      <c r="H151" s="248"/>
      <c r="I151" s="248"/>
      <c r="J151" s="150" t="s">
        <v>163</v>
      </c>
      <c r="K151" s="151">
        <v>586</v>
      </c>
      <c r="L151" s="249">
        <v>0</v>
      </c>
      <c r="M151" s="248"/>
      <c r="N151" s="250">
        <f>ROUND(L151*K151,2)</f>
        <v>0</v>
      </c>
      <c r="O151" s="248"/>
      <c r="P151" s="248"/>
      <c r="Q151" s="248"/>
      <c r="R151" s="123"/>
      <c r="T151" s="152" t="s">
        <v>3</v>
      </c>
      <c r="U151" s="40" t="s">
        <v>44</v>
      </c>
      <c r="W151" s="153">
        <f>V151*K151</f>
        <v>0</v>
      </c>
      <c r="X151" s="153">
        <v>4E-05</v>
      </c>
      <c r="Y151" s="153">
        <f>X151*K151</f>
        <v>0.023440000000000003</v>
      </c>
      <c r="Z151" s="153">
        <v>0</v>
      </c>
      <c r="AA151" s="154">
        <f>Z151*K151</f>
        <v>0</v>
      </c>
      <c r="AR151" s="17" t="s">
        <v>164</v>
      </c>
      <c r="AT151" s="17" t="s">
        <v>160</v>
      </c>
      <c r="AU151" s="17" t="s">
        <v>103</v>
      </c>
      <c r="AY151" s="17" t="s">
        <v>159</v>
      </c>
      <c r="BE151" s="98">
        <f>IF(U151="základní",N151,0)</f>
        <v>0</v>
      </c>
      <c r="BF151" s="98">
        <f>IF(U151="snížená",N151,0)</f>
        <v>0</v>
      </c>
      <c r="BG151" s="98">
        <f>IF(U151="zákl. přenesená",N151,0)</f>
        <v>0</v>
      </c>
      <c r="BH151" s="98">
        <f>IF(U151="sníž. přenesená",N151,0)</f>
        <v>0</v>
      </c>
      <c r="BI151" s="98">
        <f>IF(U151="nulová",N151,0)</f>
        <v>0</v>
      </c>
      <c r="BJ151" s="17" t="s">
        <v>21</v>
      </c>
      <c r="BK151" s="98">
        <f>ROUND(L151*K151,2)</f>
        <v>0</v>
      </c>
      <c r="BL151" s="17" t="s">
        <v>164</v>
      </c>
      <c r="BM151" s="17" t="s">
        <v>715</v>
      </c>
    </row>
    <row r="152" spans="2:51" s="10" customFormat="1" ht="22.5" customHeight="1">
      <c r="B152" s="155"/>
      <c r="E152" s="156" t="s">
        <v>3</v>
      </c>
      <c r="F152" s="251" t="s">
        <v>716</v>
      </c>
      <c r="G152" s="252"/>
      <c r="H152" s="252"/>
      <c r="I152" s="252"/>
      <c r="K152" s="157">
        <v>586</v>
      </c>
      <c r="R152" s="158"/>
      <c r="T152" s="159"/>
      <c r="AA152" s="160"/>
      <c r="AT152" s="156" t="s">
        <v>167</v>
      </c>
      <c r="AU152" s="156" t="s">
        <v>103</v>
      </c>
      <c r="AV152" s="10" t="s">
        <v>103</v>
      </c>
      <c r="AW152" s="10" t="s">
        <v>36</v>
      </c>
      <c r="AX152" s="10" t="s">
        <v>79</v>
      </c>
      <c r="AY152" s="156" t="s">
        <v>159</v>
      </c>
    </row>
    <row r="153" spans="2:51" s="11" customFormat="1" ht="22.5" customHeight="1">
      <c r="B153" s="161"/>
      <c r="E153" s="162" t="s">
        <v>3</v>
      </c>
      <c r="F153" s="253" t="s">
        <v>168</v>
      </c>
      <c r="G153" s="254"/>
      <c r="H153" s="254"/>
      <c r="I153" s="254"/>
      <c r="K153" s="163">
        <v>586</v>
      </c>
      <c r="R153" s="164"/>
      <c r="T153" s="165"/>
      <c r="AA153" s="166"/>
      <c r="AT153" s="167" t="s">
        <v>167</v>
      </c>
      <c r="AU153" s="167" t="s">
        <v>103</v>
      </c>
      <c r="AV153" s="11" t="s">
        <v>164</v>
      </c>
      <c r="AW153" s="11" t="s">
        <v>36</v>
      </c>
      <c r="AX153" s="11" t="s">
        <v>21</v>
      </c>
      <c r="AY153" s="167" t="s">
        <v>159</v>
      </c>
    </row>
    <row r="154" spans="2:65" s="1" customFormat="1" ht="31.5" customHeight="1">
      <c r="B154" s="121"/>
      <c r="C154" s="148" t="s">
        <v>173</v>
      </c>
      <c r="D154" s="148" t="s">
        <v>160</v>
      </c>
      <c r="E154" s="149" t="s">
        <v>188</v>
      </c>
      <c r="F154" s="247" t="s">
        <v>189</v>
      </c>
      <c r="G154" s="248"/>
      <c r="H154" s="248"/>
      <c r="I154" s="248"/>
      <c r="J154" s="150" t="s">
        <v>163</v>
      </c>
      <c r="K154" s="151">
        <v>8.64</v>
      </c>
      <c r="L154" s="249">
        <v>0</v>
      </c>
      <c r="M154" s="248"/>
      <c r="N154" s="250">
        <f>ROUND(L154*K154,2)</f>
        <v>0</v>
      </c>
      <c r="O154" s="248"/>
      <c r="P154" s="248"/>
      <c r="Q154" s="248"/>
      <c r="R154" s="123"/>
      <c r="T154" s="152" t="s">
        <v>3</v>
      </c>
      <c r="U154" s="40" t="s">
        <v>44</v>
      </c>
      <c r="W154" s="153">
        <f>V154*K154</f>
        <v>0</v>
      </c>
      <c r="X154" s="153">
        <v>0.00095</v>
      </c>
      <c r="Y154" s="153">
        <f>X154*K154</f>
        <v>0.008208</v>
      </c>
      <c r="Z154" s="153">
        <v>0</v>
      </c>
      <c r="AA154" s="154">
        <f>Z154*K154</f>
        <v>0</v>
      </c>
      <c r="AR154" s="17" t="s">
        <v>164</v>
      </c>
      <c r="AT154" s="17" t="s">
        <v>160</v>
      </c>
      <c r="AU154" s="17" t="s">
        <v>103</v>
      </c>
      <c r="AY154" s="17" t="s">
        <v>159</v>
      </c>
      <c r="BE154" s="98">
        <f>IF(U154="základní",N154,0)</f>
        <v>0</v>
      </c>
      <c r="BF154" s="98">
        <f>IF(U154="snížená",N154,0)</f>
        <v>0</v>
      </c>
      <c r="BG154" s="98">
        <f>IF(U154="zákl. přenesená",N154,0)</f>
        <v>0</v>
      </c>
      <c r="BH154" s="98">
        <f>IF(U154="sníž. přenesená",N154,0)</f>
        <v>0</v>
      </c>
      <c r="BI154" s="98">
        <f>IF(U154="nulová",N154,0)</f>
        <v>0</v>
      </c>
      <c r="BJ154" s="17" t="s">
        <v>21</v>
      </c>
      <c r="BK154" s="98">
        <f>ROUND(L154*K154,2)</f>
        <v>0</v>
      </c>
      <c r="BL154" s="17" t="s">
        <v>164</v>
      </c>
      <c r="BM154" s="17" t="s">
        <v>717</v>
      </c>
    </row>
    <row r="155" spans="2:51" s="10" customFormat="1" ht="22.5" customHeight="1">
      <c r="B155" s="155"/>
      <c r="E155" s="156" t="s">
        <v>3</v>
      </c>
      <c r="F155" s="251" t="s">
        <v>718</v>
      </c>
      <c r="G155" s="252"/>
      <c r="H155" s="252"/>
      <c r="I155" s="252"/>
      <c r="K155" s="157">
        <v>8.64</v>
      </c>
      <c r="R155" s="158"/>
      <c r="T155" s="159"/>
      <c r="AA155" s="160"/>
      <c r="AT155" s="156" t="s">
        <v>167</v>
      </c>
      <c r="AU155" s="156" t="s">
        <v>103</v>
      </c>
      <c r="AV155" s="10" t="s">
        <v>103</v>
      </c>
      <c r="AW155" s="10" t="s">
        <v>36</v>
      </c>
      <c r="AX155" s="10" t="s">
        <v>79</v>
      </c>
      <c r="AY155" s="156" t="s">
        <v>159</v>
      </c>
    </row>
    <row r="156" spans="2:51" s="11" customFormat="1" ht="22.5" customHeight="1">
      <c r="B156" s="161"/>
      <c r="E156" s="162" t="s">
        <v>3</v>
      </c>
      <c r="F156" s="253" t="s">
        <v>168</v>
      </c>
      <c r="G156" s="254"/>
      <c r="H156" s="254"/>
      <c r="I156" s="254"/>
      <c r="K156" s="163">
        <v>8.64</v>
      </c>
      <c r="R156" s="164"/>
      <c r="T156" s="165"/>
      <c r="AA156" s="166"/>
      <c r="AT156" s="167" t="s">
        <v>167</v>
      </c>
      <c r="AU156" s="167" t="s">
        <v>103</v>
      </c>
      <c r="AV156" s="11" t="s">
        <v>164</v>
      </c>
      <c r="AW156" s="11" t="s">
        <v>36</v>
      </c>
      <c r="AX156" s="11" t="s">
        <v>21</v>
      </c>
      <c r="AY156" s="167" t="s">
        <v>159</v>
      </c>
    </row>
    <row r="157" spans="2:65" s="1" customFormat="1" ht="31.5" customHeight="1">
      <c r="B157" s="121"/>
      <c r="C157" s="148" t="s">
        <v>164</v>
      </c>
      <c r="D157" s="148" t="s">
        <v>160</v>
      </c>
      <c r="E157" s="149" t="s">
        <v>200</v>
      </c>
      <c r="F157" s="247" t="s">
        <v>201</v>
      </c>
      <c r="G157" s="248"/>
      <c r="H157" s="248"/>
      <c r="I157" s="248"/>
      <c r="J157" s="150" t="s">
        <v>163</v>
      </c>
      <c r="K157" s="151">
        <v>8.64</v>
      </c>
      <c r="L157" s="249">
        <v>0</v>
      </c>
      <c r="M157" s="248"/>
      <c r="N157" s="250">
        <f>ROUND(L157*K157,2)</f>
        <v>0</v>
      </c>
      <c r="O157" s="248"/>
      <c r="P157" s="248"/>
      <c r="Q157" s="248"/>
      <c r="R157" s="123"/>
      <c r="T157" s="152" t="s">
        <v>3</v>
      </c>
      <c r="U157" s="40" t="s">
        <v>44</v>
      </c>
      <c r="W157" s="153">
        <f>V157*K157</f>
        <v>0</v>
      </c>
      <c r="X157" s="153">
        <v>0</v>
      </c>
      <c r="Y157" s="153">
        <f>X157*K157</f>
        <v>0</v>
      </c>
      <c r="Z157" s="153">
        <v>0.055</v>
      </c>
      <c r="AA157" s="154">
        <f>Z157*K157</f>
        <v>0.4752</v>
      </c>
      <c r="AR157" s="17" t="s">
        <v>164</v>
      </c>
      <c r="AT157" s="17" t="s">
        <v>160</v>
      </c>
      <c r="AU157" s="17" t="s">
        <v>103</v>
      </c>
      <c r="AY157" s="17" t="s">
        <v>159</v>
      </c>
      <c r="BE157" s="98">
        <f>IF(U157="základní",N157,0)</f>
        <v>0</v>
      </c>
      <c r="BF157" s="98">
        <f>IF(U157="snížená",N157,0)</f>
        <v>0</v>
      </c>
      <c r="BG157" s="98">
        <f>IF(U157="zákl. přenesená",N157,0)</f>
        <v>0</v>
      </c>
      <c r="BH157" s="98">
        <f>IF(U157="sníž. přenesená",N157,0)</f>
        <v>0</v>
      </c>
      <c r="BI157" s="98">
        <f>IF(U157="nulová",N157,0)</f>
        <v>0</v>
      </c>
      <c r="BJ157" s="17" t="s">
        <v>21</v>
      </c>
      <c r="BK157" s="98">
        <f>ROUND(L157*K157,2)</f>
        <v>0</v>
      </c>
      <c r="BL157" s="17" t="s">
        <v>164</v>
      </c>
      <c r="BM157" s="17" t="s">
        <v>719</v>
      </c>
    </row>
    <row r="158" spans="2:51" s="10" customFormat="1" ht="22.5" customHeight="1">
      <c r="B158" s="155"/>
      <c r="E158" s="156" t="s">
        <v>3</v>
      </c>
      <c r="F158" s="251" t="s">
        <v>718</v>
      </c>
      <c r="G158" s="252"/>
      <c r="H158" s="252"/>
      <c r="I158" s="252"/>
      <c r="K158" s="157">
        <v>8.64</v>
      </c>
      <c r="R158" s="158"/>
      <c r="T158" s="159"/>
      <c r="AA158" s="160"/>
      <c r="AT158" s="156" t="s">
        <v>167</v>
      </c>
      <c r="AU158" s="156" t="s">
        <v>103</v>
      </c>
      <c r="AV158" s="10" t="s">
        <v>103</v>
      </c>
      <c r="AW158" s="10" t="s">
        <v>36</v>
      </c>
      <c r="AX158" s="10" t="s">
        <v>79</v>
      </c>
      <c r="AY158" s="156" t="s">
        <v>159</v>
      </c>
    </row>
    <row r="159" spans="2:51" s="11" customFormat="1" ht="22.5" customHeight="1">
      <c r="B159" s="161"/>
      <c r="E159" s="162" t="s">
        <v>3</v>
      </c>
      <c r="F159" s="253" t="s">
        <v>168</v>
      </c>
      <c r="G159" s="254"/>
      <c r="H159" s="254"/>
      <c r="I159" s="254"/>
      <c r="K159" s="163">
        <v>8.64</v>
      </c>
      <c r="R159" s="164"/>
      <c r="T159" s="165"/>
      <c r="AA159" s="166"/>
      <c r="AT159" s="167" t="s">
        <v>167</v>
      </c>
      <c r="AU159" s="167" t="s">
        <v>103</v>
      </c>
      <c r="AV159" s="11" t="s">
        <v>164</v>
      </c>
      <c r="AW159" s="11" t="s">
        <v>36</v>
      </c>
      <c r="AX159" s="11" t="s">
        <v>21</v>
      </c>
      <c r="AY159" s="167" t="s">
        <v>159</v>
      </c>
    </row>
    <row r="160" spans="2:65" s="1" customFormat="1" ht="31.5" customHeight="1">
      <c r="B160" s="121"/>
      <c r="C160" s="148" t="s">
        <v>182</v>
      </c>
      <c r="D160" s="148" t="s">
        <v>160</v>
      </c>
      <c r="E160" s="149" t="s">
        <v>204</v>
      </c>
      <c r="F160" s="247" t="s">
        <v>205</v>
      </c>
      <c r="G160" s="248"/>
      <c r="H160" s="248"/>
      <c r="I160" s="248"/>
      <c r="J160" s="150" t="s">
        <v>206</v>
      </c>
      <c r="K160" s="151">
        <v>18</v>
      </c>
      <c r="L160" s="249">
        <v>0</v>
      </c>
      <c r="M160" s="248"/>
      <c r="N160" s="250">
        <f>ROUND(L160*K160,2)</f>
        <v>0</v>
      </c>
      <c r="O160" s="248"/>
      <c r="P160" s="248"/>
      <c r="Q160" s="248"/>
      <c r="R160" s="123"/>
      <c r="T160" s="152" t="s">
        <v>3</v>
      </c>
      <c r="U160" s="40" t="s">
        <v>44</v>
      </c>
      <c r="W160" s="153">
        <f>V160*K160</f>
        <v>0</v>
      </c>
      <c r="X160" s="153">
        <v>0</v>
      </c>
      <c r="Y160" s="153">
        <f>X160*K160</f>
        <v>0</v>
      </c>
      <c r="Z160" s="153">
        <v>0.097</v>
      </c>
      <c r="AA160" s="154">
        <f>Z160*K160</f>
        <v>1.746</v>
      </c>
      <c r="AR160" s="17" t="s">
        <v>164</v>
      </c>
      <c r="AT160" s="17" t="s">
        <v>160</v>
      </c>
      <c r="AU160" s="17" t="s">
        <v>103</v>
      </c>
      <c r="AY160" s="17" t="s">
        <v>159</v>
      </c>
      <c r="BE160" s="98">
        <f>IF(U160="základní",N160,0)</f>
        <v>0</v>
      </c>
      <c r="BF160" s="98">
        <f>IF(U160="snížená",N160,0)</f>
        <v>0</v>
      </c>
      <c r="BG160" s="98">
        <f>IF(U160="zákl. přenesená",N160,0)</f>
        <v>0</v>
      </c>
      <c r="BH160" s="98">
        <f>IF(U160="sníž. přenesená",N160,0)</f>
        <v>0</v>
      </c>
      <c r="BI160" s="98">
        <f>IF(U160="nulová",N160,0)</f>
        <v>0</v>
      </c>
      <c r="BJ160" s="17" t="s">
        <v>21</v>
      </c>
      <c r="BK160" s="98">
        <f>ROUND(L160*K160,2)</f>
        <v>0</v>
      </c>
      <c r="BL160" s="17" t="s">
        <v>164</v>
      </c>
      <c r="BM160" s="17" t="s">
        <v>720</v>
      </c>
    </row>
    <row r="161" spans="2:51" s="10" customFormat="1" ht="22.5" customHeight="1">
      <c r="B161" s="155"/>
      <c r="E161" s="156" t="s">
        <v>3</v>
      </c>
      <c r="F161" s="251" t="s">
        <v>721</v>
      </c>
      <c r="G161" s="252"/>
      <c r="H161" s="252"/>
      <c r="I161" s="252"/>
      <c r="K161" s="157">
        <v>18</v>
      </c>
      <c r="R161" s="158"/>
      <c r="T161" s="159"/>
      <c r="AA161" s="160"/>
      <c r="AT161" s="156" t="s">
        <v>167</v>
      </c>
      <c r="AU161" s="156" t="s">
        <v>103</v>
      </c>
      <c r="AV161" s="10" t="s">
        <v>103</v>
      </c>
      <c r="AW161" s="10" t="s">
        <v>36</v>
      </c>
      <c r="AX161" s="10" t="s">
        <v>79</v>
      </c>
      <c r="AY161" s="156" t="s">
        <v>159</v>
      </c>
    </row>
    <row r="162" spans="2:51" s="11" customFormat="1" ht="22.5" customHeight="1">
      <c r="B162" s="161"/>
      <c r="E162" s="162" t="s">
        <v>3</v>
      </c>
      <c r="F162" s="253" t="s">
        <v>168</v>
      </c>
      <c r="G162" s="254"/>
      <c r="H162" s="254"/>
      <c r="I162" s="254"/>
      <c r="K162" s="163">
        <v>18</v>
      </c>
      <c r="R162" s="164"/>
      <c r="T162" s="165"/>
      <c r="AA162" s="166"/>
      <c r="AT162" s="167" t="s">
        <v>167</v>
      </c>
      <c r="AU162" s="167" t="s">
        <v>103</v>
      </c>
      <c r="AV162" s="11" t="s">
        <v>164</v>
      </c>
      <c r="AW162" s="11" t="s">
        <v>36</v>
      </c>
      <c r="AX162" s="11" t="s">
        <v>21</v>
      </c>
      <c r="AY162" s="167" t="s">
        <v>159</v>
      </c>
    </row>
    <row r="163" spans="2:65" s="1" customFormat="1" ht="31.5" customHeight="1">
      <c r="B163" s="121"/>
      <c r="C163" s="148" t="s">
        <v>187</v>
      </c>
      <c r="D163" s="148" t="s">
        <v>160</v>
      </c>
      <c r="E163" s="149" t="s">
        <v>209</v>
      </c>
      <c r="F163" s="247" t="s">
        <v>210</v>
      </c>
      <c r="G163" s="248"/>
      <c r="H163" s="248"/>
      <c r="I163" s="248"/>
      <c r="J163" s="150" t="s">
        <v>211</v>
      </c>
      <c r="K163" s="151">
        <v>75</v>
      </c>
      <c r="L163" s="249">
        <v>0</v>
      </c>
      <c r="M163" s="248"/>
      <c r="N163" s="250">
        <f>ROUND(L163*K163,2)</f>
        <v>0</v>
      </c>
      <c r="O163" s="248"/>
      <c r="P163" s="248"/>
      <c r="Q163" s="248"/>
      <c r="R163" s="123"/>
      <c r="T163" s="152" t="s">
        <v>3</v>
      </c>
      <c r="U163" s="40" t="s">
        <v>44</v>
      </c>
      <c r="W163" s="153">
        <f>V163*K163</f>
        <v>0</v>
      </c>
      <c r="X163" s="153">
        <v>0.01257</v>
      </c>
      <c r="Y163" s="153">
        <f>X163*K163</f>
        <v>0.94275</v>
      </c>
      <c r="Z163" s="153">
        <v>0</v>
      </c>
      <c r="AA163" s="154">
        <f>Z163*K163</f>
        <v>0</v>
      </c>
      <c r="AR163" s="17" t="s">
        <v>164</v>
      </c>
      <c r="AT163" s="17" t="s">
        <v>160</v>
      </c>
      <c r="AU163" s="17" t="s">
        <v>103</v>
      </c>
      <c r="AY163" s="17" t="s">
        <v>159</v>
      </c>
      <c r="BE163" s="98">
        <f>IF(U163="základní",N163,0)</f>
        <v>0</v>
      </c>
      <c r="BF163" s="98">
        <f>IF(U163="snížená",N163,0)</f>
        <v>0</v>
      </c>
      <c r="BG163" s="98">
        <f>IF(U163="zákl. přenesená",N163,0)</f>
        <v>0</v>
      </c>
      <c r="BH163" s="98">
        <f>IF(U163="sníž. přenesená",N163,0)</f>
        <v>0</v>
      </c>
      <c r="BI163" s="98">
        <f>IF(U163="nulová",N163,0)</f>
        <v>0</v>
      </c>
      <c r="BJ163" s="17" t="s">
        <v>21</v>
      </c>
      <c r="BK163" s="98">
        <f>ROUND(L163*K163,2)</f>
        <v>0</v>
      </c>
      <c r="BL163" s="17" t="s">
        <v>164</v>
      </c>
      <c r="BM163" s="17" t="s">
        <v>722</v>
      </c>
    </row>
    <row r="164" spans="2:51" s="10" customFormat="1" ht="22.5" customHeight="1">
      <c r="B164" s="155"/>
      <c r="E164" s="156" t="s">
        <v>3</v>
      </c>
      <c r="F164" s="251" t="s">
        <v>723</v>
      </c>
      <c r="G164" s="252"/>
      <c r="H164" s="252"/>
      <c r="I164" s="252"/>
      <c r="K164" s="157">
        <v>75</v>
      </c>
      <c r="R164" s="158"/>
      <c r="T164" s="159"/>
      <c r="AA164" s="160"/>
      <c r="AT164" s="156" t="s">
        <v>167</v>
      </c>
      <c r="AU164" s="156" t="s">
        <v>103</v>
      </c>
      <c r="AV164" s="10" t="s">
        <v>103</v>
      </c>
      <c r="AW164" s="10" t="s">
        <v>36</v>
      </c>
      <c r="AX164" s="10" t="s">
        <v>79</v>
      </c>
      <c r="AY164" s="156" t="s">
        <v>159</v>
      </c>
    </row>
    <row r="165" spans="2:51" s="11" customFormat="1" ht="22.5" customHeight="1">
      <c r="B165" s="161"/>
      <c r="E165" s="162" t="s">
        <v>3</v>
      </c>
      <c r="F165" s="253" t="s">
        <v>168</v>
      </c>
      <c r="G165" s="254"/>
      <c r="H165" s="254"/>
      <c r="I165" s="254"/>
      <c r="K165" s="163">
        <v>75</v>
      </c>
      <c r="R165" s="164"/>
      <c r="T165" s="165"/>
      <c r="AA165" s="166"/>
      <c r="AT165" s="167" t="s">
        <v>167</v>
      </c>
      <c r="AU165" s="167" t="s">
        <v>103</v>
      </c>
      <c r="AV165" s="11" t="s">
        <v>164</v>
      </c>
      <c r="AW165" s="11" t="s">
        <v>36</v>
      </c>
      <c r="AX165" s="11" t="s">
        <v>21</v>
      </c>
      <c r="AY165" s="167" t="s">
        <v>159</v>
      </c>
    </row>
    <row r="166" spans="2:65" s="1" customFormat="1" ht="31.5" customHeight="1">
      <c r="B166" s="121"/>
      <c r="C166" s="148" t="s">
        <v>192</v>
      </c>
      <c r="D166" s="148" t="s">
        <v>160</v>
      </c>
      <c r="E166" s="149" t="s">
        <v>215</v>
      </c>
      <c r="F166" s="247" t="s">
        <v>216</v>
      </c>
      <c r="G166" s="248"/>
      <c r="H166" s="248"/>
      <c r="I166" s="248"/>
      <c r="J166" s="150" t="s">
        <v>163</v>
      </c>
      <c r="K166" s="151">
        <v>2.628</v>
      </c>
      <c r="L166" s="249">
        <v>0</v>
      </c>
      <c r="M166" s="248"/>
      <c r="N166" s="250">
        <f>ROUND(L166*K166,2)</f>
        <v>0</v>
      </c>
      <c r="O166" s="248"/>
      <c r="P166" s="248"/>
      <c r="Q166" s="248"/>
      <c r="R166" s="123"/>
      <c r="T166" s="152" t="s">
        <v>3</v>
      </c>
      <c r="U166" s="40" t="s">
        <v>44</v>
      </c>
      <c r="W166" s="153">
        <f>V166*K166</f>
        <v>0</v>
      </c>
      <c r="X166" s="153">
        <v>0</v>
      </c>
      <c r="Y166" s="153">
        <f>X166*K166</f>
        <v>0</v>
      </c>
      <c r="Z166" s="153">
        <v>0.05</v>
      </c>
      <c r="AA166" s="154">
        <f>Z166*K166</f>
        <v>0.13140000000000002</v>
      </c>
      <c r="AR166" s="17" t="s">
        <v>164</v>
      </c>
      <c r="AT166" s="17" t="s">
        <v>160</v>
      </c>
      <c r="AU166" s="17" t="s">
        <v>103</v>
      </c>
      <c r="AY166" s="17" t="s">
        <v>159</v>
      </c>
      <c r="BE166" s="98">
        <f>IF(U166="základní",N166,0)</f>
        <v>0</v>
      </c>
      <c r="BF166" s="98">
        <f>IF(U166="snížená",N166,0)</f>
        <v>0</v>
      </c>
      <c r="BG166" s="98">
        <f>IF(U166="zákl. přenesená",N166,0)</f>
        <v>0</v>
      </c>
      <c r="BH166" s="98">
        <f>IF(U166="sníž. přenesená",N166,0)</f>
        <v>0</v>
      </c>
      <c r="BI166" s="98">
        <f>IF(U166="nulová",N166,0)</f>
        <v>0</v>
      </c>
      <c r="BJ166" s="17" t="s">
        <v>21</v>
      </c>
      <c r="BK166" s="98">
        <f>ROUND(L166*K166,2)</f>
        <v>0</v>
      </c>
      <c r="BL166" s="17" t="s">
        <v>164</v>
      </c>
      <c r="BM166" s="17" t="s">
        <v>724</v>
      </c>
    </row>
    <row r="167" spans="2:51" s="10" customFormat="1" ht="31.5" customHeight="1">
      <c r="B167" s="155"/>
      <c r="E167" s="156" t="s">
        <v>3</v>
      </c>
      <c r="F167" s="251" t="s">
        <v>725</v>
      </c>
      <c r="G167" s="252"/>
      <c r="H167" s="252"/>
      <c r="I167" s="252"/>
      <c r="K167" s="157">
        <v>2.628</v>
      </c>
      <c r="R167" s="158"/>
      <c r="T167" s="159"/>
      <c r="AA167" s="160"/>
      <c r="AT167" s="156" t="s">
        <v>167</v>
      </c>
      <c r="AU167" s="156" t="s">
        <v>103</v>
      </c>
      <c r="AV167" s="10" t="s">
        <v>103</v>
      </c>
      <c r="AW167" s="10" t="s">
        <v>36</v>
      </c>
      <c r="AX167" s="10" t="s">
        <v>79</v>
      </c>
      <c r="AY167" s="156" t="s">
        <v>159</v>
      </c>
    </row>
    <row r="168" spans="2:51" s="11" customFormat="1" ht="22.5" customHeight="1">
      <c r="B168" s="161"/>
      <c r="E168" s="162" t="s">
        <v>3</v>
      </c>
      <c r="F168" s="253" t="s">
        <v>168</v>
      </c>
      <c r="G168" s="254"/>
      <c r="H168" s="254"/>
      <c r="I168" s="254"/>
      <c r="K168" s="163">
        <v>2.628</v>
      </c>
      <c r="R168" s="164"/>
      <c r="T168" s="165"/>
      <c r="AA168" s="166"/>
      <c r="AT168" s="167" t="s">
        <v>167</v>
      </c>
      <c r="AU168" s="167" t="s">
        <v>103</v>
      </c>
      <c r="AV168" s="11" t="s">
        <v>164</v>
      </c>
      <c r="AW168" s="11" t="s">
        <v>36</v>
      </c>
      <c r="AX168" s="11" t="s">
        <v>21</v>
      </c>
      <c r="AY168" s="167" t="s">
        <v>159</v>
      </c>
    </row>
    <row r="169" spans="2:63" s="9" customFormat="1" ht="29.85" customHeight="1">
      <c r="B169" s="138"/>
      <c r="D169" s="147" t="s">
        <v>117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265">
        <f>BK169</f>
        <v>0</v>
      </c>
      <c r="O169" s="266"/>
      <c r="P169" s="266"/>
      <c r="Q169" s="266"/>
      <c r="R169" s="140"/>
      <c r="T169" s="141"/>
      <c r="W169" s="142">
        <f>SUM(W170:W188)</f>
        <v>0</v>
      </c>
      <c r="Y169" s="142">
        <f>SUM(Y170:Y188)</f>
        <v>0</v>
      </c>
      <c r="AA169" s="143">
        <f>SUM(AA170:AA188)</f>
        <v>1.172</v>
      </c>
      <c r="AR169" s="144" t="s">
        <v>21</v>
      </c>
      <c r="AT169" s="145" t="s">
        <v>78</v>
      </c>
      <c r="AU169" s="145" t="s">
        <v>21</v>
      </c>
      <c r="AY169" s="144" t="s">
        <v>159</v>
      </c>
      <c r="BK169" s="146">
        <f>SUM(BK170:BK188)</f>
        <v>0</v>
      </c>
    </row>
    <row r="170" spans="2:65" s="1" customFormat="1" ht="31.5" customHeight="1">
      <c r="B170" s="121"/>
      <c r="C170" s="148" t="s">
        <v>199</v>
      </c>
      <c r="D170" s="148" t="s">
        <v>160</v>
      </c>
      <c r="E170" s="149" t="s">
        <v>220</v>
      </c>
      <c r="F170" s="247" t="s">
        <v>726</v>
      </c>
      <c r="G170" s="248"/>
      <c r="H170" s="248"/>
      <c r="I170" s="248"/>
      <c r="J170" s="150" t="s">
        <v>163</v>
      </c>
      <c r="K170" s="151">
        <v>586</v>
      </c>
      <c r="L170" s="249">
        <v>0</v>
      </c>
      <c r="M170" s="248"/>
      <c r="N170" s="250">
        <f>ROUND(L170*K170,2)</f>
        <v>0</v>
      </c>
      <c r="O170" s="248"/>
      <c r="P170" s="248"/>
      <c r="Q170" s="248"/>
      <c r="R170" s="123"/>
      <c r="T170" s="152" t="s">
        <v>3</v>
      </c>
      <c r="U170" s="40" t="s">
        <v>44</v>
      </c>
      <c r="W170" s="153">
        <f>V170*K170</f>
        <v>0</v>
      </c>
      <c r="X170" s="153">
        <v>0</v>
      </c>
      <c r="Y170" s="153">
        <f>X170*K170</f>
        <v>0</v>
      </c>
      <c r="Z170" s="153">
        <v>0.001</v>
      </c>
      <c r="AA170" s="154">
        <f>Z170*K170</f>
        <v>0.586</v>
      </c>
      <c r="AR170" s="17" t="s">
        <v>164</v>
      </c>
      <c r="AT170" s="17" t="s">
        <v>160</v>
      </c>
      <c r="AU170" s="17" t="s">
        <v>103</v>
      </c>
      <c r="AY170" s="17" t="s">
        <v>159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7" t="s">
        <v>21</v>
      </c>
      <c r="BK170" s="98">
        <f>ROUND(L170*K170,2)</f>
        <v>0</v>
      </c>
      <c r="BL170" s="17" t="s">
        <v>164</v>
      </c>
      <c r="BM170" s="17" t="s">
        <v>727</v>
      </c>
    </row>
    <row r="171" spans="2:51" s="10" customFormat="1" ht="22.5" customHeight="1">
      <c r="B171" s="155"/>
      <c r="E171" s="156" t="s">
        <v>3</v>
      </c>
      <c r="F171" s="251" t="s">
        <v>716</v>
      </c>
      <c r="G171" s="252"/>
      <c r="H171" s="252"/>
      <c r="I171" s="252"/>
      <c r="K171" s="157">
        <v>586</v>
      </c>
      <c r="R171" s="158"/>
      <c r="T171" s="159"/>
      <c r="AA171" s="160"/>
      <c r="AT171" s="156" t="s">
        <v>167</v>
      </c>
      <c r="AU171" s="156" t="s">
        <v>103</v>
      </c>
      <c r="AV171" s="10" t="s">
        <v>103</v>
      </c>
      <c r="AW171" s="10" t="s">
        <v>36</v>
      </c>
      <c r="AX171" s="10" t="s">
        <v>79</v>
      </c>
      <c r="AY171" s="156" t="s">
        <v>159</v>
      </c>
    </row>
    <row r="172" spans="2:51" s="11" customFormat="1" ht="22.5" customHeight="1">
      <c r="B172" s="161"/>
      <c r="E172" s="162" t="s">
        <v>3</v>
      </c>
      <c r="F172" s="253" t="s">
        <v>168</v>
      </c>
      <c r="G172" s="254"/>
      <c r="H172" s="254"/>
      <c r="I172" s="254"/>
      <c r="K172" s="163">
        <v>586</v>
      </c>
      <c r="R172" s="164"/>
      <c r="T172" s="165"/>
      <c r="AA172" s="166"/>
      <c r="AT172" s="167" t="s">
        <v>167</v>
      </c>
      <c r="AU172" s="167" t="s">
        <v>103</v>
      </c>
      <c r="AV172" s="11" t="s">
        <v>164</v>
      </c>
      <c r="AW172" s="11" t="s">
        <v>36</v>
      </c>
      <c r="AX172" s="11" t="s">
        <v>21</v>
      </c>
      <c r="AY172" s="167" t="s">
        <v>159</v>
      </c>
    </row>
    <row r="173" spans="2:65" s="1" customFormat="1" ht="22.5" customHeight="1">
      <c r="B173" s="121"/>
      <c r="C173" s="148" t="s">
        <v>203</v>
      </c>
      <c r="D173" s="148" t="s">
        <v>160</v>
      </c>
      <c r="E173" s="149" t="s">
        <v>224</v>
      </c>
      <c r="F173" s="247" t="s">
        <v>728</v>
      </c>
      <c r="G173" s="248"/>
      <c r="H173" s="248"/>
      <c r="I173" s="248"/>
      <c r="J173" s="150" t="s">
        <v>163</v>
      </c>
      <c r="K173" s="151">
        <v>586</v>
      </c>
      <c r="L173" s="249">
        <v>0</v>
      </c>
      <c r="M173" s="248"/>
      <c r="N173" s="250">
        <f>ROUND(L173*K173,2)</f>
        <v>0</v>
      </c>
      <c r="O173" s="248"/>
      <c r="P173" s="248"/>
      <c r="Q173" s="248"/>
      <c r="R173" s="123"/>
      <c r="T173" s="152" t="s">
        <v>3</v>
      </c>
      <c r="U173" s="40" t="s">
        <v>44</v>
      </c>
      <c r="W173" s="153">
        <f>V173*K173</f>
        <v>0</v>
      </c>
      <c r="X173" s="153">
        <v>0</v>
      </c>
      <c r="Y173" s="153">
        <f>X173*K173</f>
        <v>0</v>
      </c>
      <c r="Z173" s="153">
        <v>0.001</v>
      </c>
      <c r="AA173" s="154">
        <f>Z173*K173</f>
        <v>0.586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7" t="s">
        <v>21</v>
      </c>
      <c r="BK173" s="98">
        <f>ROUND(L173*K173,2)</f>
        <v>0</v>
      </c>
      <c r="BL173" s="17" t="s">
        <v>164</v>
      </c>
      <c r="BM173" s="17" t="s">
        <v>729</v>
      </c>
    </row>
    <row r="174" spans="2:51" s="10" customFormat="1" ht="22.5" customHeight="1">
      <c r="B174" s="155"/>
      <c r="E174" s="156" t="s">
        <v>3</v>
      </c>
      <c r="F174" s="251" t="s">
        <v>716</v>
      </c>
      <c r="G174" s="252"/>
      <c r="H174" s="252"/>
      <c r="I174" s="252"/>
      <c r="K174" s="157">
        <v>586</v>
      </c>
      <c r="R174" s="158"/>
      <c r="T174" s="159"/>
      <c r="AA174" s="160"/>
      <c r="AT174" s="156" t="s">
        <v>167</v>
      </c>
      <c r="AU174" s="156" t="s">
        <v>103</v>
      </c>
      <c r="AV174" s="10" t="s">
        <v>103</v>
      </c>
      <c r="AW174" s="10" t="s">
        <v>36</v>
      </c>
      <c r="AX174" s="10" t="s">
        <v>79</v>
      </c>
      <c r="AY174" s="156" t="s">
        <v>159</v>
      </c>
    </row>
    <row r="175" spans="2:51" s="11" customFormat="1" ht="22.5" customHeight="1">
      <c r="B175" s="161"/>
      <c r="E175" s="162" t="s">
        <v>3</v>
      </c>
      <c r="F175" s="253" t="s">
        <v>168</v>
      </c>
      <c r="G175" s="254"/>
      <c r="H175" s="254"/>
      <c r="I175" s="254"/>
      <c r="K175" s="163">
        <v>586</v>
      </c>
      <c r="R175" s="164"/>
      <c r="T175" s="165"/>
      <c r="AA175" s="166"/>
      <c r="AT175" s="167" t="s">
        <v>167</v>
      </c>
      <c r="AU175" s="167" t="s">
        <v>103</v>
      </c>
      <c r="AV175" s="11" t="s">
        <v>164</v>
      </c>
      <c r="AW175" s="11" t="s">
        <v>36</v>
      </c>
      <c r="AX175" s="11" t="s">
        <v>21</v>
      </c>
      <c r="AY175" s="167" t="s">
        <v>159</v>
      </c>
    </row>
    <row r="176" spans="2:65" s="1" customFormat="1" ht="44.25" customHeight="1">
      <c r="B176" s="121"/>
      <c r="C176" s="148" t="s">
        <v>26</v>
      </c>
      <c r="D176" s="148" t="s">
        <v>160</v>
      </c>
      <c r="E176" s="149" t="s">
        <v>228</v>
      </c>
      <c r="F176" s="247" t="s">
        <v>1066</v>
      </c>
      <c r="G176" s="248"/>
      <c r="H176" s="248"/>
      <c r="I176" s="248"/>
      <c r="J176" s="150" t="s">
        <v>229</v>
      </c>
      <c r="K176" s="151">
        <v>30.066</v>
      </c>
      <c r="L176" s="249">
        <v>0</v>
      </c>
      <c r="M176" s="248"/>
      <c r="N176" s="250">
        <f>ROUND(L176*K176,2)</f>
        <v>0</v>
      </c>
      <c r="O176" s="248"/>
      <c r="P176" s="248"/>
      <c r="Q176" s="248"/>
      <c r="R176" s="123"/>
      <c r="T176" s="152" t="s">
        <v>3</v>
      </c>
      <c r="U176" s="40" t="s">
        <v>44</v>
      </c>
      <c r="W176" s="153">
        <f>V176*K176</f>
        <v>0</v>
      </c>
      <c r="X176" s="153">
        <v>0</v>
      </c>
      <c r="Y176" s="153">
        <f>X176*K176</f>
        <v>0</v>
      </c>
      <c r="Z176" s="153">
        <v>0</v>
      </c>
      <c r="AA176" s="154">
        <f>Z176*K176</f>
        <v>0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7" t="s">
        <v>21</v>
      </c>
      <c r="BK176" s="98">
        <f>ROUND(L176*K176,2)</f>
        <v>0</v>
      </c>
      <c r="BL176" s="17" t="s">
        <v>164</v>
      </c>
      <c r="BM176" s="17" t="s">
        <v>730</v>
      </c>
    </row>
    <row r="177" spans="2:65" s="1" customFormat="1" ht="22.5" customHeight="1">
      <c r="B177" s="121"/>
      <c r="C177" s="148" t="s">
        <v>214</v>
      </c>
      <c r="D177" s="148" t="s">
        <v>160</v>
      </c>
      <c r="E177" s="149" t="s">
        <v>231</v>
      </c>
      <c r="F177" s="247" t="s">
        <v>232</v>
      </c>
      <c r="G177" s="248"/>
      <c r="H177" s="248"/>
      <c r="I177" s="248"/>
      <c r="J177" s="150" t="s">
        <v>211</v>
      </c>
      <c r="K177" s="151">
        <v>20</v>
      </c>
      <c r="L177" s="249">
        <v>0</v>
      </c>
      <c r="M177" s="248"/>
      <c r="N177" s="250">
        <f>ROUND(L177*K177,2)</f>
        <v>0</v>
      </c>
      <c r="O177" s="248"/>
      <c r="P177" s="248"/>
      <c r="Q177" s="248"/>
      <c r="R177" s="123"/>
      <c r="T177" s="152" t="s">
        <v>3</v>
      </c>
      <c r="U177" s="40" t="s">
        <v>44</v>
      </c>
      <c r="W177" s="153">
        <f>V177*K177</f>
        <v>0</v>
      </c>
      <c r="X177" s="153">
        <v>0</v>
      </c>
      <c r="Y177" s="153">
        <f>X177*K177</f>
        <v>0</v>
      </c>
      <c r="Z177" s="153">
        <v>0</v>
      </c>
      <c r="AA177" s="154">
        <f>Z177*K177</f>
        <v>0</v>
      </c>
      <c r="AR177" s="17" t="s">
        <v>164</v>
      </c>
      <c r="AT177" s="17" t="s">
        <v>160</v>
      </c>
      <c r="AU177" s="17" t="s">
        <v>103</v>
      </c>
      <c r="AY177" s="17" t="s">
        <v>159</v>
      </c>
      <c r="BE177" s="98">
        <f>IF(U177="základní",N177,0)</f>
        <v>0</v>
      </c>
      <c r="BF177" s="98">
        <f>IF(U177="snížená",N177,0)</f>
        <v>0</v>
      </c>
      <c r="BG177" s="98">
        <f>IF(U177="zákl. přenesená",N177,0)</f>
        <v>0</v>
      </c>
      <c r="BH177" s="98">
        <f>IF(U177="sníž. přenesená",N177,0)</f>
        <v>0</v>
      </c>
      <c r="BI177" s="98">
        <f>IF(U177="nulová",N177,0)</f>
        <v>0</v>
      </c>
      <c r="BJ177" s="17" t="s">
        <v>21</v>
      </c>
      <c r="BK177" s="98">
        <f>ROUND(L177*K177,2)</f>
        <v>0</v>
      </c>
      <c r="BL177" s="17" t="s">
        <v>164</v>
      </c>
      <c r="BM177" s="17" t="s">
        <v>731</v>
      </c>
    </row>
    <row r="178" spans="2:51" s="10" customFormat="1" ht="22.5" customHeight="1">
      <c r="B178" s="155"/>
      <c r="E178" s="156" t="s">
        <v>3</v>
      </c>
      <c r="F178" s="251">
        <v>20</v>
      </c>
      <c r="G178" s="252"/>
      <c r="H178" s="252"/>
      <c r="I178" s="252"/>
      <c r="K178" s="157">
        <v>20</v>
      </c>
      <c r="R178" s="158"/>
      <c r="T178" s="159"/>
      <c r="AA178" s="160"/>
      <c r="AT178" s="156" t="s">
        <v>167</v>
      </c>
      <c r="AU178" s="156" t="s">
        <v>103</v>
      </c>
      <c r="AV178" s="10" t="s">
        <v>103</v>
      </c>
      <c r="AW178" s="10" t="s">
        <v>36</v>
      </c>
      <c r="AX178" s="10" t="s">
        <v>79</v>
      </c>
      <c r="AY178" s="156" t="s">
        <v>159</v>
      </c>
    </row>
    <row r="179" spans="2:51" s="11" customFormat="1" ht="22.5" customHeight="1">
      <c r="B179" s="161"/>
      <c r="E179" s="162" t="s">
        <v>3</v>
      </c>
      <c r="F179" s="253" t="s">
        <v>168</v>
      </c>
      <c r="G179" s="254"/>
      <c r="H179" s="254"/>
      <c r="I179" s="254"/>
      <c r="K179" s="163">
        <v>20</v>
      </c>
      <c r="R179" s="164"/>
      <c r="T179" s="165"/>
      <c r="AA179" s="166"/>
      <c r="AT179" s="167" t="s">
        <v>167</v>
      </c>
      <c r="AU179" s="167" t="s">
        <v>103</v>
      </c>
      <c r="AV179" s="11" t="s">
        <v>164</v>
      </c>
      <c r="AW179" s="11" t="s">
        <v>36</v>
      </c>
      <c r="AX179" s="11" t="s">
        <v>21</v>
      </c>
      <c r="AY179" s="167" t="s">
        <v>159</v>
      </c>
    </row>
    <row r="180" spans="2:65" s="1" customFormat="1" ht="31.5" customHeight="1">
      <c r="B180" s="121"/>
      <c r="C180" s="148" t="s">
        <v>219</v>
      </c>
      <c r="D180" s="148" t="s">
        <v>160</v>
      </c>
      <c r="E180" s="149" t="s">
        <v>234</v>
      </c>
      <c r="F180" s="247" t="s">
        <v>1064</v>
      </c>
      <c r="G180" s="248"/>
      <c r="H180" s="248"/>
      <c r="I180" s="248"/>
      <c r="J180" s="150" t="s">
        <v>211</v>
      </c>
      <c r="K180" s="151">
        <v>200</v>
      </c>
      <c r="L180" s="249">
        <v>0</v>
      </c>
      <c r="M180" s="248"/>
      <c r="N180" s="250">
        <f>ROUND(L180*K180,2)</f>
        <v>0</v>
      </c>
      <c r="O180" s="248"/>
      <c r="P180" s="248"/>
      <c r="Q180" s="248"/>
      <c r="R180" s="123"/>
      <c r="T180" s="152" t="s">
        <v>3</v>
      </c>
      <c r="U180" s="40" t="s">
        <v>44</v>
      </c>
      <c r="W180" s="153">
        <f>V180*K180</f>
        <v>0</v>
      </c>
      <c r="X180" s="153">
        <v>0</v>
      </c>
      <c r="Y180" s="153">
        <f>X180*K180</f>
        <v>0</v>
      </c>
      <c r="Z180" s="153">
        <v>0</v>
      </c>
      <c r="AA180" s="154">
        <f>Z180*K180</f>
        <v>0</v>
      </c>
      <c r="AR180" s="17" t="s">
        <v>164</v>
      </c>
      <c r="AT180" s="17" t="s">
        <v>160</v>
      </c>
      <c r="AU180" s="17" t="s">
        <v>103</v>
      </c>
      <c r="AY180" s="17" t="s">
        <v>159</v>
      </c>
      <c r="BE180" s="98">
        <f>IF(U180="základní",N180,0)</f>
        <v>0</v>
      </c>
      <c r="BF180" s="98">
        <f>IF(U180="snížená",N180,0)</f>
        <v>0</v>
      </c>
      <c r="BG180" s="98">
        <f>IF(U180="zákl. přenesená",N180,0)</f>
        <v>0</v>
      </c>
      <c r="BH180" s="98">
        <f>IF(U180="sníž. přenesená",N180,0)</f>
        <v>0</v>
      </c>
      <c r="BI180" s="98">
        <f>IF(U180="nulová",N180,0)</f>
        <v>0</v>
      </c>
      <c r="BJ180" s="17" t="s">
        <v>21</v>
      </c>
      <c r="BK180" s="98">
        <f>ROUND(L180*K180,2)</f>
        <v>0</v>
      </c>
      <c r="BL180" s="17" t="s">
        <v>164</v>
      </c>
      <c r="BM180" s="17" t="s">
        <v>732</v>
      </c>
    </row>
    <row r="181" spans="2:51" s="10" customFormat="1" ht="22.5" customHeight="1">
      <c r="B181" s="155"/>
      <c r="E181" s="156" t="s">
        <v>3</v>
      </c>
      <c r="F181" s="251" t="s">
        <v>1065</v>
      </c>
      <c r="G181" s="252"/>
      <c r="H181" s="252"/>
      <c r="I181" s="252"/>
      <c r="K181" s="157">
        <v>200</v>
      </c>
      <c r="R181" s="158"/>
      <c r="T181" s="159"/>
      <c r="AA181" s="160"/>
      <c r="AT181" s="156" t="s">
        <v>167</v>
      </c>
      <c r="AU181" s="156" t="s">
        <v>103</v>
      </c>
      <c r="AV181" s="10" t="s">
        <v>103</v>
      </c>
      <c r="AW181" s="10" t="s">
        <v>36</v>
      </c>
      <c r="AX181" s="10" t="s">
        <v>79</v>
      </c>
      <c r="AY181" s="156" t="s">
        <v>159</v>
      </c>
    </row>
    <row r="182" spans="2:51" s="11" customFormat="1" ht="22.5" customHeight="1">
      <c r="B182" s="161"/>
      <c r="E182" s="162" t="s">
        <v>3</v>
      </c>
      <c r="F182" s="253" t="s">
        <v>168</v>
      </c>
      <c r="G182" s="254"/>
      <c r="H182" s="254"/>
      <c r="I182" s="254"/>
      <c r="K182" s="163">
        <v>200</v>
      </c>
      <c r="R182" s="164"/>
      <c r="T182" s="165"/>
      <c r="AA182" s="166"/>
      <c r="AT182" s="167" t="s">
        <v>167</v>
      </c>
      <c r="AU182" s="167" t="s">
        <v>103</v>
      </c>
      <c r="AV182" s="11" t="s">
        <v>164</v>
      </c>
      <c r="AW182" s="11" t="s">
        <v>36</v>
      </c>
      <c r="AX182" s="11" t="s">
        <v>21</v>
      </c>
      <c r="AY182" s="167" t="s">
        <v>159</v>
      </c>
    </row>
    <row r="183" spans="2:65" s="1" customFormat="1" ht="31.5" customHeight="1">
      <c r="B183" s="121"/>
      <c r="C183" s="148" t="s">
        <v>223</v>
      </c>
      <c r="D183" s="148" t="s">
        <v>160</v>
      </c>
      <c r="E183" s="149" t="s">
        <v>237</v>
      </c>
      <c r="F183" s="247" t="s">
        <v>238</v>
      </c>
      <c r="G183" s="248"/>
      <c r="H183" s="248"/>
      <c r="I183" s="248"/>
      <c r="J183" s="150" t="s">
        <v>229</v>
      </c>
      <c r="K183" s="151">
        <v>30.066</v>
      </c>
      <c r="L183" s="249">
        <v>0</v>
      </c>
      <c r="M183" s="248"/>
      <c r="N183" s="250">
        <f>ROUND(L183*K183,2)</f>
        <v>0</v>
      </c>
      <c r="O183" s="248"/>
      <c r="P183" s="248"/>
      <c r="Q183" s="248"/>
      <c r="R183" s="123"/>
      <c r="T183" s="152" t="s">
        <v>3</v>
      </c>
      <c r="U183" s="40" t="s">
        <v>44</v>
      </c>
      <c r="W183" s="153">
        <f>V183*K183</f>
        <v>0</v>
      </c>
      <c r="X183" s="153">
        <v>0</v>
      </c>
      <c r="Y183" s="153">
        <f>X183*K183</f>
        <v>0</v>
      </c>
      <c r="Z183" s="153">
        <v>0</v>
      </c>
      <c r="AA183" s="154">
        <f>Z183*K183</f>
        <v>0</v>
      </c>
      <c r="AR183" s="17" t="s">
        <v>164</v>
      </c>
      <c r="AT183" s="17" t="s">
        <v>160</v>
      </c>
      <c r="AU183" s="17" t="s">
        <v>103</v>
      </c>
      <c r="AY183" s="17" t="s">
        <v>159</v>
      </c>
      <c r="BE183" s="98">
        <f>IF(U183="základní",N183,0)</f>
        <v>0</v>
      </c>
      <c r="BF183" s="98">
        <f>IF(U183="snížená",N183,0)</f>
        <v>0</v>
      </c>
      <c r="BG183" s="98">
        <f>IF(U183="zákl. přenesená",N183,0)</f>
        <v>0</v>
      </c>
      <c r="BH183" s="98">
        <f>IF(U183="sníž. přenesená",N183,0)</f>
        <v>0</v>
      </c>
      <c r="BI183" s="98">
        <f>IF(U183="nulová",N183,0)</f>
        <v>0</v>
      </c>
      <c r="BJ183" s="17" t="s">
        <v>21</v>
      </c>
      <c r="BK183" s="98">
        <f>ROUND(L183*K183,2)</f>
        <v>0</v>
      </c>
      <c r="BL183" s="17" t="s">
        <v>164</v>
      </c>
      <c r="BM183" s="17" t="s">
        <v>733</v>
      </c>
    </row>
    <row r="184" spans="2:65" s="1" customFormat="1" ht="31.5" customHeight="1">
      <c r="B184" s="121"/>
      <c r="C184" s="148" t="s">
        <v>227</v>
      </c>
      <c r="D184" s="148" t="s">
        <v>160</v>
      </c>
      <c r="E184" s="149" t="s">
        <v>241</v>
      </c>
      <c r="F184" s="247" t="s">
        <v>242</v>
      </c>
      <c r="G184" s="248"/>
      <c r="H184" s="248"/>
      <c r="I184" s="248"/>
      <c r="J184" s="150" t="s">
        <v>229</v>
      </c>
      <c r="K184" s="151">
        <v>721.584</v>
      </c>
      <c r="L184" s="249">
        <v>0</v>
      </c>
      <c r="M184" s="248"/>
      <c r="N184" s="250">
        <f>ROUND(L184*K184,2)</f>
        <v>0</v>
      </c>
      <c r="O184" s="248"/>
      <c r="P184" s="248"/>
      <c r="Q184" s="248"/>
      <c r="R184" s="123"/>
      <c r="T184" s="152" t="s">
        <v>3</v>
      </c>
      <c r="U184" s="40" t="s">
        <v>44</v>
      </c>
      <c r="W184" s="153">
        <f>V184*K184</f>
        <v>0</v>
      </c>
      <c r="X184" s="153">
        <v>0</v>
      </c>
      <c r="Y184" s="153">
        <f>X184*K184</f>
        <v>0</v>
      </c>
      <c r="Z184" s="153">
        <v>0</v>
      </c>
      <c r="AA184" s="154">
        <f>Z184*K184</f>
        <v>0</v>
      </c>
      <c r="AR184" s="17" t="s">
        <v>164</v>
      </c>
      <c r="AT184" s="17" t="s">
        <v>160</v>
      </c>
      <c r="AU184" s="17" t="s">
        <v>103</v>
      </c>
      <c r="AY184" s="17" t="s">
        <v>159</v>
      </c>
      <c r="BE184" s="98">
        <f>IF(U184="základní",N184,0)</f>
        <v>0</v>
      </c>
      <c r="BF184" s="98">
        <f>IF(U184="snížená",N184,0)</f>
        <v>0</v>
      </c>
      <c r="BG184" s="98">
        <f>IF(U184="zákl. přenesená",N184,0)</f>
        <v>0</v>
      </c>
      <c r="BH184" s="98">
        <f>IF(U184="sníž. přenesená",N184,0)</f>
        <v>0</v>
      </c>
      <c r="BI184" s="98">
        <f>IF(U184="nulová",N184,0)</f>
        <v>0</v>
      </c>
      <c r="BJ184" s="17" t="s">
        <v>21</v>
      </c>
      <c r="BK184" s="98">
        <f>ROUND(L184*K184,2)</f>
        <v>0</v>
      </c>
      <c r="BL184" s="17" t="s">
        <v>164</v>
      </c>
      <c r="BM184" s="17" t="s">
        <v>734</v>
      </c>
    </row>
    <row r="185" spans="2:65" s="1" customFormat="1" ht="31.5" customHeight="1">
      <c r="B185" s="121"/>
      <c r="C185" s="148" t="s">
        <v>9</v>
      </c>
      <c r="D185" s="148" t="s">
        <v>160</v>
      </c>
      <c r="E185" s="149" t="s">
        <v>245</v>
      </c>
      <c r="F185" s="247" t="s">
        <v>246</v>
      </c>
      <c r="G185" s="248"/>
      <c r="H185" s="248"/>
      <c r="I185" s="248"/>
      <c r="J185" s="150" t="s">
        <v>229</v>
      </c>
      <c r="K185" s="151">
        <v>4.469</v>
      </c>
      <c r="L185" s="249">
        <v>0</v>
      </c>
      <c r="M185" s="248"/>
      <c r="N185" s="250">
        <f>ROUND(L185*K185,2)</f>
        <v>0</v>
      </c>
      <c r="O185" s="248"/>
      <c r="P185" s="248"/>
      <c r="Q185" s="248"/>
      <c r="R185" s="123"/>
      <c r="T185" s="152" t="s">
        <v>3</v>
      </c>
      <c r="U185" s="40" t="s">
        <v>44</v>
      </c>
      <c r="W185" s="153">
        <f>V185*K185</f>
        <v>0</v>
      </c>
      <c r="X185" s="153">
        <v>0</v>
      </c>
      <c r="Y185" s="153">
        <f>X185*K185</f>
        <v>0</v>
      </c>
      <c r="Z185" s="153">
        <v>0</v>
      </c>
      <c r="AA185" s="154">
        <f>Z185*K185</f>
        <v>0</v>
      </c>
      <c r="AR185" s="17" t="s">
        <v>164</v>
      </c>
      <c r="AT185" s="17" t="s">
        <v>160</v>
      </c>
      <c r="AU185" s="17" t="s">
        <v>103</v>
      </c>
      <c r="AY185" s="17" t="s">
        <v>159</v>
      </c>
      <c r="BE185" s="98">
        <f>IF(U185="základní",N185,0)</f>
        <v>0</v>
      </c>
      <c r="BF185" s="98">
        <f>IF(U185="snížená",N185,0)</f>
        <v>0</v>
      </c>
      <c r="BG185" s="98">
        <f>IF(U185="zákl. přenesená",N185,0)</f>
        <v>0</v>
      </c>
      <c r="BH185" s="98">
        <f>IF(U185="sníž. přenesená",N185,0)</f>
        <v>0</v>
      </c>
      <c r="BI185" s="98">
        <f>IF(U185="nulová",N185,0)</f>
        <v>0</v>
      </c>
      <c r="BJ185" s="17" t="s">
        <v>21</v>
      </c>
      <c r="BK185" s="98">
        <f>ROUND(L185*K185,2)</f>
        <v>0</v>
      </c>
      <c r="BL185" s="17" t="s">
        <v>164</v>
      </c>
      <c r="BM185" s="17" t="s">
        <v>735</v>
      </c>
    </row>
    <row r="186" spans="2:51" s="10" customFormat="1" ht="22.5" customHeight="1">
      <c r="B186" s="155"/>
      <c r="E186" s="156" t="s">
        <v>3</v>
      </c>
      <c r="F186" s="251" t="s">
        <v>736</v>
      </c>
      <c r="G186" s="252"/>
      <c r="H186" s="252"/>
      <c r="I186" s="252"/>
      <c r="K186" s="157">
        <v>4.469</v>
      </c>
      <c r="R186" s="158"/>
      <c r="T186" s="159"/>
      <c r="AA186" s="160"/>
      <c r="AT186" s="156" t="s">
        <v>167</v>
      </c>
      <c r="AU186" s="156" t="s">
        <v>103</v>
      </c>
      <c r="AV186" s="10" t="s">
        <v>103</v>
      </c>
      <c r="AW186" s="10" t="s">
        <v>36</v>
      </c>
      <c r="AX186" s="10" t="s">
        <v>79</v>
      </c>
      <c r="AY186" s="156" t="s">
        <v>159</v>
      </c>
    </row>
    <row r="187" spans="2:51" s="11" customFormat="1" ht="22.5" customHeight="1">
      <c r="B187" s="161"/>
      <c r="E187" s="162" t="s">
        <v>3</v>
      </c>
      <c r="F187" s="253" t="s">
        <v>168</v>
      </c>
      <c r="G187" s="254"/>
      <c r="H187" s="254"/>
      <c r="I187" s="254"/>
      <c r="K187" s="163">
        <v>4.469</v>
      </c>
      <c r="R187" s="164"/>
      <c r="T187" s="165"/>
      <c r="AA187" s="166"/>
      <c r="AT187" s="167" t="s">
        <v>167</v>
      </c>
      <c r="AU187" s="167" t="s">
        <v>103</v>
      </c>
      <c r="AV187" s="11" t="s">
        <v>164</v>
      </c>
      <c r="AW187" s="11" t="s">
        <v>36</v>
      </c>
      <c r="AX187" s="11" t="s">
        <v>21</v>
      </c>
      <c r="AY187" s="167" t="s">
        <v>159</v>
      </c>
    </row>
    <row r="188" spans="2:65" s="1" customFormat="1" ht="31.5" customHeight="1">
      <c r="B188" s="121"/>
      <c r="C188" s="148" t="s">
        <v>196</v>
      </c>
      <c r="D188" s="148" t="s">
        <v>160</v>
      </c>
      <c r="E188" s="149" t="s">
        <v>250</v>
      </c>
      <c r="F188" s="247" t="s">
        <v>251</v>
      </c>
      <c r="G188" s="248"/>
      <c r="H188" s="248"/>
      <c r="I188" s="248"/>
      <c r="J188" s="150" t="s">
        <v>229</v>
      </c>
      <c r="K188" s="151">
        <v>30.066</v>
      </c>
      <c r="L188" s="249">
        <v>0</v>
      </c>
      <c r="M188" s="248"/>
      <c r="N188" s="250">
        <f>ROUND(L188*K188,2)</f>
        <v>0</v>
      </c>
      <c r="O188" s="248"/>
      <c r="P188" s="248"/>
      <c r="Q188" s="248"/>
      <c r="R188" s="123"/>
      <c r="T188" s="152" t="s">
        <v>3</v>
      </c>
      <c r="U188" s="40" t="s">
        <v>44</v>
      </c>
      <c r="W188" s="153">
        <f>V188*K188</f>
        <v>0</v>
      </c>
      <c r="X188" s="153">
        <v>0</v>
      </c>
      <c r="Y188" s="153">
        <f>X188*K188</f>
        <v>0</v>
      </c>
      <c r="Z188" s="153">
        <v>0</v>
      </c>
      <c r="AA188" s="154">
        <f>Z188*K188</f>
        <v>0</v>
      </c>
      <c r="AR188" s="17" t="s">
        <v>164</v>
      </c>
      <c r="AT188" s="17" t="s">
        <v>160</v>
      </c>
      <c r="AU188" s="17" t="s">
        <v>103</v>
      </c>
      <c r="AY188" s="17" t="s">
        <v>159</v>
      </c>
      <c r="BE188" s="98">
        <f>IF(U188="základní",N188,0)</f>
        <v>0</v>
      </c>
      <c r="BF188" s="98">
        <f>IF(U188="snížená",N188,0)</f>
        <v>0</v>
      </c>
      <c r="BG188" s="98">
        <f>IF(U188="zákl. přenesená",N188,0)</f>
        <v>0</v>
      </c>
      <c r="BH188" s="98">
        <f>IF(U188="sníž. přenesená",N188,0)</f>
        <v>0</v>
      </c>
      <c r="BI188" s="98">
        <f>IF(U188="nulová",N188,0)</f>
        <v>0</v>
      </c>
      <c r="BJ188" s="17" t="s">
        <v>21</v>
      </c>
      <c r="BK188" s="98">
        <f>ROUND(L188*K188,2)</f>
        <v>0</v>
      </c>
      <c r="BL188" s="17" t="s">
        <v>164</v>
      </c>
      <c r="BM188" s="17" t="s">
        <v>737</v>
      </c>
    </row>
    <row r="189" spans="2:63" s="9" customFormat="1" ht="29.85" customHeight="1">
      <c r="B189" s="138"/>
      <c r="D189" s="147" t="s">
        <v>118</v>
      </c>
      <c r="E189" s="147"/>
      <c r="F189" s="147"/>
      <c r="G189" s="147"/>
      <c r="H189" s="147"/>
      <c r="I189" s="147"/>
      <c r="J189" s="147"/>
      <c r="K189" s="147"/>
      <c r="L189" s="147"/>
      <c r="M189" s="147"/>
      <c r="N189" s="273">
        <f>BK189</f>
        <v>0</v>
      </c>
      <c r="O189" s="274"/>
      <c r="P189" s="274"/>
      <c r="Q189" s="274"/>
      <c r="R189" s="140"/>
      <c r="T189" s="141"/>
      <c r="W189" s="142">
        <f>W190</f>
        <v>0</v>
      </c>
      <c r="Y189" s="142">
        <f>Y190</f>
        <v>0</v>
      </c>
      <c r="AA189" s="143">
        <f>AA190</f>
        <v>0</v>
      </c>
      <c r="AR189" s="144" t="s">
        <v>21</v>
      </c>
      <c r="AT189" s="145" t="s">
        <v>78</v>
      </c>
      <c r="AU189" s="145" t="s">
        <v>21</v>
      </c>
      <c r="AY189" s="144" t="s">
        <v>159</v>
      </c>
      <c r="BK189" s="146">
        <f>BK190</f>
        <v>0</v>
      </c>
    </row>
    <row r="190" spans="2:65" s="1" customFormat="1" ht="22.5" customHeight="1">
      <c r="B190" s="121"/>
      <c r="C190" s="148" t="s">
        <v>236</v>
      </c>
      <c r="D190" s="148" t="s">
        <v>160</v>
      </c>
      <c r="E190" s="149" t="s">
        <v>253</v>
      </c>
      <c r="F190" s="247" t="s">
        <v>254</v>
      </c>
      <c r="G190" s="248"/>
      <c r="H190" s="248"/>
      <c r="I190" s="248"/>
      <c r="J190" s="150" t="s">
        <v>229</v>
      </c>
      <c r="K190" s="151">
        <v>0.993</v>
      </c>
      <c r="L190" s="249">
        <v>0</v>
      </c>
      <c r="M190" s="248"/>
      <c r="N190" s="250">
        <f>ROUND(L190*K190,2)</f>
        <v>0</v>
      </c>
      <c r="O190" s="248"/>
      <c r="P190" s="248"/>
      <c r="Q190" s="248"/>
      <c r="R190" s="123"/>
      <c r="T190" s="152" t="s">
        <v>3</v>
      </c>
      <c r="U190" s="40" t="s">
        <v>44</v>
      </c>
      <c r="W190" s="153">
        <f>V190*K190</f>
        <v>0</v>
      </c>
      <c r="X190" s="153">
        <v>0</v>
      </c>
      <c r="Y190" s="153">
        <f>X190*K190</f>
        <v>0</v>
      </c>
      <c r="Z190" s="153">
        <v>0</v>
      </c>
      <c r="AA190" s="154">
        <f>Z190*K190</f>
        <v>0</v>
      </c>
      <c r="AR190" s="17" t="s">
        <v>164</v>
      </c>
      <c r="AT190" s="17" t="s">
        <v>160</v>
      </c>
      <c r="AU190" s="17" t="s">
        <v>103</v>
      </c>
      <c r="AY190" s="17" t="s">
        <v>159</v>
      </c>
      <c r="BE190" s="98">
        <f>IF(U190="základní",N190,0)</f>
        <v>0</v>
      </c>
      <c r="BF190" s="98">
        <f>IF(U190="snížená",N190,0)</f>
        <v>0</v>
      </c>
      <c r="BG190" s="98">
        <f>IF(U190="zákl. přenesená",N190,0)</f>
        <v>0</v>
      </c>
      <c r="BH190" s="98">
        <f>IF(U190="sníž. přenesená",N190,0)</f>
        <v>0</v>
      </c>
      <c r="BI190" s="98">
        <f>IF(U190="nulová",N190,0)</f>
        <v>0</v>
      </c>
      <c r="BJ190" s="17" t="s">
        <v>21</v>
      </c>
      <c r="BK190" s="98">
        <f>ROUND(L190*K190,2)</f>
        <v>0</v>
      </c>
      <c r="BL190" s="17" t="s">
        <v>164</v>
      </c>
      <c r="BM190" s="17" t="s">
        <v>738</v>
      </c>
    </row>
    <row r="191" spans="2:63" s="9" customFormat="1" ht="37.35" customHeight="1">
      <c r="B191" s="138"/>
      <c r="D191" s="139" t="s">
        <v>119</v>
      </c>
      <c r="E191" s="139"/>
      <c r="F191" s="139"/>
      <c r="G191" s="139"/>
      <c r="H191" s="139"/>
      <c r="I191" s="139"/>
      <c r="J191" s="139"/>
      <c r="K191" s="139"/>
      <c r="L191" s="139"/>
      <c r="M191" s="139"/>
      <c r="N191" s="268">
        <f>BK191</f>
        <v>0</v>
      </c>
      <c r="O191" s="269"/>
      <c r="P191" s="269"/>
      <c r="Q191" s="269"/>
      <c r="R191" s="140"/>
      <c r="T191" s="141"/>
      <c r="W191" s="142">
        <f>W192+W198+W211+W216+W218+W254+W365+W467+W479+W540</f>
        <v>0</v>
      </c>
      <c r="Y191" s="142">
        <f>Y192+Y198+Y211+Y216+Y218+Y254+Y365+Y467+Y479+Y540</f>
        <v>22.54999589</v>
      </c>
      <c r="AA191" s="143">
        <f>AA192+AA198+AA211+AA216+AA218+AA254+AA365+AA467+AA479+AA540</f>
        <v>26.54156448</v>
      </c>
      <c r="AR191" s="144" t="s">
        <v>103</v>
      </c>
      <c r="AT191" s="145" t="s">
        <v>78</v>
      </c>
      <c r="AU191" s="145" t="s">
        <v>79</v>
      </c>
      <c r="AY191" s="144" t="s">
        <v>159</v>
      </c>
      <c r="BK191" s="146">
        <f>BK192+BK198+BK211+BK216+BK218+BK254+BK365+BK467+BK479+BK540</f>
        <v>0</v>
      </c>
    </row>
    <row r="192" spans="2:63" s="9" customFormat="1" ht="19.9" customHeight="1">
      <c r="B192" s="138"/>
      <c r="D192" s="147" t="s">
        <v>120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265">
        <f>BK192</f>
        <v>0</v>
      </c>
      <c r="O192" s="266"/>
      <c r="P192" s="266"/>
      <c r="Q192" s="266"/>
      <c r="R192" s="140"/>
      <c r="T192" s="141"/>
      <c r="W192" s="142">
        <f>SUM(W193:W197)</f>
        <v>0</v>
      </c>
      <c r="Y192" s="142">
        <f>SUM(Y193:Y197)</f>
        <v>0.057875899999999994</v>
      </c>
      <c r="AA192" s="143">
        <f>SUM(AA193:AA197)</f>
        <v>0</v>
      </c>
      <c r="AR192" s="144" t="s">
        <v>103</v>
      </c>
      <c r="AT192" s="145" t="s">
        <v>78</v>
      </c>
      <c r="AU192" s="145" t="s">
        <v>21</v>
      </c>
      <c r="AY192" s="144" t="s">
        <v>159</v>
      </c>
      <c r="BK192" s="146">
        <f>SUM(BK193:BK197)</f>
        <v>0</v>
      </c>
    </row>
    <row r="193" spans="2:65" s="1" customFormat="1" ht="31.5" customHeight="1">
      <c r="B193" s="121"/>
      <c r="C193" s="148" t="s">
        <v>240</v>
      </c>
      <c r="D193" s="148" t="s">
        <v>160</v>
      </c>
      <c r="E193" s="149" t="s">
        <v>257</v>
      </c>
      <c r="F193" s="247" t="s">
        <v>258</v>
      </c>
      <c r="G193" s="248"/>
      <c r="H193" s="248"/>
      <c r="I193" s="248"/>
      <c r="J193" s="150" t="s">
        <v>163</v>
      </c>
      <c r="K193" s="151">
        <v>26.488</v>
      </c>
      <c r="L193" s="249">
        <v>0</v>
      </c>
      <c r="M193" s="248"/>
      <c r="N193" s="250">
        <f>ROUND(L193*K193,2)</f>
        <v>0</v>
      </c>
      <c r="O193" s="248"/>
      <c r="P193" s="248"/>
      <c r="Q193" s="248"/>
      <c r="R193" s="123"/>
      <c r="T193" s="152" t="s">
        <v>3</v>
      </c>
      <c r="U193" s="40" t="s">
        <v>44</v>
      </c>
      <c r="W193" s="153">
        <f>V193*K193</f>
        <v>0</v>
      </c>
      <c r="X193" s="153">
        <v>0</v>
      </c>
      <c r="Y193" s="153">
        <f>X193*K193</f>
        <v>0</v>
      </c>
      <c r="Z193" s="153">
        <v>0</v>
      </c>
      <c r="AA193" s="154">
        <f>Z193*K193</f>
        <v>0</v>
      </c>
      <c r="AR193" s="17" t="s">
        <v>196</v>
      </c>
      <c r="AT193" s="17" t="s">
        <v>160</v>
      </c>
      <c r="AU193" s="17" t="s">
        <v>103</v>
      </c>
      <c r="AY193" s="17" t="s">
        <v>159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7" t="s">
        <v>21</v>
      </c>
      <c r="BK193" s="98">
        <f>ROUND(L193*K193,2)</f>
        <v>0</v>
      </c>
      <c r="BL193" s="17" t="s">
        <v>196</v>
      </c>
      <c r="BM193" s="17" t="s">
        <v>739</v>
      </c>
    </row>
    <row r="194" spans="2:51" s="10" customFormat="1" ht="22.5" customHeight="1">
      <c r="B194" s="155"/>
      <c r="E194" s="156" t="s">
        <v>3</v>
      </c>
      <c r="F194" s="251" t="s">
        <v>740</v>
      </c>
      <c r="G194" s="252"/>
      <c r="H194" s="252"/>
      <c r="I194" s="252"/>
      <c r="K194" s="157">
        <v>26.488</v>
      </c>
      <c r="R194" s="158"/>
      <c r="T194" s="159"/>
      <c r="AA194" s="160"/>
      <c r="AT194" s="156" t="s">
        <v>167</v>
      </c>
      <c r="AU194" s="156" t="s">
        <v>103</v>
      </c>
      <c r="AV194" s="10" t="s">
        <v>103</v>
      </c>
      <c r="AW194" s="10" t="s">
        <v>36</v>
      </c>
      <c r="AX194" s="10" t="s">
        <v>79</v>
      </c>
      <c r="AY194" s="156" t="s">
        <v>159</v>
      </c>
    </row>
    <row r="195" spans="2:51" s="11" customFormat="1" ht="22.5" customHeight="1">
      <c r="B195" s="161"/>
      <c r="E195" s="162" t="s">
        <v>3</v>
      </c>
      <c r="F195" s="253" t="s">
        <v>168</v>
      </c>
      <c r="G195" s="254"/>
      <c r="H195" s="254"/>
      <c r="I195" s="254"/>
      <c r="K195" s="163">
        <v>26.488</v>
      </c>
      <c r="R195" s="164"/>
      <c r="T195" s="165"/>
      <c r="AA195" s="166"/>
      <c r="AT195" s="167" t="s">
        <v>167</v>
      </c>
      <c r="AU195" s="167" t="s">
        <v>103</v>
      </c>
      <c r="AV195" s="11" t="s">
        <v>164</v>
      </c>
      <c r="AW195" s="11" t="s">
        <v>36</v>
      </c>
      <c r="AX195" s="11" t="s">
        <v>21</v>
      </c>
      <c r="AY195" s="167" t="s">
        <v>159</v>
      </c>
    </row>
    <row r="196" spans="2:65" s="1" customFormat="1" ht="22.5" customHeight="1">
      <c r="B196" s="121"/>
      <c r="C196" s="168" t="s">
        <v>244</v>
      </c>
      <c r="D196" s="168" t="s">
        <v>262</v>
      </c>
      <c r="E196" s="169" t="s">
        <v>263</v>
      </c>
      <c r="F196" s="256" t="s">
        <v>264</v>
      </c>
      <c r="G196" s="257"/>
      <c r="H196" s="257"/>
      <c r="I196" s="257"/>
      <c r="J196" s="170" t="s">
        <v>163</v>
      </c>
      <c r="K196" s="171">
        <v>30.461</v>
      </c>
      <c r="L196" s="258">
        <v>0</v>
      </c>
      <c r="M196" s="257"/>
      <c r="N196" s="259">
        <f>ROUND(L196*K196,2)</f>
        <v>0</v>
      </c>
      <c r="O196" s="248"/>
      <c r="P196" s="248"/>
      <c r="Q196" s="248"/>
      <c r="R196" s="123"/>
      <c r="T196" s="152" t="s">
        <v>3</v>
      </c>
      <c r="U196" s="40" t="s">
        <v>44</v>
      </c>
      <c r="W196" s="153">
        <f>V196*K196</f>
        <v>0</v>
      </c>
      <c r="X196" s="153">
        <v>0.0019</v>
      </c>
      <c r="Y196" s="153">
        <f>X196*K196</f>
        <v>0.057875899999999994</v>
      </c>
      <c r="Z196" s="153">
        <v>0</v>
      </c>
      <c r="AA196" s="154">
        <f>Z196*K196</f>
        <v>0</v>
      </c>
      <c r="AR196" s="17" t="s">
        <v>265</v>
      </c>
      <c r="AT196" s="17" t="s">
        <v>262</v>
      </c>
      <c r="AU196" s="17" t="s">
        <v>103</v>
      </c>
      <c r="AY196" s="17" t="s">
        <v>159</v>
      </c>
      <c r="BE196" s="98">
        <f>IF(U196="základní",N196,0)</f>
        <v>0</v>
      </c>
      <c r="BF196" s="98">
        <f>IF(U196="snížená",N196,0)</f>
        <v>0</v>
      </c>
      <c r="BG196" s="98">
        <f>IF(U196="zákl. přenesená",N196,0)</f>
        <v>0</v>
      </c>
      <c r="BH196" s="98">
        <f>IF(U196="sníž. přenesená",N196,0)</f>
        <v>0</v>
      </c>
      <c r="BI196" s="98">
        <f>IF(U196="nulová",N196,0)</f>
        <v>0</v>
      </c>
      <c r="BJ196" s="17" t="s">
        <v>21</v>
      </c>
      <c r="BK196" s="98">
        <f>ROUND(L196*K196,2)</f>
        <v>0</v>
      </c>
      <c r="BL196" s="17" t="s">
        <v>196</v>
      </c>
      <c r="BM196" s="17" t="s">
        <v>741</v>
      </c>
    </row>
    <row r="197" spans="2:65" s="1" customFormat="1" ht="31.5" customHeight="1">
      <c r="B197" s="121"/>
      <c r="C197" s="148" t="s">
        <v>249</v>
      </c>
      <c r="D197" s="148" t="s">
        <v>160</v>
      </c>
      <c r="E197" s="149" t="s">
        <v>268</v>
      </c>
      <c r="F197" s="247" t="s">
        <v>269</v>
      </c>
      <c r="G197" s="248"/>
      <c r="H197" s="248"/>
      <c r="I197" s="248"/>
      <c r="J197" s="150" t="s">
        <v>229</v>
      </c>
      <c r="K197" s="151">
        <v>0.058</v>
      </c>
      <c r="L197" s="249">
        <v>0</v>
      </c>
      <c r="M197" s="248"/>
      <c r="N197" s="250">
        <f>ROUND(L197*K197,2)</f>
        <v>0</v>
      </c>
      <c r="O197" s="248"/>
      <c r="P197" s="248"/>
      <c r="Q197" s="248"/>
      <c r="R197" s="123"/>
      <c r="T197" s="152" t="s">
        <v>3</v>
      </c>
      <c r="U197" s="40" t="s">
        <v>44</v>
      </c>
      <c r="W197" s="153">
        <f>V197*K197</f>
        <v>0</v>
      </c>
      <c r="X197" s="153">
        <v>0</v>
      </c>
      <c r="Y197" s="153">
        <f>X197*K197</f>
        <v>0</v>
      </c>
      <c r="Z197" s="153">
        <v>0</v>
      </c>
      <c r="AA197" s="154">
        <f>Z197*K197</f>
        <v>0</v>
      </c>
      <c r="AR197" s="17" t="s">
        <v>196</v>
      </c>
      <c r="AT197" s="17" t="s">
        <v>160</v>
      </c>
      <c r="AU197" s="17" t="s">
        <v>103</v>
      </c>
      <c r="AY197" s="17" t="s">
        <v>159</v>
      </c>
      <c r="BE197" s="98">
        <f>IF(U197="základní",N197,0)</f>
        <v>0</v>
      </c>
      <c r="BF197" s="98">
        <f>IF(U197="snížená",N197,0)</f>
        <v>0</v>
      </c>
      <c r="BG197" s="98">
        <f>IF(U197="zákl. přenesená",N197,0)</f>
        <v>0</v>
      </c>
      <c r="BH197" s="98">
        <f>IF(U197="sníž. přenesená",N197,0)</f>
        <v>0</v>
      </c>
      <c r="BI197" s="98">
        <f>IF(U197="nulová",N197,0)</f>
        <v>0</v>
      </c>
      <c r="BJ197" s="17" t="s">
        <v>21</v>
      </c>
      <c r="BK197" s="98">
        <f>ROUND(L197*K197,2)</f>
        <v>0</v>
      </c>
      <c r="BL197" s="17" t="s">
        <v>196</v>
      </c>
      <c r="BM197" s="17" t="s">
        <v>742</v>
      </c>
    </row>
    <row r="198" spans="2:63" s="9" customFormat="1" ht="29.85" customHeight="1">
      <c r="B198" s="138"/>
      <c r="D198" s="147" t="s">
        <v>121</v>
      </c>
      <c r="E198" s="147"/>
      <c r="F198" s="147"/>
      <c r="G198" s="147"/>
      <c r="H198" s="147"/>
      <c r="I198" s="147"/>
      <c r="J198" s="147"/>
      <c r="K198" s="147"/>
      <c r="L198" s="147"/>
      <c r="M198" s="147"/>
      <c r="N198" s="273">
        <f>BK198</f>
        <v>0</v>
      </c>
      <c r="O198" s="274"/>
      <c r="P198" s="274"/>
      <c r="Q198" s="274"/>
      <c r="R198" s="140"/>
      <c r="T198" s="141"/>
      <c r="W198" s="142">
        <f>SUM(W199:W210)</f>
        <v>0</v>
      </c>
      <c r="Y198" s="142">
        <f>SUM(Y199:Y210)</f>
        <v>3.3320037600000005</v>
      </c>
      <c r="AA198" s="143">
        <f>SUM(AA199:AA210)</f>
        <v>4.4694899999999995</v>
      </c>
      <c r="AR198" s="144" t="s">
        <v>103</v>
      </c>
      <c r="AT198" s="145" t="s">
        <v>78</v>
      </c>
      <c r="AU198" s="145" t="s">
        <v>21</v>
      </c>
      <c r="AY198" s="144" t="s">
        <v>159</v>
      </c>
      <c r="BK198" s="146">
        <f>SUM(BK199:BK210)</f>
        <v>0</v>
      </c>
    </row>
    <row r="199" spans="2:65" s="1" customFormat="1" ht="31.5" customHeight="1">
      <c r="B199" s="121"/>
      <c r="C199" s="148" t="s">
        <v>8</v>
      </c>
      <c r="D199" s="148" t="s">
        <v>160</v>
      </c>
      <c r="E199" s="149" t="s">
        <v>272</v>
      </c>
      <c r="F199" s="247" t="s">
        <v>273</v>
      </c>
      <c r="G199" s="248"/>
      <c r="H199" s="248"/>
      <c r="I199" s="248"/>
      <c r="J199" s="150" t="s">
        <v>163</v>
      </c>
      <c r="K199" s="151">
        <v>744.915</v>
      </c>
      <c r="L199" s="249">
        <v>0</v>
      </c>
      <c r="M199" s="248"/>
      <c r="N199" s="250">
        <f>ROUND(L199*K199,2)</f>
        <v>0</v>
      </c>
      <c r="O199" s="248"/>
      <c r="P199" s="248"/>
      <c r="Q199" s="248"/>
      <c r="R199" s="123"/>
      <c r="T199" s="152" t="s">
        <v>3</v>
      </c>
      <c r="U199" s="40" t="s">
        <v>44</v>
      </c>
      <c r="W199" s="153">
        <f>V199*K199</f>
        <v>0</v>
      </c>
      <c r="X199" s="153">
        <v>0</v>
      </c>
      <c r="Y199" s="153">
        <f>X199*K199</f>
        <v>0</v>
      </c>
      <c r="Z199" s="153">
        <v>0.006</v>
      </c>
      <c r="AA199" s="154">
        <f>Z199*K199</f>
        <v>4.4694899999999995</v>
      </c>
      <c r="AR199" s="17" t="s">
        <v>196</v>
      </c>
      <c r="AT199" s="17" t="s">
        <v>160</v>
      </c>
      <c r="AU199" s="17" t="s">
        <v>103</v>
      </c>
      <c r="AY199" s="17" t="s">
        <v>159</v>
      </c>
      <c r="BE199" s="98">
        <f>IF(U199="základní",N199,0)</f>
        <v>0</v>
      </c>
      <c r="BF199" s="98">
        <f>IF(U199="snížená",N199,0)</f>
        <v>0</v>
      </c>
      <c r="BG199" s="98">
        <f>IF(U199="zákl. přenesená",N199,0)</f>
        <v>0</v>
      </c>
      <c r="BH199" s="98">
        <f>IF(U199="sníž. přenesená",N199,0)</f>
        <v>0</v>
      </c>
      <c r="BI199" s="98">
        <f>IF(U199="nulová",N199,0)</f>
        <v>0</v>
      </c>
      <c r="BJ199" s="17" t="s">
        <v>21</v>
      </c>
      <c r="BK199" s="98">
        <f>ROUND(L199*K199,2)</f>
        <v>0</v>
      </c>
      <c r="BL199" s="17" t="s">
        <v>196</v>
      </c>
      <c r="BM199" s="17" t="s">
        <v>743</v>
      </c>
    </row>
    <row r="200" spans="2:51" s="10" customFormat="1" ht="22.5" customHeight="1">
      <c r="B200" s="155"/>
      <c r="E200" s="156" t="s">
        <v>3</v>
      </c>
      <c r="F200" s="251" t="s">
        <v>744</v>
      </c>
      <c r="G200" s="252"/>
      <c r="H200" s="252"/>
      <c r="I200" s="252"/>
      <c r="K200" s="157">
        <v>744.915</v>
      </c>
      <c r="R200" s="158"/>
      <c r="T200" s="159"/>
      <c r="AA200" s="160"/>
      <c r="AT200" s="156" t="s">
        <v>167</v>
      </c>
      <c r="AU200" s="156" t="s">
        <v>103</v>
      </c>
      <c r="AV200" s="10" t="s">
        <v>103</v>
      </c>
      <c r="AW200" s="10" t="s">
        <v>36</v>
      </c>
      <c r="AX200" s="10" t="s">
        <v>79</v>
      </c>
      <c r="AY200" s="156" t="s">
        <v>159</v>
      </c>
    </row>
    <row r="201" spans="2:51" s="11" customFormat="1" ht="22.5" customHeight="1">
      <c r="B201" s="161"/>
      <c r="E201" s="162" t="s">
        <v>3</v>
      </c>
      <c r="F201" s="253" t="s">
        <v>168</v>
      </c>
      <c r="G201" s="254"/>
      <c r="H201" s="254"/>
      <c r="I201" s="254"/>
      <c r="K201" s="163">
        <v>744.915</v>
      </c>
      <c r="R201" s="164"/>
      <c r="T201" s="165"/>
      <c r="AA201" s="166"/>
      <c r="AT201" s="167" t="s">
        <v>167</v>
      </c>
      <c r="AU201" s="167" t="s">
        <v>103</v>
      </c>
      <c r="AV201" s="11" t="s">
        <v>164</v>
      </c>
      <c r="AW201" s="11" t="s">
        <v>36</v>
      </c>
      <c r="AX201" s="11" t="s">
        <v>21</v>
      </c>
      <c r="AY201" s="167" t="s">
        <v>159</v>
      </c>
    </row>
    <row r="202" spans="2:65" s="1" customFormat="1" ht="31.5" customHeight="1">
      <c r="B202" s="121"/>
      <c r="C202" s="148" t="s">
        <v>256</v>
      </c>
      <c r="D202" s="148" t="s">
        <v>160</v>
      </c>
      <c r="E202" s="149" t="s">
        <v>277</v>
      </c>
      <c r="F202" s="247" t="s">
        <v>278</v>
      </c>
      <c r="G202" s="248"/>
      <c r="H202" s="248"/>
      <c r="I202" s="248"/>
      <c r="J202" s="150" t="s">
        <v>163</v>
      </c>
      <c r="K202" s="151">
        <v>744.915</v>
      </c>
      <c r="L202" s="249">
        <v>0</v>
      </c>
      <c r="M202" s="248"/>
      <c r="N202" s="250">
        <f>ROUND(L202*K202,2)</f>
        <v>0</v>
      </c>
      <c r="O202" s="248"/>
      <c r="P202" s="248"/>
      <c r="Q202" s="248"/>
      <c r="R202" s="123"/>
      <c r="T202" s="152" t="s">
        <v>3</v>
      </c>
      <c r="U202" s="40" t="s">
        <v>44</v>
      </c>
      <c r="W202" s="153">
        <f>V202*K202</f>
        <v>0</v>
      </c>
      <c r="X202" s="153">
        <v>0</v>
      </c>
      <c r="Y202" s="153">
        <f>X202*K202</f>
        <v>0</v>
      </c>
      <c r="Z202" s="153">
        <v>0</v>
      </c>
      <c r="AA202" s="154">
        <f>Z202*K202</f>
        <v>0</v>
      </c>
      <c r="AR202" s="17" t="s">
        <v>196</v>
      </c>
      <c r="AT202" s="17" t="s">
        <v>160</v>
      </c>
      <c r="AU202" s="17" t="s">
        <v>103</v>
      </c>
      <c r="AY202" s="17" t="s">
        <v>159</v>
      </c>
      <c r="BE202" s="98">
        <f>IF(U202="základní",N202,0)</f>
        <v>0</v>
      </c>
      <c r="BF202" s="98">
        <f>IF(U202="snížená",N202,0)</f>
        <v>0</v>
      </c>
      <c r="BG202" s="98">
        <f>IF(U202="zákl. přenesená",N202,0)</f>
        <v>0</v>
      </c>
      <c r="BH202" s="98">
        <f>IF(U202="sníž. přenesená",N202,0)</f>
        <v>0</v>
      </c>
      <c r="BI202" s="98">
        <f>IF(U202="nulová",N202,0)</f>
        <v>0</v>
      </c>
      <c r="BJ202" s="17" t="s">
        <v>21</v>
      </c>
      <c r="BK202" s="98">
        <f>ROUND(L202*K202,2)</f>
        <v>0</v>
      </c>
      <c r="BL202" s="17" t="s">
        <v>196</v>
      </c>
      <c r="BM202" s="17" t="s">
        <v>745</v>
      </c>
    </row>
    <row r="203" spans="2:51" s="10" customFormat="1" ht="22.5" customHeight="1">
      <c r="B203" s="155"/>
      <c r="E203" s="156" t="s">
        <v>3</v>
      </c>
      <c r="F203" s="251" t="s">
        <v>744</v>
      </c>
      <c r="G203" s="252"/>
      <c r="H203" s="252"/>
      <c r="I203" s="252"/>
      <c r="K203" s="157">
        <v>744.915</v>
      </c>
      <c r="R203" s="158"/>
      <c r="T203" s="159"/>
      <c r="AA203" s="160"/>
      <c r="AT203" s="156" t="s">
        <v>167</v>
      </c>
      <c r="AU203" s="156" t="s">
        <v>103</v>
      </c>
      <c r="AV203" s="10" t="s">
        <v>103</v>
      </c>
      <c r="AW203" s="10" t="s">
        <v>36</v>
      </c>
      <c r="AX203" s="10" t="s">
        <v>79</v>
      </c>
      <c r="AY203" s="156" t="s">
        <v>159</v>
      </c>
    </row>
    <row r="204" spans="2:51" s="11" customFormat="1" ht="22.5" customHeight="1">
      <c r="B204" s="161"/>
      <c r="E204" s="162" t="s">
        <v>3</v>
      </c>
      <c r="F204" s="253" t="s">
        <v>168</v>
      </c>
      <c r="G204" s="254"/>
      <c r="H204" s="254"/>
      <c r="I204" s="254"/>
      <c r="K204" s="163">
        <v>744.915</v>
      </c>
      <c r="R204" s="164"/>
      <c r="T204" s="165"/>
      <c r="AA204" s="166"/>
      <c r="AT204" s="167" t="s">
        <v>167</v>
      </c>
      <c r="AU204" s="167" t="s">
        <v>103</v>
      </c>
      <c r="AV204" s="11" t="s">
        <v>164</v>
      </c>
      <c r="AW204" s="11" t="s">
        <v>36</v>
      </c>
      <c r="AX204" s="11" t="s">
        <v>21</v>
      </c>
      <c r="AY204" s="167" t="s">
        <v>159</v>
      </c>
    </row>
    <row r="205" spans="2:65" s="1" customFormat="1" ht="22.5" customHeight="1">
      <c r="B205" s="121"/>
      <c r="C205" s="168" t="s">
        <v>261</v>
      </c>
      <c r="D205" s="168" t="s">
        <v>262</v>
      </c>
      <c r="E205" s="169" t="s">
        <v>281</v>
      </c>
      <c r="F205" s="256" t="s">
        <v>282</v>
      </c>
      <c r="G205" s="257"/>
      <c r="H205" s="257"/>
      <c r="I205" s="257"/>
      <c r="J205" s="170" t="s">
        <v>163</v>
      </c>
      <c r="K205" s="171">
        <v>856.652</v>
      </c>
      <c r="L205" s="258">
        <v>0</v>
      </c>
      <c r="M205" s="257"/>
      <c r="N205" s="259">
        <f>ROUND(L205*K205,2)</f>
        <v>0</v>
      </c>
      <c r="O205" s="248"/>
      <c r="P205" s="248"/>
      <c r="Q205" s="248"/>
      <c r="R205" s="123"/>
      <c r="T205" s="152" t="s">
        <v>3</v>
      </c>
      <c r="U205" s="40" t="s">
        <v>44</v>
      </c>
      <c r="W205" s="153">
        <f>V205*K205</f>
        <v>0</v>
      </c>
      <c r="X205" s="153">
        <v>0.00388</v>
      </c>
      <c r="Y205" s="153">
        <f>X205*K205</f>
        <v>3.3238097600000005</v>
      </c>
      <c r="Z205" s="153">
        <v>0</v>
      </c>
      <c r="AA205" s="154">
        <f>Z205*K205</f>
        <v>0</v>
      </c>
      <c r="AR205" s="17" t="s">
        <v>265</v>
      </c>
      <c r="AT205" s="17" t="s">
        <v>262</v>
      </c>
      <c r="AU205" s="17" t="s">
        <v>103</v>
      </c>
      <c r="AY205" s="17" t="s">
        <v>159</v>
      </c>
      <c r="BE205" s="98">
        <f>IF(U205="základní",N205,0)</f>
        <v>0</v>
      </c>
      <c r="BF205" s="98">
        <f>IF(U205="snížená",N205,0)</f>
        <v>0</v>
      </c>
      <c r="BG205" s="98">
        <f>IF(U205="zákl. přenesená",N205,0)</f>
        <v>0</v>
      </c>
      <c r="BH205" s="98">
        <f>IF(U205="sníž. přenesená",N205,0)</f>
        <v>0</v>
      </c>
      <c r="BI205" s="98">
        <f>IF(U205="nulová",N205,0)</f>
        <v>0</v>
      </c>
      <c r="BJ205" s="17" t="s">
        <v>21</v>
      </c>
      <c r="BK205" s="98">
        <f>ROUND(L205*K205,2)</f>
        <v>0</v>
      </c>
      <c r="BL205" s="17" t="s">
        <v>196</v>
      </c>
      <c r="BM205" s="17" t="s">
        <v>746</v>
      </c>
    </row>
    <row r="206" spans="2:65" s="1" customFormat="1" ht="31.5" customHeight="1">
      <c r="B206" s="121"/>
      <c r="C206" s="148" t="s">
        <v>267</v>
      </c>
      <c r="D206" s="148" t="s">
        <v>160</v>
      </c>
      <c r="E206" s="149" t="s">
        <v>285</v>
      </c>
      <c r="F206" s="247" t="s">
        <v>286</v>
      </c>
      <c r="G206" s="248"/>
      <c r="H206" s="248"/>
      <c r="I206" s="248"/>
      <c r="J206" s="150" t="s">
        <v>163</v>
      </c>
      <c r="K206" s="151">
        <v>744.915</v>
      </c>
      <c r="L206" s="249">
        <v>0</v>
      </c>
      <c r="M206" s="248"/>
      <c r="N206" s="250">
        <f>ROUND(L206*K206,2)</f>
        <v>0</v>
      </c>
      <c r="O206" s="248"/>
      <c r="P206" s="248"/>
      <c r="Q206" s="248"/>
      <c r="R206" s="123"/>
      <c r="T206" s="152" t="s">
        <v>3</v>
      </c>
      <c r="U206" s="40" t="s">
        <v>44</v>
      </c>
      <c r="W206" s="153">
        <f>V206*K206</f>
        <v>0</v>
      </c>
      <c r="X206" s="153">
        <v>0</v>
      </c>
      <c r="Y206" s="153">
        <f>X206*K206</f>
        <v>0</v>
      </c>
      <c r="Z206" s="153">
        <v>0</v>
      </c>
      <c r="AA206" s="154">
        <f>Z206*K206</f>
        <v>0</v>
      </c>
      <c r="AR206" s="17" t="s">
        <v>196</v>
      </c>
      <c r="AT206" s="17" t="s">
        <v>160</v>
      </c>
      <c r="AU206" s="17" t="s">
        <v>103</v>
      </c>
      <c r="AY206" s="17" t="s">
        <v>159</v>
      </c>
      <c r="BE206" s="98">
        <f>IF(U206="základní",N206,0)</f>
        <v>0</v>
      </c>
      <c r="BF206" s="98">
        <f>IF(U206="snížená",N206,0)</f>
        <v>0</v>
      </c>
      <c r="BG206" s="98">
        <f>IF(U206="zákl. přenesená",N206,0)</f>
        <v>0</v>
      </c>
      <c r="BH206" s="98">
        <f>IF(U206="sníž. přenesená",N206,0)</f>
        <v>0</v>
      </c>
      <c r="BI206" s="98">
        <f>IF(U206="nulová",N206,0)</f>
        <v>0</v>
      </c>
      <c r="BJ206" s="17" t="s">
        <v>21</v>
      </c>
      <c r="BK206" s="98">
        <f>ROUND(L206*K206,2)</f>
        <v>0</v>
      </c>
      <c r="BL206" s="17" t="s">
        <v>196</v>
      </c>
      <c r="BM206" s="17" t="s">
        <v>747</v>
      </c>
    </row>
    <row r="207" spans="2:51" s="10" customFormat="1" ht="22.5" customHeight="1">
      <c r="B207" s="155"/>
      <c r="E207" s="156" t="s">
        <v>3</v>
      </c>
      <c r="F207" s="251" t="s">
        <v>744</v>
      </c>
      <c r="G207" s="252"/>
      <c r="H207" s="252"/>
      <c r="I207" s="252"/>
      <c r="K207" s="157">
        <v>744.915</v>
      </c>
      <c r="R207" s="158"/>
      <c r="T207" s="159"/>
      <c r="AA207" s="160"/>
      <c r="AT207" s="156" t="s">
        <v>167</v>
      </c>
      <c r="AU207" s="156" t="s">
        <v>103</v>
      </c>
      <c r="AV207" s="10" t="s">
        <v>103</v>
      </c>
      <c r="AW207" s="10" t="s">
        <v>36</v>
      </c>
      <c r="AX207" s="10" t="s">
        <v>79</v>
      </c>
      <c r="AY207" s="156" t="s">
        <v>159</v>
      </c>
    </row>
    <row r="208" spans="2:51" s="11" customFormat="1" ht="22.5" customHeight="1">
      <c r="B208" s="161"/>
      <c r="E208" s="162" t="s">
        <v>3</v>
      </c>
      <c r="F208" s="253" t="s">
        <v>168</v>
      </c>
      <c r="G208" s="254"/>
      <c r="H208" s="254"/>
      <c r="I208" s="254"/>
      <c r="K208" s="163">
        <v>744.915</v>
      </c>
      <c r="R208" s="164"/>
      <c r="T208" s="165"/>
      <c r="AA208" s="166"/>
      <c r="AT208" s="167" t="s">
        <v>167</v>
      </c>
      <c r="AU208" s="167" t="s">
        <v>103</v>
      </c>
      <c r="AV208" s="11" t="s">
        <v>164</v>
      </c>
      <c r="AW208" s="11" t="s">
        <v>36</v>
      </c>
      <c r="AX208" s="11" t="s">
        <v>21</v>
      </c>
      <c r="AY208" s="167" t="s">
        <v>159</v>
      </c>
    </row>
    <row r="209" spans="2:65" s="1" customFormat="1" ht="22.5" customHeight="1">
      <c r="B209" s="121"/>
      <c r="C209" s="168" t="s">
        <v>271</v>
      </c>
      <c r="D209" s="168" t="s">
        <v>262</v>
      </c>
      <c r="E209" s="169" t="s">
        <v>289</v>
      </c>
      <c r="F209" s="256" t="s">
        <v>290</v>
      </c>
      <c r="G209" s="257"/>
      <c r="H209" s="257"/>
      <c r="I209" s="257"/>
      <c r="J209" s="170" t="s">
        <v>291</v>
      </c>
      <c r="K209" s="171">
        <v>8.194</v>
      </c>
      <c r="L209" s="258">
        <v>0</v>
      </c>
      <c r="M209" s="257"/>
      <c r="N209" s="259">
        <f>ROUND(L209*K209,2)</f>
        <v>0</v>
      </c>
      <c r="O209" s="248"/>
      <c r="P209" s="248"/>
      <c r="Q209" s="248"/>
      <c r="R209" s="123"/>
      <c r="T209" s="152" t="s">
        <v>3</v>
      </c>
      <c r="U209" s="40" t="s">
        <v>44</v>
      </c>
      <c r="W209" s="153">
        <f>V209*K209</f>
        <v>0</v>
      </c>
      <c r="X209" s="153">
        <v>0.001</v>
      </c>
      <c r="Y209" s="153">
        <f>X209*K209</f>
        <v>0.008194000000000002</v>
      </c>
      <c r="Z209" s="153">
        <v>0</v>
      </c>
      <c r="AA209" s="154">
        <f>Z209*K209</f>
        <v>0</v>
      </c>
      <c r="AR209" s="17" t="s">
        <v>265</v>
      </c>
      <c r="AT209" s="17" t="s">
        <v>262</v>
      </c>
      <c r="AU209" s="17" t="s">
        <v>103</v>
      </c>
      <c r="AY209" s="17" t="s">
        <v>159</v>
      </c>
      <c r="BE209" s="98">
        <f>IF(U209="základní",N209,0)</f>
        <v>0</v>
      </c>
      <c r="BF209" s="98">
        <f>IF(U209="snížená",N209,0)</f>
        <v>0</v>
      </c>
      <c r="BG209" s="98">
        <f>IF(U209="zákl. přenesená",N209,0)</f>
        <v>0</v>
      </c>
      <c r="BH209" s="98">
        <f>IF(U209="sníž. přenesená",N209,0)</f>
        <v>0</v>
      </c>
      <c r="BI209" s="98">
        <f>IF(U209="nulová",N209,0)</f>
        <v>0</v>
      </c>
      <c r="BJ209" s="17" t="s">
        <v>21</v>
      </c>
      <c r="BK209" s="98">
        <f>ROUND(L209*K209,2)</f>
        <v>0</v>
      </c>
      <c r="BL209" s="17" t="s">
        <v>196</v>
      </c>
      <c r="BM209" s="17" t="s">
        <v>748</v>
      </c>
    </row>
    <row r="210" spans="2:65" s="1" customFormat="1" ht="31.5" customHeight="1">
      <c r="B210" s="121"/>
      <c r="C210" s="148" t="s">
        <v>276</v>
      </c>
      <c r="D210" s="148" t="s">
        <v>160</v>
      </c>
      <c r="E210" s="149" t="s">
        <v>294</v>
      </c>
      <c r="F210" s="247" t="s">
        <v>295</v>
      </c>
      <c r="G210" s="248"/>
      <c r="H210" s="248"/>
      <c r="I210" s="248"/>
      <c r="J210" s="150" t="s">
        <v>229</v>
      </c>
      <c r="K210" s="151">
        <v>3.332</v>
      </c>
      <c r="L210" s="249">
        <v>0</v>
      </c>
      <c r="M210" s="248"/>
      <c r="N210" s="250">
        <f>ROUND(L210*K210,2)</f>
        <v>0</v>
      </c>
      <c r="O210" s="248"/>
      <c r="P210" s="248"/>
      <c r="Q210" s="248"/>
      <c r="R210" s="123"/>
      <c r="T210" s="152" t="s">
        <v>3</v>
      </c>
      <c r="U210" s="40" t="s">
        <v>44</v>
      </c>
      <c r="W210" s="153">
        <f>V210*K210</f>
        <v>0</v>
      </c>
      <c r="X210" s="153">
        <v>0</v>
      </c>
      <c r="Y210" s="153">
        <f>X210*K210</f>
        <v>0</v>
      </c>
      <c r="Z210" s="153">
        <v>0</v>
      </c>
      <c r="AA210" s="154">
        <f>Z210*K210</f>
        <v>0</v>
      </c>
      <c r="AR210" s="17" t="s">
        <v>196</v>
      </c>
      <c r="AT210" s="17" t="s">
        <v>160</v>
      </c>
      <c r="AU210" s="17" t="s">
        <v>103</v>
      </c>
      <c r="AY210" s="17" t="s">
        <v>159</v>
      </c>
      <c r="BE210" s="98">
        <f>IF(U210="základní",N210,0)</f>
        <v>0</v>
      </c>
      <c r="BF210" s="98">
        <f>IF(U210="snížená",N210,0)</f>
        <v>0</v>
      </c>
      <c r="BG210" s="98">
        <f>IF(U210="zákl. přenesená",N210,0)</f>
        <v>0</v>
      </c>
      <c r="BH210" s="98">
        <f>IF(U210="sníž. přenesená",N210,0)</f>
        <v>0</v>
      </c>
      <c r="BI210" s="98">
        <f>IF(U210="nulová",N210,0)</f>
        <v>0</v>
      </c>
      <c r="BJ210" s="17" t="s">
        <v>21</v>
      </c>
      <c r="BK210" s="98">
        <f>ROUND(L210*K210,2)</f>
        <v>0</v>
      </c>
      <c r="BL210" s="17" t="s">
        <v>196</v>
      </c>
      <c r="BM210" s="17" t="s">
        <v>749</v>
      </c>
    </row>
    <row r="211" spans="2:63" s="9" customFormat="1" ht="29.85" customHeight="1">
      <c r="B211" s="138"/>
      <c r="D211" s="147" t="s">
        <v>122</v>
      </c>
      <c r="E211" s="147"/>
      <c r="F211" s="147"/>
      <c r="G211" s="147"/>
      <c r="H211" s="147"/>
      <c r="I211" s="147"/>
      <c r="J211" s="147"/>
      <c r="K211" s="147"/>
      <c r="L211" s="147"/>
      <c r="M211" s="147"/>
      <c r="N211" s="273">
        <f>BK211</f>
        <v>0</v>
      </c>
      <c r="O211" s="274"/>
      <c r="P211" s="274"/>
      <c r="Q211" s="274"/>
      <c r="R211" s="140"/>
      <c r="T211" s="141"/>
      <c r="W211" s="142">
        <f>SUM(W212:W215)</f>
        <v>0</v>
      </c>
      <c r="Y211" s="142">
        <f>SUM(Y212:Y215)</f>
        <v>0.006540000000000001</v>
      </c>
      <c r="AA211" s="143">
        <f>SUM(AA212:AA215)</f>
        <v>0</v>
      </c>
      <c r="AR211" s="144" t="s">
        <v>103</v>
      </c>
      <c r="AT211" s="145" t="s">
        <v>78</v>
      </c>
      <c r="AU211" s="145" t="s">
        <v>21</v>
      </c>
      <c r="AY211" s="144" t="s">
        <v>159</v>
      </c>
      <c r="BK211" s="146">
        <f>SUM(BK212:BK215)</f>
        <v>0</v>
      </c>
    </row>
    <row r="212" spans="2:65" s="1" customFormat="1" ht="31.5" customHeight="1">
      <c r="B212" s="121"/>
      <c r="C212" s="148" t="s">
        <v>280</v>
      </c>
      <c r="D212" s="148" t="s">
        <v>160</v>
      </c>
      <c r="E212" s="149" t="s">
        <v>298</v>
      </c>
      <c r="F212" s="247" t="s">
        <v>299</v>
      </c>
      <c r="G212" s="248"/>
      <c r="H212" s="248"/>
      <c r="I212" s="248"/>
      <c r="J212" s="150" t="s">
        <v>211</v>
      </c>
      <c r="K212" s="151">
        <v>6</v>
      </c>
      <c r="L212" s="249">
        <v>0</v>
      </c>
      <c r="M212" s="248"/>
      <c r="N212" s="250">
        <f>ROUND(L212*K212,2)</f>
        <v>0</v>
      </c>
      <c r="O212" s="248"/>
      <c r="P212" s="248"/>
      <c r="Q212" s="248"/>
      <c r="R212" s="123"/>
      <c r="T212" s="152" t="s">
        <v>3</v>
      </c>
      <c r="U212" s="40" t="s">
        <v>44</v>
      </c>
      <c r="W212" s="153">
        <f>V212*K212</f>
        <v>0</v>
      </c>
      <c r="X212" s="153">
        <v>0.00109</v>
      </c>
      <c r="Y212" s="153">
        <f>X212*K212</f>
        <v>0.006540000000000001</v>
      </c>
      <c r="Z212" s="153">
        <v>0</v>
      </c>
      <c r="AA212" s="154">
        <f>Z212*K212</f>
        <v>0</v>
      </c>
      <c r="AR212" s="17" t="s">
        <v>196</v>
      </c>
      <c r="AT212" s="17" t="s">
        <v>160</v>
      </c>
      <c r="AU212" s="17" t="s">
        <v>103</v>
      </c>
      <c r="AY212" s="17" t="s">
        <v>159</v>
      </c>
      <c r="BE212" s="98">
        <f>IF(U212="základní",N212,0)</f>
        <v>0</v>
      </c>
      <c r="BF212" s="98">
        <f>IF(U212="snížená",N212,0)</f>
        <v>0</v>
      </c>
      <c r="BG212" s="98">
        <f>IF(U212="zákl. přenesená",N212,0)</f>
        <v>0</v>
      </c>
      <c r="BH212" s="98">
        <f>IF(U212="sníž. přenesená",N212,0)</f>
        <v>0</v>
      </c>
      <c r="BI212" s="98">
        <f>IF(U212="nulová",N212,0)</f>
        <v>0</v>
      </c>
      <c r="BJ212" s="17" t="s">
        <v>21</v>
      </c>
      <c r="BK212" s="98">
        <f>ROUND(L212*K212,2)</f>
        <v>0</v>
      </c>
      <c r="BL212" s="17" t="s">
        <v>196</v>
      </c>
      <c r="BM212" s="17" t="s">
        <v>750</v>
      </c>
    </row>
    <row r="213" spans="2:51" s="10" customFormat="1" ht="31.5" customHeight="1">
      <c r="B213" s="155"/>
      <c r="E213" s="156" t="s">
        <v>3</v>
      </c>
      <c r="F213" s="251" t="s">
        <v>751</v>
      </c>
      <c r="G213" s="252"/>
      <c r="H213" s="252"/>
      <c r="I213" s="252"/>
      <c r="K213" s="157">
        <v>6</v>
      </c>
      <c r="R213" s="158"/>
      <c r="T213" s="159"/>
      <c r="AA213" s="160"/>
      <c r="AT213" s="156" t="s">
        <v>167</v>
      </c>
      <c r="AU213" s="156" t="s">
        <v>103</v>
      </c>
      <c r="AV213" s="10" t="s">
        <v>103</v>
      </c>
      <c r="AW213" s="10" t="s">
        <v>36</v>
      </c>
      <c r="AX213" s="10" t="s">
        <v>79</v>
      </c>
      <c r="AY213" s="156" t="s">
        <v>159</v>
      </c>
    </row>
    <row r="214" spans="2:51" s="11" customFormat="1" ht="22.5" customHeight="1">
      <c r="B214" s="161"/>
      <c r="E214" s="162" t="s">
        <v>3</v>
      </c>
      <c r="F214" s="253" t="s">
        <v>168</v>
      </c>
      <c r="G214" s="254"/>
      <c r="H214" s="254"/>
      <c r="I214" s="254"/>
      <c r="K214" s="163">
        <v>6</v>
      </c>
      <c r="R214" s="164"/>
      <c r="T214" s="165"/>
      <c r="AA214" s="166"/>
      <c r="AT214" s="167" t="s">
        <v>167</v>
      </c>
      <c r="AU214" s="167" t="s">
        <v>103</v>
      </c>
      <c r="AV214" s="11" t="s">
        <v>164</v>
      </c>
      <c r="AW214" s="11" t="s">
        <v>36</v>
      </c>
      <c r="AX214" s="11" t="s">
        <v>21</v>
      </c>
      <c r="AY214" s="167" t="s">
        <v>159</v>
      </c>
    </row>
    <row r="215" spans="2:65" s="1" customFormat="1" ht="31.5" customHeight="1">
      <c r="B215" s="121"/>
      <c r="C215" s="148" t="s">
        <v>284</v>
      </c>
      <c r="D215" s="148" t="s">
        <v>160</v>
      </c>
      <c r="E215" s="149" t="s">
        <v>302</v>
      </c>
      <c r="F215" s="247" t="s">
        <v>303</v>
      </c>
      <c r="G215" s="248"/>
      <c r="H215" s="248"/>
      <c r="I215" s="248"/>
      <c r="J215" s="150" t="s">
        <v>229</v>
      </c>
      <c r="K215" s="151">
        <v>0.007</v>
      </c>
      <c r="L215" s="249">
        <v>0</v>
      </c>
      <c r="M215" s="248"/>
      <c r="N215" s="250">
        <f>ROUND(L215*K215,2)</f>
        <v>0</v>
      </c>
      <c r="O215" s="248"/>
      <c r="P215" s="248"/>
      <c r="Q215" s="248"/>
      <c r="R215" s="123"/>
      <c r="T215" s="152" t="s">
        <v>3</v>
      </c>
      <c r="U215" s="40" t="s">
        <v>44</v>
      </c>
      <c r="W215" s="153">
        <f>V215*K215</f>
        <v>0</v>
      </c>
      <c r="X215" s="153">
        <v>0</v>
      </c>
      <c r="Y215" s="153">
        <f>X215*K215</f>
        <v>0</v>
      </c>
      <c r="Z215" s="153">
        <v>0</v>
      </c>
      <c r="AA215" s="154">
        <f>Z215*K215</f>
        <v>0</v>
      </c>
      <c r="AR215" s="17" t="s">
        <v>196</v>
      </c>
      <c r="AT215" s="17" t="s">
        <v>160</v>
      </c>
      <c r="AU215" s="17" t="s">
        <v>103</v>
      </c>
      <c r="AY215" s="17" t="s">
        <v>159</v>
      </c>
      <c r="BE215" s="98">
        <f>IF(U215="základní",N215,0)</f>
        <v>0</v>
      </c>
      <c r="BF215" s="98">
        <f>IF(U215="snížená",N215,0)</f>
        <v>0</v>
      </c>
      <c r="BG215" s="98">
        <f>IF(U215="zákl. přenesená",N215,0)</f>
        <v>0</v>
      </c>
      <c r="BH215" s="98">
        <f>IF(U215="sníž. přenesená",N215,0)</f>
        <v>0</v>
      </c>
      <c r="BI215" s="98">
        <f>IF(U215="nulová",N215,0)</f>
        <v>0</v>
      </c>
      <c r="BJ215" s="17" t="s">
        <v>21</v>
      </c>
      <c r="BK215" s="98">
        <f>ROUND(L215*K215,2)</f>
        <v>0</v>
      </c>
      <c r="BL215" s="17" t="s">
        <v>196</v>
      </c>
      <c r="BM215" s="17" t="s">
        <v>752</v>
      </c>
    </row>
    <row r="216" spans="2:63" s="9" customFormat="1" ht="29.85" customHeight="1">
      <c r="B216" s="138"/>
      <c r="D216" s="147" t="s">
        <v>123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273">
        <f>BK216</f>
        <v>0</v>
      </c>
      <c r="O216" s="274"/>
      <c r="P216" s="274"/>
      <c r="Q216" s="274"/>
      <c r="R216" s="140"/>
      <c r="T216" s="141"/>
      <c r="W216" s="142">
        <f>W217</f>
        <v>0</v>
      </c>
      <c r="Y216" s="142">
        <f>Y217</f>
        <v>0</v>
      </c>
      <c r="AA216" s="143">
        <f>AA217</f>
        <v>0</v>
      </c>
      <c r="AR216" s="144" t="s">
        <v>103</v>
      </c>
      <c r="AT216" s="145" t="s">
        <v>78</v>
      </c>
      <c r="AU216" s="145" t="s">
        <v>21</v>
      </c>
      <c r="AY216" s="144" t="s">
        <v>159</v>
      </c>
      <c r="BK216" s="146">
        <f>BK217</f>
        <v>0</v>
      </c>
    </row>
    <row r="217" spans="2:65" s="1" customFormat="1" ht="31.5" customHeight="1">
      <c r="B217" s="121"/>
      <c r="C217" s="148" t="s">
        <v>288</v>
      </c>
      <c r="D217" s="148" t="s">
        <v>160</v>
      </c>
      <c r="E217" s="149" t="s">
        <v>306</v>
      </c>
      <c r="F217" s="247" t="s">
        <v>307</v>
      </c>
      <c r="G217" s="248"/>
      <c r="H217" s="248"/>
      <c r="I217" s="248"/>
      <c r="J217" s="150" t="s">
        <v>206</v>
      </c>
      <c r="K217" s="151">
        <v>1</v>
      </c>
      <c r="L217" s="249">
        <v>0</v>
      </c>
      <c r="M217" s="248"/>
      <c r="N217" s="250">
        <f>ROUND(L217*K217,2)</f>
        <v>0</v>
      </c>
      <c r="O217" s="248"/>
      <c r="P217" s="248"/>
      <c r="Q217" s="248"/>
      <c r="R217" s="123"/>
      <c r="T217" s="152" t="s">
        <v>3</v>
      </c>
      <c r="U217" s="40" t="s">
        <v>44</v>
      </c>
      <c r="W217" s="153">
        <f>V217*K217</f>
        <v>0</v>
      </c>
      <c r="X217" s="153">
        <v>0</v>
      </c>
      <c r="Y217" s="153">
        <f>X217*K217</f>
        <v>0</v>
      </c>
      <c r="Z217" s="153">
        <v>0</v>
      </c>
      <c r="AA217" s="154">
        <f>Z217*K217</f>
        <v>0</v>
      </c>
      <c r="AR217" s="17" t="s">
        <v>196</v>
      </c>
      <c r="AT217" s="17" t="s">
        <v>160</v>
      </c>
      <c r="AU217" s="17" t="s">
        <v>103</v>
      </c>
      <c r="AY217" s="17" t="s">
        <v>159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7" t="s">
        <v>21</v>
      </c>
      <c r="BK217" s="98">
        <f>ROUND(L217*K217,2)</f>
        <v>0</v>
      </c>
      <c r="BL217" s="17" t="s">
        <v>196</v>
      </c>
      <c r="BM217" s="17" t="s">
        <v>753</v>
      </c>
    </row>
    <row r="218" spans="2:63" s="9" customFormat="1" ht="29.85" customHeight="1">
      <c r="B218" s="138"/>
      <c r="D218" s="147" t="s">
        <v>124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273">
        <f>BK218</f>
        <v>0</v>
      </c>
      <c r="O218" s="274"/>
      <c r="P218" s="274"/>
      <c r="Q218" s="274"/>
      <c r="R218" s="140"/>
      <c r="T218" s="141"/>
      <c r="W218" s="142">
        <f>SUM(W219:W253)</f>
        <v>0</v>
      </c>
      <c r="Y218" s="142">
        <f>SUM(Y219:Y253)</f>
        <v>0.087725</v>
      </c>
      <c r="AA218" s="143">
        <f>SUM(AA219:AA253)</f>
        <v>0</v>
      </c>
      <c r="AR218" s="144" t="s">
        <v>103</v>
      </c>
      <c r="AT218" s="145" t="s">
        <v>78</v>
      </c>
      <c r="AU218" s="145" t="s">
        <v>21</v>
      </c>
      <c r="AY218" s="144" t="s">
        <v>159</v>
      </c>
      <c r="BK218" s="146">
        <f>SUM(BK219:BK253)</f>
        <v>0</v>
      </c>
    </row>
    <row r="219" spans="2:65" s="1" customFormat="1" ht="31.5" customHeight="1">
      <c r="B219" s="121"/>
      <c r="C219" s="148" t="s">
        <v>293</v>
      </c>
      <c r="D219" s="148" t="s">
        <v>160</v>
      </c>
      <c r="E219" s="149" t="s">
        <v>310</v>
      </c>
      <c r="F219" s="247" t="s">
        <v>311</v>
      </c>
      <c r="G219" s="248"/>
      <c r="H219" s="248"/>
      <c r="I219" s="248"/>
      <c r="J219" s="150" t="s">
        <v>211</v>
      </c>
      <c r="K219" s="151">
        <v>79.54</v>
      </c>
      <c r="L219" s="249">
        <v>0</v>
      </c>
      <c r="M219" s="248"/>
      <c r="N219" s="250">
        <f>ROUND(L219*K219,2)</f>
        <v>0</v>
      </c>
      <c r="O219" s="248"/>
      <c r="P219" s="248"/>
      <c r="Q219" s="248"/>
      <c r="R219" s="123"/>
      <c r="T219" s="152" t="s">
        <v>3</v>
      </c>
      <c r="U219" s="40" t="s">
        <v>44</v>
      </c>
      <c r="W219" s="153">
        <f>V219*K219</f>
        <v>0</v>
      </c>
      <c r="X219" s="153">
        <v>0</v>
      </c>
      <c r="Y219" s="153">
        <f>X219*K219</f>
        <v>0</v>
      </c>
      <c r="Z219" s="153">
        <v>0</v>
      </c>
      <c r="AA219" s="154">
        <f>Z219*K219</f>
        <v>0</v>
      </c>
      <c r="AR219" s="17" t="s">
        <v>196</v>
      </c>
      <c r="AT219" s="17" t="s">
        <v>160</v>
      </c>
      <c r="AU219" s="17" t="s">
        <v>103</v>
      </c>
      <c r="AY219" s="17" t="s">
        <v>159</v>
      </c>
      <c r="BE219" s="98">
        <f>IF(U219="základní",N219,0)</f>
        <v>0</v>
      </c>
      <c r="BF219" s="98">
        <f>IF(U219="snížená",N219,0)</f>
        <v>0</v>
      </c>
      <c r="BG219" s="98">
        <f>IF(U219="zákl. přenesená",N219,0)</f>
        <v>0</v>
      </c>
      <c r="BH219" s="98">
        <f>IF(U219="sníž. přenesená",N219,0)</f>
        <v>0</v>
      </c>
      <c r="BI219" s="98">
        <f>IF(U219="nulová",N219,0)</f>
        <v>0</v>
      </c>
      <c r="BJ219" s="17" t="s">
        <v>21</v>
      </c>
      <c r="BK219" s="98">
        <f>ROUND(L219*K219,2)</f>
        <v>0</v>
      </c>
      <c r="BL219" s="17" t="s">
        <v>196</v>
      </c>
      <c r="BM219" s="17" t="s">
        <v>754</v>
      </c>
    </row>
    <row r="220" spans="2:51" s="10" customFormat="1" ht="22.5" customHeight="1">
      <c r="B220" s="155"/>
      <c r="E220" s="156" t="s">
        <v>3</v>
      </c>
      <c r="F220" s="251" t="s">
        <v>755</v>
      </c>
      <c r="G220" s="252"/>
      <c r="H220" s="252"/>
      <c r="I220" s="252"/>
      <c r="K220" s="157">
        <v>14.23</v>
      </c>
      <c r="R220" s="158"/>
      <c r="T220" s="159"/>
      <c r="AA220" s="160"/>
      <c r="AT220" s="156" t="s">
        <v>167</v>
      </c>
      <c r="AU220" s="156" t="s">
        <v>103</v>
      </c>
      <c r="AV220" s="10" t="s">
        <v>103</v>
      </c>
      <c r="AW220" s="10" t="s">
        <v>36</v>
      </c>
      <c r="AX220" s="10" t="s">
        <v>79</v>
      </c>
      <c r="AY220" s="156" t="s">
        <v>159</v>
      </c>
    </row>
    <row r="221" spans="2:51" s="10" customFormat="1" ht="22.5" customHeight="1">
      <c r="B221" s="155"/>
      <c r="E221" s="156" t="s">
        <v>3</v>
      </c>
      <c r="F221" s="260" t="s">
        <v>756</v>
      </c>
      <c r="G221" s="252"/>
      <c r="H221" s="252"/>
      <c r="I221" s="252"/>
      <c r="K221" s="157">
        <v>12.15</v>
      </c>
      <c r="R221" s="158"/>
      <c r="T221" s="159"/>
      <c r="AA221" s="160"/>
      <c r="AT221" s="156" t="s">
        <v>167</v>
      </c>
      <c r="AU221" s="156" t="s">
        <v>103</v>
      </c>
      <c r="AV221" s="10" t="s">
        <v>103</v>
      </c>
      <c r="AW221" s="10" t="s">
        <v>36</v>
      </c>
      <c r="AX221" s="10" t="s">
        <v>79</v>
      </c>
      <c r="AY221" s="156" t="s">
        <v>159</v>
      </c>
    </row>
    <row r="222" spans="2:51" s="10" customFormat="1" ht="22.5" customHeight="1">
      <c r="B222" s="155"/>
      <c r="E222" s="156" t="s">
        <v>3</v>
      </c>
      <c r="F222" s="260" t="s">
        <v>757</v>
      </c>
      <c r="G222" s="252"/>
      <c r="H222" s="252"/>
      <c r="I222" s="252"/>
      <c r="K222" s="157">
        <v>53.16</v>
      </c>
      <c r="R222" s="158"/>
      <c r="T222" s="159"/>
      <c r="AA222" s="160"/>
      <c r="AT222" s="156" t="s">
        <v>167</v>
      </c>
      <c r="AU222" s="156" t="s">
        <v>103</v>
      </c>
      <c r="AV222" s="10" t="s">
        <v>103</v>
      </c>
      <c r="AW222" s="10" t="s">
        <v>36</v>
      </c>
      <c r="AX222" s="10" t="s">
        <v>79</v>
      </c>
      <c r="AY222" s="156" t="s">
        <v>159</v>
      </c>
    </row>
    <row r="223" spans="2:51" s="11" customFormat="1" ht="22.5" customHeight="1">
      <c r="B223" s="161"/>
      <c r="E223" s="162" t="s">
        <v>3</v>
      </c>
      <c r="F223" s="253" t="s">
        <v>168</v>
      </c>
      <c r="G223" s="254"/>
      <c r="H223" s="254"/>
      <c r="I223" s="254"/>
      <c r="K223" s="163">
        <v>79.54</v>
      </c>
      <c r="R223" s="164"/>
      <c r="T223" s="165"/>
      <c r="AA223" s="166"/>
      <c r="AT223" s="167" t="s">
        <v>167</v>
      </c>
      <c r="AU223" s="167" t="s">
        <v>103</v>
      </c>
      <c r="AV223" s="11" t="s">
        <v>164</v>
      </c>
      <c r="AW223" s="11" t="s">
        <v>36</v>
      </c>
      <c r="AX223" s="11" t="s">
        <v>21</v>
      </c>
      <c r="AY223" s="167" t="s">
        <v>159</v>
      </c>
    </row>
    <row r="224" spans="2:65" s="1" customFormat="1" ht="22.5" customHeight="1">
      <c r="B224" s="121"/>
      <c r="C224" s="168" t="s">
        <v>297</v>
      </c>
      <c r="D224" s="168" t="s">
        <v>262</v>
      </c>
      <c r="E224" s="169" t="s">
        <v>316</v>
      </c>
      <c r="F224" s="256" t="s">
        <v>317</v>
      </c>
      <c r="G224" s="257"/>
      <c r="H224" s="257"/>
      <c r="I224" s="257"/>
      <c r="J224" s="170" t="s">
        <v>291</v>
      </c>
      <c r="K224" s="171">
        <v>49.315</v>
      </c>
      <c r="L224" s="258">
        <v>0</v>
      </c>
      <c r="M224" s="257"/>
      <c r="N224" s="259">
        <f>ROUND(L224*K224,2)</f>
        <v>0</v>
      </c>
      <c r="O224" s="248"/>
      <c r="P224" s="248"/>
      <c r="Q224" s="248"/>
      <c r="R224" s="123"/>
      <c r="T224" s="152" t="s">
        <v>3</v>
      </c>
      <c r="U224" s="40" t="s">
        <v>44</v>
      </c>
      <c r="W224" s="153">
        <f>V224*K224</f>
        <v>0</v>
      </c>
      <c r="X224" s="153">
        <v>0.001</v>
      </c>
      <c r="Y224" s="153">
        <f>X224*K224</f>
        <v>0.049315</v>
      </c>
      <c r="Z224" s="153">
        <v>0</v>
      </c>
      <c r="AA224" s="154">
        <f>Z224*K224</f>
        <v>0</v>
      </c>
      <c r="AR224" s="17" t="s">
        <v>265</v>
      </c>
      <c r="AT224" s="17" t="s">
        <v>262</v>
      </c>
      <c r="AU224" s="17" t="s">
        <v>103</v>
      </c>
      <c r="AY224" s="17" t="s">
        <v>159</v>
      </c>
      <c r="BE224" s="98">
        <f>IF(U224="základní",N224,0)</f>
        <v>0</v>
      </c>
      <c r="BF224" s="98">
        <f>IF(U224="snížená",N224,0)</f>
        <v>0</v>
      </c>
      <c r="BG224" s="98">
        <f>IF(U224="zákl. přenesená",N224,0)</f>
        <v>0</v>
      </c>
      <c r="BH224" s="98">
        <f>IF(U224="sníž. přenesená",N224,0)</f>
        <v>0</v>
      </c>
      <c r="BI224" s="98">
        <f>IF(U224="nulová",N224,0)</f>
        <v>0</v>
      </c>
      <c r="BJ224" s="17" t="s">
        <v>21</v>
      </c>
      <c r="BK224" s="98">
        <f>ROUND(L224*K224,2)</f>
        <v>0</v>
      </c>
      <c r="BL224" s="17" t="s">
        <v>196</v>
      </c>
      <c r="BM224" s="17" t="s">
        <v>758</v>
      </c>
    </row>
    <row r="225" spans="2:51" s="10" customFormat="1" ht="22.5" customHeight="1">
      <c r="B225" s="155"/>
      <c r="E225" s="156" t="s">
        <v>3</v>
      </c>
      <c r="F225" s="251" t="s">
        <v>759</v>
      </c>
      <c r="G225" s="252"/>
      <c r="H225" s="252"/>
      <c r="I225" s="252"/>
      <c r="K225" s="157">
        <v>49.315</v>
      </c>
      <c r="R225" s="158"/>
      <c r="T225" s="159"/>
      <c r="AA225" s="160"/>
      <c r="AT225" s="156" t="s">
        <v>167</v>
      </c>
      <c r="AU225" s="156" t="s">
        <v>103</v>
      </c>
      <c r="AV225" s="10" t="s">
        <v>103</v>
      </c>
      <c r="AW225" s="10" t="s">
        <v>36</v>
      </c>
      <c r="AX225" s="10" t="s">
        <v>21</v>
      </c>
      <c r="AY225" s="156" t="s">
        <v>159</v>
      </c>
    </row>
    <row r="226" spans="2:65" s="1" customFormat="1" ht="22.5" customHeight="1">
      <c r="B226" s="121"/>
      <c r="C226" s="168" t="s">
        <v>265</v>
      </c>
      <c r="D226" s="168" t="s">
        <v>262</v>
      </c>
      <c r="E226" s="169" t="s">
        <v>321</v>
      </c>
      <c r="F226" s="256" t="s">
        <v>322</v>
      </c>
      <c r="G226" s="257"/>
      <c r="H226" s="257"/>
      <c r="I226" s="257"/>
      <c r="J226" s="170" t="s">
        <v>206</v>
      </c>
      <c r="K226" s="171">
        <v>85</v>
      </c>
      <c r="L226" s="258">
        <v>0</v>
      </c>
      <c r="M226" s="257"/>
      <c r="N226" s="259">
        <f>ROUND(L226*K226,2)</f>
        <v>0</v>
      </c>
      <c r="O226" s="248"/>
      <c r="P226" s="248"/>
      <c r="Q226" s="248"/>
      <c r="R226" s="123"/>
      <c r="T226" s="152" t="s">
        <v>3</v>
      </c>
      <c r="U226" s="40" t="s">
        <v>44</v>
      </c>
      <c r="W226" s="153">
        <f>V226*K226</f>
        <v>0</v>
      </c>
      <c r="X226" s="153">
        <v>0.00028</v>
      </c>
      <c r="Y226" s="153">
        <f>X226*K226</f>
        <v>0.023799999999999998</v>
      </c>
      <c r="Z226" s="153">
        <v>0</v>
      </c>
      <c r="AA226" s="154">
        <f>Z226*K226</f>
        <v>0</v>
      </c>
      <c r="AR226" s="17" t="s">
        <v>265</v>
      </c>
      <c r="AT226" s="17" t="s">
        <v>262</v>
      </c>
      <c r="AU226" s="17" t="s">
        <v>103</v>
      </c>
      <c r="AY226" s="17" t="s">
        <v>159</v>
      </c>
      <c r="BE226" s="98">
        <f>IF(U226="základní",N226,0)</f>
        <v>0</v>
      </c>
      <c r="BF226" s="98">
        <f>IF(U226="snížená",N226,0)</f>
        <v>0</v>
      </c>
      <c r="BG226" s="98">
        <f>IF(U226="zákl. přenesená",N226,0)</f>
        <v>0</v>
      </c>
      <c r="BH226" s="98">
        <f>IF(U226="sníž. přenesená",N226,0)</f>
        <v>0</v>
      </c>
      <c r="BI226" s="98">
        <f>IF(U226="nulová",N226,0)</f>
        <v>0</v>
      </c>
      <c r="BJ226" s="17" t="s">
        <v>21</v>
      </c>
      <c r="BK226" s="98">
        <f>ROUND(L226*K226,2)</f>
        <v>0</v>
      </c>
      <c r="BL226" s="17" t="s">
        <v>196</v>
      </c>
      <c r="BM226" s="17" t="s">
        <v>760</v>
      </c>
    </row>
    <row r="227" spans="2:51" s="10" customFormat="1" ht="22.5" customHeight="1">
      <c r="B227" s="155"/>
      <c r="E227" s="156" t="s">
        <v>3</v>
      </c>
      <c r="F227" s="251" t="s">
        <v>566</v>
      </c>
      <c r="G227" s="252"/>
      <c r="H227" s="252"/>
      <c r="I227" s="252"/>
      <c r="K227" s="157">
        <v>85</v>
      </c>
      <c r="R227" s="158"/>
      <c r="T227" s="159"/>
      <c r="AA227" s="160"/>
      <c r="AT227" s="156" t="s">
        <v>167</v>
      </c>
      <c r="AU227" s="156" t="s">
        <v>103</v>
      </c>
      <c r="AV227" s="10" t="s">
        <v>103</v>
      </c>
      <c r="AW227" s="10" t="s">
        <v>36</v>
      </c>
      <c r="AX227" s="10" t="s">
        <v>79</v>
      </c>
      <c r="AY227" s="156" t="s">
        <v>159</v>
      </c>
    </row>
    <row r="228" spans="2:51" s="11" customFormat="1" ht="22.5" customHeight="1">
      <c r="B228" s="161"/>
      <c r="E228" s="162" t="s">
        <v>3</v>
      </c>
      <c r="F228" s="253" t="s">
        <v>168</v>
      </c>
      <c r="G228" s="254"/>
      <c r="H228" s="254"/>
      <c r="I228" s="254"/>
      <c r="K228" s="163">
        <v>85</v>
      </c>
      <c r="R228" s="164"/>
      <c r="T228" s="165"/>
      <c r="AA228" s="166"/>
      <c r="AT228" s="167" t="s">
        <v>167</v>
      </c>
      <c r="AU228" s="167" t="s">
        <v>103</v>
      </c>
      <c r="AV228" s="11" t="s">
        <v>164</v>
      </c>
      <c r="AW228" s="11" t="s">
        <v>36</v>
      </c>
      <c r="AX228" s="11" t="s">
        <v>21</v>
      </c>
      <c r="AY228" s="167" t="s">
        <v>159</v>
      </c>
    </row>
    <row r="229" spans="2:65" s="1" customFormat="1" ht="31.5" customHeight="1">
      <c r="B229" s="121"/>
      <c r="C229" s="148" t="s">
        <v>305</v>
      </c>
      <c r="D229" s="148" t="s">
        <v>160</v>
      </c>
      <c r="E229" s="149" t="s">
        <v>325</v>
      </c>
      <c r="F229" s="247" t="s">
        <v>326</v>
      </c>
      <c r="G229" s="248"/>
      <c r="H229" s="248"/>
      <c r="I229" s="248"/>
      <c r="J229" s="150" t="s">
        <v>211</v>
      </c>
      <c r="K229" s="151">
        <v>79.54</v>
      </c>
      <c r="L229" s="249">
        <v>0</v>
      </c>
      <c r="M229" s="248"/>
      <c r="N229" s="250">
        <f>ROUND(L229*K229,2)</f>
        <v>0</v>
      </c>
      <c r="O229" s="248"/>
      <c r="P229" s="248"/>
      <c r="Q229" s="248"/>
      <c r="R229" s="123"/>
      <c r="T229" s="152" t="s">
        <v>3</v>
      </c>
      <c r="U229" s="40" t="s">
        <v>44</v>
      </c>
      <c r="W229" s="153">
        <f>V229*K229</f>
        <v>0</v>
      </c>
      <c r="X229" s="153">
        <v>0</v>
      </c>
      <c r="Y229" s="153">
        <f>X229*K229</f>
        <v>0</v>
      </c>
      <c r="Z229" s="153">
        <v>0</v>
      </c>
      <c r="AA229" s="154">
        <f>Z229*K229</f>
        <v>0</v>
      </c>
      <c r="AR229" s="17" t="s">
        <v>196</v>
      </c>
      <c r="AT229" s="17" t="s">
        <v>160</v>
      </c>
      <c r="AU229" s="17" t="s">
        <v>103</v>
      </c>
      <c r="AY229" s="17" t="s">
        <v>159</v>
      </c>
      <c r="BE229" s="98">
        <f>IF(U229="základní",N229,0)</f>
        <v>0</v>
      </c>
      <c r="BF229" s="98">
        <f>IF(U229="snížená",N229,0)</f>
        <v>0</v>
      </c>
      <c r="BG229" s="98">
        <f>IF(U229="zákl. přenesená",N229,0)</f>
        <v>0</v>
      </c>
      <c r="BH229" s="98">
        <f>IF(U229="sníž. přenesená",N229,0)</f>
        <v>0</v>
      </c>
      <c r="BI229" s="98">
        <f>IF(U229="nulová",N229,0)</f>
        <v>0</v>
      </c>
      <c r="BJ229" s="17" t="s">
        <v>21</v>
      </c>
      <c r="BK229" s="98">
        <f>ROUND(L229*K229,2)</f>
        <v>0</v>
      </c>
      <c r="BL229" s="17" t="s">
        <v>196</v>
      </c>
      <c r="BM229" s="17" t="s">
        <v>761</v>
      </c>
    </row>
    <row r="230" spans="2:51" s="10" customFormat="1" ht="22.5" customHeight="1">
      <c r="B230" s="155"/>
      <c r="E230" s="156" t="s">
        <v>3</v>
      </c>
      <c r="F230" s="251" t="s">
        <v>755</v>
      </c>
      <c r="G230" s="252"/>
      <c r="H230" s="252"/>
      <c r="I230" s="252"/>
      <c r="K230" s="157">
        <v>14.23</v>
      </c>
      <c r="R230" s="158"/>
      <c r="T230" s="159"/>
      <c r="AA230" s="160"/>
      <c r="AT230" s="156" t="s">
        <v>167</v>
      </c>
      <c r="AU230" s="156" t="s">
        <v>103</v>
      </c>
      <c r="AV230" s="10" t="s">
        <v>103</v>
      </c>
      <c r="AW230" s="10" t="s">
        <v>36</v>
      </c>
      <c r="AX230" s="10" t="s">
        <v>79</v>
      </c>
      <c r="AY230" s="156" t="s">
        <v>159</v>
      </c>
    </row>
    <row r="231" spans="2:51" s="10" customFormat="1" ht="22.5" customHeight="1">
      <c r="B231" s="155"/>
      <c r="E231" s="156" t="s">
        <v>3</v>
      </c>
      <c r="F231" s="260" t="s">
        <v>756</v>
      </c>
      <c r="G231" s="252"/>
      <c r="H231" s="252"/>
      <c r="I231" s="252"/>
      <c r="K231" s="157">
        <v>12.15</v>
      </c>
      <c r="R231" s="158"/>
      <c r="T231" s="159"/>
      <c r="AA231" s="160"/>
      <c r="AT231" s="156" t="s">
        <v>167</v>
      </c>
      <c r="AU231" s="156" t="s">
        <v>103</v>
      </c>
      <c r="AV231" s="10" t="s">
        <v>103</v>
      </c>
      <c r="AW231" s="10" t="s">
        <v>36</v>
      </c>
      <c r="AX231" s="10" t="s">
        <v>79</v>
      </c>
      <c r="AY231" s="156" t="s">
        <v>159</v>
      </c>
    </row>
    <row r="232" spans="2:51" s="10" customFormat="1" ht="22.5" customHeight="1">
      <c r="B232" s="155"/>
      <c r="E232" s="156" t="s">
        <v>3</v>
      </c>
      <c r="F232" s="260" t="s">
        <v>757</v>
      </c>
      <c r="G232" s="252"/>
      <c r="H232" s="252"/>
      <c r="I232" s="252"/>
      <c r="K232" s="157">
        <v>53.16</v>
      </c>
      <c r="R232" s="158"/>
      <c r="T232" s="159"/>
      <c r="AA232" s="160"/>
      <c r="AT232" s="156" t="s">
        <v>167</v>
      </c>
      <c r="AU232" s="156" t="s">
        <v>103</v>
      </c>
      <c r="AV232" s="10" t="s">
        <v>103</v>
      </c>
      <c r="AW232" s="10" t="s">
        <v>36</v>
      </c>
      <c r="AX232" s="10" t="s">
        <v>79</v>
      </c>
      <c r="AY232" s="156" t="s">
        <v>159</v>
      </c>
    </row>
    <row r="233" spans="2:51" s="11" customFormat="1" ht="22.5" customHeight="1">
      <c r="B233" s="161"/>
      <c r="E233" s="162" t="s">
        <v>3</v>
      </c>
      <c r="F233" s="253" t="s">
        <v>168</v>
      </c>
      <c r="G233" s="254"/>
      <c r="H233" s="254"/>
      <c r="I233" s="254"/>
      <c r="K233" s="163">
        <v>79.54</v>
      </c>
      <c r="R233" s="164"/>
      <c r="T233" s="165"/>
      <c r="AA233" s="166"/>
      <c r="AT233" s="167" t="s">
        <v>167</v>
      </c>
      <c r="AU233" s="167" t="s">
        <v>103</v>
      </c>
      <c r="AV233" s="11" t="s">
        <v>164</v>
      </c>
      <c r="AW233" s="11" t="s">
        <v>36</v>
      </c>
      <c r="AX233" s="11" t="s">
        <v>21</v>
      </c>
      <c r="AY233" s="167" t="s">
        <v>159</v>
      </c>
    </row>
    <row r="234" spans="2:65" s="1" customFormat="1" ht="31.5" customHeight="1">
      <c r="B234" s="121"/>
      <c r="C234" s="148" t="s">
        <v>309</v>
      </c>
      <c r="D234" s="148" t="s">
        <v>160</v>
      </c>
      <c r="E234" s="149" t="s">
        <v>329</v>
      </c>
      <c r="F234" s="247" t="s">
        <v>330</v>
      </c>
      <c r="G234" s="248"/>
      <c r="H234" s="248"/>
      <c r="I234" s="248"/>
      <c r="J234" s="150" t="s">
        <v>206</v>
      </c>
      <c r="K234" s="151">
        <v>3</v>
      </c>
      <c r="L234" s="249">
        <v>0</v>
      </c>
      <c r="M234" s="248"/>
      <c r="N234" s="250">
        <f>ROUND(L234*K234,2)</f>
        <v>0</v>
      </c>
      <c r="O234" s="248"/>
      <c r="P234" s="248"/>
      <c r="Q234" s="248"/>
      <c r="R234" s="123"/>
      <c r="T234" s="152" t="s">
        <v>3</v>
      </c>
      <c r="U234" s="40" t="s">
        <v>44</v>
      </c>
      <c r="W234" s="153">
        <f>V234*K234</f>
        <v>0</v>
      </c>
      <c r="X234" s="153">
        <v>0</v>
      </c>
      <c r="Y234" s="153">
        <f>X234*K234</f>
        <v>0</v>
      </c>
      <c r="Z234" s="153">
        <v>0</v>
      </c>
      <c r="AA234" s="15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98">
        <f>IF(U234="základní",N234,0)</f>
        <v>0</v>
      </c>
      <c r="BF234" s="98">
        <f>IF(U234="snížená",N234,0)</f>
        <v>0</v>
      </c>
      <c r="BG234" s="98">
        <f>IF(U234="zákl. přenesená",N234,0)</f>
        <v>0</v>
      </c>
      <c r="BH234" s="98">
        <f>IF(U234="sníž. přenesená",N234,0)</f>
        <v>0</v>
      </c>
      <c r="BI234" s="98">
        <f>IF(U234="nulová",N234,0)</f>
        <v>0</v>
      </c>
      <c r="BJ234" s="17" t="s">
        <v>21</v>
      </c>
      <c r="BK234" s="98">
        <f>ROUND(L234*K234,2)</f>
        <v>0</v>
      </c>
      <c r="BL234" s="17" t="s">
        <v>196</v>
      </c>
      <c r="BM234" s="17" t="s">
        <v>762</v>
      </c>
    </row>
    <row r="235" spans="2:51" s="10" customFormat="1" ht="22.5" customHeight="1">
      <c r="B235" s="155"/>
      <c r="E235" s="156" t="s">
        <v>3</v>
      </c>
      <c r="F235" s="251" t="s">
        <v>763</v>
      </c>
      <c r="G235" s="252"/>
      <c r="H235" s="252"/>
      <c r="I235" s="252"/>
      <c r="K235" s="157">
        <v>1</v>
      </c>
      <c r="R235" s="158"/>
      <c r="T235" s="159"/>
      <c r="AA235" s="160"/>
      <c r="AT235" s="156" t="s">
        <v>167</v>
      </c>
      <c r="AU235" s="156" t="s">
        <v>103</v>
      </c>
      <c r="AV235" s="10" t="s">
        <v>103</v>
      </c>
      <c r="AW235" s="10" t="s">
        <v>36</v>
      </c>
      <c r="AX235" s="10" t="s">
        <v>79</v>
      </c>
      <c r="AY235" s="156" t="s">
        <v>159</v>
      </c>
    </row>
    <row r="236" spans="2:51" s="10" customFormat="1" ht="22.5" customHeight="1">
      <c r="B236" s="155"/>
      <c r="E236" s="156" t="s">
        <v>3</v>
      </c>
      <c r="F236" s="260" t="s">
        <v>764</v>
      </c>
      <c r="G236" s="252"/>
      <c r="H236" s="252"/>
      <c r="I236" s="252"/>
      <c r="K236" s="157">
        <v>2</v>
      </c>
      <c r="R236" s="158"/>
      <c r="T236" s="159"/>
      <c r="AA236" s="160"/>
      <c r="AT236" s="156" t="s">
        <v>167</v>
      </c>
      <c r="AU236" s="156" t="s">
        <v>103</v>
      </c>
      <c r="AV236" s="10" t="s">
        <v>103</v>
      </c>
      <c r="AW236" s="10" t="s">
        <v>36</v>
      </c>
      <c r="AX236" s="10" t="s">
        <v>79</v>
      </c>
      <c r="AY236" s="156" t="s">
        <v>159</v>
      </c>
    </row>
    <row r="237" spans="2:51" s="11" customFormat="1" ht="22.5" customHeight="1">
      <c r="B237" s="161"/>
      <c r="E237" s="162" t="s">
        <v>3</v>
      </c>
      <c r="F237" s="253" t="s">
        <v>168</v>
      </c>
      <c r="G237" s="254"/>
      <c r="H237" s="254"/>
      <c r="I237" s="254"/>
      <c r="K237" s="163">
        <v>3</v>
      </c>
      <c r="R237" s="164"/>
      <c r="T237" s="165"/>
      <c r="AA237" s="166"/>
      <c r="AT237" s="167" t="s">
        <v>167</v>
      </c>
      <c r="AU237" s="167" t="s">
        <v>103</v>
      </c>
      <c r="AV237" s="11" t="s">
        <v>164</v>
      </c>
      <c r="AW237" s="11" t="s">
        <v>36</v>
      </c>
      <c r="AX237" s="11" t="s">
        <v>21</v>
      </c>
      <c r="AY237" s="167" t="s">
        <v>159</v>
      </c>
    </row>
    <row r="238" spans="2:65" s="1" customFormat="1" ht="22.5" customHeight="1">
      <c r="B238" s="121"/>
      <c r="C238" s="168" t="s">
        <v>315</v>
      </c>
      <c r="D238" s="168" t="s">
        <v>262</v>
      </c>
      <c r="E238" s="169" t="s">
        <v>335</v>
      </c>
      <c r="F238" s="256" t="s">
        <v>336</v>
      </c>
      <c r="G238" s="257"/>
      <c r="H238" s="257"/>
      <c r="I238" s="257"/>
      <c r="J238" s="170" t="s">
        <v>206</v>
      </c>
      <c r="K238" s="171">
        <v>3</v>
      </c>
      <c r="L238" s="258">
        <v>0</v>
      </c>
      <c r="M238" s="257"/>
      <c r="N238" s="259">
        <f>ROUND(L238*K238,2)</f>
        <v>0</v>
      </c>
      <c r="O238" s="248"/>
      <c r="P238" s="248"/>
      <c r="Q238" s="248"/>
      <c r="R238" s="123"/>
      <c r="T238" s="152" t="s">
        <v>3</v>
      </c>
      <c r="U238" s="40" t="s">
        <v>44</v>
      </c>
      <c r="W238" s="153">
        <f>V238*K238</f>
        <v>0</v>
      </c>
      <c r="X238" s="153">
        <v>0.00032</v>
      </c>
      <c r="Y238" s="153">
        <f>X238*K238</f>
        <v>0.0009600000000000001</v>
      </c>
      <c r="Z238" s="153">
        <v>0</v>
      </c>
      <c r="AA238" s="154">
        <f>Z238*K238</f>
        <v>0</v>
      </c>
      <c r="AR238" s="17" t="s">
        <v>265</v>
      </c>
      <c r="AT238" s="17" t="s">
        <v>262</v>
      </c>
      <c r="AU238" s="17" t="s">
        <v>103</v>
      </c>
      <c r="AY238" s="17" t="s">
        <v>159</v>
      </c>
      <c r="BE238" s="98">
        <f>IF(U238="základní",N238,0)</f>
        <v>0</v>
      </c>
      <c r="BF238" s="98">
        <f>IF(U238="snížená",N238,0)</f>
        <v>0</v>
      </c>
      <c r="BG238" s="98">
        <f>IF(U238="zákl. přenesená",N238,0)</f>
        <v>0</v>
      </c>
      <c r="BH238" s="98">
        <f>IF(U238="sníž. přenesená",N238,0)</f>
        <v>0</v>
      </c>
      <c r="BI238" s="98">
        <f>IF(U238="nulová",N238,0)</f>
        <v>0</v>
      </c>
      <c r="BJ238" s="17" t="s">
        <v>21</v>
      </c>
      <c r="BK238" s="98">
        <f>ROUND(L238*K238,2)</f>
        <v>0</v>
      </c>
      <c r="BL238" s="17" t="s">
        <v>196</v>
      </c>
      <c r="BM238" s="17" t="s">
        <v>765</v>
      </c>
    </row>
    <row r="239" spans="2:65" s="1" customFormat="1" ht="31.5" customHeight="1">
      <c r="B239" s="121"/>
      <c r="C239" s="148" t="s">
        <v>320</v>
      </c>
      <c r="D239" s="148" t="s">
        <v>160</v>
      </c>
      <c r="E239" s="149" t="s">
        <v>339</v>
      </c>
      <c r="F239" s="247" t="s">
        <v>340</v>
      </c>
      <c r="G239" s="248"/>
      <c r="H239" s="248"/>
      <c r="I239" s="248"/>
      <c r="J239" s="150" t="s">
        <v>206</v>
      </c>
      <c r="K239" s="151">
        <v>3</v>
      </c>
      <c r="L239" s="249">
        <v>0</v>
      </c>
      <c r="M239" s="248"/>
      <c r="N239" s="250">
        <f>ROUND(L239*K239,2)</f>
        <v>0</v>
      </c>
      <c r="O239" s="248"/>
      <c r="P239" s="248"/>
      <c r="Q239" s="248"/>
      <c r="R239" s="123"/>
      <c r="T239" s="152" t="s">
        <v>3</v>
      </c>
      <c r="U239" s="40" t="s">
        <v>44</v>
      </c>
      <c r="W239" s="153">
        <f>V239*K239</f>
        <v>0</v>
      </c>
      <c r="X239" s="153">
        <v>0</v>
      </c>
      <c r="Y239" s="153">
        <f>X239*K239</f>
        <v>0</v>
      </c>
      <c r="Z239" s="153">
        <v>0</v>
      </c>
      <c r="AA239" s="154">
        <f>Z239*K239</f>
        <v>0</v>
      </c>
      <c r="AR239" s="17" t="s">
        <v>196</v>
      </c>
      <c r="AT239" s="17" t="s">
        <v>160</v>
      </c>
      <c r="AU239" s="17" t="s">
        <v>103</v>
      </c>
      <c r="AY239" s="17" t="s">
        <v>159</v>
      </c>
      <c r="BE239" s="98">
        <f>IF(U239="základní",N239,0)</f>
        <v>0</v>
      </c>
      <c r="BF239" s="98">
        <f>IF(U239="snížená",N239,0)</f>
        <v>0</v>
      </c>
      <c r="BG239" s="98">
        <f>IF(U239="zákl. přenesená",N239,0)</f>
        <v>0</v>
      </c>
      <c r="BH239" s="98">
        <f>IF(U239="sníž. přenesená",N239,0)</f>
        <v>0</v>
      </c>
      <c r="BI239" s="98">
        <f>IF(U239="nulová",N239,0)</f>
        <v>0</v>
      </c>
      <c r="BJ239" s="17" t="s">
        <v>21</v>
      </c>
      <c r="BK239" s="98">
        <f>ROUND(L239*K239,2)</f>
        <v>0</v>
      </c>
      <c r="BL239" s="17" t="s">
        <v>196</v>
      </c>
      <c r="BM239" s="17" t="s">
        <v>766</v>
      </c>
    </row>
    <row r="240" spans="2:51" s="10" customFormat="1" ht="22.5" customHeight="1">
      <c r="B240" s="155"/>
      <c r="E240" s="156" t="s">
        <v>3</v>
      </c>
      <c r="F240" s="251" t="s">
        <v>763</v>
      </c>
      <c r="G240" s="252"/>
      <c r="H240" s="252"/>
      <c r="I240" s="252"/>
      <c r="K240" s="157">
        <v>1</v>
      </c>
      <c r="R240" s="158"/>
      <c r="T240" s="159"/>
      <c r="AA240" s="160"/>
      <c r="AT240" s="156" t="s">
        <v>167</v>
      </c>
      <c r="AU240" s="156" t="s">
        <v>103</v>
      </c>
      <c r="AV240" s="10" t="s">
        <v>103</v>
      </c>
      <c r="AW240" s="10" t="s">
        <v>36</v>
      </c>
      <c r="AX240" s="10" t="s">
        <v>79</v>
      </c>
      <c r="AY240" s="156" t="s">
        <v>159</v>
      </c>
    </row>
    <row r="241" spans="2:51" s="10" customFormat="1" ht="22.5" customHeight="1">
      <c r="B241" s="155"/>
      <c r="E241" s="156" t="s">
        <v>3</v>
      </c>
      <c r="F241" s="260" t="s">
        <v>764</v>
      </c>
      <c r="G241" s="252"/>
      <c r="H241" s="252"/>
      <c r="I241" s="252"/>
      <c r="K241" s="157">
        <v>2</v>
      </c>
      <c r="R241" s="158"/>
      <c r="T241" s="159"/>
      <c r="AA241" s="160"/>
      <c r="AT241" s="156" t="s">
        <v>167</v>
      </c>
      <c r="AU241" s="156" t="s">
        <v>103</v>
      </c>
      <c r="AV241" s="10" t="s">
        <v>103</v>
      </c>
      <c r="AW241" s="10" t="s">
        <v>36</v>
      </c>
      <c r="AX241" s="10" t="s">
        <v>79</v>
      </c>
      <c r="AY241" s="156" t="s">
        <v>159</v>
      </c>
    </row>
    <row r="242" spans="2:51" s="11" customFormat="1" ht="22.5" customHeight="1">
      <c r="B242" s="161"/>
      <c r="E242" s="162" t="s">
        <v>3</v>
      </c>
      <c r="F242" s="253" t="s">
        <v>168</v>
      </c>
      <c r="G242" s="254"/>
      <c r="H242" s="254"/>
      <c r="I242" s="254"/>
      <c r="K242" s="163">
        <v>3</v>
      </c>
      <c r="R242" s="164"/>
      <c r="T242" s="165"/>
      <c r="AA242" s="166"/>
      <c r="AT242" s="167" t="s">
        <v>167</v>
      </c>
      <c r="AU242" s="167" t="s">
        <v>103</v>
      </c>
      <c r="AV242" s="11" t="s">
        <v>164</v>
      </c>
      <c r="AW242" s="11" t="s">
        <v>36</v>
      </c>
      <c r="AX242" s="11" t="s">
        <v>21</v>
      </c>
      <c r="AY242" s="167" t="s">
        <v>159</v>
      </c>
    </row>
    <row r="243" spans="2:65" s="1" customFormat="1" ht="22.5" customHeight="1">
      <c r="B243" s="121"/>
      <c r="C243" s="148" t="s">
        <v>324</v>
      </c>
      <c r="D243" s="148" t="s">
        <v>160</v>
      </c>
      <c r="E243" s="149" t="s">
        <v>343</v>
      </c>
      <c r="F243" s="247" t="s">
        <v>344</v>
      </c>
      <c r="G243" s="248"/>
      <c r="H243" s="248"/>
      <c r="I243" s="248"/>
      <c r="J243" s="150" t="s">
        <v>206</v>
      </c>
      <c r="K243" s="151">
        <v>3</v>
      </c>
      <c r="L243" s="249">
        <v>0</v>
      </c>
      <c r="M243" s="248"/>
      <c r="N243" s="250">
        <f>ROUND(L243*K243,2)</f>
        <v>0</v>
      </c>
      <c r="O243" s="248"/>
      <c r="P243" s="248"/>
      <c r="Q243" s="248"/>
      <c r="R243" s="123"/>
      <c r="T243" s="152" t="s">
        <v>3</v>
      </c>
      <c r="U243" s="40" t="s">
        <v>44</v>
      </c>
      <c r="W243" s="153">
        <f>V243*K243</f>
        <v>0</v>
      </c>
      <c r="X243" s="153">
        <v>0</v>
      </c>
      <c r="Y243" s="153">
        <f>X243*K243</f>
        <v>0</v>
      </c>
      <c r="Z243" s="153">
        <v>0</v>
      </c>
      <c r="AA243" s="154">
        <f>Z243*K243</f>
        <v>0</v>
      </c>
      <c r="AR243" s="17" t="s">
        <v>196</v>
      </c>
      <c r="AT243" s="17" t="s">
        <v>160</v>
      </c>
      <c r="AU243" s="17" t="s">
        <v>103</v>
      </c>
      <c r="AY243" s="17" t="s">
        <v>159</v>
      </c>
      <c r="BE243" s="98">
        <f>IF(U243="základní",N243,0)</f>
        <v>0</v>
      </c>
      <c r="BF243" s="98">
        <f>IF(U243="snížená",N243,0)</f>
        <v>0</v>
      </c>
      <c r="BG243" s="98">
        <f>IF(U243="zákl. přenesená",N243,0)</f>
        <v>0</v>
      </c>
      <c r="BH243" s="98">
        <f>IF(U243="sníž. přenesená",N243,0)</f>
        <v>0</v>
      </c>
      <c r="BI243" s="98">
        <f>IF(U243="nulová",N243,0)</f>
        <v>0</v>
      </c>
      <c r="BJ243" s="17" t="s">
        <v>21</v>
      </c>
      <c r="BK243" s="98">
        <f>ROUND(L243*K243,2)</f>
        <v>0</v>
      </c>
      <c r="BL243" s="17" t="s">
        <v>196</v>
      </c>
      <c r="BM243" s="17" t="s">
        <v>767</v>
      </c>
    </row>
    <row r="244" spans="2:51" s="10" customFormat="1" ht="22.5" customHeight="1">
      <c r="B244" s="155"/>
      <c r="E244" s="156" t="s">
        <v>3</v>
      </c>
      <c r="F244" s="251" t="s">
        <v>768</v>
      </c>
      <c r="G244" s="252"/>
      <c r="H244" s="252"/>
      <c r="I244" s="252"/>
      <c r="K244" s="157">
        <v>1</v>
      </c>
      <c r="R244" s="158"/>
      <c r="T244" s="159"/>
      <c r="AA244" s="160"/>
      <c r="AT244" s="156" t="s">
        <v>167</v>
      </c>
      <c r="AU244" s="156" t="s">
        <v>103</v>
      </c>
      <c r="AV244" s="10" t="s">
        <v>103</v>
      </c>
      <c r="AW244" s="10" t="s">
        <v>36</v>
      </c>
      <c r="AX244" s="10" t="s">
        <v>79</v>
      </c>
      <c r="AY244" s="156" t="s">
        <v>159</v>
      </c>
    </row>
    <row r="245" spans="2:51" s="10" customFormat="1" ht="22.5" customHeight="1">
      <c r="B245" s="155"/>
      <c r="E245" s="156" t="s">
        <v>3</v>
      </c>
      <c r="F245" s="260" t="s">
        <v>769</v>
      </c>
      <c r="G245" s="252"/>
      <c r="H245" s="252"/>
      <c r="I245" s="252"/>
      <c r="K245" s="157">
        <v>1</v>
      </c>
      <c r="R245" s="158"/>
      <c r="T245" s="159"/>
      <c r="AA245" s="160"/>
      <c r="AT245" s="156" t="s">
        <v>167</v>
      </c>
      <c r="AU245" s="156" t="s">
        <v>103</v>
      </c>
      <c r="AV245" s="10" t="s">
        <v>103</v>
      </c>
      <c r="AW245" s="10" t="s">
        <v>36</v>
      </c>
      <c r="AX245" s="10" t="s">
        <v>79</v>
      </c>
      <c r="AY245" s="156" t="s">
        <v>159</v>
      </c>
    </row>
    <row r="246" spans="2:51" s="10" customFormat="1" ht="22.5" customHeight="1">
      <c r="B246" s="155"/>
      <c r="E246" s="156" t="s">
        <v>3</v>
      </c>
      <c r="F246" s="260" t="s">
        <v>770</v>
      </c>
      <c r="G246" s="252"/>
      <c r="H246" s="252"/>
      <c r="I246" s="252"/>
      <c r="K246" s="157">
        <v>1</v>
      </c>
      <c r="R246" s="158"/>
      <c r="T246" s="159"/>
      <c r="AA246" s="160"/>
      <c r="AT246" s="156" t="s">
        <v>167</v>
      </c>
      <c r="AU246" s="156" t="s">
        <v>103</v>
      </c>
      <c r="AV246" s="10" t="s">
        <v>103</v>
      </c>
      <c r="AW246" s="10" t="s">
        <v>36</v>
      </c>
      <c r="AX246" s="10" t="s">
        <v>79</v>
      </c>
      <c r="AY246" s="156" t="s">
        <v>159</v>
      </c>
    </row>
    <row r="247" spans="2:51" s="11" customFormat="1" ht="22.5" customHeight="1">
      <c r="B247" s="161"/>
      <c r="E247" s="162" t="s">
        <v>3</v>
      </c>
      <c r="F247" s="253" t="s">
        <v>168</v>
      </c>
      <c r="G247" s="254"/>
      <c r="H247" s="254"/>
      <c r="I247" s="254"/>
      <c r="K247" s="163">
        <v>3</v>
      </c>
      <c r="R247" s="164"/>
      <c r="T247" s="165"/>
      <c r="AA247" s="166"/>
      <c r="AT247" s="167" t="s">
        <v>167</v>
      </c>
      <c r="AU247" s="167" t="s">
        <v>103</v>
      </c>
      <c r="AV247" s="11" t="s">
        <v>164</v>
      </c>
      <c r="AW247" s="11" t="s">
        <v>36</v>
      </c>
      <c r="AX247" s="11" t="s">
        <v>21</v>
      </c>
      <c r="AY247" s="167" t="s">
        <v>159</v>
      </c>
    </row>
    <row r="248" spans="2:65" s="1" customFormat="1" ht="22.5" customHeight="1">
      <c r="B248" s="121"/>
      <c r="C248" s="168" t="s">
        <v>328</v>
      </c>
      <c r="D248" s="168" t="s">
        <v>262</v>
      </c>
      <c r="E248" s="169" t="s">
        <v>348</v>
      </c>
      <c r="F248" s="256" t="s">
        <v>349</v>
      </c>
      <c r="G248" s="257"/>
      <c r="H248" s="257"/>
      <c r="I248" s="257"/>
      <c r="J248" s="170" t="s">
        <v>206</v>
      </c>
      <c r="K248" s="171">
        <v>3</v>
      </c>
      <c r="L248" s="258">
        <v>0</v>
      </c>
      <c r="M248" s="257"/>
      <c r="N248" s="259">
        <f>ROUND(L248*K248,2)</f>
        <v>0</v>
      </c>
      <c r="O248" s="248"/>
      <c r="P248" s="248"/>
      <c r="Q248" s="248"/>
      <c r="R248" s="123"/>
      <c r="T248" s="152" t="s">
        <v>3</v>
      </c>
      <c r="U248" s="40" t="s">
        <v>44</v>
      </c>
      <c r="W248" s="153">
        <f>V248*K248</f>
        <v>0</v>
      </c>
      <c r="X248" s="153">
        <v>0.00455</v>
      </c>
      <c r="Y248" s="153">
        <f>X248*K248</f>
        <v>0.01365</v>
      </c>
      <c r="Z248" s="153">
        <v>0</v>
      </c>
      <c r="AA248" s="154">
        <f>Z248*K248</f>
        <v>0</v>
      </c>
      <c r="AR248" s="17" t="s">
        <v>265</v>
      </c>
      <c r="AT248" s="17" t="s">
        <v>262</v>
      </c>
      <c r="AU248" s="17" t="s">
        <v>103</v>
      </c>
      <c r="AY248" s="17" t="s">
        <v>159</v>
      </c>
      <c r="BE248" s="98">
        <f>IF(U248="základní",N248,0)</f>
        <v>0</v>
      </c>
      <c r="BF248" s="98">
        <f>IF(U248="snížená",N248,0)</f>
        <v>0</v>
      </c>
      <c r="BG248" s="98">
        <f>IF(U248="zákl. přenesená",N248,0)</f>
        <v>0</v>
      </c>
      <c r="BH248" s="98">
        <f>IF(U248="sníž. přenesená",N248,0)</f>
        <v>0</v>
      </c>
      <c r="BI248" s="98">
        <f>IF(U248="nulová",N248,0)</f>
        <v>0</v>
      </c>
      <c r="BJ248" s="17" t="s">
        <v>21</v>
      </c>
      <c r="BK248" s="98">
        <f>ROUND(L248*K248,2)</f>
        <v>0</v>
      </c>
      <c r="BL248" s="17" t="s">
        <v>196</v>
      </c>
      <c r="BM248" s="17" t="s">
        <v>771</v>
      </c>
    </row>
    <row r="249" spans="2:65" s="1" customFormat="1" ht="31.5" customHeight="1">
      <c r="B249" s="121"/>
      <c r="C249" s="148" t="s">
        <v>334</v>
      </c>
      <c r="D249" s="148" t="s">
        <v>160</v>
      </c>
      <c r="E249" s="149" t="s">
        <v>352</v>
      </c>
      <c r="F249" s="247" t="s">
        <v>353</v>
      </c>
      <c r="G249" s="248"/>
      <c r="H249" s="248"/>
      <c r="I249" s="248"/>
      <c r="J249" s="150" t="s">
        <v>206</v>
      </c>
      <c r="K249" s="151">
        <v>3</v>
      </c>
      <c r="L249" s="249">
        <v>0</v>
      </c>
      <c r="M249" s="248"/>
      <c r="N249" s="250">
        <f>ROUND(L249*K249,2)</f>
        <v>0</v>
      </c>
      <c r="O249" s="248"/>
      <c r="P249" s="248"/>
      <c r="Q249" s="248"/>
      <c r="R249" s="123"/>
      <c r="T249" s="152" t="s">
        <v>3</v>
      </c>
      <c r="U249" s="40" t="s">
        <v>44</v>
      </c>
      <c r="W249" s="153">
        <f>V249*K249</f>
        <v>0</v>
      </c>
      <c r="X249" s="153">
        <v>0</v>
      </c>
      <c r="Y249" s="153">
        <f>X249*K249</f>
        <v>0</v>
      </c>
      <c r="Z249" s="153">
        <v>0</v>
      </c>
      <c r="AA249" s="154">
        <f>Z249*K249</f>
        <v>0</v>
      </c>
      <c r="AR249" s="17" t="s">
        <v>196</v>
      </c>
      <c r="AT249" s="17" t="s">
        <v>160</v>
      </c>
      <c r="AU249" s="17" t="s">
        <v>103</v>
      </c>
      <c r="AY249" s="17" t="s">
        <v>159</v>
      </c>
      <c r="BE249" s="98">
        <f>IF(U249="základní",N249,0)</f>
        <v>0</v>
      </c>
      <c r="BF249" s="98">
        <f>IF(U249="snížená",N249,0)</f>
        <v>0</v>
      </c>
      <c r="BG249" s="98">
        <f>IF(U249="zákl. přenesená",N249,0)</f>
        <v>0</v>
      </c>
      <c r="BH249" s="98">
        <f>IF(U249="sníž. přenesená",N249,0)</f>
        <v>0</v>
      </c>
      <c r="BI249" s="98">
        <f>IF(U249="nulová",N249,0)</f>
        <v>0</v>
      </c>
      <c r="BJ249" s="17" t="s">
        <v>21</v>
      </c>
      <c r="BK249" s="98">
        <f>ROUND(L249*K249,2)</f>
        <v>0</v>
      </c>
      <c r="BL249" s="17" t="s">
        <v>196</v>
      </c>
      <c r="BM249" s="17" t="s">
        <v>772</v>
      </c>
    </row>
    <row r="250" spans="2:51" s="10" customFormat="1" ht="22.5" customHeight="1">
      <c r="B250" s="155"/>
      <c r="E250" s="156" t="s">
        <v>3</v>
      </c>
      <c r="F250" s="251" t="s">
        <v>768</v>
      </c>
      <c r="G250" s="252"/>
      <c r="H250" s="252"/>
      <c r="I250" s="252"/>
      <c r="K250" s="157">
        <v>1</v>
      </c>
      <c r="R250" s="158"/>
      <c r="T250" s="159"/>
      <c r="AA250" s="160"/>
      <c r="AT250" s="156" t="s">
        <v>167</v>
      </c>
      <c r="AU250" s="156" t="s">
        <v>103</v>
      </c>
      <c r="AV250" s="10" t="s">
        <v>103</v>
      </c>
      <c r="AW250" s="10" t="s">
        <v>36</v>
      </c>
      <c r="AX250" s="10" t="s">
        <v>79</v>
      </c>
      <c r="AY250" s="156" t="s">
        <v>159</v>
      </c>
    </row>
    <row r="251" spans="2:51" s="10" customFormat="1" ht="22.5" customHeight="1">
      <c r="B251" s="155"/>
      <c r="E251" s="156" t="s">
        <v>3</v>
      </c>
      <c r="F251" s="260" t="s">
        <v>769</v>
      </c>
      <c r="G251" s="252"/>
      <c r="H251" s="252"/>
      <c r="I251" s="252"/>
      <c r="K251" s="157">
        <v>1</v>
      </c>
      <c r="R251" s="158"/>
      <c r="T251" s="159"/>
      <c r="AA251" s="160"/>
      <c r="AT251" s="156" t="s">
        <v>167</v>
      </c>
      <c r="AU251" s="156" t="s">
        <v>103</v>
      </c>
      <c r="AV251" s="10" t="s">
        <v>103</v>
      </c>
      <c r="AW251" s="10" t="s">
        <v>36</v>
      </c>
      <c r="AX251" s="10" t="s">
        <v>79</v>
      </c>
      <c r="AY251" s="156" t="s">
        <v>159</v>
      </c>
    </row>
    <row r="252" spans="2:51" s="10" customFormat="1" ht="22.5" customHeight="1">
      <c r="B252" s="155"/>
      <c r="E252" s="156" t="s">
        <v>3</v>
      </c>
      <c r="F252" s="260" t="s">
        <v>770</v>
      </c>
      <c r="G252" s="252"/>
      <c r="H252" s="252"/>
      <c r="I252" s="252"/>
      <c r="K252" s="157">
        <v>1</v>
      </c>
      <c r="R252" s="158"/>
      <c r="T252" s="159"/>
      <c r="AA252" s="160"/>
      <c r="AT252" s="156" t="s">
        <v>167</v>
      </c>
      <c r="AU252" s="156" t="s">
        <v>103</v>
      </c>
      <c r="AV252" s="10" t="s">
        <v>103</v>
      </c>
      <c r="AW252" s="10" t="s">
        <v>36</v>
      </c>
      <c r="AX252" s="10" t="s">
        <v>79</v>
      </c>
      <c r="AY252" s="156" t="s">
        <v>159</v>
      </c>
    </row>
    <row r="253" spans="2:51" s="11" customFormat="1" ht="22.5" customHeight="1">
      <c r="B253" s="161"/>
      <c r="E253" s="162" t="s">
        <v>3</v>
      </c>
      <c r="F253" s="253" t="s">
        <v>168</v>
      </c>
      <c r="G253" s="254"/>
      <c r="H253" s="254"/>
      <c r="I253" s="254"/>
      <c r="K253" s="163">
        <v>3</v>
      </c>
      <c r="R253" s="164"/>
      <c r="T253" s="165"/>
      <c r="AA253" s="166"/>
      <c r="AT253" s="167" t="s">
        <v>167</v>
      </c>
      <c r="AU253" s="167" t="s">
        <v>103</v>
      </c>
      <c r="AV253" s="11" t="s">
        <v>164</v>
      </c>
      <c r="AW253" s="11" t="s">
        <v>36</v>
      </c>
      <c r="AX253" s="11" t="s">
        <v>21</v>
      </c>
      <c r="AY253" s="167" t="s">
        <v>159</v>
      </c>
    </row>
    <row r="254" spans="2:63" s="9" customFormat="1" ht="29.85" customHeight="1">
      <c r="B254" s="138"/>
      <c r="D254" s="147" t="s">
        <v>125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265">
        <f>BK254</f>
        <v>0</v>
      </c>
      <c r="O254" s="266"/>
      <c r="P254" s="266"/>
      <c r="Q254" s="266"/>
      <c r="R254" s="140"/>
      <c r="T254" s="141"/>
      <c r="W254" s="142">
        <f>SUM(W255:W364)</f>
        <v>0</v>
      </c>
      <c r="Y254" s="142">
        <f>SUM(Y255:Y364)</f>
        <v>16.90698149</v>
      </c>
      <c r="AA254" s="143">
        <f>SUM(AA255:AA364)</f>
        <v>16.55590488</v>
      </c>
      <c r="AR254" s="144" t="s">
        <v>103</v>
      </c>
      <c r="AT254" s="145" t="s">
        <v>78</v>
      </c>
      <c r="AU254" s="145" t="s">
        <v>21</v>
      </c>
      <c r="AY254" s="144" t="s">
        <v>159</v>
      </c>
      <c r="BK254" s="146">
        <f>SUM(BK255:BK364)</f>
        <v>0</v>
      </c>
    </row>
    <row r="255" spans="2:65" s="1" customFormat="1" ht="31.5" customHeight="1">
      <c r="B255" s="121"/>
      <c r="C255" s="148" t="s">
        <v>338</v>
      </c>
      <c r="D255" s="148" t="s">
        <v>160</v>
      </c>
      <c r="E255" s="149" t="s">
        <v>356</v>
      </c>
      <c r="F255" s="247" t="s">
        <v>357</v>
      </c>
      <c r="G255" s="248"/>
      <c r="H255" s="248"/>
      <c r="I255" s="248"/>
      <c r="J255" s="150" t="s">
        <v>195</v>
      </c>
      <c r="K255" s="151">
        <v>27.234</v>
      </c>
      <c r="L255" s="249">
        <v>0</v>
      </c>
      <c r="M255" s="248"/>
      <c r="N255" s="250">
        <f>ROUND(L255*K255,2)</f>
        <v>0</v>
      </c>
      <c r="O255" s="248"/>
      <c r="P255" s="248"/>
      <c r="Q255" s="248"/>
      <c r="R255" s="123"/>
      <c r="T255" s="152" t="s">
        <v>3</v>
      </c>
      <c r="U255" s="40" t="s">
        <v>44</v>
      </c>
      <c r="W255" s="153">
        <f>V255*K255</f>
        <v>0</v>
      </c>
      <c r="X255" s="153">
        <v>0.00122</v>
      </c>
      <c r="Y255" s="153">
        <f>X255*K255</f>
        <v>0.03322548</v>
      </c>
      <c r="Z255" s="153">
        <v>0</v>
      </c>
      <c r="AA255" s="154">
        <f>Z255*K255</f>
        <v>0</v>
      </c>
      <c r="AR255" s="17" t="s">
        <v>196</v>
      </c>
      <c r="AT255" s="17" t="s">
        <v>160</v>
      </c>
      <c r="AU255" s="17" t="s">
        <v>103</v>
      </c>
      <c r="AY255" s="17" t="s">
        <v>159</v>
      </c>
      <c r="BE255" s="98">
        <f>IF(U255="základní",N255,0)</f>
        <v>0</v>
      </c>
      <c r="BF255" s="98">
        <f>IF(U255="snížená",N255,0)</f>
        <v>0</v>
      </c>
      <c r="BG255" s="98">
        <f>IF(U255="zákl. přenesená",N255,0)</f>
        <v>0</v>
      </c>
      <c r="BH255" s="98">
        <f>IF(U255="sníž. přenesená",N255,0)</f>
        <v>0</v>
      </c>
      <c r="BI255" s="98">
        <f>IF(U255="nulová",N255,0)</f>
        <v>0</v>
      </c>
      <c r="BJ255" s="17" t="s">
        <v>21</v>
      </c>
      <c r="BK255" s="98">
        <f>ROUND(L255*K255,2)</f>
        <v>0</v>
      </c>
      <c r="BL255" s="17" t="s">
        <v>196</v>
      </c>
      <c r="BM255" s="17" t="s">
        <v>773</v>
      </c>
    </row>
    <row r="256" spans="2:51" s="10" customFormat="1" ht="22.5" customHeight="1">
      <c r="B256" s="155"/>
      <c r="E256" s="156" t="s">
        <v>3</v>
      </c>
      <c r="F256" s="251" t="s">
        <v>774</v>
      </c>
      <c r="G256" s="252"/>
      <c r="H256" s="252"/>
      <c r="I256" s="252"/>
      <c r="K256" s="157">
        <v>9.38</v>
      </c>
      <c r="R256" s="158"/>
      <c r="T256" s="159"/>
      <c r="AA256" s="160"/>
      <c r="AT256" s="156" t="s">
        <v>167</v>
      </c>
      <c r="AU256" s="156" t="s">
        <v>103</v>
      </c>
      <c r="AV256" s="10" t="s">
        <v>103</v>
      </c>
      <c r="AW256" s="10" t="s">
        <v>36</v>
      </c>
      <c r="AX256" s="10" t="s">
        <v>79</v>
      </c>
      <c r="AY256" s="156" t="s">
        <v>159</v>
      </c>
    </row>
    <row r="257" spans="2:51" s="10" customFormat="1" ht="22.5" customHeight="1">
      <c r="B257" s="155"/>
      <c r="E257" s="156" t="s">
        <v>3</v>
      </c>
      <c r="F257" s="260" t="s">
        <v>775</v>
      </c>
      <c r="G257" s="252"/>
      <c r="H257" s="252"/>
      <c r="I257" s="252"/>
      <c r="K257" s="157">
        <v>17.854</v>
      </c>
      <c r="R257" s="158"/>
      <c r="T257" s="159"/>
      <c r="AA257" s="160"/>
      <c r="AT257" s="156" t="s">
        <v>167</v>
      </c>
      <c r="AU257" s="156" t="s">
        <v>103</v>
      </c>
      <c r="AV257" s="10" t="s">
        <v>103</v>
      </c>
      <c r="AW257" s="10" t="s">
        <v>36</v>
      </c>
      <c r="AX257" s="10" t="s">
        <v>79</v>
      </c>
      <c r="AY257" s="156" t="s">
        <v>159</v>
      </c>
    </row>
    <row r="258" spans="2:51" s="11" customFormat="1" ht="22.5" customHeight="1">
      <c r="B258" s="161"/>
      <c r="E258" s="162" t="s">
        <v>3</v>
      </c>
      <c r="F258" s="253" t="s">
        <v>168</v>
      </c>
      <c r="G258" s="254"/>
      <c r="H258" s="254"/>
      <c r="I258" s="254"/>
      <c r="K258" s="163">
        <v>27.234</v>
      </c>
      <c r="R258" s="164"/>
      <c r="T258" s="165"/>
      <c r="AA258" s="166"/>
      <c r="AT258" s="167" t="s">
        <v>167</v>
      </c>
      <c r="AU258" s="167" t="s">
        <v>103</v>
      </c>
      <c r="AV258" s="11" t="s">
        <v>164</v>
      </c>
      <c r="AW258" s="11" t="s">
        <v>36</v>
      </c>
      <c r="AX258" s="11" t="s">
        <v>21</v>
      </c>
      <c r="AY258" s="167" t="s">
        <v>159</v>
      </c>
    </row>
    <row r="259" spans="2:65" s="1" customFormat="1" ht="31.5" customHeight="1">
      <c r="B259" s="121"/>
      <c r="C259" s="148" t="s">
        <v>342</v>
      </c>
      <c r="D259" s="148" t="s">
        <v>160</v>
      </c>
      <c r="E259" s="149" t="s">
        <v>362</v>
      </c>
      <c r="F259" s="247" t="s">
        <v>363</v>
      </c>
      <c r="G259" s="248"/>
      <c r="H259" s="248"/>
      <c r="I259" s="248"/>
      <c r="J259" s="150" t="s">
        <v>211</v>
      </c>
      <c r="K259" s="151">
        <v>391.195</v>
      </c>
      <c r="L259" s="249">
        <v>0</v>
      </c>
      <c r="M259" s="248"/>
      <c r="N259" s="250">
        <f>ROUND(L259*K259,2)</f>
        <v>0</v>
      </c>
      <c r="O259" s="248"/>
      <c r="P259" s="248"/>
      <c r="Q259" s="248"/>
      <c r="R259" s="123"/>
      <c r="T259" s="152" t="s">
        <v>3</v>
      </c>
      <c r="U259" s="40" t="s">
        <v>44</v>
      </c>
      <c r="W259" s="153">
        <f>V259*K259</f>
        <v>0</v>
      </c>
      <c r="X259" s="153">
        <v>0</v>
      </c>
      <c r="Y259" s="153">
        <f>X259*K259</f>
        <v>0</v>
      </c>
      <c r="Z259" s="153">
        <v>0.0066</v>
      </c>
      <c r="AA259" s="154">
        <f>Z259*K259</f>
        <v>2.581887</v>
      </c>
      <c r="AR259" s="17" t="s">
        <v>196</v>
      </c>
      <c r="AT259" s="17" t="s">
        <v>160</v>
      </c>
      <c r="AU259" s="17" t="s">
        <v>103</v>
      </c>
      <c r="AY259" s="17" t="s">
        <v>159</v>
      </c>
      <c r="BE259" s="98">
        <f>IF(U259="základní",N259,0)</f>
        <v>0</v>
      </c>
      <c r="BF259" s="98">
        <f>IF(U259="snížená",N259,0)</f>
        <v>0</v>
      </c>
      <c r="BG259" s="98">
        <f>IF(U259="zákl. přenesená",N259,0)</f>
        <v>0</v>
      </c>
      <c r="BH259" s="98">
        <f>IF(U259="sníž. přenesená",N259,0)</f>
        <v>0</v>
      </c>
      <c r="BI259" s="98">
        <f>IF(U259="nulová",N259,0)</f>
        <v>0</v>
      </c>
      <c r="BJ259" s="17" t="s">
        <v>21</v>
      </c>
      <c r="BK259" s="98">
        <f>ROUND(L259*K259,2)</f>
        <v>0</v>
      </c>
      <c r="BL259" s="17" t="s">
        <v>196</v>
      </c>
      <c r="BM259" s="17" t="s">
        <v>776</v>
      </c>
    </row>
    <row r="260" spans="2:51" s="12" customFormat="1" ht="22.5" customHeight="1">
      <c r="B260" s="172"/>
      <c r="E260" s="173" t="s">
        <v>3</v>
      </c>
      <c r="F260" s="261" t="s">
        <v>365</v>
      </c>
      <c r="G260" s="262"/>
      <c r="H260" s="262"/>
      <c r="I260" s="262"/>
      <c r="K260" s="174" t="s">
        <v>3</v>
      </c>
      <c r="R260" s="175"/>
      <c r="T260" s="176"/>
      <c r="AA260" s="177"/>
      <c r="AT260" s="174" t="s">
        <v>167</v>
      </c>
      <c r="AU260" s="174" t="s">
        <v>103</v>
      </c>
      <c r="AV260" s="12" t="s">
        <v>21</v>
      </c>
      <c r="AW260" s="12" t="s">
        <v>36</v>
      </c>
      <c r="AX260" s="12" t="s">
        <v>79</v>
      </c>
      <c r="AY260" s="174" t="s">
        <v>159</v>
      </c>
    </row>
    <row r="261" spans="2:51" s="10" customFormat="1" ht="22.5" customHeight="1">
      <c r="B261" s="155"/>
      <c r="E261" s="156" t="s">
        <v>3</v>
      </c>
      <c r="F261" s="260" t="s">
        <v>777</v>
      </c>
      <c r="G261" s="252"/>
      <c r="H261" s="252"/>
      <c r="I261" s="252"/>
      <c r="K261" s="157">
        <v>150.685</v>
      </c>
      <c r="R261" s="158"/>
      <c r="T261" s="159"/>
      <c r="AA261" s="160"/>
      <c r="AT261" s="156" t="s">
        <v>167</v>
      </c>
      <c r="AU261" s="156" t="s">
        <v>103</v>
      </c>
      <c r="AV261" s="10" t="s">
        <v>103</v>
      </c>
      <c r="AW261" s="10" t="s">
        <v>36</v>
      </c>
      <c r="AX261" s="10" t="s">
        <v>79</v>
      </c>
      <c r="AY261" s="156" t="s">
        <v>159</v>
      </c>
    </row>
    <row r="262" spans="2:51" s="10" customFormat="1" ht="22.5" customHeight="1">
      <c r="B262" s="155"/>
      <c r="E262" s="156" t="s">
        <v>3</v>
      </c>
      <c r="F262" s="260" t="s">
        <v>778</v>
      </c>
      <c r="G262" s="252"/>
      <c r="H262" s="252"/>
      <c r="I262" s="252"/>
      <c r="K262" s="157">
        <v>3.358</v>
      </c>
      <c r="R262" s="158"/>
      <c r="T262" s="159"/>
      <c r="AA262" s="160"/>
      <c r="AT262" s="156" t="s">
        <v>167</v>
      </c>
      <c r="AU262" s="156" t="s">
        <v>103</v>
      </c>
      <c r="AV262" s="10" t="s">
        <v>103</v>
      </c>
      <c r="AW262" s="10" t="s">
        <v>36</v>
      </c>
      <c r="AX262" s="10" t="s">
        <v>79</v>
      </c>
      <c r="AY262" s="156" t="s">
        <v>159</v>
      </c>
    </row>
    <row r="263" spans="2:51" s="10" customFormat="1" ht="22.5" customHeight="1">
      <c r="B263" s="155"/>
      <c r="E263" s="156" t="s">
        <v>3</v>
      </c>
      <c r="F263" s="260" t="s">
        <v>779</v>
      </c>
      <c r="G263" s="252"/>
      <c r="H263" s="252"/>
      <c r="I263" s="252"/>
      <c r="K263" s="157">
        <v>228.066</v>
      </c>
      <c r="R263" s="158"/>
      <c r="T263" s="159"/>
      <c r="AA263" s="160"/>
      <c r="AT263" s="156" t="s">
        <v>167</v>
      </c>
      <c r="AU263" s="156" t="s">
        <v>103</v>
      </c>
      <c r="AV263" s="10" t="s">
        <v>103</v>
      </c>
      <c r="AW263" s="10" t="s">
        <v>36</v>
      </c>
      <c r="AX263" s="10" t="s">
        <v>79</v>
      </c>
      <c r="AY263" s="156" t="s">
        <v>159</v>
      </c>
    </row>
    <row r="264" spans="2:51" s="10" customFormat="1" ht="22.5" customHeight="1">
      <c r="B264" s="155"/>
      <c r="E264" s="156" t="s">
        <v>3</v>
      </c>
      <c r="F264" s="260" t="s">
        <v>780</v>
      </c>
      <c r="G264" s="252"/>
      <c r="H264" s="252"/>
      <c r="I264" s="252"/>
      <c r="K264" s="157">
        <v>9.086</v>
      </c>
      <c r="R264" s="158"/>
      <c r="T264" s="159"/>
      <c r="AA264" s="160"/>
      <c r="AT264" s="156" t="s">
        <v>167</v>
      </c>
      <c r="AU264" s="156" t="s">
        <v>103</v>
      </c>
      <c r="AV264" s="10" t="s">
        <v>103</v>
      </c>
      <c r="AW264" s="10" t="s">
        <v>36</v>
      </c>
      <c r="AX264" s="10" t="s">
        <v>79</v>
      </c>
      <c r="AY264" s="156" t="s">
        <v>159</v>
      </c>
    </row>
    <row r="265" spans="2:51" s="13" customFormat="1" ht="22.5" customHeight="1">
      <c r="B265" s="178"/>
      <c r="E265" s="179" t="s">
        <v>3</v>
      </c>
      <c r="F265" s="263" t="s">
        <v>368</v>
      </c>
      <c r="G265" s="264"/>
      <c r="H265" s="264"/>
      <c r="I265" s="264"/>
      <c r="K265" s="180">
        <v>391.195</v>
      </c>
      <c r="R265" s="181"/>
      <c r="T265" s="182"/>
      <c r="AA265" s="183"/>
      <c r="AT265" s="179" t="s">
        <v>167</v>
      </c>
      <c r="AU265" s="179" t="s">
        <v>103</v>
      </c>
      <c r="AV265" s="13" t="s">
        <v>173</v>
      </c>
      <c r="AW265" s="13" t="s">
        <v>36</v>
      </c>
      <c r="AX265" s="13" t="s">
        <v>79</v>
      </c>
      <c r="AY265" s="179" t="s">
        <v>159</v>
      </c>
    </row>
    <row r="266" spans="2:51" s="11" customFormat="1" ht="22.5" customHeight="1">
      <c r="B266" s="161"/>
      <c r="E266" s="162" t="s">
        <v>3</v>
      </c>
      <c r="F266" s="253" t="s">
        <v>168</v>
      </c>
      <c r="G266" s="254"/>
      <c r="H266" s="254"/>
      <c r="I266" s="254"/>
      <c r="K266" s="163">
        <v>391.195</v>
      </c>
      <c r="R266" s="164"/>
      <c r="T266" s="165"/>
      <c r="AA266" s="166"/>
      <c r="AT266" s="167" t="s">
        <v>167</v>
      </c>
      <c r="AU266" s="167" t="s">
        <v>103</v>
      </c>
      <c r="AV266" s="11" t="s">
        <v>164</v>
      </c>
      <c r="AW266" s="11" t="s">
        <v>36</v>
      </c>
      <c r="AX266" s="11" t="s">
        <v>21</v>
      </c>
      <c r="AY266" s="167" t="s">
        <v>159</v>
      </c>
    </row>
    <row r="267" spans="2:65" s="1" customFormat="1" ht="31.5" customHeight="1">
      <c r="B267" s="121"/>
      <c r="C267" s="148" t="s">
        <v>347</v>
      </c>
      <c r="D267" s="148" t="s">
        <v>160</v>
      </c>
      <c r="E267" s="149" t="s">
        <v>370</v>
      </c>
      <c r="F267" s="247" t="s">
        <v>371</v>
      </c>
      <c r="G267" s="248"/>
      <c r="H267" s="248"/>
      <c r="I267" s="248"/>
      <c r="J267" s="150" t="s">
        <v>211</v>
      </c>
      <c r="K267" s="151">
        <v>1.464</v>
      </c>
      <c r="L267" s="249">
        <v>0</v>
      </c>
      <c r="M267" s="248"/>
      <c r="N267" s="250">
        <f>ROUND(L267*K267,2)</f>
        <v>0</v>
      </c>
      <c r="O267" s="248"/>
      <c r="P267" s="248"/>
      <c r="Q267" s="248"/>
      <c r="R267" s="123"/>
      <c r="T267" s="152" t="s">
        <v>3</v>
      </c>
      <c r="U267" s="40" t="s">
        <v>44</v>
      </c>
      <c r="W267" s="153">
        <f>V267*K267</f>
        <v>0</v>
      </c>
      <c r="X267" s="153">
        <v>0</v>
      </c>
      <c r="Y267" s="153">
        <f>X267*K267</f>
        <v>0</v>
      </c>
      <c r="Z267" s="153">
        <v>0.01232</v>
      </c>
      <c r="AA267" s="154">
        <f>Z267*K267</f>
        <v>0.018036479999999997</v>
      </c>
      <c r="AR267" s="17" t="s">
        <v>196</v>
      </c>
      <c r="AT267" s="17" t="s">
        <v>160</v>
      </c>
      <c r="AU267" s="17" t="s">
        <v>103</v>
      </c>
      <c r="AY267" s="17" t="s">
        <v>159</v>
      </c>
      <c r="BE267" s="98">
        <f>IF(U267="základní",N267,0)</f>
        <v>0</v>
      </c>
      <c r="BF267" s="98">
        <f>IF(U267="snížená",N267,0)</f>
        <v>0</v>
      </c>
      <c r="BG267" s="98">
        <f>IF(U267="zákl. přenesená",N267,0)</f>
        <v>0</v>
      </c>
      <c r="BH267" s="98">
        <f>IF(U267="sníž. přenesená",N267,0)</f>
        <v>0</v>
      </c>
      <c r="BI267" s="98">
        <f>IF(U267="nulová",N267,0)</f>
        <v>0</v>
      </c>
      <c r="BJ267" s="17" t="s">
        <v>21</v>
      </c>
      <c r="BK267" s="98">
        <f>ROUND(L267*K267,2)</f>
        <v>0</v>
      </c>
      <c r="BL267" s="17" t="s">
        <v>196</v>
      </c>
      <c r="BM267" s="17" t="s">
        <v>781</v>
      </c>
    </row>
    <row r="268" spans="2:51" s="12" customFormat="1" ht="22.5" customHeight="1">
      <c r="B268" s="172"/>
      <c r="E268" s="173" t="s">
        <v>3</v>
      </c>
      <c r="F268" s="261" t="s">
        <v>365</v>
      </c>
      <c r="G268" s="262"/>
      <c r="H268" s="262"/>
      <c r="I268" s="262"/>
      <c r="K268" s="174" t="s">
        <v>3</v>
      </c>
      <c r="R268" s="175"/>
      <c r="T268" s="176"/>
      <c r="AA268" s="177"/>
      <c r="AT268" s="174" t="s">
        <v>167</v>
      </c>
      <c r="AU268" s="174" t="s">
        <v>103</v>
      </c>
      <c r="AV268" s="12" t="s">
        <v>21</v>
      </c>
      <c r="AW268" s="12" t="s">
        <v>36</v>
      </c>
      <c r="AX268" s="12" t="s">
        <v>79</v>
      </c>
      <c r="AY268" s="174" t="s">
        <v>159</v>
      </c>
    </row>
    <row r="269" spans="2:51" s="10" customFormat="1" ht="22.5" customHeight="1">
      <c r="B269" s="155"/>
      <c r="E269" s="156" t="s">
        <v>3</v>
      </c>
      <c r="F269" s="260" t="s">
        <v>782</v>
      </c>
      <c r="G269" s="252"/>
      <c r="H269" s="252"/>
      <c r="I269" s="252"/>
      <c r="K269" s="157">
        <v>1.464</v>
      </c>
      <c r="R269" s="158"/>
      <c r="T269" s="159"/>
      <c r="AA269" s="160"/>
      <c r="AT269" s="156" t="s">
        <v>167</v>
      </c>
      <c r="AU269" s="156" t="s">
        <v>103</v>
      </c>
      <c r="AV269" s="10" t="s">
        <v>103</v>
      </c>
      <c r="AW269" s="10" t="s">
        <v>36</v>
      </c>
      <c r="AX269" s="10" t="s">
        <v>79</v>
      </c>
      <c r="AY269" s="156" t="s">
        <v>159</v>
      </c>
    </row>
    <row r="270" spans="2:51" s="13" customFormat="1" ht="22.5" customHeight="1">
      <c r="B270" s="178"/>
      <c r="E270" s="179" t="s">
        <v>3</v>
      </c>
      <c r="F270" s="263" t="s">
        <v>368</v>
      </c>
      <c r="G270" s="264"/>
      <c r="H270" s="264"/>
      <c r="I270" s="264"/>
      <c r="K270" s="180">
        <v>1.464</v>
      </c>
      <c r="R270" s="181"/>
      <c r="T270" s="182"/>
      <c r="AA270" s="183"/>
      <c r="AT270" s="179" t="s">
        <v>167</v>
      </c>
      <c r="AU270" s="179" t="s">
        <v>103</v>
      </c>
      <c r="AV270" s="13" t="s">
        <v>173</v>
      </c>
      <c r="AW270" s="13" t="s">
        <v>36</v>
      </c>
      <c r="AX270" s="13" t="s">
        <v>79</v>
      </c>
      <c r="AY270" s="179" t="s">
        <v>159</v>
      </c>
    </row>
    <row r="271" spans="2:51" s="11" customFormat="1" ht="22.5" customHeight="1">
      <c r="B271" s="161"/>
      <c r="E271" s="162" t="s">
        <v>3</v>
      </c>
      <c r="F271" s="253" t="s">
        <v>168</v>
      </c>
      <c r="G271" s="254"/>
      <c r="H271" s="254"/>
      <c r="I271" s="254"/>
      <c r="K271" s="163">
        <v>1.464</v>
      </c>
      <c r="R271" s="164"/>
      <c r="T271" s="165"/>
      <c r="AA271" s="166"/>
      <c r="AT271" s="167" t="s">
        <v>167</v>
      </c>
      <c r="AU271" s="167" t="s">
        <v>103</v>
      </c>
      <c r="AV271" s="11" t="s">
        <v>164</v>
      </c>
      <c r="AW271" s="11" t="s">
        <v>36</v>
      </c>
      <c r="AX271" s="11" t="s">
        <v>21</v>
      </c>
      <c r="AY271" s="167" t="s">
        <v>159</v>
      </c>
    </row>
    <row r="272" spans="2:65" s="1" customFormat="1" ht="31.5" customHeight="1">
      <c r="B272" s="121"/>
      <c r="C272" s="148" t="s">
        <v>351</v>
      </c>
      <c r="D272" s="148" t="s">
        <v>160</v>
      </c>
      <c r="E272" s="149" t="s">
        <v>376</v>
      </c>
      <c r="F272" s="247" t="s">
        <v>377</v>
      </c>
      <c r="G272" s="248"/>
      <c r="H272" s="248"/>
      <c r="I272" s="248"/>
      <c r="J272" s="150" t="s">
        <v>211</v>
      </c>
      <c r="K272" s="151">
        <v>126.81</v>
      </c>
      <c r="L272" s="249">
        <v>0</v>
      </c>
      <c r="M272" s="248"/>
      <c r="N272" s="250">
        <f>ROUND(L272*K272,2)</f>
        <v>0</v>
      </c>
      <c r="O272" s="248"/>
      <c r="P272" s="248"/>
      <c r="Q272" s="248"/>
      <c r="R272" s="123"/>
      <c r="T272" s="152" t="s">
        <v>3</v>
      </c>
      <c r="U272" s="40" t="s">
        <v>44</v>
      </c>
      <c r="W272" s="153">
        <f>V272*K272</f>
        <v>0</v>
      </c>
      <c r="X272" s="153">
        <v>0</v>
      </c>
      <c r="Y272" s="153">
        <f>X272*K272</f>
        <v>0</v>
      </c>
      <c r="Z272" s="153">
        <v>0.01584</v>
      </c>
      <c r="AA272" s="154">
        <f>Z272*K272</f>
        <v>2.0086704</v>
      </c>
      <c r="AR272" s="17" t="s">
        <v>196</v>
      </c>
      <c r="AT272" s="17" t="s">
        <v>160</v>
      </c>
      <c r="AU272" s="17" t="s">
        <v>103</v>
      </c>
      <c r="AY272" s="17" t="s">
        <v>159</v>
      </c>
      <c r="BE272" s="98">
        <f>IF(U272="základní",N272,0)</f>
        <v>0</v>
      </c>
      <c r="BF272" s="98">
        <f>IF(U272="snížená",N272,0)</f>
        <v>0</v>
      </c>
      <c r="BG272" s="98">
        <f>IF(U272="zákl. přenesená",N272,0)</f>
        <v>0</v>
      </c>
      <c r="BH272" s="98">
        <f>IF(U272="sníž. přenesená",N272,0)</f>
        <v>0</v>
      </c>
      <c r="BI272" s="98">
        <f>IF(U272="nulová",N272,0)</f>
        <v>0</v>
      </c>
      <c r="BJ272" s="17" t="s">
        <v>21</v>
      </c>
      <c r="BK272" s="98">
        <f>ROUND(L272*K272,2)</f>
        <v>0</v>
      </c>
      <c r="BL272" s="17" t="s">
        <v>196</v>
      </c>
      <c r="BM272" s="17" t="s">
        <v>783</v>
      </c>
    </row>
    <row r="273" spans="2:51" s="12" customFormat="1" ht="22.5" customHeight="1">
      <c r="B273" s="172"/>
      <c r="E273" s="173" t="s">
        <v>3</v>
      </c>
      <c r="F273" s="261" t="s">
        <v>365</v>
      </c>
      <c r="G273" s="262"/>
      <c r="H273" s="262"/>
      <c r="I273" s="262"/>
      <c r="K273" s="174" t="s">
        <v>3</v>
      </c>
      <c r="R273" s="175"/>
      <c r="T273" s="176"/>
      <c r="AA273" s="177"/>
      <c r="AT273" s="174" t="s">
        <v>167</v>
      </c>
      <c r="AU273" s="174" t="s">
        <v>103</v>
      </c>
      <c r="AV273" s="12" t="s">
        <v>21</v>
      </c>
      <c r="AW273" s="12" t="s">
        <v>36</v>
      </c>
      <c r="AX273" s="12" t="s">
        <v>79</v>
      </c>
      <c r="AY273" s="174" t="s">
        <v>159</v>
      </c>
    </row>
    <row r="274" spans="2:51" s="10" customFormat="1" ht="22.5" customHeight="1">
      <c r="B274" s="155"/>
      <c r="E274" s="156" t="s">
        <v>3</v>
      </c>
      <c r="F274" s="260" t="s">
        <v>784</v>
      </c>
      <c r="G274" s="252"/>
      <c r="H274" s="252"/>
      <c r="I274" s="252"/>
      <c r="K274" s="157">
        <v>22.281</v>
      </c>
      <c r="R274" s="158"/>
      <c r="T274" s="159"/>
      <c r="AA274" s="160"/>
      <c r="AT274" s="156" t="s">
        <v>167</v>
      </c>
      <c r="AU274" s="156" t="s">
        <v>103</v>
      </c>
      <c r="AV274" s="10" t="s">
        <v>103</v>
      </c>
      <c r="AW274" s="10" t="s">
        <v>36</v>
      </c>
      <c r="AX274" s="10" t="s">
        <v>79</v>
      </c>
      <c r="AY274" s="156" t="s">
        <v>159</v>
      </c>
    </row>
    <row r="275" spans="2:51" s="10" customFormat="1" ht="22.5" customHeight="1">
      <c r="B275" s="155"/>
      <c r="E275" s="156" t="s">
        <v>3</v>
      </c>
      <c r="F275" s="260" t="s">
        <v>785</v>
      </c>
      <c r="G275" s="252"/>
      <c r="H275" s="252"/>
      <c r="I275" s="252"/>
      <c r="K275" s="157">
        <v>15.469</v>
      </c>
      <c r="R275" s="158"/>
      <c r="T275" s="159"/>
      <c r="AA275" s="160"/>
      <c r="AT275" s="156" t="s">
        <v>167</v>
      </c>
      <c r="AU275" s="156" t="s">
        <v>103</v>
      </c>
      <c r="AV275" s="10" t="s">
        <v>103</v>
      </c>
      <c r="AW275" s="10" t="s">
        <v>36</v>
      </c>
      <c r="AX275" s="10" t="s">
        <v>79</v>
      </c>
      <c r="AY275" s="156" t="s">
        <v>159</v>
      </c>
    </row>
    <row r="276" spans="2:51" s="10" customFormat="1" ht="22.5" customHeight="1">
      <c r="B276" s="155"/>
      <c r="E276" s="156" t="s">
        <v>3</v>
      </c>
      <c r="F276" s="260" t="s">
        <v>786</v>
      </c>
      <c r="G276" s="252"/>
      <c r="H276" s="252"/>
      <c r="I276" s="252"/>
      <c r="K276" s="157">
        <v>66.22</v>
      </c>
      <c r="R276" s="158"/>
      <c r="T276" s="159"/>
      <c r="AA276" s="160"/>
      <c r="AT276" s="156" t="s">
        <v>167</v>
      </c>
      <c r="AU276" s="156" t="s">
        <v>103</v>
      </c>
      <c r="AV276" s="10" t="s">
        <v>103</v>
      </c>
      <c r="AW276" s="10" t="s">
        <v>36</v>
      </c>
      <c r="AX276" s="10" t="s">
        <v>79</v>
      </c>
      <c r="AY276" s="156" t="s">
        <v>159</v>
      </c>
    </row>
    <row r="277" spans="2:51" s="10" customFormat="1" ht="22.5" customHeight="1">
      <c r="B277" s="155"/>
      <c r="E277" s="156" t="s">
        <v>3</v>
      </c>
      <c r="F277" s="260" t="s">
        <v>787</v>
      </c>
      <c r="G277" s="252"/>
      <c r="H277" s="252"/>
      <c r="I277" s="252"/>
      <c r="K277" s="157">
        <v>5.447</v>
      </c>
      <c r="R277" s="158"/>
      <c r="T277" s="159"/>
      <c r="AA277" s="160"/>
      <c r="AT277" s="156" t="s">
        <v>167</v>
      </c>
      <c r="AU277" s="156" t="s">
        <v>103</v>
      </c>
      <c r="AV277" s="10" t="s">
        <v>103</v>
      </c>
      <c r="AW277" s="10" t="s">
        <v>36</v>
      </c>
      <c r="AX277" s="10" t="s">
        <v>79</v>
      </c>
      <c r="AY277" s="156" t="s">
        <v>159</v>
      </c>
    </row>
    <row r="278" spans="2:51" s="10" customFormat="1" ht="22.5" customHeight="1">
      <c r="B278" s="155"/>
      <c r="E278" s="156" t="s">
        <v>3</v>
      </c>
      <c r="F278" s="260" t="s">
        <v>788</v>
      </c>
      <c r="G278" s="252"/>
      <c r="H278" s="252"/>
      <c r="I278" s="252"/>
      <c r="K278" s="157">
        <v>17.393</v>
      </c>
      <c r="R278" s="158"/>
      <c r="T278" s="159"/>
      <c r="AA278" s="160"/>
      <c r="AT278" s="156" t="s">
        <v>167</v>
      </c>
      <c r="AU278" s="156" t="s">
        <v>103</v>
      </c>
      <c r="AV278" s="10" t="s">
        <v>103</v>
      </c>
      <c r="AW278" s="10" t="s">
        <v>36</v>
      </c>
      <c r="AX278" s="10" t="s">
        <v>79</v>
      </c>
      <c r="AY278" s="156" t="s">
        <v>159</v>
      </c>
    </row>
    <row r="279" spans="2:51" s="13" customFormat="1" ht="22.5" customHeight="1">
      <c r="B279" s="178"/>
      <c r="E279" s="179" t="s">
        <v>3</v>
      </c>
      <c r="F279" s="263" t="s">
        <v>368</v>
      </c>
      <c r="G279" s="264"/>
      <c r="H279" s="264"/>
      <c r="I279" s="264"/>
      <c r="K279" s="180">
        <v>126.81</v>
      </c>
      <c r="R279" s="181"/>
      <c r="T279" s="182"/>
      <c r="AA279" s="183"/>
      <c r="AT279" s="179" t="s">
        <v>167</v>
      </c>
      <c r="AU279" s="179" t="s">
        <v>103</v>
      </c>
      <c r="AV279" s="13" t="s">
        <v>173</v>
      </c>
      <c r="AW279" s="13" t="s">
        <v>36</v>
      </c>
      <c r="AX279" s="13" t="s">
        <v>79</v>
      </c>
      <c r="AY279" s="179" t="s">
        <v>159</v>
      </c>
    </row>
    <row r="280" spans="2:51" s="11" customFormat="1" ht="22.5" customHeight="1">
      <c r="B280" s="161"/>
      <c r="E280" s="162" t="s">
        <v>3</v>
      </c>
      <c r="F280" s="253" t="s">
        <v>168</v>
      </c>
      <c r="G280" s="254"/>
      <c r="H280" s="254"/>
      <c r="I280" s="254"/>
      <c r="K280" s="163">
        <v>126.81</v>
      </c>
      <c r="R280" s="164"/>
      <c r="T280" s="165"/>
      <c r="AA280" s="166"/>
      <c r="AT280" s="167" t="s">
        <v>167</v>
      </c>
      <c r="AU280" s="167" t="s">
        <v>103</v>
      </c>
      <c r="AV280" s="11" t="s">
        <v>164</v>
      </c>
      <c r="AW280" s="11" t="s">
        <v>36</v>
      </c>
      <c r="AX280" s="11" t="s">
        <v>21</v>
      </c>
      <c r="AY280" s="167" t="s">
        <v>159</v>
      </c>
    </row>
    <row r="281" spans="2:65" s="1" customFormat="1" ht="31.5" customHeight="1">
      <c r="B281" s="121"/>
      <c r="C281" s="148" t="s">
        <v>355</v>
      </c>
      <c r="D281" s="148" t="s">
        <v>160</v>
      </c>
      <c r="E281" s="149" t="s">
        <v>386</v>
      </c>
      <c r="F281" s="247" t="s">
        <v>387</v>
      </c>
      <c r="G281" s="248"/>
      <c r="H281" s="248"/>
      <c r="I281" s="248"/>
      <c r="J281" s="150" t="s">
        <v>211</v>
      </c>
      <c r="K281" s="151">
        <v>31.256</v>
      </c>
      <c r="L281" s="249">
        <v>0</v>
      </c>
      <c r="M281" s="248"/>
      <c r="N281" s="250">
        <f>ROUND(L281*K281,2)</f>
        <v>0</v>
      </c>
      <c r="O281" s="248"/>
      <c r="P281" s="248"/>
      <c r="Q281" s="248"/>
      <c r="R281" s="123"/>
      <c r="T281" s="152" t="s">
        <v>3</v>
      </c>
      <c r="U281" s="40" t="s">
        <v>44</v>
      </c>
      <c r="W281" s="153">
        <f>V281*K281</f>
        <v>0</v>
      </c>
      <c r="X281" s="153">
        <v>0</v>
      </c>
      <c r="Y281" s="153">
        <f>X281*K281</f>
        <v>0</v>
      </c>
      <c r="Z281" s="153">
        <v>0.02475</v>
      </c>
      <c r="AA281" s="154">
        <f>Z281*K281</f>
        <v>0.773586</v>
      </c>
      <c r="AR281" s="17" t="s">
        <v>196</v>
      </c>
      <c r="AT281" s="17" t="s">
        <v>160</v>
      </c>
      <c r="AU281" s="17" t="s">
        <v>103</v>
      </c>
      <c r="AY281" s="17" t="s">
        <v>159</v>
      </c>
      <c r="BE281" s="98">
        <f>IF(U281="základní",N281,0)</f>
        <v>0</v>
      </c>
      <c r="BF281" s="98">
        <f>IF(U281="snížená",N281,0)</f>
        <v>0</v>
      </c>
      <c r="BG281" s="98">
        <f>IF(U281="zákl. přenesená",N281,0)</f>
        <v>0</v>
      </c>
      <c r="BH281" s="98">
        <f>IF(U281="sníž. přenesená",N281,0)</f>
        <v>0</v>
      </c>
      <c r="BI281" s="98">
        <f>IF(U281="nulová",N281,0)</f>
        <v>0</v>
      </c>
      <c r="BJ281" s="17" t="s">
        <v>21</v>
      </c>
      <c r="BK281" s="98">
        <f>ROUND(L281*K281,2)</f>
        <v>0</v>
      </c>
      <c r="BL281" s="17" t="s">
        <v>196</v>
      </c>
      <c r="BM281" s="17" t="s">
        <v>789</v>
      </c>
    </row>
    <row r="282" spans="2:51" s="12" customFormat="1" ht="22.5" customHeight="1">
      <c r="B282" s="172"/>
      <c r="E282" s="173" t="s">
        <v>3</v>
      </c>
      <c r="F282" s="261" t="s">
        <v>365</v>
      </c>
      <c r="G282" s="262"/>
      <c r="H282" s="262"/>
      <c r="I282" s="262"/>
      <c r="K282" s="174" t="s">
        <v>3</v>
      </c>
      <c r="R282" s="175"/>
      <c r="T282" s="176"/>
      <c r="AA282" s="177"/>
      <c r="AT282" s="174" t="s">
        <v>167</v>
      </c>
      <c r="AU282" s="174" t="s">
        <v>103</v>
      </c>
      <c r="AV282" s="12" t="s">
        <v>21</v>
      </c>
      <c r="AW282" s="12" t="s">
        <v>36</v>
      </c>
      <c r="AX282" s="12" t="s">
        <v>79</v>
      </c>
      <c r="AY282" s="174" t="s">
        <v>159</v>
      </c>
    </row>
    <row r="283" spans="2:51" s="10" customFormat="1" ht="22.5" customHeight="1">
      <c r="B283" s="155"/>
      <c r="E283" s="156" t="s">
        <v>3</v>
      </c>
      <c r="F283" s="260" t="s">
        <v>790</v>
      </c>
      <c r="G283" s="252"/>
      <c r="H283" s="252"/>
      <c r="I283" s="252"/>
      <c r="K283" s="157">
        <v>31.256</v>
      </c>
      <c r="R283" s="158"/>
      <c r="T283" s="159"/>
      <c r="AA283" s="160"/>
      <c r="AT283" s="156" t="s">
        <v>167</v>
      </c>
      <c r="AU283" s="156" t="s">
        <v>103</v>
      </c>
      <c r="AV283" s="10" t="s">
        <v>103</v>
      </c>
      <c r="AW283" s="10" t="s">
        <v>36</v>
      </c>
      <c r="AX283" s="10" t="s">
        <v>79</v>
      </c>
      <c r="AY283" s="156" t="s">
        <v>159</v>
      </c>
    </row>
    <row r="284" spans="2:51" s="13" customFormat="1" ht="22.5" customHeight="1">
      <c r="B284" s="178"/>
      <c r="E284" s="179" t="s">
        <v>3</v>
      </c>
      <c r="F284" s="263" t="s">
        <v>368</v>
      </c>
      <c r="G284" s="264"/>
      <c r="H284" s="264"/>
      <c r="I284" s="264"/>
      <c r="K284" s="180">
        <v>31.256</v>
      </c>
      <c r="R284" s="181"/>
      <c r="T284" s="182"/>
      <c r="AA284" s="183"/>
      <c r="AT284" s="179" t="s">
        <v>167</v>
      </c>
      <c r="AU284" s="179" t="s">
        <v>103</v>
      </c>
      <c r="AV284" s="13" t="s">
        <v>173</v>
      </c>
      <c r="AW284" s="13" t="s">
        <v>36</v>
      </c>
      <c r="AX284" s="13" t="s">
        <v>79</v>
      </c>
      <c r="AY284" s="179" t="s">
        <v>159</v>
      </c>
    </row>
    <row r="285" spans="2:51" s="11" customFormat="1" ht="22.5" customHeight="1">
      <c r="B285" s="161"/>
      <c r="E285" s="162" t="s">
        <v>3</v>
      </c>
      <c r="F285" s="253" t="s">
        <v>168</v>
      </c>
      <c r="G285" s="254"/>
      <c r="H285" s="254"/>
      <c r="I285" s="254"/>
      <c r="K285" s="163">
        <v>31.256</v>
      </c>
      <c r="R285" s="164"/>
      <c r="T285" s="165"/>
      <c r="AA285" s="166"/>
      <c r="AT285" s="167" t="s">
        <v>167</v>
      </c>
      <c r="AU285" s="167" t="s">
        <v>103</v>
      </c>
      <c r="AV285" s="11" t="s">
        <v>164</v>
      </c>
      <c r="AW285" s="11" t="s">
        <v>36</v>
      </c>
      <c r="AX285" s="11" t="s">
        <v>21</v>
      </c>
      <c r="AY285" s="167" t="s">
        <v>159</v>
      </c>
    </row>
    <row r="286" spans="2:65" s="1" customFormat="1" ht="31.5" customHeight="1">
      <c r="B286" s="121"/>
      <c r="C286" s="148" t="s">
        <v>361</v>
      </c>
      <c r="D286" s="148" t="s">
        <v>160</v>
      </c>
      <c r="E286" s="149" t="s">
        <v>391</v>
      </c>
      <c r="F286" s="247" t="s">
        <v>392</v>
      </c>
      <c r="G286" s="248"/>
      <c r="H286" s="248"/>
      <c r="I286" s="248"/>
      <c r="J286" s="150" t="s">
        <v>211</v>
      </c>
      <c r="K286" s="151">
        <v>391.195</v>
      </c>
      <c r="L286" s="249">
        <v>0</v>
      </c>
      <c r="M286" s="248"/>
      <c r="N286" s="250">
        <f>ROUND(L286*K286,2)</f>
        <v>0</v>
      </c>
      <c r="O286" s="248"/>
      <c r="P286" s="248"/>
      <c r="Q286" s="248"/>
      <c r="R286" s="123"/>
      <c r="T286" s="152" t="s">
        <v>3</v>
      </c>
      <c r="U286" s="40" t="s">
        <v>44</v>
      </c>
      <c r="W286" s="153">
        <f>V286*K286</f>
        <v>0</v>
      </c>
      <c r="X286" s="153">
        <v>6E-05</v>
      </c>
      <c r="Y286" s="153">
        <f>X286*K286</f>
        <v>0.0234717</v>
      </c>
      <c r="Z286" s="153">
        <v>0</v>
      </c>
      <c r="AA286" s="154">
        <f>Z286*K286</f>
        <v>0</v>
      </c>
      <c r="AR286" s="17" t="s">
        <v>196</v>
      </c>
      <c r="AT286" s="17" t="s">
        <v>160</v>
      </c>
      <c r="AU286" s="17" t="s">
        <v>103</v>
      </c>
      <c r="AY286" s="17" t="s">
        <v>159</v>
      </c>
      <c r="BE286" s="98">
        <f>IF(U286="základní",N286,0)</f>
        <v>0</v>
      </c>
      <c r="BF286" s="98">
        <f>IF(U286="snížená",N286,0)</f>
        <v>0</v>
      </c>
      <c r="BG286" s="98">
        <f>IF(U286="zákl. přenesená",N286,0)</f>
        <v>0</v>
      </c>
      <c r="BH286" s="98">
        <f>IF(U286="sníž. přenesená",N286,0)</f>
        <v>0</v>
      </c>
      <c r="BI286" s="98">
        <f>IF(U286="nulová",N286,0)</f>
        <v>0</v>
      </c>
      <c r="BJ286" s="17" t="s">
        <v>21</v>
      </c>
      <c r="BK286" s="98">
        <f>ROUND(L286*K286,2)</f>
        <v>0</v>
      </c>
      <c r="BL286" s="17" t="s">
        <v>196</v>
      </c>
      <c r="BM286" s="17" t="s">
        <v>791</v>
      </c>
    </row>
    <row r="287" spans="2:51" s="12" customFormat="1" ht="22.5" customHeight="1">
      <c r="B287" s="172"/>
      <c r="E287" s="173" t="s">
        <v>3</v>
      </c>
      <c r="F287" s="261" t="s">
        <v>365</v>
      </c>
      <c r="G287" s="262"/>
      <c r="H287" s="262"/>
      <c r="I287" s="262"/>
      <c r="K287" s="174" t="s">
        <v>3</v>
      </c>
      <c r="R287" s="175"/>
      <c r="T287" s="176"/>
      <c r="AA287" s="177"/>
      <c r="AT287" s="174" t="s">
        <v>167</v>
      </c>
      <c r="AU287" s="174" t="s">
        <v>103</v>
      </c>
      <c r="AV287" s="12" t="s">
        <v>21</v>
      </c>
      <c r="AW287" s="12" t="s">
        <v>36</v>
      </c>
      <c r="AX287" s="12" t="s">
        <v>79</v>
      </c>
      <c r="AY287" s="174" t="s">
        <v>159</v>
      </c>
    </row>
    <row r="288" spans="2:51" s="10" customFormat="1" ht="22.5" customHeight="1">
      <c r="B288" s="155"/>
      <c r="E288" s="156" t="s">
        <v>3</v>
      </c>
      <c r="F288" s="260" t="s">
        <v>777</v>
      </c>
      <c r="G288" s="252"/>
      <c r="H288" s="252"/>
      <c r="I288" s="252"/>
      <c r="K288" s="157">
        <v>150.685</v>
      </c>
      <c r="R288" s="158"/>
      <c r="T288" s="159"/>
      <c r="AA288" s="160"/>
      <c r="AT288" s="156" t="s">
        <v>167</v>
      </c>
      <c r="AU288" s="156" t="s">
        <v>103</v>
      </c>
      <c r="AV288" s="10" t="s">
        <v>103</v>
      </c>
      <c r="AW288" s="10" t="s">
        <v>36</v>
      </c>
      <c r="AX288" s="10" t="s">
        <v>79</v>
      </c>
      <c r="AY288" s="156" t="s">
        <v>159</v>
      </c>
    </row>
    <row r="289" spans="2:51" s="10" customFormat="1" ht="22.5" customHeight="1">
      <c r="B289" s="155"/>
      <c r="E289" s="156" t="s">
        <v>3</v>
      </c>
      <c r="F289" s="260" t="s">
        <v>778</v>
      </c>
      <c r="G289" s="252"/>
      <c r="H289" s="252"/>
      <c r="I289" s="252"/>
      <c r="K289" s="157">
        <v>3.358</v>
      </c>
      <c r="R289" s="158"/>
      <c r="T289" s="159"/>
      <c r="AA289" s="160"/>
      <c r="AT289" s="156" t="s">
        <v>167</v>
      </c>
      <c r="AU289" s="156" t="s">
        <v>103</v>
      </c>
      <c r="AV289" s="10" t="s">
        <v>103</v>
      </c>
      <c r="AW289" s="10" t="s">
        <v>36</v>
      </c>
      <c r="AX289" s="10" t="s">
        <v>79</v>
      </c>
      <c r="AY289" s="156" t="s">
        <v>159</v>
      </c>
    </row>
    <row r="290" spans="2:51" s="10" customFormat="1" ht="22.5" customHeight="1">
      <c r="B290" s="155"/>
      <c r="E290" s="156" t="s">
        <v>3</v>
      </c>
      <c r="F290" s="260" t="s">
        <v>779</v>
      </c>
      <c r="G290" s="252"/>
      <c r="H290" s="252"/>
      <c r="I290" s="252"/>
      <c r="K290" s="157">
        <v>228.066</v>
      </c>
      <c r="R290" s="158"/>
      <c r="T290" s="159"/>
      <c r="AA290" s="160"/>
      <c r="AT290" s="156" t="s">
        <v>167</v>
      </c>
      <c r="AU290" s="156" t="s">
        <v>103</v>
      </c>
      <c r="AV290" s="10" t="s">
        <v>103</v>
      </c>
      <c r="AW290" s="10" t="s">
        <v>36</v>
      </c>
      <c r="AX290" s="10" t="s">
        <v>79</v>
      </c>
      <c r="AY290" s="156" t="s">
        <v>159</v>
      </c>
    </row>
    <row r="291" spans="2:51" s="10" customFormat="1" ht="22.5" customHeight="1">
      <c r="B291" s="155"/>
      <c r="E291" s="156" t="s">
        <v>3</v>
      </c>
      <c r="F291" s="260" t="s">
        <v>780</v>
      </c>
      <c r="G291" s="252"/>
      <c r="H291" s="252"/>
      <c r="I291" s="252"/>
      <c r="K291" s="157">
        <v>9.086</v>
      </c>
      <c r="R291" s="158"/>
      <c r="T291" s="159"/>
      <c r="AA291" s="160"/>
      <c r="AT291" s="156" t="s">
        <v>167</v>
      </c>
      <c r="AU291" s="156" t="s">
        <v>103</v>
      </c>
      <c r="AV291" s="10" t="s">
        <v>103</v>
      </c>
      <c r="AW291" s="10" t="s">
        <v>36</v>
      </c>
      <c r="AX291" s="10" t="s">
        <v>79</v>
      </c>
      <c r="AY291" s="156" t="s">
        <v>159</v>
      </c>
    </row>
    <row r="292" spans="2:51" s="13" customFormat="1" ht="22.5" customHeight="1">
      <c r="B292" s="178"/>
      <c r="E292" s="179" t="s">
        <v>3</v>
      </c>
      <c r="F292" s="263" t="s">
        <v>368</v>
      </c>
      <c r="G292" s="264"/>
      <c r="H292" s="264"/>
      <c r="I292" s="264"/>
      <c r="K292" s="180">
        <v>391.195</v>
      </c>
      <c r="R292" s="181"/>
      <c r="T292" s="182"/>
      <c r="AA292" s="183"/>
      <c r="AT292" s="179" t="s">
        <v>167</v>
      </c>
      <c r="AU292" s="179" t="s">
        <v>103</v>
      </c>
      <c r="AV292" s="13" t="s">
        <v>173</v>
      </c>
      <c r="AW292" s="13" t="s">
        <v>36</v>
      </c>
      <c r="AX292" s="13" t="s">
        <v>79</v>
      </c>
      <c r="AY292" s="179" t="s">
        <v>159</v>
      </c>
    </row>
    <row r="293" spans="2:51" s="11" customFormat="1" ht="22.5" customHeight="1">
      <c r="B293" s="161"/>
      <c r="E293" s="162" t="s">
        <v>3</v>
      </c>
      <c r="F293" s="253" t="s">
        <v>168</v>
      </c>
      <c r="G293" s="254"/>
      <c r="H293" s="254"/>
      <c r="I293" s="254"/>
      <c r="K293" s="163">
        <v>391.195</v>
      </c>
      <c r="R293" s="164"/>
      <c r="T293" s="165"/>
      <c r="AA293" s="166"/>
      <c r="AT293" s="167" t="s">
        <v>167</v>
      </c>
      <c r="AU293" s="167" t="s">
        <v>103</v>
      </c>
      <c r="AV293" s="11" t="s">
        <v>164</v>
      </c>
      <c r="AW293" s="11" t="s">
        <v>36</v>
      </c>
      <c r="AX293" s="11" t="s">
        <v>21</v>
      </c>
      <c r="AY293" s="167" t="s">
        <v>159</v>
      </c>
    </row>
    <row r="294" spans="2:65" s="1" customFormat="1" ht="22.5" customHeight="1">
      <c r="B294" s="121"/>
      <c r="C294" s="168" t="s">
        <v>369</v>
      </c>
      <c r="D294" s="168" t="s">
        <v>262</v>
      </c>
      <c r="E294" s="169" t="s">
        <v>395</v>
      </c>
      <c r="F294" s="256" t="s">
        <v>396</v>
      </c>
      <c r="G294" s="257"/>
      <c r="H294" s="257"/>
      <c r="I294" s="257"/>
      <c r="J294" s="170" t="s">
        <v>195</v>
      </c>
      <c r="K294" s="171">
        <v>4.232</v>
      </c>
      <c r="L294" s="258">
        <v>0</v>
      </c>
      <c r="M294" s="257"/>
      <c r="N294" s="259">
        <f>ROUND(L294*K294,2)</f>
        <v>0</v>
      </c>
      <c r="O294" s="248"/>
      <c r="P294" s="248"/>
      <c r="Q294" s="248"/>
      <c r="R294" s="123"/>
      <c r="T294" s="152" t="s">
        <v>3</v>
      </c>
      <c r="U294" s="40" t="s">
        <v>44</v>
      </c>
      <c r="W294" s="153">
        <f>V294*K294</f>
        <v>0</v>
      </c>
      <c r="X294" s="153">
        <v>0.55</v>
      </c>
      <c r="Y294" s="153">
        <f>X294*K294</f>
        <v>2.3276000000000003</v>
      </c>
      <c r="Z294" s="153">
        <v>0</v>
      </c>
      <c r="AA294" s="154">
        <f>Z294*K294</f>
        <v>0</v>
      </c>
      <c r="AR294" s="17" t="s">
        <v>265</v>
      </c>
      <c r="AT294" s="17" t="s">
        <v>262</v>
      </c>
      <c r="AU294" s="17" t="s">
        <v>103</v>
      </c>
      <c r="AY294" s="17" t="s">
        <v>159</v>
      </c>
      <c r="BE294" s="98">
        <f>IF(U294="základní",N294,0)</f>
        <v>0</v>
      </c>
      <c r="BF294" s="98">
        <f>IF(U294="snížená",N294,0)</f>
        <v>0</v>
      </c>
      <c r="BG294" s="98">
        <f>IF(U294="zákl. přenesená",N294,0)</f>
        <v>0</v>
      </c>
      <c r="BH294" s="98">
        <f>IF(U294="sníž. přenesená",N294,0)</f>
        <v>0</v>
      </c>
      <c r="BI294" s="98">
        <f>IF(U294="nulová",N294,0)</f>
        <v>0</v>
      </c>
      <c r="BJ294" s="17" t="s">
        <v>21</v>
      </c>
      <c r="BK294" s="98">
        <f>ROUND(L294*K294,2)</f>
        <v>0</v>
      </c>
      <c r="BL294" s="17" t="s">
        <v>196</v>
      </c>
      <c r="BM294" s="17" t="s">
        <v>792</v>
      </c>
    </row>
    <row r="295" spans="2:51" s="12" customFormat="1" ht="22.5" customHeight="1">
      <c r="B295" s="172"/>
      <c r="E295" s="173" t="s">
        <v>3</v>
      </c>
      <c r="F295" s="261" t="s">
        <v>365</v>
      </c>
      <c r="G295" s="262"/>
      <c r="H295" s="262"/>
      <c r="I295" s="262"/>
      <c r="K295" s="174" t="s">
        <v>3</v>
      </c>
      <c r="R295" s="175"/>
      <c r="T295" s="176"/>
      <c r="AA295" s="177"/>
      <c r="AT295" s="174" t="s">
        <v>167</v>
      </c>
      <c r="AU295" s="174" t="s">
        <v>103</v>
      </c>
      <c r="AV295" s="12" t="s">
        <v>21</v>
      </c>
      <c r="AW295" s="12" t="s">
        <v>36</v>
      </c>
      <c r="AX295" s="12" t="s">
        <v>79</v>
      </c>
      <c r="AY295" s="174" t="s">
        <v>159</v>
      </c>
    </row>
    <row r="296" spans="2:51" s="10" customFormat="1" ht="22.5" customHeight="1">
      <c r="B296" s="155"/>
      <c r="E296" s="156" t="s">
        <v>3</v>
      </c>
      <c r="F296" s="260" t="s">
        <v>793</v>
      </c>
      <c r="G296" s="252"/>
      <c r="H296" s="252"/>
      <c r="I296" s="252"/>
      <c r="K296" s="157">
        <v>1.356</v>
      </c>
      <c r="R296" s="158"/>
      <c r="T296" s="159"/>
      <c r="AA296" s="160"/>
      <c r="AT296" s="156" t="s">
        <v>167</v>
      </c>
      <c r="AU296" s="156" t="s">
        <v>103</v>
      </c>
      <c r="AV296" s="10" t="s">
        <v>103</v>
      </c>
      <c r="AW296" s="10" t="s">
        <v>36</v>
      </c>
      <c r="AX296" s="10" t="s">
        <v>79</v>
      </c>
      <c r="AY296" s="156" t="s">
        <v>159</v>
      </c>
    </row>
    <row r="297" spans="2:51" s="10" customFormat="1" ht="22.5" customHeight="1">
      <c r="B297" s="155"/>
      <c r="E297" s="156" t="s">
        <v>3</v>
      </c>
      <c r="F297" s="260" t="s">
        <v>794</v>
      </c>
      <c r="G297" s="252"/>
      <c r="H297" s="252"/>
      <c r="I297" s="252"/>
      <c r="K297" s="157">
        <v>0.03</v>
      </c>
      <c r="R297" s="158"/>
      <c r="T297" s="159"/>
      <c r="AA297" s="160"/>
      <c r="AT297" s="156" t="s">
        <v>167</v>
      </c>
      <c r="AU297" s="156" t="s">
        <v>103</v>
      </c>
      <c r="AV297" s="10" t="s">
        <v>103</v>
      </c>
      <c r="AW297" s="10" t="s">
        <v>36</v>
      </c>
      <c r="AX297" s="10" t="s">
        <v>79</v>
      </c>
      <c r="AY297" s="156" t="s">
        <v>159</v>
      </c>
    </row>
    <row r="298" spans="2:51" s="10" customFormat="1" ht="22.5" customHeight="1">
      <c r="B298" s="155"/>
      <c r="E298" s="156" t="s">
        <v>3</v>
      </c>
      <c r="F298" s="260" t="s">
        <v>795</v>
      </c>
      <c r="G298" s="252"/>
      <c r="H298" s="252"/>
      <c r="I298" s="252"/>
      <c r="K298" s="157">
        <v>2.737</v>
      </c>
      <c r="R298" s="158"/>
      <c r="T298" s="159"/>
      <c r="AA298" s="160"/>
      <c r="AT298" s="156" t="s">
        <v>167</v>
      </c>
      <c r="AU298" s="156" t="s">
        <v>103</v>
      </c>
      <c r="AV298" s="10" t="s">
        <v>103</v>
      </c>
      <c r="AW298" s="10" t="s">
        <v>36</v>
      </c>
      <c r="AX298" s="10" t="s">
        <v>79</v>
      </c>
      <c r="AY298" s="156" t="s">
        <v>159</v>
      </c>
    </row>
    <row r="299" spans="2:51" s="10" customFormat="1" ht="22.5" customHeight="1">
      <c r="B299" s="155"/>
      <c r="E299" s="156" t="s">
        <v>3</v>
      </c>
      <c r="F299" s="260" t="s">
        <v>796</v>
      </c>
      <c r="G299" s="252"/>
      <c r="H299" s="252"/>
      <c r="I299" s="252"/>
      <c r="K299" s="157">
        <v>0.109</v>
      </c>
      <c r="R299" s="158"/>
      <c r="T299" s="159"/>
      <c r="AA299" s="160"/>
      <c r="AT299" s="156" t="s">
        <v>167</v>
      </c>
      <c r="AU299" s="156" t="s">
        <v>103</v>
      </c>
      <c r="AV299" s="10" t="s">
        <v>103</v>
      </c>
      <c r="AW299" s="10" t="s">
        <v>36</v>
      </c>
      <c r="AX299" s="10" t="s">
        <v>79</v>
      </c>
      <c r="AY299" s="156" t="s">
        <v>159</v>
      </c>
    </row>
    <row r="300" spans="2:51" s="13" customFormat="1" ht="22.5" customHeight="1">
      <c r="B300" s="178"/>
      <c r="E300" s="179" t="s">
        <v>3</v>
      </c>
      <c r="F300" s="263" t="s">
        <v>368</v>
      </c>
      <c r="G300" s="264"/>
      <c r="H300" s="264"/>
      <c r="I300" s="264"/>
      <c r="K300" s="180">
        <v>4.232</v>
      </c>
      <c r="R300" s="181"/>
      <c r="T300" s="182"/>
      <c r="AA300" s="183"/>
      <c r="AT300" s="179" t="s">
        <v>167</v>
      </c>
      <c r="AU300" s="179" t="s">
        <v>103</v>
      </c>
      <c r="AV300" s="13" t="s">
        <v>173</v>
      </c>
      <c r="AW300" s="13" t="s">
        <v>36</v>
      </c>
      <c r="AX300" s="13" t="s">
        <v>79</v>
      </c>
      <c r="AY300" s="179" t="s">
        <v>159</v>
      </c>
    </row>
    <row r="301" spans="2:51" s="11" customFormat="1" ht="22.5" customHeight="1">
      <c r="B301" s="161"/>
      <c r="E301" s="162" t="s">
        <v>3</v>
      </c>
      <c r="F301" s="253" t="s">
        <v>168</v>
      </c>
      <c r="G301" s="254"/>
      <c r="H301" s="254"/>
      <c r="I301" s="254"/>
      <c r="K301" s="163">
        <v>4.232</v>
      </c>
      <c r="R301" s="164"/>
      <c r="T301" s="165"/>
      <c r="AA301" s="166"/>
      <c r="AT301" s="167" t="s">
        <v>167</v>
      </c>
      <c r="AU301" s="167" t="s">
        <v>103</v>
      </c>
      <c r="AV301" s="11" t="s">
        <v>164</v>
      </c>
      <c r="AW301" s="11" t="s">
        <v>36</v>
      </c>
      <c r="AX301" s="11" t="s">
        <v>21</v>
      </c>
      <c r="AY301" s="167" t="s">
        <v>159</v>
      </c>
    </row>
    <row r="302" spans="2:65" s="1" customFormat="1" ht="31.5" customHeight="1">
      <c r="B302" s="121"/>
      <c r="C302" s="148" t="s">
        <v>375</v>
      </c>
      <c r="D302" s="148" t="s">
        <v>160</v>
      </c>
      <c r="E302" s="149" t="s">
        <v>401</v>
      </c>
      <c r="F302" s="247" t="s">
        <v>402</v>
      </c>
      <c r="G302" s="248"/>
      <c r="H302" s="248"/>
      <c r="I302" s="248"/>
      <c r="J302" s="150" t="s">
        <v>211</v>
      </c>
      <c r="K302" s="151">
        <v>1.464</v>
      </c>
      <c r="L302" s="249">
        <v>0</v>
      </c>
      <c r="M302" s="248"/>
      <c r="N302" s="250">
        <f>ROUND(L302*K302,2)</f>
        <v>0</v>
      </c>
      <c r="O302" s="248"/>
      <c r="P302" s="248"/>
      <c r="Q302" s="248"/>
      <c r="R302" s="123"/>
      <c r="T302" s="152" t="s">
        <v>3</v>
      </c>
      <c r="U302" s="40" t="s">
        <v>44</v>
      </c>
      <c r="W302" s="153">
        <f>V302*K302</f>
        <v>0</v>
      </c>
      <c r="X302" s="153">
        <v>8E-05</v>
      </c>
      <c r="Y302" s="153">
        <f>X302*K302</f>
        <v>0.00011712</v>
      </c>
      <c r="Z302" s="153">
        <v>0</v>
      </c>
      <c r="AA302" s="154">
        <f>Z302*K302</f>
        <v>0</v>
      </c>
      <c r="AR302" s="17" t="s">
        <v>196</v>
      </c>
      <c r="AT302" s="17" t="s">
        <v>160</v>
      </c>
      <c r="AU302" s="17" t="s">
        <v>103</v>
      </c>
      <c r="AY302" s="17" t="s">
        <v>159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7" t="s">
        <v>21</v>
      </c>
      <c r="BK302" s="98">
        <f>ROUND(L302*K302,2)</f>
        <v>0</v>
      </c>
      <c r="BL302" s="17" t="s">
        <v>196</v>
      </c>
      <c r="BM302" s="17" t="s">
        <v>797</v>
      </c>
    </row>
    <row r="303" spans="2:51" s="12" customFormat="1" ht="22.5" customHeight="1">
      <c r="B303" s="172"/>
      <c r="E303" s="173" t="s">
        <v>3</v>
      </c>
      <c r="F303" s="261" t="s">
        <v>365</v>
      </c>
      <c r="G303" s="262"/>
      <c r="H303" s="262"/>
      <c r="I303" s="262"/>
      <c r="K303" s="174" t="s">
        <v>3</v>
      </c>
      <c r="R303" s="175"/>
      <c r="T303" s="176"/>
      <c r="AA303" s="177"/>
      <c r="AT303" s="174" t="s">
        <v>167</v>
      </c>
      <c r="AU303" s="174" t="s">
        <v>103</v>
      </c>
      <c r="AV303" s="12" t="s">
        <v>21</v>
      </c>
      <c r="AW303" s="12" t="s">
        <v>36</v>
      </c>
      <c r="AX303" s="12" t="s">
        <v>79</v>
      </c>
      <c r="AY303" s="174" t="s">
        <v>159</v>
      </c>
    </row>
    <row r="304" spans="2:51" s="10" customFormat="1" ht="22.5" customHeight="1">
      <c r="B304" s="155"/>
      <c r="E304" s="156" t="s">
        <v>3</v>
      </c>
      <c r="F304" s="260" t="s">
        <v>782</v>
      </c>
      <c r="G304" s="252"/>
      <c r="H304" s="252"/>
      <c r="I304" s="252"/>
      <c r="K304" s="157">
        <v>1.464</v>
      </c>
      <c r="R304" s="158"/>
      <c r="T304" s="159"/>
      <c r="AA304" s="160"/>
      <c r="AT304" s="156" t="s">
        <v>167</v>
      </c>
      <c r="AU304" s="156" t="s">
        <v>103</v>
      </c>
      <c r="AV304" s="10" t="s">
        <v>103</v>
      </c>
      <c r="AW304" s="10" t="s">
        <v>36</v>
      </c>
      <c r="AX304" s="10" t="s">
        <v>79</v>
      </c>
      <c r="AY304" s="156" t="s">
        <v>159</v>
      </c>
    </row>
    <row r="305" spans="2:51" s="13" customFormat="1" ht="22.5" customHeight="1">
      <c r="B305" s="178"/>
      <c r="E305" s="179" t="s">
        <v>3</v>
      </c>
      <c r="F305" s="263" t="s">
        <v>368</v>
      </c>
      <c r="G305" s="264"/>
      <c r="H305" s="264"/>
      <c r="I305" s="264"/>
      <c r="K305" s="180">
        <v>1.464</v>
      </c>
      <c r="R305" s="181"/>
      <c r="T305" s="182"/>
      <c r="AA305" s="183"/>
      <c r="AT305" s="179" t="s">
        <v>167</v>
      </c>
      <c r="AU305" s="179" t="s">
        <v>103</v>
      </c>
      <c r="AV305" s="13" t="s">
        <v>173</v>
      </c>
      <c r="AW305" s="13" t="s">
        <v>36</v>
      </c>
      <c r="AX305" s="13" t="s">
        <v>79</v>
      </c>
      <c r="AY305" s="179" t="s">
        <v>159</v>
      </c>
    </row>
    <row r="306" spans="2:51" s="11" customFormat="1" ht="22.5" customHeight="1">
      <c r="B306" s="161"/>
      <c r="E306" s="162" t="s">
        <v>3</v>
      </c>
      <c r="F306" s="253" t="s">
        <v>168</v>
      </c>
      <c r="G306" s="254"/>
      <c r="H306" s="254"/>
      <c r="I306" s="254"/>
      <c r="K306" s="163">
        <v>1.464</v>
      </c>
      <c r="R306" s="164"/>
      <c r="T306" s="165"/>
      <c r="AA306" s="166"/>
      <c r="AT306" s="167" t="s">
        <v>167</v>
      </c>
      <c r="AU306" s="167" t="s">
        <v>103</v>
      </c>
      <c r="AV306" s="11" t="s">
        <v>164</v>
      </c>
      <c r="AW306" s="11" t="s">
        <v>36</v>
      </c>
      <c r="AX306" s="11" t="s">
        <v>21</v>
      </c>
      <c r="AY306" s="167" t="s">
        <v>159</v>
      </c>
    </row>
    <row r="307" spans="2:65" s="1" customFormat="1" ht="22.5" customHeight="1">
      <c r="B307" s="121"/>
      <c r="C307" s="168" t="s">
        <v>385</v>
      </c>
      <c r="D307" s="168" t="s">
        <v>262</v>
      </c>
      <c r="E307" s="169" t="s">
        <v>395</v>
      </c>
      <c r="F307" s="256" t="s">
        <v>396</v>
      </c>
      <c r="G307" s="257"/>
      <c r="H307" s="257"/>
      <c r="I307" s="257"/>
      <c r="J307" s="170" t="s">
        <v>195</v>
      </c>
      <c r="K307" s="171">
        <v>0.025</v>
      </c>
      <c r="L307" s="258">
        <v>0</v>
      </c>
      <c r="M307" s="257"/>
      <c r="N307" s="259">
        <f>ROUND(L307*K307,2)</f>
        <v>0</v>
      </c>
      <c r="O307" s="248"/>
      <c r="P307" s="248"/>
      <c r="Q307" s="248"/>
      <c r="R307" s="123"/>
      <c r="T307" s="152" t="s">
        <v>3</v>
      </c>
      <c r="U307" s="40" t="s">
        <v>44</v>
      </c>
      <c r="W307" s="153">
        <f>V307*K307</f>
        <v>0</v>
      </c>
      <c r="X307" s="153">
        <v>0.55</v>
      </c>
      <c r="Y307" s="153">
        <f>X307*K307</f>
        <v>0.013750000000000002</v>
      </c>
      <c r="Z307" s="153">
        <v>0</v>
      </c>
      <c r="AA307" s="154">
        <f>Z307*K307</f>
        <v>0</v>
      </c>
      <c r="AR307" s="17" t="s">
        <v>265</v>
      </c>
      <c r="AT307" s="17" t="s">
        <v>262</v>
      </c>
      <c r="AU307" s="17" t="s">
        <v>103</v>
      </c>
      <c r="AY307" s="17" t="s">
        <v>159</v>
      </c>
      <c r="BE307" s="98">
        <f>IF(U307="základní",N307,0)</f>
        <v>0</v>
      </c>
      <c r="BF307" s="98">
        <f>IF(U307="snížená",N307,0)</f>
        <v>0</v>
      </c>
      <c r="BG307" s="98">
        <f>IF(U307="zákl. přenesená",N307,0)</f>
        <v>0</v>
      </c>
      <c r="BH307" s="98">
        <f>IF(U307="sníž. přenesená",N307,0)</f>
        <v>0</v>
      </c>
      <c r="BI307" s="98">
        <f>IF(U307="nulová",N307,0)</f>
        <v>0</v>
      </c>
      <c r="BJ307" s="17" t="s">
        <v>21</v>
      </c>
      <c r="BK307" s="98">
        <f>ROUND(L307*K307,2)</f>
        <v>0</v>
      </c>
      <c r="BL307" s="17" t="s">
        <v>196</v>
      </c>
      <c r="BM307" s="17" t="s">
        <v>798</v>
      </c>
    </row>
    <row r="308" spans="2:51" s="12" customFormat="1" ht="22.5" customHeight="1">
      <c r="B308" s="172"/>
      <c r="E308" s="173" t="s">
        <v>3</v>
      </c>
      <c r="F308" s="261" t="s">
        <v>365</v>
      </c>
      <c r="G308" s="262"/>
      <c r="H308" s="262"/>
      <c r="I308" s="262"/>
      <c r="K308" s="174" t="s">
        <v>3</v>
      </c>
      <c r="R308" s="175"/>
      <c r="T308" s="176"/>
      <c r="AA308" s="177"/>
      <c r="AT308" s="174" t="s">
        <v>167</v>
      </c>
      <c r="AU308" s="174" t="s">
        <v>103</v>
      </c>
      <c r="AV308" s="12" t="s">
        <v>21</v>
      </c>
      <c r="AW308" s="12" t="s">
        <v>36</v>
      </c>
      <c r="AX308" s="12" t="s">
        <v>79</v>
      </c>
      <c r="AY308" s="174" t="s">
        <v>159</v>
      </c>
    </row>
    <row r="309" spans="2:51" s="10" customFormat="1" ht="22.5" customHeight="1">
      <c r="B309" s="155"/>
      <c r="E309" s="156" t="s">
        <v>3</v>
      </c>
      <c r="F309" s="260" t="s">
        <v>799</v>
      </c>
      <c r="G309" s="252"/>
      <c r="H309" s="252"/>
      <c r="I309" s="252"/>
      <c r="K309" s="157">
        <v>0.025</v>
      </c>
      <c r="R309" s="158"/>
      <c r="T309" s="159"/>
      <c r="AA309" s="160"/>
      <c r="AT309" s="156" t="s">
        <v>167</v>
      </c>
      <c r="AU309" s="156" t="s">
        <v>103</v>
      </c>
      <c r="AV309" s="10" t="s">
        <v>103</v>
      </c>
      <c r="AW309" s="10" t="s">
        <v>36</v>
      </c>
      <c r="AX309" s="10" t="s">
        <v>79</v>
      </c>
      <c r="AY309" s="156" t="s">
        <v>159</v>
      </c>
    </row>
    <row r="310" spans="2:51" s="13" customFormat="1" ht="22.5" customHeight="1">
      <c r="B310" s="178"/>
      <c r="E310" s="179" t="s">
        <v>3</v>
      </c>
      <c r="F310" s="263" t="s">
        <v>368</v>
      </c>
      <c r="G310" s="264"/>
      <c r="H310" s="264"/>
      <c r="I310" s="264"/>
      <c r="K310" s="180">
        <v>0.025</v>
      </c>
      <c r="R310" s="181"/>
      <c r="T310" s="182"/>
      <c r="AA310" s="183"/>
      <c r="AT310" s="179" t="s">
        <v>167</v>
      </c>
      <c r="AU310" s="179" t="s">
        <v>103</v>
      </c>
      <c r="AV310" s="13" t="s">
        <v>173</v>
      </c>
      <c r="AW310" s="13" t="s">
        <v>36</v>
      </c>
      <c r="AX310" s="13" t="s">
        <v>79</v>
      </c>
      <c r="AY310" s="179" t="s">
        <v>159</v>
      </c>
    </row>
    <row r="311" spans="2:51" s="11" customFormat="1" ht="22.5" customHeight="1">
      <c r="B311" s="161"/>
      <c r="E311" s="162" t="s">
        <v>3</v>
      </c>
      <c r="F311" s="253" t="s">
        <v>168</v>
      </c>
      <c r="G311" s="254"/>
      <c r="H311" s="254"/>
      <c r="I311" s="254"/>
      <c r="K311" s="163">
        <v>0.025</v>
      </c>
      <c r="R311" s="164"/>
      <c r="T311" s="165"/>
      <c r="AA311" s="166"/>
      <c r="AT311" s="167" t="s">
        <v>167</v>
      </c>
      <c r="AU311" s="167" t="s">
        <v>103</v>
      </c>
      <c r="AV311" s="11" t="s">
        <v>164</v>
      </c>
      <c r="AW311" s="11" t="s">
        <v>36</v>
      </c>
      <c r="AX311" s="11" t="s">
        <v>21</v>
      </c>
      <c r="AY311" s="167" t="s">
        <v>159</v>
      </c>
    </row>
    <row r="312" spans="2:65" s="1" customFormat="1" ht="31.5" customHeight="1">
      <c r="B312" s="121"/>
      <c r="C312" s="148" t="s">
        <v>390</v>
      </c>
      <c r="D312" s="148" t="s">
        <v>160</v>
      </c>
      <c r="E312" s="149" t="s">
        <v>409</v>
      </c>
      <c r="F312" s="247" t="s">
        <v>410</v>
      </c>
      <c r="G312" s="248"/>
      <c r="H312" s="248"/>
      <c r="I312" s="248"/>
      <c r="J312" s="150" t="s">
        <v>211</v>
      </c>
      <c r="K312" s="151">
        <v>126.81</v>
      </c>
      <c r="L312" s="249">
        <v>0</v>
      </c>
      <c r="M312" s="248"/>
      <c r="N312" s="250">
        <f>ROUND(L312*K312,2)</f>
        <v>0</v>
      </c>
      <c r="O312" s="248"/>
      <c r="P312" s="248"/>
      <c r="Q312" s="248"/>
      <c r="R312" s="123"/>
      <c r="T312" s="152" t="s">
        <v>3</v>
      </c>
      <c r="U312" s="40" t="s">
        <v>44</v>
      </c>
      <c r="W312" s="153">
        <f>V312*K312</f>
        <v>0</v>
      </c>
      <c r="X312" s="153">
        <v>9E-05</v>
      </c>
      <c r="Y312" s="153">
        <f>X312*K312</f>
        <v>0.0114129</v>
      </c>
      <c r="Z312" s="153">
        <v>0</v>
      </c>
      <c r="AA312" s="154">
        <f>Z312*K312</f>
        <v>0</v>
      </c>
      <c r="AR312" s="17" t="s">
        <v>196</v>
      </c>
      <c r="AT312" s="17" t="s">
        <v>160</v>
      </c>
      <c r="AU312" s="17" t="s">
        <v>103</v>
      </c>
      <c r="AY312" s="17" t="s">
        <v>159</v>
      </c>
      <c r="BE312" s="98">
        <f>IF(U312="základní",N312,0)</f>
        <v>0</v>
      </c>
      <c r="BF312" s="98">
        <f>IF(U312="snížená",N312,0)</f>
        <v>0</v>
      </c>
      <c r="BG312" s="98">
        <f>IF(U312="zákl. přenesená",N312,0)</f>
        <v>0</v>
      </c>
      <c r="BH312" s="98">
        <f>IF(U312="sníž. přenesená",N312,0)</f>
        <v>0</v>
      </c>
      <c r="BI312" s="98">
        <f>IF(U312="nulová",N312,0)</f>
        <v>0</v>
      </c>
      <c r="BJ312" s="17" t="s">
        <v>21</v>
      </c>
      <c r="BK312" s="98">
        <f>ROUND(L312*K312,2)</f>
        <v>0</v>
      </c>
      <c r="BL312" s="17" t="s">
        <v>196</v>
      </c>
      <c r="BM312" s="17" t="s">
        <v>800</v>
      </c>
    </row>
    <row r="313" spans="2:51" s="12" customFormat="1" ht="22.5" customHeight="1">
      <c r="B313" s="172"/>
      <c r="E313" s="173" t="s">
        <v>3</v>
      </c>
      <c r="F313" s="261" t="s">
        <v>365</v>
      </c>
      <c r="G313" s="262"/>
      <c r="H313" s="262"/>
      <c r="I313" s="262"/>
      <c r="K313" s="174" t="s">
        <v>3</v>
      </c>
      <c r="R313" s="175"/>
      <c r="T313" s="176"/>
      <c r="AA313" s="177"/>
      <c r="AT313" s="174" t="s">
        <v>167</v>
      </c>
      <c r="AU313" s="174" t="s">
        <v>103</v>
      </c>
      <c r="AV313" s="12" t="s">
        <v>21</v>
      </c>
      <c r="AW313" s="12" t="s">
        <v>36</v>
      </c>
      <c r="AX313" s="12" t="s">
        <v>79</v>
      </c>
      <c r="AY313" s="174" t="s">
        <v>159</v>
      </c>
    </row>
    <row r="314" spans="2:51" s="10" customFormat="1" ht="22.5" customHeight="1">
      <c r="B314" s="155"/>
      <c r="E314" s="156" t="s">
        <v>3</v>
      </c>
      <c r="F314" s="260" t="s">
        <v>784</v>
      </c>
      <c r="G314" s="252"/>
      <c r="H314" s="252"/>
      <c r="I314" s="252"/>
      <c r="K314" s="157">
        <v>22.281</v>
      </c>
      <c r="R314" s="158"/>
      <c r="T314" s="159"/>
      <c r="AA314" s="160"/>
      <c r="AT314" s="156" t="s">
        <v>167</v>
      </c>
      <c r="AU314" s="156" t="s">
        <v>103</v>
      </c>
      <c r="AV314" s="10" t="s">
        <v>103</v>
      </c>
      <c r="AW314" s="10" t="s">
        <v>36</v>
      </c>
      <c r="AX314" s="10" t="s">
        <v>79</v>
      </c>
      <c r="AY314" s="156" t="s">
        <v>159</v>
      </c>
    </row>
    <row r="315" spans="2:51" s="10" customFormat="1" ht="22.5" customHeight="1">
      <c r="B315" s="155"/>
      <c r="E315" s="156" t="s">
        <v>3</v>
      </c>
      <c r="F315" s="260" t="s">
        <v>785</v>
      </c>
      <c r="G315" s="252"/>
      <c r="H315" s="252"/>
      <c r="I315" s="252"/>
      <c r="K315" s="157">
        <v>15.469</v>
      </c>
      <c r="R315" s="158"/>
      <c r="T315" s="159"/>
      <c r="AA315" s="160"/>
      <c r="AT315" s="156" t="s">
        <v>167</v>
      </c>
      <c r="AU315" s="156" t="s">
        <v>103</v>
      </c>
      <c r="AV315" s="10" t="s">
        <v>103</v>
      </c>
      <c r="AW315" s="10" t="s">
        <v>36</v>
      </c>
      <c r="AX315" s="10" t="s">
        <v>79</v>
      </c>
      <c r="AY315" s="156" t="s">
        <v>159</v>
      </c>
    </row>
    <row r="316" spans="2:51" s="10" customFormat="1" ht="22.5" customHeight="1">
      <c r="B316" s="155"/>
      <c r="E316" s="156" t="s">
        <v>3</v>
      </c>
      <c r="F316" s="260" t="s">
        <v>786</v>
      </c>
      <c r="G316" s="252"/>
      <c r="H316" s="252"/>
      <c r="I316" s="252"/>
      <c r="K316" s="157">
        <v>66.22</v>
      </c>
      <c r="R316" s="158"/>
      <c r="T316" s="159"/>
      <c r="AA316" s="160"/>
      <c r="AT316" s="156" t="s">
        <v>167</v>
      </c>
      <c r="AU316" s="156" t="s">
        <v>103</v>
      </c>
      <c r="AV316" s="10" t="s">
        <v>103</v>
      </c>
      <c r="AW316" s="10" t="s">
        <v>36</v>
      </c>
      <c r="AX316" s="10" t="s">
        <v>79</v>
      </c>
      <c r="AY316" s="156" t="s">
        <v>159</v>
      </c>
    </row>
    <row r="317" spans="2:51" s="10" customFormat="1" ht="22.5" customHeight="1">
      <c r="B317" s="155"/>
      <c r="E317" s="156" t="s">
        <v>3</v>
      </c>
      <c r="F317" s="260" t="s">
        <v>787</v>
      </c>
      <c r="G317" s="252"/>
      <c r="H317" s="252"/>
      <c r="I317" s="252"/>
      <c r="K317" s="157">
        <v>5.447</v>
      </c>
      <c r="R317" s="158"/>
      <c r="T317" s="159"/>
      <c r="AA317" s="160"/>
      <c r="AT317" s="156" t="s">
        <v>167</v>
      </c>
      <c r="AU317" s="156" t="s">
        <v>103</v>
      </c>
      <c r="AV317" s="10" t="s">
        <v>103</v>
      </c>
      <c r="AW317" s="10" t="s">
        <v>36</v>
      </c>
      <c r="AX317" s="10" t="s">
        <v>79</v>
      </c>
      <c r="AY317" s="156" t="s">
        <v>159</v>
      </c>
    </row>
    <row r="318" spans="2:51" s="10" customFormat="1" ht="22.5" customHeight="1">
      <c r="B318" s="155"/>
      <c r="E318" s="156" t="s">
        <v>3</v>
      </c>
      <c r="F318" s="260" t="s">
        <v>788</v>
      </c>
      <c r="G318" s="252"/>
      <c r="H318" s="252"/>
      <c r="I318" s="252"/>
      <c r="K318" s="157">
        <v>17.393</v>
      </c>
      <c r="R318" s="158"/>
      <c r="T318" s="159"/>
      <c r="AA318" s="160"/>
      <c r="AT318" s="156" t="s">
        <v>167</v>
      </c>
      <c r="AU318" s="156" t="s">
        <v>103</v>
      </c>
      <c r="AV318" s="10" t="s">
        <v>103</v>
      </c>
      <c r="AW318" s="10" t="s">
        <v>36</v>
      </c>
      <c r="AX318" s="10" t="s">
        <v>79</v>
      </c>
      <c r="AY318" s="156" t="s">
        <v>159</v>
      </c>
    </row>
    <row r="319" spans="2:51" s="13" customFormat="1" ht="22.5" customHeight="1">
      <c r="B319" s="178"/>
      <c r="E319" s="179" t="s">
        <v>3</v>
      </c>
      <c r="F319" s="263" t="s">
        <v>368</v>
      </c>
      <c r="G319" s="264"/>
      <c r="H319" s="264"/>
      <c r="I319" s="264"/>
      <c r="K319" s="180">
        <v>126.81</v>
      </c>
      <c r="R319" s="181"/>
      <c r="T319" s="182"/>
      <c r="AA319" s="183"/>
      <c r="AT319" s="179" t="s">
        <v>167</v>
      </c>
      <c r="AU319" s="179" t="s">
        <v>103</v>
      </c>
      <c r="AV319" s="13" t="s">
        <v>173</v>
      </c>
      <c r="AW319" s="13" t="s">
        <v>36</v>
      </c>
      <c r="AX319" s="13" t="s">
        <v>79</v>
      </c>
      <c r="AY319" s="179" t="s">
        <v>159</v>
      </c>
    </row>
    <row r="320" spans="2:51" s="11" customFormat="1" ht="22.5" customHeight="1">
      <c r="B320" s="161"/>
      <c r="E320" s="162" t="s">
        <v>3</v>
      </c>
      <c r="F320" s="253" t="s">
        <v>168</v>
      </c>
      <c r="G320" s="254"/>
      <c r="H320" s="254"/>
      <c r="I320" s="254"/>
      <c r="K320" s="163">
        <v>126.81</v>
      </c>
      <c r="R320" s="164"/>
      <c r="T320" s="165"/>
      <c r="AA320" s="166"/>
      <c r="AT320" s="167" t="s">
        <v>167</v>
      </c>
      <c r="AU320" s="167" t="s">
        <v>103</v>
      </c>
      <c r="AV320" s="11" t="s">
        <v>164</v>
      </c>
      <c r="AW320" s="11" t="s">
        <v>36</v>
      </c>
      <c r="AX320" s="11" t="s">
        <v>21</v>
      </c>
      <c r="AY320" s="167" t="s">
        <v>159</v>
      </c>
    </row>
    <row r="321" spans="2:65" s="1" customFormat="1" ht="22.5" customHeight="1">
      <c r="B321" s="121"/>
      <c r="C321" s="168" t="s">
        <v>394</v>
      </c>
      <c r="D321" s="168" t="s">
        <v>262</v>
      </c>
      <c r="E321" s="169" t="s">
        <v>395</v>
      </c>
      <c r="F321" s="256" t="s">
        <v>396</v>
      </c>
      <c r="G321" s="257"/>
      <c r="H321" s="257"/>
      <c r="I321" s="257"/>
      <c r="J321" s="170" t="s">
        <v>195</v>
      </c>
      <c r="K321" s="171">
        <v>3.498</v>
      </c>
      <c r="L321" s="258">
        <v>0</v>
      </c>
      <c r="M321" s="257"/>
      <c r="N321" s="259">
        <f>ROUND(L321*K321,2)</f>
        <v>0</v>
      </c>
      <c r="O321" s="248"/>
      <c r="P321" s="248"/>
      <c r="Q321" s="248"/>
      <c r="R321" s="123"/>
      <c r="T321" s="152" t="s">
        <v>3</v>
      </c>
      <c r="U321" s="40" t="s">
        <v>44</v>
      </c>
      <c r="W321" s="153">
        <f>V321*K321</f>
        <v>0</v>
      </c>
      <c r="X321" s="153">
        <v>0.55</v>
      </c>
      <c r="Y321" s="153">
        <f>X321*K321</f>
        <v>1.9239000000000002</v>
      </c>
      <c r="Z321" s="153">
        <v>0</v>
      </c>
      <c r="AA321" s="154">
        <f>Z321*K321</f>
        <v>0</v>
      </c>
      <c r="AR321" s="17" t="s">
        <v>265</v>
      </c>
      <c r="AT321" s="17" t="s">
        <v>262</v>
      </c>
      <c r="AU321" s="17" t="s">
        <v>103</v>
      </c>
      <c r="AY321" s="17" t="s">
        <v>159</v>
      </c>
      <c r="BE321" s="98">
        <f>IF(U321="základní",N321,0)</f>
        <v>0</v>
      </c>
      <c r="BF321" s="98">
        <f>IF(U321="snížená",N321,0)</f>
        <v>0</v>
      </c>
      <c r="BG321" s="98">
        <f>IF(U321="zákl. přenesená",N321,0)</f>
        <v>0</v>
      </c>
      <c r="BH321" s="98">
        <f>IF(U321="sníž. přenesená",N321,0)</f>
        <v>0</v>
      </c>
      <c r="BI321" s="98">
        <f>IF(U321="nulová",N321,0)</f>
        <v>0</v>
      </c>
      <c r="BJ321" s="17" t="s">
        <v>21</v>
      </c>
      <c r="BK321" s="98">
        <f>ROUND(L321*K321,2)</f>
        <v>0</v>
      </c>
      <c r="BL321" s="17" t="s">
        <v>196</v>
      </c>
      <c r="BM321" s="17" t="s">
        <v>801</v>
      </c>
    </row>
    <row r="322" spans="2:51" s="12" customFormat="1" ht="22.5" customHeight="1">
      <c r="B322" s="172"/>
      <c r="E322" s="173" t="s">
        <v>3</v>
      </c>
      <c r="F322" s="261" t="s">
        <v>365</v>
      </c>
      <c r="G322" s="262"/>
      <c r="H322" s="262"/>
      <c r="I322" s="262"/>
      <c r="K322" s="174" t="s">
        <v>3</v>
      </c>
      <c r="R322" s="175"/>
      <c r="T322" s="176"/>
      <c r="AA322" s="177"/>
      <c r="AT322" s="174" t="s">
        <v>167</v>
      </c>
      <c r="AU322" s="174" t="s">
        <v>103</v>
      </c>
      <c r="AV322" s="12" t="s">
        <v>21</v>
      </c>
      <c r="AW322" s="12" t="s">
        <v>36</v>
      </c>
      <c r="AX322" s="12" t="s">
        <v>79</v>
      </c>
      <c r="AY322" s="174" t="s">
        <v>159</v>
      </c>
    </row>
    <row r="323" spans="2:51" s="10" customFormat="1" ht="22.5" customHeight="1">
      <c r="B323" s="155"/>
      <c r="E323" s="156" t="s">
        <v>3</v>
      </c>
      <c r="F323" s="260" t="s">
        <v>802</v>
      </c>
      <c r="G323" s="252"/>
      <c r="H323" s="252"/>
      <c r="I323" s="252"/>
      <c r="K323" s="157">
        <v>0.561</v>
      </c>
      <c r="R323" s="158"/>
      <c r="T323" s="159"/>
      <c r="AA323" s="160"/>
      <c r="AT323" s="156" t="s">
        <v>167</v>
      </c>
      <c r="AU323" s="156" t="s">
        <v>103</v>
      </c>
      <c r="AV323" s="10" t="s">
        <v>103</v>
      </c>
      <c r="AW323" s="10" t="s">
        <v>36</v>
      </c>
      <c r="AX323" s="10" t="s">
        <v>79</v>
      </c>
      <c r="AY323" s="156" t="s">
        <v>159</v>
      </c>
    </row>
    <row r="324" spans="2:51" s="10" customFormat="1" ht="22.5" customHeight="1">
      <c r="B324" s="155"/>
      <c r="E324" s="156" t="s">
        <v>3</v>
      </c>
      <c r="F324" s="260" t="s">
        <v>803</v>
      </c>
      <c r="G324" s="252"/>
      <c r="H324" s="252"/>
      <c r="I324" s="252"/>
      <c r="K324" s="157">
        <v>0.39</v>
      </c>
      <c r="R324" s="158"/>
      <c r="T324" s="159"/>
      <c r="AA324" s="160"/>
      <c r="AT324" s="156" t="s">
        <v>167</v>
      </c>
      <c r="AU324" s="156" t="s">
        <v>103</v>
      </c>
      <c r="AV324" s="10" t="s">
        <v>103</v>
      </c>
      <c r="AW324" s="10" t="s">
        <v>36</v>
      </c>
      <c r="AX324" s="10" t="s">
        <v>79</v>
      </c>
      <c r="AY324" s="156" t="s">
        <v>159</v>
      </c>
    </row>
    <row r="325" spans="2:51" s="10" customFormat="1" ht="22.5" customHeight="1">
      <c r="B325" s="155"/>
      <c r="E325" s="156" t="s">
        <v>3</v>
      </c>
      <c r="F325" s="260" t="s">
        <v>804</v>
      </c>
      <c r="G325" s="252"/>
      <c r="H325" s="252"/>
      <c r="I325" s="252"/>
      <c r="K325" s="157">
        <v>1.907</v>
      </c>
      <c r="R325" s="158"/>
      <c r="T325" s="159"/>
      <c r="AA325" s="160"/>
      <c r="AT325" s="156" t="s">
        <v>167</v>
      </c>
      <c r="AU325" s="156" t="s">
        <v>103</v>
      </c>
      <c r="AV325" s="10" t="s">
        <v>103</v>
      </c>
      <c r="AW325" s="10" t="s">
        <v>36</v>
      </c>
      <c r="AX325" s="10" t="s">
        <v>79</v>
      </c>
      <c r="AY325" s="156" t="s">
        <v>159</v>
      </c>
    </row>
    <row r="326" spans="2:51" s="10" customFormat="1" ht="22.5" customHeight="1">
      <c r="B326" s="155"/>
      <c r="E326" s="156" t="s">
        <v>3</v>
      </c>
      <c r="F326" s="260" t="s">
        <v>805</v>
      </c>
      <c r="G326" s="252"/>
      <c r="H326" s="252"/>
      <c r="I326" s="252"/>
      <c r="K326" s="157">
        <v>0.139</v>
      </c>
      <c r="R326" s="158"/>
      <c r="T326" s="159"/>
      <c r="AA326" s="160"/>
      <c r="AT326" s="156" t="s">
        <v>167</v>
      </c>
      <c r="AU326" s="156" t="s">
        <v>103</v>
      </c>
      <c r="AV326" s="10" t="s">
        <v>103</v>
      </c>
      <c r="AW326" s="10" t="s">
        <v>36</v>
      </c>
      <c r="AX326" s="10" t="s">
        <v>79</v>
      </c>
      <c r="AY326" s="156" t="s">
        <v>159</v>
      </c>
    </row>
    <row r="327" spans="2:51" s="10" customFormat="1" ht="22.5" customHeight="1">
      <c r="B327" s="155"/>
      <c r="E327" s="156" t="s">
        <v>3</v>
      </c>
      <c r="F327" s="260" t="s">
        <v>806</v>
      </c>
      <c r="G327" s="252"/>
      <c r="H327" s="252"/>
      <c r="I327" s="252"/>
      <c r="K327" s="157">
        <v>0.501</v>
      </c>
      <c r="R327" s="158"/>
      <c r="T327" s="159"/>
      <c r="AA327" s="160"/>
      <c r="AT327" s="156" t="s">
        <v>167</v>
      </c>
      <c r="AU327" s="156" t="s">
        <v>103</v>
      </c>
      <c r="AV327" s="10" t="s">
        <v>103</v>
      </c>
      <c r="AW327" s="10" t="s">
        <v>36</v>
      </c>
      <c r="AX327" s="10" t="s">
        <v>79</v>
      </c>
      <c r="AY327" s="156" t="s">
        <v>159</v>
      </c>
    </row>
    <row r="328" spans="2:51" s="13" customFormat="1" ht="22.5" customHeight="1">
      <c r="B328" s="178"/>
      <c r="E328" s="179" t="s">
        <v>3</v>
      </c>
      <c r="F328" s="263" t="s">
        <v>368</v>
      </c>
      <c r="G328" s="264"/>
      <c r="H328" s="264"/>
      <c r="I328" s="264"/>
      <c r="K328" s="180">
        <v>3.498</v>
      </c>
      <c r="R328" s="181"/>
      <c r="T328" s="182"/>
      <c r="AA328" s="183"/>
      <c r="AT328" s="179" t="s">
        <v>167</v>
      </c>
      <c r="AU328" s="179" t="s">
        <v>103</v>
      </c>
      <c r="AV328" s="13" t="s">
        <v>173</v>
      </c>
      <c r="AW328" s="13" t="s">
        <v>36</v>
      </c>
      <c r="AX328" s="13" t="s">
        <v>79</v>
      </c>
      <c r="AY328" s="179" t="s">
        <v>159</v>
      </c>
    </row>
    <row r="329" spans="2:51" s="11" customFormat="1" ht="22.5" customHeight="1">
      <c r="B329" s="161"/>
      <c r="E329" s="162" t="s">
        <v>3</v>
      </c>
      <c r="F329" s="253" t="s">
        <v>168</v>
      </c>
      <c r="G329" s="254"/>
      <c r="H329" s="254"/>
      <c r="I329" s="254"/>
      <c r="K329" s="163">
        <v>3.498</v>
      </c>
      <c r="R329" s="164"/>
      <c r="T329" s="165"/>
      <c r="AA329" s="166"/>
      <c r="AT329" s="167" t="s">
        <v>167</v>
      </c>
      <c r="AU329" s="167" t="s">
        <v>103</v>
      </c>
      <c r="AV329" s="11" t="s">
        <v>164</v>
      </c>
      <c r="AW329" s="11" t="s">
        <v>36</v>
      </c>
      <c r="AX329" s="11" t="s">
        <v>21</v>
      </c>
      <c r="AY329" s="167" t="s">
        <v>159</v>
      </c>
    </row>
    <row r="330" spans="2:65" s="1" customFormat="1" ht="31.5" customHeight="1">
      <c r="B330" s="121"/>
      <c r="C330" s="148" t="s">
        <v>400</v>
      </c>
      <c r="D330" s="148" t="s">
        <v>160</v>
      </c>
      <c r="E330" s="149" t="s">
        <v>421</v>
      </c>
      <c r="F330" s="247" t="s">
        <v>422</v>
      </c>
      <c r="G330" s="248"/>
      <c r="H330" s="248"/>
      <c r="I330" s="248"/>
      <c r="J330" s="150" t="s">
        <v>211</v>
      </c>
      <c r="K330" s="151">
        <v>31.256</v>
      </c>
      <c r="L330" s="249">
        <v>0</v>
      </c>
      <c r="M330" s="248"/>
      <c r="N330" s="250">
        <f>ROUND(L330*K330,2)</f>
        <v>0</v>
      </c>
      <c r="O330" s="248"/>
      <c r="P330" s="248"/>
      <c r="Q330" s="248"/>
      <c r="R330" s="123"/>
      <c r="T330" s="152" t="s">
        <v>3</v>
      </c>
      <c r="U330" s="40" t="s">
        <v>44</v>
      </c>
      <c r="W330" s="153">
        <f>V330*K330</f>
        <v>0</v>
      </c>
      <c r="X330" s="153">
        <v>0.0001</v>
      </c>
      <c r="Y330" s="153">
        <f>X330*K330</f>
        <v>0.0031256</v>
      </c>
      <c r="Z330" s="153">
        <v>0</v>
      </c>
      <c r="AA330" s="154">
        <f>Z330*K330</f>
        <v>0</v>
      </c>
      <c r="AR330" s="17" t="s">
        <v>196</v>
      </c>
      <c r="AT330" s="17" t="s">
        <v>160</v>
      </c>
      <c r="AU330" s="17" t="s">
        <v>103</v>
      </c>
      <c r="AY330" s="17" t="s">
        <v>159</v>
      </c>
      <c r="BE330" s="98">
        <f>IF(U330="základní",N330,0)</f>
        <v>0</v>
      </c>
      <c r="BF330" s="98">
        <f>IF(U330="snížená",N330,0)</f>
        <v>0</v>
      </c>
      <c r="BG330" s="98">
        <f>IF(U330="zákl. přenesená",N330,0)</f>
        <v>0</v>
      </c>
      <c r="BH330" s="98">
        <f>IF(U330="sníž. přenesená",N330,0)</f>
        <v>0</v>
      </c>
      <c r="BI330" s="98">
        <f>IF(U330="nulová",N330,0)</f>
        <v>0</v>
      </c>
      <c r="BJ330" s="17" t="s">
        <v>21</v>
      </c>
      <c r="BK330" s="98">
        <f>ROUND(L330*K330,2)</f>
        <v>0</v>
      </c>
      <c r="BL330" s="17" t="s">
        <v>196</v>
      </c>
      <c r="BM330" s="17" t="s">
        <v>807</v>
      </c>
    </row>
    <row r="331" spans="2:51" s="12" customFormat="1" ht="22.5" customHeight="1">
      <c r="B331" s="172"/>
      <c r="E331" s="173" t="s">
        <v>3</v>
      </c>
      <c r="F331" s="261" t="s">
        <v>365</v>
      </c>
      <c r="G331" s="262"/>
      <c r="H331" s="262"/>
      <c r="I331" s="262"/>
      <c r="K331" s="174" t="s">
        <v>3</v>
      </c>
      <c r="R331" s="175"/>
      <c r="T331" s="176"/>
      <c r="AA331" s="177"/>
      <c r="AT331" s="174" t="s">
        <v>167</v>
      </c>
      <c r="AU331" s="174" t="s">
        <v>103</v>
      </c>
      <c r="AV331" s="12" t="s">
        <v>21</v>
      </c>
      <c r="AW331" s="12" t="s">
        <v>36</v>
      </c>
      <c r="AX331" s="12" t="s">
        <v>79</v>
      </c>
      <c r="AY331" s="174" t="s">
        <v>159</v>
      </c>
    </row>
    <row r="332" spans="2:51" s="10" customFormat="1" ht="22.5" customHeight="1">
      <c r="B332" s="155"/>
      <c r="E332" s="156" t="s">
        <v>3</v>
      </c>
      <c r="F332" s="260" t="s">
        <v>790</v>
      </c>
      <c r="G332" s="252"/>
      <c r="H332" s="252"/>
      <c r="I332" s="252"/>
      <c r="K332" s="157">
        <v>31.256</v>
      </c>
      <c r="R332" s="158"/>
      <c r="T332" s="159"/>
      <c r="AA332" s="160"/>
      <c r="AT332" s="156" t="s">
        <v>167</v>
      </c>
      <c r="AU332" s="156" t="s">
        <v>103</v>
      </c>
      <c r="AV332" s="10" t="s">
        <v>103</v>
      </c>
      <c r="AW332" s="10" t="s">
        <v>36</v>
      </c>
      <c r="AX332" s="10" t="s">
        <v>79</v>
      </c>
      <c r="AY332" s="156" t="s">
        <v>159</v>
      </c>
    </row>
    <row r="333" spans="2:51" s="13" customFormat="1" ht="22.5" customHeight="1">
      <c r="B333" s="178"/>
      <c r="E333" s="179" t="s">
        <v>3</v>
      </c>
      <c r="F333" s="263" t="s">
        <v>368</v>
      </c>
      <c r="G333" s="264"/>
      <c r="H333" s="264"/>
      <c r="I333" s="264"/>
      <c r="K333" s="180">
        <v>31.256</v>
      </c>
      <c r="R333" s="181"/>
      <c r="T333" s="182"/>
      <c r="AA333" s="183"/>
      <c r="AT333" s="179" t="s">
        <v>167</v>
      </c>
      <c r="AU333" s="179" t="s">
        <v>103</v>
      </c>
      <c r="AV333" s="13" t="s">
        <v>173</v>
      </c>
      <c r="AW333" s="13" t="s">
        <v>36</v>
      </c>
      <c r="AX333" s="13" t="s">
        <v>79</v>
      </c>
      <c r="AY333" s="179" t="s">
        <v>159</v>
      </c>
    </row>
    <row r="334" spans="2:51" s="11" customFormat="1" ht="22.5" customHeight="1">
      <c r="B334" s="161"/>
      <c r="E334" s="162" t="s">
        <v>3</v>
      </c>
      <c r="F334" s="253" t="s">
        <v>168</v>
      </c>
      <c r="G334" s="254"/>
      <c r="H334" s="254"/>
      <c r="I334" s="254"/>
      <c r="K334" s="163">
        <v>31.256</v>
      </c>
      <c r="R334" s="164"/>
      <c r="T334" s="165"/>
      <c r="AA334" s="166"/>
      <c r="AT334" s="167" t="s">
        <v>167</v>
      </c>
      <c r="AU334" s="167" t="s">
        <v>103</v>
      </c>
      <c r="AV334" s="11" t="s">
        <v>164</v>
      </c>
      <c r="AW334" s="11" t="s">
        <v>36</v>
      </c>
      <c r="AX334" s="11" t="s">
        <v>21</v>
      </c>
      <c r="AY334" s="167" t="s">
        <v>159</v>
      </c>
    </row>
    <row r="335" spans="2:65" s="1" customFormat="1" ht="22.5" customHeight="1">
      <c r="B335" s="121"/>
      <c r="C335" s="168" t="s">
        <v>404</v>
      </c>
      <c r="D335" s="168" t="s">
        <v>262</v>
      </c>
      <c r="E335" s="169" t="s">
        <v>395</v>
      </c>
      <c r="F335" s="256" t="s">
        <v>396</v>
      </c>
      <c r="G335" s="257"/>
      <c r="H335" s="257"/>
      <c r="I335" s="257"/>
      <c r="J335" s="170" t="s">
        <v>195</v>
      </c>
      <c r="K335" s="171">
        <v>1.625</v>
      </c>
      <c r="L335" s="258">
        <v>0</v>
      </c>
      <c r="M335" s="257"/>
      <c r="N335" s="259">
        <f>ROUND(L335*K335,2)</f>
        <v>0</v>
      </c>
      <c r="O335" s="248"/>
      <c r="P335" s="248"/>
      <c r="Q335" s="248"/>
      <c r="R335" s="123"/>
      <c r="T335" s="152" t="s">
        <v>3</v>
      </c>
      <c r="U335" s="40" t="s">
        <v>44</v>
      </c>
      <c r="W335" s="153">
        <f>V335*K335</f>
        <v>0</v>
      </c>
      <c r="X335" s="153">
        <v>0.55</v>
      </c>
      <c r="Y335" s="153">
        <f>X335*K335</f>
        <v>0.89375</v>
      </c>
      <c r="Z335" s="153">
        <v>0</v>
      </c>
      <c r="AA335" s="154">
        <f>Z335*K335</f>
        <v>0</v>
      </c>
      <c r="AR335" s="17" t="s">
        <v>265</v>
      </c>
      <c r="AT335" s="17" t="s">
        <v>262</v>
      </c>
      <c r="AU335" s="17" t="s">
        <v>103</v>
      </c>
      <c r="AY335" s="17" t="s">
        <v>159</v>
      </c>
      <c r="BE335" s="98">
        <f>IF(U335="základní",N335,0)</f>
        <v>0</v>
      </c>
      <c r="BF335" s="98">
        <f>IF(U335="snížená",N335,0)</f>
        <v>0</v>
      </c>
      <c r="BG335" s="98">
        <f>IF(U335="zákl. přenesená",N335,0)</f>
        <v>0</v>
      </c>
      <c r="BH335" s="98">
        <f>IF(U335="sníž. přenesená",N335,0)</f>
        <v>0</v>
      </c>
      <c r="BI335" s="98">
        <f>IF(U335="nulová",N335,0)</f>
        <v>0</v>
      </c>
      <c r="BJ335" s="17" t="s">
        <v>21</v>
      </c>
      <c r="BK335" s="98">
        <f>ROUND(L335*K335,2)</f>
        <v>0</v>
      </c>
      <c r="BL335" s="17" t="s">
        <v>196</v>
      </c>
      <c r="BM335" s="17" t="s">
        <v>808</v>
      </c>
    </row>
    <row r="336" spans="2:51" s="12" customFormat="1" ht="22.5" customHeight="1">
      <c r="B336" s="172"/>
      <c r="E336" s="173" t="s">
        <v>3</v>
      </c>
      <c r="F336" s="261" t="s">
        <v>365</v>
      </c>
      <c r="G336" s="262"/>
      <c r="H336" s="262"/>
      <c r="I336" s="262"/>
      <c r="K336" s="174" t="s">
        <v>3</v>
      </c>
      <c r="R336" s="175"/>
      <c r="T336" s="176"/>
      <c r="AA336" s="177"/>
      <c r="AT336" s="174" t="s">
        <v>167</v>
      </c>
      <c r="AU336" s="174" t="s">
        <v>103</v>
      </c>
      <c r="AV336" s="12" t="s">
        <v>21</v>
      </c>
      <c r="AW336" s="12" t="s">
        <v>36</v>
      </c>
      <c r="AX336" s="12" t="s">
        <v>79</v>
      </c>
      <c r="AY336" s="174" t="s">
        <v>159</v>
      </c>
    </row>
    <row r="337" spans="2:51" s="10" customFormat="1" ht="22.5" customHeight="1">
      <c r="B337" s="155"/>
      <c r="E337" s="156" t="s">
        <v>3</v>
      </c>
      <c r="F337" s="260" t="s">
        <v>809</v>
      </c>
      <c r="G337" s="252"/>
      <c r="H337" s="252"/>
      <c r="I337" s="252"/>
      <c r="K337" s="157">
        <v>1.625</v>
      </c>
      <c r="R337" s="158"/>
      <c r="T337" s="159"/>
      <c r="AA337" s="160"/>
      <c r="AT337" s="156" t="s">
        <v>167</v>
      </c>
      <c r="AU337" s="156" t="s">
        <v>103</v>
      </c>
      <c r="AV337" s="10" t="s">
        <v>103</v>
      </c>
      <c r="AW337" s="10" t="s">
        <v>36</v>
      </c>
      <c r="AX337" s="10" t="s">
        <v>79</v>
      </c>
      <c r="AY337" s="156" t="s">
        <v>159</v>
      </c>
    </row>
    <row r="338" spans="2:51" s="13" customFormat="1" ht="22.5" customHeight="1">
      <c r="B338" s="178"/>
      <c r="E338" s="179" t="s">
        <v>3</v>
      </c>
      <c r="F338" s="263" t="s">
        <v>368</v>
      </c>
      <c r="G338" s="264"/>
      <c r="H338" s="264"/>
      <c r="I338" s="264"/>
      <c r="K338" s="180">
        <v>1.625</v>
      </c>
      <c r="R338" s="181"/>
      <c r="T338" s="182"/>
      <c r="AA338" s="183"/>
      <c r="AT338" s="179" t="s">
        <v>167</v>
      </c>
      <c r="AU338" s="179" t="s">
        <v>103</v>
      </c>
      <c r="AV338" s="13" t="s">
        <v>173</v>
      </c>
      <c r="AW338" s="13" t="s">
        <v>36</v>
      </c>
      <c r="AX338" s="13" t="s">
        <v>79</v>
      </c>
      <c r="AY338" s="179" t="s">
        <v>159</v>
      </c>
    </row>
    <row r="339" spans="2:51" s="11" customFormat="1" ht="22.5" customHeight="1">
      <c r="B339" s="161"/>
      <c r="E339" s="162" t="s">
        <v>3</v>
      </c>
      <c r="F339" s="253" t="s">
        <v>168</v>
      </c>
      <c r="G339" s="254"/>
      <c r="H339" s="254"/>
      <c r="I339" s="254"/>
      <c r="K339" s="163">
        <v>1.625</v>
      </c>
      <c r="R339" s="164"/>
      <c r="T339" s="165"/>
      <c r="AA339" s="166"/>
      <c r="AT339" s="167" t="s">
        <v>167</v>
      </c>
      <c r="AU339" s="167" t="s">
        <v>103</v>
      </c>
      <c r="AV339" s="11" t="s">
        <v>164</v>
      </c>
      <c r="AW339" s="11" t="s">
        <v>36</v>
      </c>
      <c r="AX339" s="11" t="s">
        <v>21</v>
      </c>
      <c r="AY339" s="167" t="s">
        <v>159</v>
      </c>
    </row>
    <row r="340" spans="2:65" s="1" customFormat="1" ht="31.5" customHeight="1">
      <c r="B340" s="121"/>
      <c r="C340" s="148" t="s">
        <v>408</v>
      </c>
      <c r="D340" s="148" t="s">
        <v>160</v>
      </c>
      <c r="E340" s="149" t="s">
        <v>428</v>
      </c>
      <c r="F340" s="247" t="s">
        <v>429</v>
      </c>
      <c r="G340" s="248"/>
      <c r="H340" s="248"/>
      <c r="I340" s="248"/>
      <c r="J340" s="150" t="s">
        <v>163</v>
      </c>
      <c r="K340" s="151">
        <v>70.125</v>
      </c>
      <c r="L340" s="249">
        <v>0</v>
      </c>
      <c r="M340" s="248"/>
      <c r="N340" s="250">
        <f>ROUND(L340*K340,2)</f>
        <v>0</v>
      </c>
      <c r="O340" s="248"/>
      <c r="P340" s="248"/>
      <c r="Q340" s="248"/>
      <c r="R340" s="123"/>
      <c r="T340" s="152" t="s">
        <v>3</v>
      </c>
      <c r="U340" s="40" t="s">
        <v>44</v>
      </c>
      <c r="W340" s="153">
        <f>V340*K340</f>
        <v>0</v>
      </c>
      <c r="X340" s="153">
        <v>0.00686</v>
      </c>
      <c r="Y340" s="153">
        <f>X340*K340</f>
        <v>0.48105749999999997</v>
      </c>
      <c r="Z340" s="153">
        <v>0</v>
      </c>
      <c r="AA340" s="154">
        <f>Z340*K340</f>
        <v>0</v>
      </c>
      <c r="AR340" s="17" t="s">
        <v>196</v>
      </c>
      <c r="AT340" s="17" t="s">
        <v>160</v>
      </c>
      <c r="AU340" s="17" t="s">
        <v>103</v>
      </c>
      <c r="AY340" s="17" t="s">
        <v>159</v>
      </c>
      <c r="BE340" s="98">
        <f>IF(U340="základní",N340,0)</f>
        <v>0</v>
      </c>
      <c r="BF340" s="98">
        <f>IF(U340="snížená",N340,0)</f>
        <v>0</v>
      </c>
      <c r="BG340" s="98">
        <f>IF(U340="zákl. přenesená",N340,0)</f>
        <v>0</v>
      </c>
      <c r="BH340" s="98">
        <f>IF(U340="sníž. přenesená",N340,0)</f>
        <v>0</v>
      </c>
      <c r="BI340" s="98">
        <f>IF(U340="nulová",N340,0)</f>
        <v>0</v>
      </c>
      <c r="BJ340" s="17" t="s">
        <v>21</v>
      </c>
      <c r="BK340" s="98">
        <f>ROUND(L340*K340,2)</f>
        <v>0</v>
      </c>
      <c r="BL340" s="17" t="s">
        <v>196</v>
      </c>
      <c r="BM340" s="17" t="s">
        <v>810</v>
      </c>
    </row>
    <row r="341" spans="2:51" s="10" customFormat="1" ht="22.5" customHeight="1">
      <c r="B341" s="155"/>
      <c r="E341" s="156" t="s">
        <v>3</v>
      </c>
      <c r="F341" s="251" t="s">
        <v>811</v>
      </c>
      <c r="G341" s="252"/>
      <c r="H341" s="252"/>
      <c r="I341" s="252"/>
      <c r="K341" s="157">
        <v>70.125</v>
      </c>
      <c r="R341" s="158"/>
      <c r="T341" s="159"/>
      <c r="AA341" s="160"/>
      <c r="AT341" s="156" t="s">
        <v>167</v>
      </c>
      <c r="AU341" s="156" t="s">
        <v>103</v>
      </c>
      <c r="AV341" s="10" t="s">
        <v>103</v>
      </c>
      <c r="AW341" s="10" t="s">
        <v>36</v>
      </c>
      <c r="AX341" s="10" t="s">
        <v>79</v>
      </c>
      <c r="AY341" s="156" t="s">
        <v>159</v>
      </c>
    </row>
    <row r="342" spans="2:51" s="11" customFormat="1" ht="22.5" customHeight="1">
      <c r="B342" s="161"/>
      <c r="E342" s="162" t="s">
        <v>3</v>
      </c>
      <c r="F342" s="253" t="s">
        <v>168</v>
      </c>
      <c r="G342" s="254"/>
      <c r="H342" s="254"/>
      <c r="I342" s="254"/>
      <c r="K342" s="163">
        <v>70.125</v>
      </c>
      <c r="R342" s="164"/>
      <c r="T342" s="165"/>
      <c r="AA342" s="166"/>
      <c r="AT342" s="167" t="s">
        <v>167</v>
      </c>
      <c r="AU342" s="167" t="s">
        <v>103</v>
      </c>
      <c r="AV342" s="11" t="s">
        <v>164</v>
      </c>
      <c r="AW342" s="11" t="s">
        <v>36</v>
      </c>
      <c r="AX342" s="11" t="s">
        <v>21</v>
      </c>
      <c r="AY342" s="167" t="s">
        <v>159</v>
      </c>
    </row>
    <row r="343" spans="2:65" s="1" customFormat="1" ht="31.5" customHeight="1">
      <c r="B343" s="121"/>
      <c r="C343" s="148" t="s">
        <v>412</v>
      </c>
      <c r="D343" s="148" t="s">
        <v>160</v>
      </c>
      <c r="E343" s="149" t="s">
        <v>433</v>
      </c>
      <c r="F343" s="247" t="s">
        <v>434</v>
      </c>
      <c r="G343" s="248"/>
      <c r="H343" s="248"/>
      <c r="I343" s="248"/>
      <c r="J343" s="150" t="s">
        <v>163</v>
      </c>
      <c r="K343" s="151">
        <v>70.125</v>
      </c>
      <c r="L343" s="249">
        <v>0</v>
      </c>
      <c r="M343" s="248"/>
      <c r="N343" s="250">
        <f>ROUND(L343*K343,2)</f>
        <v>0</v>
      </c>
      <c r="O343" s="248"/>
      <c r="P343" s="248"/>
      <c r="Q343" s="248"/>
      <c r="R343" s="123"/>
      <c r="T343" s="152" t="s">
        <v>3</v>
      </c>
      <c r="U343" s="40" t="s">
        <v>44</v>
      </c>
      <c r="W343" s="153">
        <f>V343*K343</f>
        <v>0</v>
      </c>
      <c r="X343" s="153">
        <v>0.00996</v>
      </c>
      <c r="Y343" s="153">
        <f>X343*K343</f>
        <v>0.698445</v>
      </c>
      <c r="Z343" s="153">
        <v>0</v>
      </c>
      <c r="AA343" s="154">
        <f>Z343*K343</f>
        <v>0</v>
      </c>
      <c r="AR343" s="17" t="s">
        <v>196</v>
      </c>
      <c r="AT343" s="17" t="s">
        <v>160</v>
      </c>
      <c r="AU343" s="17" t="s">
        <v>103</v>
      </c>
      <c r="AY343" s="17" t="s">
        <v>159</v>
      </c>
      <c r="BE343" s="98">
        <f>IF(U343="základní",N343,0)</f>
        <v>0</v>
      </c>
      <c r="BF343" s="98">
        <f>IF(U343="snížená",N343,0)</f>
        <v>0</v>
      </c>
      <c r="BG343" s="98">
        <f>IF(U343="zákl. přenesená",N343,0)</f>
        <v>0</v>
      </c>
      <c r="BH343" s="98">
        <f>IF(U343="sníž. přenesená",N343,0)</f>
        <v>0</v>
      </c>
      <c r="BI343" s="98">
        <f>IF(U343="nulová",N343,0)</f>
        <v>0</v>
      </c>
      <c r="BJ343" s="17" t="s">
        <v>21</v>
      </c>
      <c r="BK343" s="98">
        <f>ROUND(L343*K343,2)</f>
        <v>0</v>
      </c>
      <c r="BL343" s="17" t="s">
        <v>196</v>
      </c>
      <c r="BM343" s="17" t="s">
        <v>812</v>
      </c>
    </row>
    <row r="344" spans="2:51" s="10" customFormat="1" ht="22.5" customHeight="1">
      <c r="B344" s="155"/>
      <c r="E344" s="156" t="s">
        <v>3</v>
      </c>
      <c r="F344" s="251" t="s">
        <v>811</v>
      </c>
      <c r="G344" s="252"/>
      <c r="H344" s="252"/>
      <c r="I344" s="252"/>
      <c r="K344" s="157">
        <v>70.125</v>
      </c>
      <c r="R344" s="158"/>
      <c r="T344" s="159"/>
      <c r="AA344" s="160"/>
      <c r="AT344" s="156" t="s">
        <v>167</v>
      </c>
      <c r="AU344" s="156" t="s">
        <v>103</v>
      </c>
      <c r="AV344" s="10" t="s">
        <v>103</v>
      </c>
      <c r="AW344" s="10" t="s">
        <v>36</v>
      </c>
      <c r="AX344" s="10" t="s">
        <v>79</v>
      </c>
      <c r="AY344" s="156" t="s">
        <v>159</v>
      </c>
    </row>
    <row r="345" spans="2:51" s="11" customFormat="1" ht="22.5" customHeight="1">
      <c r="B345" s="161"/>
      <c r="E345" s="162" t="s">
        <v>3</v>
      </c>
      <c r="F345" s="253" t="s">
        <v>168</v>
      </c>
      <c r="G345" s="254"/>
      <c r="H345" s="254"/>
      <c r="I345" s="254"/>
      <c r="K345" s="163">
        <v>70.125</v>
      </c>
      <c r="R345" s="164"/>
      <c r="T345" s="165"/>
      <c r="AA345" s="166"/>
      <c r="AT345" s="167" t="s">
        <v>167</v>
      </c>
      <c r="AU345" s="167" t="s">
        <v>103</v>
      </c>
      <c r="AV345" s="11" t="s">
        <v>164</v>
      </c>
      <c r="AW345" s="11" t="s">
        <v>36</v>
      </c>
      <c r="AX345" s="11" t="s">
        <v>21</v>
      </c>
      <c r="AY345" s="167" t="s">
        <v>159</v>
      </c>
    </row>
    <row r="346" spans="2:65" s="1" customFormat="1" ht="31.5" customHeight="1">
      <c r="B346" s="121"/>
      <c r="C346" s="148" t="s">
        <v>420</v>
      </c>
      <c r="D346" s="148" t="s">
        <v>160</v>
      </c>
      <c r="E346" s="149" t="s">
        <v>437</v>
      </c>
      <c r="F346" s="247" t="s">
        <v>438</v>
      </c>
      <c r="G346" s="248"/>
      <c r="H346" s="248"/>
      <c r="I346" s="248"/>
      <c r="J346" s="150" t="s">
        <v>163</v>
      </c>
      <c r="K346" s="151">
        <v>676.29</v>
      </c>
      <c r="L346" s="249">
        <v>0</v>
      </c>
      <c r="M346" s="248"/>
      <c r="N346" s="250">
        <f>ROUND(L346*K346,2)</f>
        <v>0</v>
      </c>
      <c r="O346" s="248"/>
      <c r="P346" s="248"/>
      <c r="Q346" s="248"/>
      <c r="R346" s="123"/>
      <c r="T346" s="152" t="s">
        <v>3</v>
      </c>
      <c r="U346" s="40" t="s">
        <v>44</v>
      </c>
      <c r="W346" s="153">
        <f>V346*K346</f>
        <v>0</v>
      </c>
      <c r="X346" s="153">
        <v>0</v>
      </c>
      <c r="Y346" s="153">
        <f>X346*K346</f>
        <v>0</v>
      </c>
      <c r="Z346" s="153">
        <v>0</v>
      </c>
      <c r="AA346" s="154">
        <f>Z346*K346</f>
        <v>0</v>
      </c>
      <c r="AR346" s="17" t="s">
        <v>196</v>
      </c>
      <c r="AT346" s="17" t="s">
        <v>160</v>
      </c>
      <c r="AU346" s="17" t="s">
        <v>103</v>
      </c>
      <c r="AY346" s="17" t="s">
        <v>159</v>
      </c>
      <c r="BE346" s="98">
        <f>IF(U346="základní",N346,0)</f>
        <v>0</v>
      </c>
      <c r="BF346" s="98">
        <f>IF(U346="snížená",N346,0)</f>
        <v>0</v>
      </c>
      <c r="BG346" s="98">
        <f>IF(U346="zákl. přenesená",N346,0)</f>
        <v>0</v>
      </c>
      <c r="BH346" s="98">
        <f>IF(U346="sníž. přenesená",N346,0)</f>
        <v>0</v>
      </c>
      <c r="BI346" s="98">
        <f>IF(U346="nulová",N346,0)</f>
        <v>0</v>
      </c>
      <c r="BJ346" s="17" t="s">
        <v>21</v>
      </c>
      <c r="BK346" s="98">
        <f>ROUND(L346*K346,2)</f>
        <v>0</v>
      </c>
      <c r="BL346" s="17" t="s">
        <v>196</v>
      </c>
      <c r="BM346" s="17" t="s">
        <v>813</v>
      </c>
    </row>
    <row r="347" spans="2:51" s="10" customFormat="1" ht="22.5" customHeight="1">
      <c r="B347" s="155"/>
      <c r="E347" s="156" t="s">
        <v>3</v>
      </c>
      <c r="F347" s="251" t="s">
        <v>814</v>
      </c>
      <c r="G347" s="252"/>
      <c r="H347" s="252"/>
      <c r="I347" s="252"/>
      <c r="K347" s="157">
        <v>746.415</v>
      </c>
      <c r="R347" s="158"/>
      <c r="T347" s="159"/>
      <c r="AA347" s="160"/>
      <c r="AT347" s="156" t="s">
        <v>167</v>
      </c>
      <c r="AU347" s="156" t="s">
        <v>103</v>
      </c>
      <c r="AV347" s="10" t="s">
        <v>103</v>
      </c>
      <c r="AW347" s="10" t="s">
        <v>36</v>
      </c>
      <c r="AX347" s="10" t="s">
        <v>79</v>
      </c>
      <c r="AY347" s="156" t="s">
        <v>159</v>
      </c>
    </row>
    <row r="348" spans="2:51" s="10" customFormat="1" ht="22.5" customHeight="1">
      <c r="B348" s="155"/>
      <c r="E348" s="156" t="s">
        <v>3</v>
      </c>
      <c r="F348" s="260" t="s">
        <v>815</v>
      </c>
      <c r="G348" s="252"/>
      <c r="H348" s="252"/>
      <c r="I348" s="252"/>
      <c r="K348" s="157">
        <v>-70.125</v>
      </c>
      <c r="R348" s="158"/>
      <c r="T348" s="159"/>
      <c r="AA348" s="160"/>
      <c r="AT348" s="156" t="s">
        <v>167</v>
      </c>
      <c r="AU348" s="156" t="s">
        <v>103</v>
      </c>
      <c r="AV348" s="10" t="s">
        <v>103</v>
      </c>
      <c r="AW348" s="10" t="s">
        <v>36</v>
      </c>
      <c r="AX348" s="10" t="s">
        <v>79</v>
      </c>
      <c r="AY348" s="156" t="s">
        <v>159</v>
      </c>
    </row>
    <row r="349" spans="2:51" s="11" customFormat="1" ht="22.5" customHeight="1">
      <c r="B349" s="161"/>
      <c r="E349" s="162" t="s">
        <v>3</v>
      </c>
      <c r="F349" s="253" t="s">
        <v>168</v>
      </c>
      <c r="G349" s="254"/>
      <c r="H349" s="254"/>
      <c r="I349" s="254"/>
      <c r="K349" s="163">
        <v>676.29</v>
      </c>
      <c r="R349" s="164"/>
      <c r="T349" s="165"/>
      <c r="AA349" s="166"/>
      <c r="AT349" s="167" t="s">
        <v>167</v>
      </c>
      <c r="AU349" s="167" t="s">
        <v>103</v>
      </c>
      <c r="AV349" s="11" t="s">
        <v>164</v>
      </c>
      <c r="AW349" s="11" t="s">
        <v>36</v>
      </c>
      <c r="AX349" s="11" t="s">
        <v>21</v>
      </c>
      <c r="AY349" s="167" t="s">
        <v>159</v>
      </c>
    </row>
    <row r="350" spans="2:65" s="1" customFormat="1" ht="31.5" customHeight="1">
      <c r="B350" s="121"/>
      <c r="C350" s="168" t="s">
        <v>424</v>
      </c>
      <c r="D350" s="168" t="s">
        <v>262</v>
      </c>
      <c r="E350" s="169" t="s">
        <v>443</v>
      </c>
      <c r="F350" s="256" t="s">
        <v>444</v>
      </c>
      <c r="G350" s="257"/>
      <c r="H350" s="257"/>
      <c r="I350" s="257"/>
      <c r="J350" s="170" t="s">
        <v>195</v>
      </c>
      <c r="K350" s="171">
        <v>17.854</v>
      </c>
      <c r="L350" s="258">
        <v>0</v>
      </c>
      <c r="M350" s="257"/>
      <c r="N350" s="259">
        <f>ROUND(L350*K350,2)</f>
        <v>0</v>
      </c>
      <c r="O350" s="248"/>
      <c r="P350" s="248"/>
      <c r="Q350" s="248"/>
      <c r="R350" s="123"/>
      <c r="T350" s="152" t="s">
        <v>3</v>
      </c>
      <c r="U350" s="40" t="s">
        <v>44</v>
      </c>
      <c r="W350" s="153">
        <f>V350*K350</f>
        <v>0</v>
      </c>
      <c r="X350" s="153">
        <v>0.55</v>
      </c>
      <c r="Y350" s="153">
        <f>X350*K350</f>
        <v>9.819700000000001</v>
      </c>
      <c r="Z350" s="153">
        <v>0</v>
      </c>
      <c r="AA350" s="154">
        <f>Z350*K350</f>
        <v>0</v>
      </c>
      <c r="AR350" s="17" t="s">
        <v>265</v>
      </c>
      <c r="AT350" s="17" t="s">
        <v>262</v>
      </c>
      <c r="AU350" s="17" t="s">
        <v>103</v>
      </c>
      <c r="AY350" s="17" t="s">
        <v>159</v>
      </c>
      <c r="BE350" s="98">
        <f>IF(U350="základní",N350,0)</f>
        <v>0</v>
      </c>
      <c r="BF350" s="98">
        <f>IF(U350="snížená",N350,0)</f>
        <v>0</v>
      </c>
      <c r="BG350" s="98">
        <f>IF(U350="zákl. přenesená",N350,0)</f>
        <v>0</v>
      </c>
      <c r="BH350" s="98">
        <f>IF(U350="sníž. přenesená",N350,0)</f>
        <v>0</v>
      </c>
      <c r="BI350" s="98">
        <f>IF(U350="nulová",N350,0)</f>
        <v>0</v>
      </c>
      <c r="BJ350" s="17" t="s">
        <v>21</v>
      </c>
      <c r="BK350" s="98">
        <f>ROUND(L350*K350,2)</f>
        <v>0</v>
      </c>
      <c r="BL350" s="17" t="s">
        <v>196</v>
      </c>
      <c r="BM350" s="17" t="s">
        <v>816</v>
      </c>
    </row>
    <row r="351" spans="2:51" s="10" customFormat="1" ht="22.5" customHeight="1">
      <c r="B351" s="155"/>
      <c r="E351" s="156" t="s">
        <v>3</v>
      </c>
      <c r="F351" s="251" t="s">
        <v>814</v>
      </c>
      <c r="G351" s="252"/>
      <c r="H351" s="252"/>
      <c r="I351" s="252"/>
      <c r="K351" s="157">
        <v>746.415</v>
      </c>
      <c r="R351" s="158"/>
      <c r="T351" s="159"/>
      <c r="AA351" s="160"/>
      <c r="AT351" s="156" t="s">
        <v>167</v>
      </c>
      <c r="AU351" s="156" t="s">
        <v>103</v>
      </c>
      <c r="AV351" s="10" t="s">
        <v>103</v>
      </c>
      <c r="AW351" s="10" t="s">
        <v>36</v>
      </c>
      <c r="AX351" s="10" t="s">
        <v>79</v>
      </c>
      <c r="AY351" s="156" t="s">
        <v>159</v>
      </c>
    </row>
    <row r="352" spans="2:51" s="10" customFormat="1" ht="22.5" customHeight="1">
      <c r="B352" s="155"/>
      <c r="E352" s="156" t="s">
        <v>3</v>
      </c>
      <c r="F352" s="260" t="s">
        <v>815</v>
      </c>
      <c r="G352" s="252"/>
      <c r="H352" s="252"/>
      <c r="I352" s="252"/>
      <c r="K352" s="157">
        <v>-70.125</v>
      </c>
      <c r="R352" s="158"/>
      <c r="T352" s="159"/>
      <c r="AA352" s="160"/>
      <c r="AT352" s="156" t="s">
        <v>167</v>
      </c>
      <c r="AU352" s="156" t="s">
        <v>103</v>
      </c>
      <c r="AV352" s="10" t="s">
        <v>103</v>
      </c>
      <c r="AW352" s="10" t="s">
        <v>36</v>
      </c>
      <c r="AX352" s="10" t="s">
        <v>79</v>
      </c>
      <c r="AY352" s="156" t="s">
        <v>159</v>
      </c>
    </row>
    <row r="353" spans="2:51" s="11" customFormat="1" ht="22.5" customHeight="1">
      <c r="B353" s="161"/>
      <c r="E353" s="162" t="s">
        <v>3</v>
      </c>
      <c r="F353" s="253" t="s">
        <v>168</v>
      </c>
      <c r="G353" s="254"/>
      <c r="H353" s="254"/>
      <c r="I353" s="254"/>
      <c r="K353" s="163">
        <v>676.29</v>
      </c>
      <c r="R353" s="164"/>
      <c r="T353" s="165"/>
      <c r="AA353" s="166"/>
      <c r="AT353" s="167" t="s">
        <v>167</v>
      </c>
      <c r="AU353" s="167" t="s">
        <v>103</v>
      </c>
      <c r="AV353" s="11" t="s">
        <v>164</v>
      </c>
      <c r="AW353" s="11" t="s">
        <v>36</v>
      </c>
      <c r="AX353" s="11" t="s">
        <v>79</v>
      </c>
      <c r="AY353" s="167" t="s">
        <v>159</v>
      </c>
    </row>
    <row r="354" spans="2:51" s="10" customFormat="1" ht="22.5" customHeight="1">
      <c r="B354" s="155"/>
      <c r="E354" s="156" t="s">
        <v>3</v>
      </c>
      <c r="F354" s="260" t="s">
        <v>817</v>
      </c>
      <c r="G354" s="252"/>
      <c r="H354" s="252"/>
      <c r="I354" s="252"/>
      <c r="K354" s="157">
        <v>17.854</v>
      </c>
      <c r="R354" s="158"/>
      <c r="T354" s="159"/>
      <c r="AA354" s="160"/>
      <c r="AT354" s="156" t="s">
        <v>167</v>
      </c>
      <c r="AU354" s="156" t="s">
        <v>103</v>
      </c>
      <c r="AV354" s="10" t="s">
        <v>103</v>
      </c>
      <c r="AW354" s="10" t="s">
        <v>36</v>
      </c>
      <c r="AX354" s="10" t="s">
        <v>79</v>
      </c>
      <c r="AY354" s="156" t="s">
        <v>159</v>
      </c>
    </row>
    <row r="355" spans="2:51" s="11" customFormat="1" ht="22.5" customHeight="1">
      <c r="B355" s="161"/>
      <c r="E355" s="162" t="s">
        <v>3</v>
      </c>
      <c r="F355" s="253" t="s">
        <v>168</v>
      </c>
      <c r="G355" s="254"/>
      <c r="H355" s="254"/>
      <c r="I355" s="254"/>
      <c r="K355" s="163">
        <v>17.854</v>
      </c>
      <c r="R355" s="164"/>
      <c r="T355" s="165"/>
      <c r="AA355" s="166"/>
      <c r="AT355" s="167" t="s">
        <v>167</v>
      </c>
      <c r="AU355" s="167" t="s">
        <v>103</v>
      </c>
      <c r="AV355" s="11" t="s">
        <v>164</v>
      </c>
      <c r="AW355" s="11" t="s">
        <v>36</v>
      </c>
      <c r="AX355" s="11" t="s">
        <v>21</v>
      </c>
      <c r="AY355" s="167" t="s">
        <v>159</v>
      </c>
    </row>
    <row r="356" spans="2:65" s="1" customFormat="1" ht="22.5" customHeight="1">
      <c r="B356" s="121"/>
      <c r="C356" s="148" t="s">
        <v>427</v>
      </c>
      <c r="D356" s="148" t="s">
        <v>160</v>
      </c>
      <c r="E356" s="149" t="s">
        <v>448</v>
      </c>
      <c r="F356" s="247" t="s">
        <v>449</v>
      </c>
      <c r="G356" s="248"/>
      <c r="H356" s="248"/>
      <c r="I356" s="248"/>
      <c r="J356" s="150" t="s">
        <v>163</v>
      </c>
      <c r="K356" s="151">
        <v>744.915</v>
      </c>
      <c r="L356" s="249">
        <v>0</v>
      </c>
      <c r="M356" s="248"/>
      <c r="N356" s="250">
        <f>ROUND(L356*K356,2)</f>
        <v>0</v>
      </c>
      <c r="O356" s="248"/>
      <c r="P356" s="248"/>
      <c r="Q356" s="248"/>
      <c r="R356" s="123"/>
      <c r="T356" s="152" t="s">
        <v>3</v>
      </c>
      <c r="U356" s="40" t="s">
        <v>44</v>
      </c>
      <c r="W356" s="153">
        <f>V356*K356</f>
        <v>0</v>
      </c>
      <c r="X356" s="153">
        <v>0</v>
      </c>
      <c r="Y356" s="153">
        <f>X356*K356</f>
        <v>0</v>
      </c>
      <c r="Z356" s="153">
        <v>0.015</v>
      </c>
      <c r="AA356" s="154">
        <f>Z356*K356</f>
        <v>11.173725</v>
      </c>
      <c r="AR356" s="17" t="s">
        <v>196</v>
      </c>
      <c r="AT356" s="17" t="s">
        <v>160</v>
      </c>
      <c r="AU356" s="17" t="s">
        <v>103</v>
      </c>
      <c r="AY356" s="17" t="s">
        <v>159</v>
      </c>
      <c r="BE356" s="98">
        <f>IF(U356="základní",N356,0)</f>
        <v>0</v>
      </c>
      <c r="BF356" s="98">
        <f>IF(U356="snížená",N356,0)</f>
        <v>0</v>
      </c>
      <c r="BG356" s="98">
        <f>IF(U356="zákl. přenesená",N356,0)</f>
        <v>0</v>
      </c>
      <c r="BH356" s="98">
        <f>IF(U356="sníž. přenesená",N356,0)</f>
        <v>0</v>
      </c>
      <c r="BI356" s="98">
        <f>IF(U356="nulová",N356,0)</f>
        <v>0</v>
      </c>
      <c r="BJ356" s="17" t="s">
        <v>21</v>
      </c>
      <c r="BK356" s="98">
        <f>ROUND(L356*K356,2)</f>
        <v>0</v>
      </c>
      <c r="BL356" s="17" t="s">
        <v>196</v>
      </c>
      <c r="BM356" s="17" t="s">
        <v>818</v>
      </c>
    </row>
    <row r="357" spans="2:51" s="10" customFormat="1" ht="22.5" customHeight="1">
      <c r="B357" s="155"/>
      <c r="E357" s="156" t="s">
        <v>3</v>
      </c>
      <c r="F357" s="251" t="s">
        <v>819</v>
      </c>
      <c r="G357" s="252"/>
      <c r="H357" s="252"/>
      <c r="I357" s="252"/>
      <c r="K357" s="157">
        <v>744.915</v>
      </c>
      <c r="R357" s="158"/>
      <c r="T357" s="159"/>
      <c r="AA357" s="160"/>
      <c r="AT357" s="156" t="s">
        <v>167</v>
      </c>
      <c r="AU357" s="156" t="s">
        <v>103</v>
      </c>
      <c r="AV357" s="10" t="s">
        <v>103</v>
      </c>
      <c r="AW357" s="10" t="s">
        <v>36</v>
      </c>
      <c r="AX357" s="10" t="s">
        <v>79</v>
      </c>
      <c r="AY357" s="156" t="s">
        <v>159</v>
      </c>
    </row>
    <row r="358" spans="2:51" s="11" customFormat="1" ht="22.5" customHeight="1">
      <c r="B358" s="161"/>
      <c r="E358" s="162" t="s">
        <v>3</v>
      </c>
      <c r="F358" s="253" t="s">
        <v>168</v>
      </c>
      <c r="G358" s="254"/>
      <c r="H358" s="254"/>
      <c r="I358" s="254"/>
      <c r="K358" s="163">
        <v>744.915</v>
      </c>
      <c r="R358" s="164"/>
      <c r="T358" s="165"/>
      <c r="AA358" s="166"/>
      <c r="AT358" s="167" t="s">
        <v>167</v>
      </c>
      <c r="AU358" s="167" t="s">
        <v>103</v>
      </c>
      <c r="AV358" s="11" t="s">
        <v>164</v>
      </c>
      <c r="AW358" s="11" t="s">
        <v>36</v>
      </c>
      <c r="AX358" s="11" t="s">
        <v>21</v>
      </c>
      <c r="AY358" s="167" t="s">
        <v>159</v>
      </c>
    </row>
    <row r="359" spans="2:65" s="1" customFormat="1" ht="44.25" customHeight="1">
      <c r="B359" s="121"/>
      <c r="C359" s="148" t="s">
        <v>432</v>
      </c>
      <c r="D359" s="148" t="s">
        <v>160</v>
      </c>
      <c r="E359" s="149" t="s">
        <v>453</v>
      </c>
      <c r="F359" s="247" t="s">
        <v>454</v>
      </c>
      <c r="G359" s="248"/>
      <c r="H359" s="248"/>
      <c r="I359" s="248"/>
      <c r="J359" s="150" t="s">
        <v>195</v>
      </c>
      <c r="K359" s="151">
        <v>28.987</v>
      </c>
      <c r="L359" s="249">
        <v>0</v>
      </c>
      <c r="M359" s="248"/>
      <c r="N359" s="250">
        <f>ROUND(L359*K359,2)</f>
        <v>0</v>
      </c>
      <c r="O359" s="248"/>
      <c r="P359" s="248"/>
      <c r="Q359" s="248"/>
      <c r="R359" s="123"/>
      <c r="T359" s="152" t="s">
        <v>3</v>
      </c>
      <c r="U359" s="40" t="s">
        <v>44</v>
      </c>
      <c r="W359" s="153">
        <f>V359*K359</f>
        <v>0</v>
      </c>
      <c r="X359" s="153">
        <v>0.02337</v>
      </c>
      <c r="Y359" s="153">
        <f>X359*K359</f>
        <v>0.6774261899999999</v>
      </c>
      <c r="Z359" s="153">
        <v>0</v>
      </c>
      <c r="AA359" s="154">
        <f>Z359*K359</f>
        <v>0</v>
      </c>
      <c r="AR359" s="17" t="s">
        <v>196</v>
      </c>
      <c r="AT359" s="17" t="s">
        <v>160</v>
      </c>
      <c r="AU359" s="17" t="s">
        <v>103</v>
      </c>
      <c r="AY359" s="17" t="s">
        <v>159</v>
      </c>
      <c r="BE359" s="98">
        <f>IF(U359="základní",N359,0)</f>
        <v>0</v>
      </c>
      <c r="BF359" s="98">
        <f>IF(U359="snížená",N359,0)</f>
        <v>0</v>
      </c>
      <c r="BG359" s="98">
        <f>IF(U359="zákl. přenesená",N359,0)</f>
        <v>0</v>
      </c>
      <c r="BH359" s="98">
        <f>IF(U359="sníž. přenesená",N359,0)</f>
        <v>0</v>
      </c>
      <c r="BI359" s="98">
        <f>IF(U359="nulová",N359,0)</f>
        <v>0</v>
      </c>
      <c r="BJ359" s="17" t="s">
        <v>21</v>
      </c>
      <c r="BK359" s="98">
        <f>ROUND(L359*K359,2)</f>
        <v>0</v>
      </c>
      <c r="BL359" s="17" t="s">
        <v>196</v>
      </c>
      <c r="BM359" s="17" t="s">
        <v>820</v>
      </c>
    </row>
    <row r="360" spans="2:51" s="10" customFormat="1" ht="22.5" customHeight="1">
      <c r="B360" s="155"/>
      <c r="E360" s="156" t="s">
        <v>3</v>
      </c>
      <c r="F360" s="251" t="s">
        <v>821</v>
      </c>
      <c r="G360" s="252"/>
      <c r="H360" s="252"/>
      <c r="I360" s="252"/>
      <c r="K360" s="157">
        <v>9.38</v>
      </c>
      <c r="R360" s="158"/>
      <c r="T360" s="159"/>
      <c r="AA360" s="160"/>
      <c r="AT360" s="156" t="s">
        <v>167</v>
      </c>
      <c r="AU360" s="156" t="s">
        <v>103</v>
      </c>
      <c r="AV360" s="10" t="s">
        <v>103</v>
      </c>
      <c r="AW360" s="10" t="s">
        <v>36</v>
      </c>
      <c r="AX360" s="10" t="s">
        <v>79</v>
      </c>
      <c r="AY360" s="156" t="s">
        <v>159</v>
      </c>
    </row>
    <row r="361" spans="2:51" s="10" customFormat="1" ht="22.5" customHeight="1">
      <c r="B361" s="155"/>
      <c r="E361" s="156" t="s">
        <v>3</v>
      </c>
      <c r="F361" s="260" t="s">
        <v>822</v>
      </c>
      <c r="G361" s="252"/>
      <c r="H361" s="252"/>
      <c r="I361" s="252"/>
      <c r="K361" s="157">
        <v>1.753</v>
      </c>
      <c r="R361" s="158"/>
      <c r="T361" s="159"/>
      <c r="AA361" s="160"/>
      <c r="AT361" s="156" t="s">
        <v>167</v>
      </c>
      <c r="AU361" s="156" t="s">
        <v>103</v>
      </c>
      <c r="AV361" s="10" t="s">
        <v>103</v>
      </c>
      <c r="AW361" s="10" t="s">
        <v>36</v>
      </c>
      <c r="AX361" s="10" t="s">
        <v>79</v>
      </c>
      <c r="AY361" s="156" t="s">
        <v>159</v>
      </c>
    </row>
    <row r="362" spans="2:51" s="10" customFormat="1" ht="22.5" customHeight="1">
      <c r="B362" s="155"/>
      <c r="E362" s="156" t="s">
        <v>3</v>
      </c>
      <c r="F362" s="260" t="s">
        <v>823</v>
      </c>
      <c r="G362" s="252"/>
      <c r="H362" s="252"/>
      <c r="I362" s="252"/>
      <c r="K362" s="157">
        <v>17.854</v>
      </c>
      <c r="R362" s="158"/>
      <c r="T362" s="159"/>
      <c r="AA362" s="160"/>
      <c r="AT362" s="156" t="s">
        <v>167</v>
      </c>
      <c r="AU362" s="156" t="s">
        <v>103</v>
      </c>
      <c r="AV362" s="10" t="s">
        <v>103</v>
      </c>
      <c r="AW362" s="10" t="s">
        <v>36</v>
      </c>
      <c r="AX362" s="10" t="s">
        <v>79</v>
      </c>
      <c r="AY362" s="156" t="s">
        <v>159</v>
      </c>
    </row>
    <row r="363" spans="2:51" s="11" customFormat="1" ht="22.5" customHeight="1">
      <c r="B363" s="161"/>
      <c r="E363" s="162" t="s">
        <v>3</v>
      </c>
      <c r="F363" s="253" t="s">
        <v>168</v>
      </c>
      <c r="G363" s="254"/>
      <c r="H363" s="254"/>
      <c r="I363" s="254"/>
      <c r="K363" s="163">
        <v>28.987</v>
      </c>
      <c r="R363" s="164"/>
      <c r="T363" s="165"/>
      <c r="AA363" s="166"/>
      <c r="AT363" s="167" t="s">
        <v>167</v>
      </c>
      <c r="AU363" s="167" t="s">
        <v>103</v>
      </c>
      <c r="AV363" s="11" t="s">
        <v>164</v>
      </c>
      <c r="AW363" s="11" t="s">
        <v>36</v>
      </c>
      <c r="AX363" s="11" t="s">
        <v>21</v>
      </c>
      <c r="AY363" s="167" t="s">
        <v>159</v>
      </c>
    </row>
    <row r="364" spans="2:65" s="1" customFormat="1" ht="31.5" customHeight="1">
      <c r="B364" s="121"/>
      <c r="C364" s="148" t="s">
        <v>436</v>
      </c>
      <c r="D364" s="148" t="s">
        <v>160</v>
      </c>
      <c r="E364" s="149" t="s">
        <v>460</v>
      </c>
      <c r="F364" s="247" t="s">
        <v>461</v>
      </c>
      <c r="G364" s="248"/>
      <c r="H364" s="248"/>
      <c r="I364" s="248"/>
      <c r="J364" s="150" t="s">
        <v>229</v>
      </c>
      <c r="K364" s="151">
        <v>16.907</v>
      </c>
      <c r="L364" s="249">
        <v>0</v>
      </c>
      <c r="M364" s="248"/>
      <c r="N364" s="250">
        <f>ROUND(L364*K364,2)</f>
        <v>0</v>
      </c>
      <c r="O364" s="248"/>
      <c r="P364" s="248"/>
      <c r="Q364" s="248"/>
      <c r="R364" s="123"/>
      <c r="T364" s="152" t="s">
        <v>3</v>
      </c>
      <c r="U364" s="40" t="s">
        <v>44</v>
      </c>
      <c r="W364" s="153">
        <f>V364*K364</f>
        <v>0</v>
      </c>
      <c r="X364" s="153">
        <v>0</v>
      </c>
      <c r="Y364" s="153">
        <f>X364*K364</f>
        <v>0</v>
      </c>
      <c r="Z364" s="153">
        <v>0</v>
      </c>
      <c r="AA364" s="154">
        <f>Z364*K364</f>
        <v>0</v>
      </c>
      <c r="AR364" s="17" t="s">
        <v>196</v>
      </c>
      <c r="AT364" s="17" t="s">
        <v>160</v>
      </c>
      <c r="AU364" s="17" t="s">
        <v>103</v>
      </c>
      <c r="AY364" s="17" t="s">
        <v>159</v>
      </c>
      <c r="BE364" s="98">
        <f>IF(U364="základní",N364,0)</f>
        <v>0</v>
      </c>
      <c r="BF364" s="98">
        <f>IF(U364="snížená",N364,0)</f>
        <v>0</v>
      </c>
      <c r="BG364" s="98">
        <f>IF(U364="zákl. přenesená",N364,0)</f>
        <v>0</v>
      </c>
      <c r="BH364" s="98">
        <f>IF(U364="sníž. přenesená",N364,0)</f>
        <v>0</v>
      </c>
      <c r="BI364" s="98">
        <f>IF(U364="nulová",N364,0)</f>
        <v>0</v>
      </c>
      <c r="BJ364" s="17" t="s">
        <v>21</v>
      </c>
      <c r="BK364" s="98">
        <f>ROUND(L364*K364,2)</f>
        <v>0</v>
      </c>
      <c r="BL364" s="17" t="s">
        <v>196</v>
      </c>
      <c r="BM364" s="17" t="s">
        <v>824</v>
      </c>
    </row>
    <row r="365" spans="2:63" s="9" customFormat="1" ht="29.85" customHeight="1">
      <c r="B365" s="138"/>
      <c r="D365" s="147" t="s">
        <v>126</v>
      </c>
      <c r="E365" s="147"/>
      <c r="F365" s="147"/>
      <c r="G365" s="147"/>
      <c r="H365" s="147"/>
      <c r="I365" s="147"/>
      <c r="J365" s="147"/>
      <c r="K365" s="147"/>
      <c r="L365" s="147"/>
      <c r="M365" s="147"/>
      <c r="N365" s="273">
        <f>BK365</f>
        <v>0</v>
      </c>
      <c r="O365" s="274"/>
      <c r="P365" s="274"/>
      <c r="Q365" s="274"/>
      <c r="R365" s="140"/>
      <c r="T365" s="141"/>
      <c r="W365" s="142">
        <f>SUM(W366:W466)</f>
        <v>0</v>
      </c>
      <c r="Y365" s="142">
        <f>SUM(Y366:Y466)</f>
        <v>1.9776712999999997</v>
      </c>
      <c r="AA365" s="143">
        <f>SUM(AA366:AA466)</f>
        <v>5.5161696000000005</v>
      </c>
      <c r="AR365" s="144" t="s">
        <v>103</v>
      </c>
      <c r="AT365" s="145" t="s">
        <v>78</v>
      </c>
      <c r="AU365" s="145" t="s">
        <v>21</v>
      </c>
      <c r="AY365" s="144" t="s">
        <v>159</v>
      </c>
      <c r="BK365" s="146">
        <f>SUM(BK366:BK466)</f>
        <v>0</v>
      </c>
    </row>
    <row r="366" spans="2:65" s="1" customFormat="1" ht="22.5" customHeight="1">
      <c r="B366" s="121"/>
      <c r="C366" s="148" t="s">
        <v>442</v>
      </c>
      <c r="D366" s="148" t="s">
        <v>160</v>
      </c>
      <c r="E366" s="149" t="s">
        <v>464</v>
      </c>
      <c r="F366" s="247" t="s">
        <v>465</v>
      </c>
      <c r="G366" s="248"/>
      <c r="H366" s="248"/>
      <c r="I366" s="248"/>
      <c r="J366" s="150" t="s">
        <v>163</v>
      </c>
      <c r="K366" s="151">
        <v>744.915</v>
      </c>
      <c r="L366" s="249">
        <v>0</v>
      </c>
      <c r="M366" s="248"/>
      <c r="N366" s="250">
        <f>ROUND(L366*K366,2)</f>
        <v>0</v>
      </c>
      <c r="O366" s="248"/>
      <c r="P366" s="248"/>
      <c r="Q366" s="248"/>
      <c r="R366" s="123"/>
      <c r="T366" s="152" t="s">
        <v>3</v>
      </c>
      <c r="U366" s="40" t="s">
        <v>44</v>
      </c>
      <c r="W366" s="153">
        <f>V366*K366</f>
        <v>0</v>
      </c>
      <c r="X366" s="153">
        <v>0</v>
      </c>
      <c r="Y366" s="153">
        <f>X366*K366</f>
        <v>0</v>
      </c>
      <c r="Z366" s="153">
        <v>0.00594</v>
      </c>
      <c r="AA366" s="154">
        <f>Z366*K366</f>
        <v>4.4247951</v>
      </c>
      <c r="AR366" s="17" t="s">
        <v>196</v>
      </c>
      <c r="AT366" s="17" t="s">
        <v>160</v>
      </c>
      <c r="AU366" s="17" t="s">
        <v>103</v>
      </c>
      <c r="AY366" s="17" t="s">
        <v>159</v>
      </c>
      <c r="BE366" s="98">
        <f>IF(U366="základní",N366,0)</f>
        <v>0</v>
      </c>
      <c r="BF366" s="98">
        <f>IF(U366="snížená",N366,0)</f>
        <v>0</v>
      </c>
      <c r="BG366" s="98">
        <f>IF(U366="zákl. přenesená",N366,0)</f>
        <v>0</v>
      </c>
      <c r="BH366" s="98">
        <f>IF(U366="sníž. přenesená",N366,0)</f>
        <v>0</v>
      </c>
      <c r="BI366" s="98">
        <f>IF(U366="nulová",N366,0)</f>
        <v>0</v>
      </c>
      <c r="BJ366" s="17" t="s">
        <v>21</v>
      </c>
      <c r="BK366" s="98">
        <f>ROUND(L366*K366,2)</f>
        <v>0</v>
      </c>
      <c r="BL366" s="17" t="s">
        <v>196</v>
      </c>
      <c r="BM366" s="17" t="s">
        <v>825</v>
      </c>
    </row>
    <row r="367" spans="2:51" s="10" customFormat="1" ht="22.5" customHeight="1">
      <c r="B367" s="155"/>
      <c r="E367" s="156" t="s">
        <v>3</v>
      </c>
      <c r="F367" s="251" t="s">
        <v>744</v>
      </c>
      <c r="G367" s="252"/>
      <c r="H367" s="252"/>
      <c r="I367" s="252"/>
      <c r="K367" s="157">
        <v>744.915</v>
      </c>
      <c r="R367" s="158"/>
      <c r="T367" s="159"/>
      <c r="AA367" s="160"/>
      <c r="AT367" s="156" t="s">
        <v>167</v>
      </c>
      <c r="AU367" s="156" t="s">
        <v>103</v>
      </c>
      <c r="AV367" s="10" t="s">
        <v>103</v>
      </c>
      <c r="AW367" s="10" t="s">
        <v>36</v>
      </c>
      <c r="AX367" s="10" t="s">
        <v>79</v>
      </c>
      <c r="AY367" s="156" t="s">
        <v>159</v>
      </c>
    </row>
    <row r="368" spans="2:51" s="11" customFormat="1" ht="22.5" customHeight="1">
      <c r="B368" s="161"/>
      <c r="E368" s="162" t="s">
        <v>3</v>
      </c>
      <c r="F368" s="253" t="s">
        <v>168</v>
      </c>
      <c r="G368" s="254"/>
      <c r="H368" s="254"/>
      <c r="I368" s="254"/>
      <c r="K368" s="163">
        <v>744.915</v>
      </c>
      <c r="R368" s="164"/>
      <c r="T368" s="165"/>
      <c r="AA368" s="166"/>
      <c r="AT368" s="167" t="s">
        <v>167</v>
      </c>
      <c r="AU368" s="167" t="s">
        <v>103</v>
      </c>
      <c r="AV368" s="11" t="s">
        <v>164</v>
      </c>
      <c r="AW368" s="11" t="s">
        <v>36</v>
      </c>
      <c r="AX368" s="11" t="s">
        <v>21</v>
      </c>
      <c r="AY368" s="167" t="s">
        <v>159</v>
      </c>
    </row>
    <row r="369" spans="2:65" s="1" customFormat="1" ht="31.5" customHeight="1">
      <c r="B369" s="121"/>
      <c r="C369" s="148" t="s">
        <v>447</v>
      </c>
      <c r="D369" s="148" t="s">
        <v>160</v>
      </c>
      <c r="E369" s="149" t="s">
        <v>469</v>
      </c>
      <c r="F369" s="247" t="s">
        <v>470</v>
      </c>
      <c r="G369" s="248"/>
      <c r="H369" s="248"/>
      <c r="I369" s="248"/>
      <c r="J369" s="150" t="s">
        <v>211</v>
      </c>
      <c r="K369" s="151">
        <v>51.3</v>
      </c>
      <c r="L369" s="249">
        <v>0</v>
      </c>
      <c r="M369" s="248"/>
      <c r="N369" s="250">
        <f>ROUND(L369*K369,2)</f>
        <v>0</v>
      </c>
      <c r="O369" s="248"/>
      <c r="P369" s="248"/>
      <c r="Q369" s="248"/>
      <c r="R369" s="123"/>
      <c r="T369" s="152" t="s">
        <v>3</v>
      </c>
      <c r="U369" s="40" t="s">
        <v>44</v>
      </c>
      <c r="W369" s="153">
        <f>V369*K369</f>
        <v>0</v>
      </c>
      <c r="X369" s="153">
        <v>0</v>
      </c>
      <c r="Y369" s="153">
        <f>X369*K369</f>
        <v>0</v>
      </c>
      <c r="Z369" s="153">
        <v>0.00338</v>
      </c>
      <c r="AA369" s="154">
        <f>Z369*K369</f>
        <v>0.173394</v>
      </c>
      <c r="AR369" s="17" t="s">
        <v>196</v>
      </c>
      <c r="AT369" s="17" t="s">
        <v>160</v>
      </c>
      <c r="AU369" s="17" t="s">
        <v>103</v>
      </c>
      <c r="AY369" s="17" t="s">
        <v>159</v>
      </c>
      <c r="BE369" s="98">
        <f>IF(U369="základní",N369,0)</f>
        <v>0</v>
      </c>
      <c r="BF369" s="98">
        <f>IF(U369="snížená",N369,0)</f>
        <v>0</v>
      </c>
      <c r="BG369" s="98">
        <f>IF(U369="zákl. přenesená",N369,0)</f>
        <v>0</v>
      </c>
      <c r="BH369" s="98">
        <f>IF(U369="sníž. přenesená",N369,0)</f>
        <v>0</v>
      </c>
      <c r="BI369" s="98">
        <f>IF(U369="nulová",N369,0)</f>
        <v>0</v>
      </c>
      <c r="BJ369" s="17" t="s">
        <v>21</v>
      </c>
      <c r="BK369" s="98">
        <f>ROUND(L369*K369,2)</f>
        <v>0</v>
      </c>
      <c r="BL369" s="17" t="s">
        <v>196</v>
      </c>
      <c r="BM369" s="17" t="s">
        <v>826</v>
      </c>
    </row>
    <row r="370" spans="2:51" s="10" customFormat="1" ht="22.5" customHeight="1">
      <c r="B370" s="155"/>
      <c r="E370" s="156" t="s">
        <v>3</v>
      </c>
      <c r="F370" s="251" t="s">
        <v>827</v>
      </c>
      <c r="G370" s="252"/>
      <c r="H370" s="252"/>
      <c r="I370" s="252"/>
      <c r="K370" s="157">
        <v>51.3</v>
      </c>
      <c r="R370" s="158"/>
      <c r="T370" s="159"/>
      <c r="AA370" s="160"/>
      <c r="AT370" s="156" t="s">
        <v>167</v>
      </c>
      <c r="AU370" s="156" t="s">
        <v>103</v>
      </c>
      <c r="AV370" s="10" t="s">
        <v>103</v>
      </c>
      <c r="AW370" s="10" t="s">
        <v>36</v>
      </c>
      <c r="AX370" s="10" t="s">
        <v>79</v>
      </c>
      <c r="AY370" s="156" t="s">
        <v>159</v>
      </c>
    </row>
    <row r="371" spans="2:51" s="11" customFormat="1" ht="22.5" customHeight="1">
      <c r="B371" s="161"/>
      <c r="E371" s="162" t="s">
        <v>3</v>
      </c>
      <c r="F371" s="253" t="s">
        <v>168</v>
      </c>
      <c r="G371" s="254"/>
      <c r="H371" s="254"/>
      <c r="I371" s="254"/>
      <c r="K371" s="163">
        <v>51.3</v>
      </c>
      <c r="R371" s="164"/>
      <c r="T371" s="165"/>
      <c r="AA371" s="166"/>
      <c r="AT371" s="167" t="s">
        <v>167</v>
      </c>
      <c r="AU371" s="167" t="s">
        <v>103</v>
      </c>
      <c r="AV371" s="11" t="s">
        <v>164</v>
      </c>
      <c r="AW371" s="11" t="s">
        <v>36</v>
      </c>
      <c r="AX371" s="11" t="s">
        <v>21</v>
      </c>
      <c r="AY371" s="167" t="s">
        <v>159</v>
      </c>
    </row>
    <row r="372" spans="2:65" s="1" customFormat="1" ht="22.5" customHeight="1">
      <c r="B372" s="121"/>
      <c r="C372" s="148" t="s">
        <v>452</v>
      </c>
      <c r="D372" s="148" t="s">
        <v>160</v>
      </c>
      <c r="E372" s="149" t="s">
        <v>474</v>
      </c>
      <c r="F372" s="247" t="s">
        <v>475</v>
      </c>
      <c r="G372" s="248"/>
      <c r="H372" s="248"/>
      <c r="I372" s="248"/>
      <c r="J372" s="150" t="s">
        <v>211</v>
      </c>
      <c r="K372" s="151">
        <v>69.97</v>
      </c>
      <c r="L372" s="249">
        <v>0</v>
      </c>
      <c r="M372" s="248"/>
      <c r="N372" s="250">
        <f>ROUND(L372*K372,2)</f>
        <v>0</v>
      </c>
      <c r="O372" s="248"/>
      <c r="P372" s="248"/>
      <c r="Q372" s="248"/>
      <c r="R372" s="123"/>
      <c r="T372" s="152" t="s">
        <v>3</v>
      </c>
      <c r="U372" s="40" t="s">
        <v>44</v>
      </c>
      <c r="W372" s="153">
        <f>V372*K372</f>
        <v>0</v>
      </c>
      <c r="X372" s="153">
        <v>0</v>
      </c>
      <c r="Y372" s="153">
        <f>X372*K372</f>
        <v>0</v>
      </c>
      <c r="Z372" s="153">
        <v>0.00187</v>
      </c>
      <c r="AA372" s="154">
        <f>Z372*K372</f>
        <v>0.13084389999999999</v>
      </c>
      <c r="AR372" s="17" t="s">
        <v>196</v>
      </c>
      <c r="AT372" s="17" t="s">
        <v>160</v>
      </c>
      <c r="AU372" s="17" t="s">
        <v>103</v>
      </c>
      <c r="AY372" s="17" t="s">
        <v>159</v>
      </c>
      <c r="BE372" s="98">
        <f>IF(U372="základní",N372,0)</f>
        <v>0</v>
      </c>
      <c r="BF372" s="98">
        <f>IF(U372="snížená",N372,0)</f>
        <v>0</v>
      </c>
      <c r="BG372" s="98">
        <f>IF(U372="zákl. přenesená",N372,0)</f>
        <v>0</v>
      </c>
      <c r="BH372" s="98">
        <f>IF(U372="sníž. přenesená",N372,0)</f>
        <v>0</v>
      </c>
      <c r="BI372" s="98">
        <f>IF(U372="nulová",N372,0)</f>
        <v>0</v>
      </c>
      <c r="BJ372" s="17" t="s">
        <v>21</v>
      </c>
      <c r="BK372" s="98">
        <f>ROUND(L372*K372,2)</f>
        <v>0</v>
      </c>
      <c r="BL372" s="17" t="s">
        <v>196</v>
      </c>
      <c r="BM372" s="17" t="s">
        <v>828</v>
      </c>
    </row>
    <row r="373" spans="2:51" s="10" customFormat="1" ht="22.5" customHeight="1">
      <c r="B373" s="155"/>
      <c r="E373" s="156" t="s">
        <v>3</v>
      </c>
      <c r="F373" s="251" t="s">
        <v>829</v>
      </c>
      <c r="G373" s="252"/>
      <c r="H373" s="252"/>
      <c r="I373" s="252"/>
      <c r="K373" s="157">
        <v>69.97</v>
      </c>
      <c r="R373" s="158"/>
      <c r="T373" s="159"/>
      <c r="AA373" s="160"/>
      <c r="AT373" s="156" t="s">
        <v>167</v>
      </c>
      <c r="AU373" s="156" t="s">
        <v>103</v>
      </c>
      <c r="AV373" s="10" t="s">
        <v>103</v>
      </c>
      <c r="AW373" s="10" t="s">
        <v>36</v>
      </c>
      <c r="AX373" s="10" t="s">
        <v>79</v>
      </c>
      <c r="AY373" s="156" t="s">
        <v>159</v>
      </c>
    </row>
    <row r="374" spans="2:51" s="11" customFormat="1" ht="22.5" customHeight="1">
      <c r="B374" s="161"/>
      <c r="E374" s="162" t="s">
        <v>3</v>
      </c>
      <c r="F374" s="253" t="s">
        <v>168</v>
      </c>
      <c r="G374" s="254"/>
      <c r="H374" s="254"/>
      <c r="I374" s="254"/>
      <c r="K374" s="163">
        <v>69.97</v>
      </c>
      <c r="R374" s="164"/>
      <c r="T374" s="165"/>
      <c r="AA374" s="166"/>
      <c r="AT374" s="167" t="s">
        <v>167</v>
      </c>
      <c r="AU374" s="167" t="s">
        <v>103</v>
      </c>
      <c r="AV374" s="11" t="s">
        <v>164</v>
      </c>
      <c r="AW374" s="11" t="s">
        <v>36</v>
      </c>
      <c r="AX374" s="11" t="s">
        <v>21</v>
      </c>
      <c r="AY374" s="167" t="s">
        <v>159</v>
      </c>
    </row>
    <row r="375" spans="2:65" s="1" customFormat="1" ht="22.5" customHeight="1">
      <c r="B375" s="121"/>
      <c r="C375" s="148" t="s">
        <v>459</v>
      </c>
      <c r="D375" s="148" t="s">
        <v>160</v>
      </c>
      <c r="E375" s="149" t="s">
        <v>479</v>
      </c>
      <c r="F375" s="247" t="s">
        <v>480</v>
      </c>
      <c r="G375" s="248"/>
      <c r="H375" s="248"/>
      <c r="I375" s="248"/>
      <c r="J375" s="150" t="s">
        <v>211</v>
      </c>
      <c r="K375" s="151">
        <v>37.85</v>
      </c>
      <c r="L375" s="249">
        <v>0</v>
      </c>
      <c r="M375" s="248"/>
      <c r="N375" s="250">
        <f>ROUND(L375*K375,2)</f>
        <v>0</v>
      </c>
      <c r="O375" s="248"/>
      <c r="P375" s="248"/>
      <c r="Q375" s="248"/>
      <c r="R375" s="123"/>
      <c r="T375" s="152" t="s">
        <v>3</v>
      </c>
      <c r="U375" s="40" t="s">
        <v>44</v>
      </c>
      <c r="W375" s="153">
        <f>V375*K375</f>
        <v>0</v>
      </c>
      <c r="X375" s="153">
        <v>0</v>
      </c>
      <c r="Y375" s="153">
        <f>X375*K375</f>
        <v>0</v>
      </c>
      <c r="Z375" s="153">
        <v>0.00348</v>
      </c>
      <c r="AA375" s="154">
        <f>Z375*K375</f>
        <v>0.131718</v>
      </c>
      <c r="AR375" s="17" t="s">
        <v>196</v>
      </c>
      <c r="AT375" s="17" t="s">
        <v>160</v>
      </c>
      <c r="AU375" s="17" t="s">
        <v>103</v>
      </c>
      <c r="AY375" s="17" t="s">
        <v>159</v>
      </c>
      <c r="BE375" s="98">
        <f>IF(U375="základní",N375,0)</f>
        <v>0</v>
      </c>
      <c r="BF375" s="98">
        <f>IF(U375="snížená",N375,0)</f>
        <v>0</v>
      </c>
      <c r="BG375" s="98">
        <f>IF(U375="zákl. přenesená",N375,0)</f>
        <v>0</v>
      </c>
      <c r="BH375" s="98">
        <f>IF(U375="sníž. přenesená",N375,0)</f>
        <v>0</v>
      </c>
      <c r="BI375" s="98">
        <f>IF(U375="nulová",N375,0)</f>
        <v>0</v>
      </c>
      <c r="BJ375" s="17" t="s">
        <v>21</v>
      </c>
      <c r="BK375" s="98">
        <f>ROUND(L375*K375,2)</f>
        <v>0</v>
      </c>
      <c r="BL375" s="17" t="s">
        <v>196</v>
      </c>
      <c r="BM375" s="17" t="s">
        <v>830</v>
      </c>
    </row>
    <row r="376" spans="2:51" s="10" customFormat="1" ht="22.5" customHeight="1">
      <c r="B376" s="155"/>
      <c r="E376" s="156" t="s">
        <v>3</v>
      </c>
      <c r="F376" s="251" t="s">
        <v>831</v>
      </c>
      <c r="G376" s="252"/>
      <c r="H376" s="252"/>
      <c r="I376" s="252"/>
      <c r="K376" s="157">
        <v>37.85</v>
      </c>
      <c r="R376" s="158"/>
      <c r="T376" s="159"/>
      <c r="AA376" s="160"/>
      <c r="AT376" s="156" t="s">
        <v>167</v>
      </c>
      <c r="AU376" s="156" t="s">
        <v>103</v>
      </c>
      <c r="AV376" s="10" t="s">
        <v>103</v>
      </c>
      <c r="AW376" s="10" t="s">
        <v>36</v>
      </c>
      <c r="AX376" s="10" t="s">
        <v>79</v>
      </c>
      <c r="AY376" s="156" t="s">
        <v>159</v>
      </c>
    </row>
    <row r="377" spans="2:51" s="11" customFormat="1" ht="22.5" customHeight="1">
      <c r="B377" s="161"/>
      <c r="E377" s="162" t="s">
        <v>3</v>
      </c>
      <c r="F377" s="253" t="s">
        <v>168</v>
      </c>
      <c r="G377" s="254"/>
      <c r="H377" s="254"/>
      <c r="I377" s="254"/>
      <c r="K377" s="163">
        <v>37.85</v>
      </c>
      <c r="R377" s="164"/>
      <c r="T377" s="165"/>
      <c r="AA377" s="166"/>
      <c r="AT377" s="167" t="s">
        <v>167</v>
      </c>
      <c r="AU377" s="167" t="s">
        <v>103</v>
      </c>
      <c r="AV377" s="11" t="s">
        <v>164</v>
      </c>
      <c r="AW377" s="11" t="s">
        <v>36</v>
      </c>
      <c r="AX377" s="11" t="s">
        <v>21</v>
      </c>
      <c r="AY377" s="167" t="s">
        <v>159</v>
      </c>
    </row>
    <row r="378" spans="2:65" s="1" customFormat="1" ht="22.5" customHeight="1">
      <c r="B378" s="121"/>
      <c r="C378" s="148" t="s">
        <v>463</v>
      </c>
      <c r="D378" s="148" t="s">
        <v>160</v>
      </c>
      <c r="E378" s="149" t="s">
        <v>832</v>
      </c>
      <c r="F378" s="247" t="s">
        <v>833</v>
      </c>
      <c r="G378" s="248"/>
      <c r="H378" s="248"/>
      <c r="I378" s="248"/>
      <c r="J378" s="150" t="s">
        <v>211</v>
      </c>
      <c r="K378" s="151">
        <v>13.85</v>
      </c>
      <c r="L378" s="249">
        <v>0</v>
      </c>
      <c r="M378" s="248"/>
      <c r="N378" s="250">
        <f>ROUND(L378*K378,2)</f>
        <v>0</v>
      </c>
      <c r="O378" s="248"/>
      <c r="P378" s="248"/>
      <c r="Q378" s="248"/>
      <c r="R378" s="123"/>
      <c r="T378" s="152" t="s">
        <v>3</v>
      </c>
      <c r="U378" s="40" t="s">
        <v>44</v>
      </c>
      <c r="W378" s="153">
        <f>V378*K378</f>
        <v>0</v>
      </c>
      <c r="X378" s="153">
        <v>0</v>
      </c>
      <c r="Y378" s="153">
        <f>X378*K378</f>
        <v>0</v>
      </c>
      <c r="Z378" s="153">
        <v>0.0017</v>
      </c>
      <c r="AA378" s="154">
        <f>Z378*K378</f>
        <v>0.023544999999999996</v>
      </c>
      <c r="AR378" s="17" t="s">
        <v>196</v>
      </c>
      <c r="AT378" s="17" t="s">
        <v>160</v>
      </c>
      <c r="AU378" s="17" t="s">
        <v>103</v>
      </c>
      <c r="AY378" s="17" t="s">
        <v>159</v>
      </c>
      <c r="BE378" s="98">
        <f>IF(U378="základní",N378,0)</f>
        <v>0</v>
      </c>
      <c r="BF378" s="98">
        <f>IF(U378="snížená",N378,0)</f>
        <v>0</v>
      </c>
      <c r="BG378" s="98">
        <f>IF(U378="zákl. přenesená",N378,0)</f>
        <v>0</v>
      </c>
      <c r="BH378" s="98">
        <f>IF(U378="sníž. přenesená",N378,0)</f>
        <v>0</v>
      </c>
      <c r="BI378" s="98">
        <f>IF(U378="nulová",N378,0)</f>
        <v>0</v>
      </c>
      <c r="BJ378" s="17" t="s">
        <v>21</v>
      </c>
      <c r="BK378" s="98">
        <f>ROUND(L378*K378,2)</f>
        <v>0</v>
      </c>
      <c r="BL378" s="17" t="s">
        <v>196</v>
      </c>
      <c r="BM378" s="17" t="s">
        <v>834</v>
      </c>
    </row>
    <row r="379" spans="2:51" s="10" customFormat="1" ht="22.5" customHeight="1">
      <c r="B379" s="155"/>
      <c r="E379" s="156" t="s">
        <v>3</v>
      </c>
      <c r="F379" s="251" t="s">
        <v>835</v>
      </c>
      <c r="G379" s="252"/>
      <c r="H379" s="252"/>
      <c r="I379" s="252"/>
      <c r="K379" s="157">
        <v>13.85</v>
      </c>
      <c r="R379" s="158"/>
      <c r="T379" s="159"/>
      <c r="AA379" s="160"/>
      <c r="AT379" s="156" t="s">
        <v>167</v>
      </c>
      <c r="AU379" s="156" t="s">
        <v>103</v>
      </c>
      <c r="AV379" s="10" t="s">
        <v>103</v>
      </c>
      <c r="AW379" s="10" t="s">
        <v>36</v>
      </c>
      <c r="AX379" s="10" t="s">
        <v>79</v>
      </c>
      <c r="AY379" s="156" t="s">
        <v>159</v>
      </c>
    </row>
    <row r="380" spans="2:51" s="11" customFormat="1" ht="22.5" customHeight="1">
      <c r="B380" s="161"/>
      <c r="E380" s="162" t="s">
        <v>3</v>
      </c>
      <c r="F380" s="253" t="s">
        <v>168</v>
      </c>
      <c r="G380" s="254"/>
      <c r="H380" s="254"/>
      <c r="I380" s="254"/>
      <c r="K380" s="163">
        <v>13.85</v>
      </c>
      <c r="R380" s="164"/>
      <c r="T380" s="165"/>
      <c r="AA380" s="166"/>
      <c r="AT380" s="167" t="s">
        <v>167</v>
      </c>
      <c r="AU380" s="167" t="s">
        <v>103</v>
      </c>
      <c r="AV380" s="11" t="s">
        <v>164</v>
      </c>
      <c r="AW380" s="11" t="s">
        <v>36</v>
      </c>
      <c r="AX380" s="11" t="s">
        <v>21</v>
      </c>
      <c r="AY380" s="167" t="s">
        <v>159</v>
      </c>
    </row>
    <row r="381" spans="2:65" s="1" customFormat="1" ht="31.5" customHeight="1">
      <c r="B381" s="121"/>
      <c r="C381" s="148" t="s">
        <v>468</v>
      </c>
      <c r="D381" s="148" t="s">
        <v>160</v>
      </c>
      <c r="E381" s="149" t="s">
        <v>484</v>
      </c>
      <c r="F381" s="247" t="s">
        <v>485</v>
      </c>
      <c r="G381" s="248"/>
      <c r="H381" s="248"/>
      <c r="I381" s="248"/>
      <c r="J381" s="150" t="s">
        <v>211</v>
      </c>
      <c r="K381" s="151">
        <v>114.5</v>
      </c>
      <c r="L381" s="249">
        <v>0</v>
      </c>
      <c r="M381" s="248"/>
      <c r="N381" s="250">
        <f>ROUND(L381*K381,2)</f>
        <v>0</v>
      </c>
      <c r="O381" s="248"/>
      <c r="P381" s="248"/>
      <c r="Q381" s="248"/>
      <c r="R381" s="123"/>
      <c r="T381" s="152" t="s">
        <v>3</v>
      </c>
      <c r="U381" s="40" t="s">
        <v>44</v>
      </c>
      <c r="W381" s="153">
        <f>V381*K381</f>
        <v>0</v>
      </c>
      <c r="X381" s="153">
        <v>0</v>
      </c>
      <c r="Y381" s="153">
        <f>X381*K381</f>
        <v>0</v>
      </c>
      <c r="Z381" s="153">
        <v>0.00177</v>
      </c>
      <c r="AA381" s="154">
        <f>Z381*K381</f>
        <v>0.202665</v>
      </c>
      <c r="AR381" s="17" t="s">
        <v>196</v>
      </c>
      <c r="AT381" s="17" t="s">
        <v>160</v>
      </c>
      <c r="AU381" s="17" t="s">
        <v>103</v>
      </c>
      <c r="AY381" s="17" t="s">
        <v>159</v>
      </c>
      <c r="BE381" s="98">
        <f>IF(U381="základní",N381,0)</f>
        <v>0</v>
      </c>
      <c r="BF381" s="98">
        <f>IF(U381="snížená",N381,0)</f>
        <v>0</v>
      </c>
      <c r="BG381" s="98">
        <f>IF(U381="zákl. přenesená",N381,0)</f>
        <v>0</v>
      </c>
      <c r="BH381" s="98">
        <f>IF(U381="sníž. přenesená",N381,0)</f>
        <v>0</v>
      </c>
      <c r="BI381" s="98">
        <f>IF(U381="nulová",N381,0)</f>
        <v>0</v>
      </c>
      <c r="BJ381" s="17" t="s">
        <v>21</v>
      </c>
      <c r="BK381" s="98">
        <f>ROUND(L381*K381,2)</f>
        <v>0</v>
      </c>
      <c r="BL381" s="17" t="s">
        <v>196</v>
      </c>
      <c r="BM381" s="17" t="s">
        <v>836</v>
      </c>
    </row>
    <row r="382" spans="2:51" s="10" customFormat="1" ht="31.5" customHeight="1">
      <c r="B382" s="155"/>
      <c r="E382" s="156" t="s">
        <v>3</v>
      </c>
      <c r="F382" s="251" t="s">
        <v>837</v>
      </c>
      <c r="G382" s="252"/>
      <c r="H382" s="252"/>
      <c r="I382" s="252"/>
      <c r="K382" s="157">
        <v>114.5</v>
      </c>
      <c r="R382" s="158"/>
      <c r="T382" s="159"/>
      <c r="AA382" s="160"/>
      <c r="AT382" s="156" t="s">
        <v>167</v>
      </c>
      <c r="AU382" s="156" t="s">
        <v>103</v>
      </c>
      <c r="AV382" s="10" t="s">
        <v>103</v>
      </c>
      <c r="AW382" s="10" t="s">
        <v>36</v>
      </c>
      <c r="AX382" s="10" t="s">
        <v>79</v>
      </c>
      <c r="AY382" s="156" t="s">
        <v>159</v>
      </c>
    </row>
    <row r="383" spans="2:51" s="11" customFormat="1" ht="22.5" customHeight="1">
      <c r="B383" s="161"/>
      <c r="E383" s="162" t="s">
        <v>3</v>
      </c>
      <c r="F383" s="253" t="s">
        <v>168</v>
      </c>
      <c r="G383" s="254"/>
      <c r="H383" s="254"/>
      <c r="I383" s="254"/>
      <c r="K383" s="163">
        <v>114.5</v>
      </c>
      <c r="R383" s="164"/>
      <c r="T383" s="165"/>
      <c r="AA383" s="166"/>
      <c r="AT383" s="167" t="s">
        <v>167</v>
      </c>
      <c r="AU383" s="167" t="s">
        <v>103</v>
      </c>
      <c r="AV383" s="11" t="s">
        <v>164</v>
      </c>
      <c r="AW383" s="11" t="s">
        <v>36</v>
      </c>
      <c r="AX383" s="11" t="s">
        <v>21</v>
      </c>
      <c r="AY383" s="167" t="s">
        <v>159</v>
      </c>
    </row>
    <row r="384" spans="2:65" s="1" customFormat="1" ht="22.5" customHeight="1">
      <c r="B384" s="121"/>
      <c r="C384" s="148" t="s">
        <v>473</v>
      </c>
      <c r="D384" s="148" t="s">
        <v>160</v>
      </c>
      <c r="E384" s="149" t="s">
        <v>489</v>
      </c>
      <c r="F384" s="247" t="s">
        <v>490</v>
      </c>
      <c r="G384" s="248"/>
      <c r="H384" s="248"/>
      <c r="I384" s="248"/>
      <c r="J384" s="150" t="s">
        <v>206</v>
      </c>
      <c r="K384" s="151">
        <v>7</v>
      </c>
      <c r="L384" s="249">
        <v>0</v>
      </c>
      <c r="M384" s="248"/>
      <c r="N384" s="250">
        <f>ROUND(L384*K384,2)</f>
        <v>0</v>
      </c>
      <c r="O384" s="248"/>
      <c r="P384" s="248"/>
      <c r="Q384" s="248"/>
      <c r="R384" s="123"/>
      <c r="T384" s="152" t="s">
        <v>3</v>
      </c>
      <c r="U384" s="40" t="s">
        <v>44</v>
      </c>
      <c r="W384" s="153">
        <f>V384*K384</f>
        <v>0</v>
      </c>
      <c r="X384" s="153">
        <v>0</v>
      </c>
      <c r="Y384" s="153">
        <f>X384*K384</f>
        <v>0</v>
      </c>
      <c r="Z384" s="153">
        <v>0.00906</v>
      </c>
      <c r="AA384" s="154">
        <f>Z384*K384</f>
        <v>0.06342</v>
      </c>
      <c r="AR384" s="17" t="s">
        <v>196</v>
      </c>
      <c r="AT384" s="17" t="s">
        <v>160</v>
      </c>
      <c r="AU384" s="17" t="s">
        <v>103</v>
      </c>
      <c r="AY384" s="17" t="s">
        <v>159</v>
      </c>
      <c r="BE384" s="98">
        <f>IF(U384="základní",N384,0)</f>
        <v>0</v>
      </c>
      <c r="BF384" s="98">
        <f>IF(U384="snížená",N384,0)</f>
        <v>0</v>
      </c>
      <c r="BG384" s="98">
        <f>IF(U384="zákl. přenesená",N384,0)</f>
        <v>0</v>
      </c>
      <c r="BH384" s="98">
        <f>IF(U384="sníž. přenesená",N384,0)</f>
        <v>0</v>
      </c>
      <c r="BI384" s="98">
        <f>IF(U384="nulová",N384,0)</f>
        <v>0</v>
      </c>
      <c r="BJ384" s="17" t="s">
        <v>21</v>
      </c>
      <c r="BK384" s="98">
        <f>ROUND(L384*K384,2)</f>
        <v>0</v>
      </c>
      <c r="BL384" s="17" t="s">
        <v>196</v>
      </c>
      <c r="BM384" s="17" t="s">
        <v>838</v>
      </c>
    </row>
    <row r="385" spans="2:51" s="10" customFormat="1" ht="22.5" customHeight="1">
      <c r="B385" s="155"/>
      <c r="E385" s="156" t="s">
        <v>3</v>
      </c>
      <c r="F385" s="251" t="s">
        <v>192</v>
      </c>
      <c r="G385" s="252"/>
      <c r="H385" s="252"/>
      <c r="I385" s="252"/>
      <c r="K385" s="157">
        <v>7</v>
      </c>
      <c r="R385" s="158"/>
      <c r="T385" s="159"/>
      <c r="AA385" s="160"/>
      <c r="AT385" s="156" t="s">
        <v>167</v>
      </c>
      <c r="AU385" s="156" t="s">
        <v>103</v>
      </c>
      <c r="AV385" s="10" t="s">
        <v>103</v>
      </c>
      <c r="AW385" s="10" t="s">
        <v>36</v>
      </c>
      <c r="AX385" s="10" t="s">
        <v>79</v>
      </c>
      <c r="AY385" s="156" t="s">
        <v>159</v>
      </c>
    </row>
    <row r="386" spans="2:51" s="11" customFormat="1" ht="22.5" customHeight="1">
      <c r="B386" s="161"/>
      <c r="E386" s="162" t="s">
        <v>3</v>
      </c>
      <c r="F386" s="253" t="s">
        <v>168</v>
      </c>
      <c r="G386" s="254"/>
      <c r="H386" s="254"/>
      <c r="I386" s="254"/>
      <c r="K386" s="163">
        <v>7</v>
      </c>
      <c r="R386" s="164"/>
      <c r="T386" s="165"/>
      <c r="AA386" s="166"/>
      <c r="AT386" s="167" t="s">
        <v>167</v>
      </c>
      <c r="AU386" s="167" t="s">
        <v>103</v>
      </c>
      <c r="AV386" s="11" t="s">
        <v>164</v>
      </c>
      <c r="AW386" s="11" t="s">
        <v>36</v>
      </c>
      <c r="AX386" s="11" t="s">
        <v>21</v>
      </c>
      <c r="AY386" s="167" t="s">
        <v>159</v>
      </c>
    </row>
    <row r="387" spans="2:65" s="1" customFormat="1" ht="31.5" customHeight="1">
      <c r="B387" s="121"/>
      <c r="C387" s="148" t="s">
        <v>478</v>
      </c>
      <c r="D387" s="148" t="s">
        <v>160</v>
      </c>
      <c r="E387" s="149" t="s">
        <v>839</v>
      </c>
      <c r="F387" s="247" t="s">
        <v>1067</v>
      </c>
      <c r="G387" s="248"/>
      <c r="H387" s="248"/>
      <c r="I387" s="248"/>
      <c r="J387" s="150" t="s">
        <v>211</v>
      </c>
      <c r="K387" s="151">
        <v>12.46</v>
      </c>
      <c r="L387" s="249">
        <v>0</v>
      </c>
      <c r="M387" s="248"/>
      <c r="N387" s="250">
        <f>ROUND(L387*K387,2)</f>
        <v>0</v>
      </c>
      <c r="O387" s="248"/>
      <c r="P387" s="248"/>
      <c r="Q387" s="248"/>
      <c r="R387" s="123"/>
      <c r="T387" s="152" t="s">
        <v>3</v>
      </c>
      <c r="U387" s="40" t="s">
        <v>44</v>
      </c>
      <c r="W387" s="153">
        <f>V387*K387</f>
        <v>0</v>
      </c>
      <c r="X387" s="153">
        <v>0</v>
      </c>
      <c r="Y387" s="153">
        <f>X387*K387</f>
        <v>0</v>
      </c>
      <c r="Z387" s="153">
        <v>0.00191</v>
      </c>
      <c r="AA387" s="154">
        <f>Z387*K387</f>
        <v>0.023798600000000003</v>
      </c>
      <c r="AR387" s="17" t="s">
        <v>196</v>
      </c>
      <c r="AT387" s="17" t="s">
        <v>160</v>
      </c>
      <c r="AU387" s="17" t="s">
        <v>103</v>
      </c>
      <c r="AY387" s="17" t="s">
        <v>159</v>
      </c>
      <c r="BE387" s="98">
        <f>IF(U387="základní",N387,0)</f>
        <v>0</v>
      </c>
      <c r="BF387" s="98">
        <f>IF(U387="snížená",N387,0)</f>
        <v>0</v>
      </c>
      <c r="BG387" s="98">
        <f>IF(U387="zákl. přenesená",N387,0)</f>
        <v>0</v>
      </c>
      <c r="BH387" s="98">
        <f>IF(U387="sníž. přenesená",N387,0)</f>
        <v>0</v>
      </c>
      <c r="BI387" s="98">
        <f>IF(U387="nulová",N387,0)</f>
        <v>0</v>
      </c>
      <c r="BJ387" s="17" t="s">
        <v>21</v>
      </c>
      <c r="BK387" s="98">
        <f>ROUND(L387*K387,2)</f>
        <v>0</v>
      </c>
      <c r="BL387" s="17" t="s">
        <v>196</v>
      </c>
      <c r="BM387" s="17" t="s">
        <v>840</v>
      </c>
    </row>
    <row r="388" spans="2:51" s="10" customFormat="1" ht="22.5" customHeight="1">
      <c r="B388" s="155"/>
      <c r="E388" s="156" t="s">
        <v>3</v>
      </c>
      <c r="F388" s="251" t="s">
        <v>841</v>
      </c>
      <c r="G388" s="252"/>
      <c r="H388" s="252"/>
      <c r="I388" s="252"/>
      <c r="K388" s="157">
        <v>12.46</v>
      </c>
      <c r="R388" s="158"/>
      <c r="T388" s="159"/>
      <c r="AA388" s="160"/>
      <c r="AT388" s="156" t="s">
        <v>167</v>
      </c>
      <c r="AU388" s="156" t="s">
        <v>103</v>
      </c>
      <c r="AV388" s="10" t="s">
        <v>103</v>
      </c>
      <c r="AW388" s="10" t="s">
        <v>36</v>
      </c>
      <c r="AX388" s="10" t="s">
        <v>79</v>
      </c>
      <c r="AY388" s="156" t="s">
        <v>159</v>
      </c>
    </row>
    <row r="389" spans="2:51" s="11" customFormat="1" ht="22.5" customHeight="1">
      <c r="B389" s="161"/>
      <c r="E389" s="162" t="s">
        <v>3</v>
      </c>
      <c r="F389" s="253" t="s">
        <v>168</v>
      </c>
      <c r="G389" s="254"/>
      <c r="H389" s="254"/>
      <c r="I389" s="254"/>
      <c r="K389" s="163">
        <v>12.46</v>
      </c>
      <c r="R389" s="164"/>
      <c r="T389" s="165"/>
      <c r="AA389" s="166"/>
      <c r="AT389" s="167" t="s">
        <v>167</v>
      </c>
      <c r="AU389" s="167" t="s">
        <v>103</v>
      </c>
      <c r="AV389" s="11" t="s">
        <v>164</v>
      </c>
      <c r="AW389" s="11" t="s">
        <v>36</v>
      </c>
      <c r="AX389" s="11" t="s">
        <v>21</v>
      </c>
      <c r="AY389" s="167" t="s">
        <v>159</v>
      </c>
    </row>
    <row r="390" spans="2:65" s="1" customFormat="1" ht="22.5" customHeight="1">
      <c r="B390" s="121"/>
      <c r="C390" s="148" t="s">
        <v>483</v>
      </c>
      <c r="D390" s="148" t="s">
        <v>160</v>
      </c>
      <c r="E390" s="149" t="s">
        <v>493</v>
      </c>
      <c r="F390" s="247" t="s">
        <v>494</v>
      </c>
      <c r="G390" s="248"/>
      <c r="H390" s="248"/>
      <c r="I390" s="248"/>
      <c r="J390" s="150" t="s">
        <v>211</v>
      </c>
      <c r="K390" s="151">
        <v>26.2</v>
      </c>
      <c r="L390" s="249">
        <v>0</v>
      </c>
      <c r="M390" s="248"/>
      <c r="N390" s="250">
        <f>ROUND(L390*K390,2)</f>
        <v>0</v>
      </c>
      <c r="O390" s="248"/>
      <c r="P390" s="248"/>
      <c r="Q390" s="248"/>
      <c r="R390" s="123"/>
      <c r="T390" s="152" t="s">
        <v>3</v>
      </c>
      <c r="U390" s="40" t="s">
        <v>44</v>
      </c>
      <c r="W390" s="153">
        <f>V390*K390</f>
        <v>0</v>
      </c>
      <c r="X390" s="153">
        <v>0</v>
      </c>
      <c r="Y390" s="153">
        <f>X390*K390</f>
        <v>0</v>
      </c>
      <c r="Z390" s="153">
        <v>0.00175</v>
      </c>
      <c r="AA390" s="154">
        <f>Z390*K390</f>
        <v>0.04585</v>
      </c>
      <c r="AR390" s="17" t="s">
        <v>196</v>
      </c>
      <c r="AT390" s="17" t="s">
        <v>160</v>
      </c>
      <c r="AU390" s="17" t="s">
        <v>103</v>
      </c>
      <c r="AY390" s="17" t="s">
        <v>159</v>
      </c>
      <c r="BE390" s="98">
        <f>IF(U390="základní",N390,0)</f>
        <v>0</v>
      </c>
      <c r="BF390" s="98">
        <f>IF(U390="snížená",N390,0)</f>
        <v>0</v>
      </c>
      <c r="BG390" s="98">
        <f>IF(U390="zákl. přenesená",N390,0)</f>
        <v>0</v>
      </c>
      <c r="BH390" s="98">
        <f>IF(U390="sníž. přenesená",N390,0)</f>
        <v>0</v>
      </c>
      <c r="BI390" s="98">
        <f>IF(U390="nulová",N390,0)</f>
        <v>0</v>
      </c>
      <c r="BJ390" s="17" t="s">
        <v>21</v>
      </c>
      <c r="BK390" s="98">
        <f>ROUND(L390*K390,2)</f>
        <v>0</v>
      </c>
      <c r="BL390" s="17" t="s">
        <v>196</v>
      </c>
      <c r="BM390" s="17" t="s">
        <v>842</v>
      </c>
    </row>
    <row r="391" spans="2:51" s="10" customFormat="1" ht="22.5" customHeight="1">
      <c r="B391" s="155"/>
      <c r="E391" s="156" t="s">
        <v>3</v>
      </c>
      <c r="F391" s="251" t="s">
        <v>843</v>
      </c>
      <c r="G391" s="252"/>
      <c r="H391" s="252"/>
      <c r="I391" s="252"/>
      <c r="K391" s="157">
        <v>26.2</v>
      </c>
      <c r="R391" s="158"/>
      <c r="T391" s="159"/>
      <c r="AA391" s="160"/>
      <c r="AT391" s="156" t="s">
        <v>167</v>
      </c>
      <c r="AU391" s="156" t="s">
        <v>103</v>
      </c>
      <c r="AV391" s="10" t="s">
        <v>103</v>
      </c>
      <c r="AW391" s="10" t="s">
        <v>36</v>
      </c>
      <c r="AX391" s="10" t="s">
        <v>79</v>
      </c>
      <c r="AY391" s="156" t="s">
        <v>159</v>
      </c>
    </row>
    <row r="392" spans="2:51" s="11" customFormat="1" ht="22.5" customHeight="1">
      <c r="B392" s="161"/>
      <c r="E392" s="162" t="s">
        <v>3</v>
      </c>
      <c r="F392" s="253" t="s">
        <v>168</v>
      </c>
      <c r="G392" s="254"/>
      <c r="H392" s="254"/>
      <c r="I392" s="254"/>
      <c r="K392" s="163">
        <v>26.2</v>
      </c>
      <c r="R392" s="164"/>
      <c r="T392" s="165"/>
      <c r="AA392" s="166"/>
      <c r="AT392" s="167" t="s">
        <v>167</v>
      </c>
      <c r="AU392" s="167" t="s">
        <v>103</v>
      </c>
      <c r="AV392" s="11" t="s">
        <v>164</v>
      </c>
      <c r="AW392" s="11" t="s">
        <v>36</v>
      </c>
      <c r="AX392" s="11" t="s">
        <v>21</v>
      </c>
      <c r="AY392" s="167" t="s">
        <v>159</v>
      </c>
    </row>
    <row r="393" spans="2:65" s="1" customFormat="1" ht="22.5" customHeight="1">
      <c r="B393" s="121"/>
      <c r="C393" s="148" t="s">
        <v>488</v>
      </c>
      <c r="D393" s="148" t="s">
        <v>160</v>
      </c>
      <c r="E393" s="149" t="s">
        <v>503</v>
      </c>
      <c r="F393" s="247" t="s">
        <v>504</v>
      </c>
      <c r="G393" s="248"/>
      <c r="H393" s="248"/>
      <c r="I393" s="248"/>
      <c r="J393" s="150" t="s">
        <v>211</v>
      </c>
      <c r="K393" s="151">
        <v>113.9</v>
      </c>
      <c r="L393" s="249">
        <v>0</v>
      </c>
      <c r="M393" s="248"/>
      <c r="N393" s="250">
        <f>ROUND(L393*K393,2)</f>
        <v>0</v>
      </c>
      <c r="O393" s="248"/>
      <c r="P393" s="248"/>
      <c r="Q393" s="248"/>
      <c r="R393" s="123"/>
      <c r="T393" s="152" t="s">
        <v>3</v>
      </c>
      <c r="U393" s="40" t="s">
        <v>44</v>
      </c>
      <c r="W393" s="153">
        <f>V393*K393</f>
        <v>0</v>
      </c>
      <c r="X393" s="153">
        <v>0</v>
      </c>
      <c r="Y393" s="153">
        <f>X393*K393</f>
        <v>0</v>
      </c>
      <c r="Z393" s="153">
        <v>0.0026</v>
      </c>
      <c r="AA393" s="154">
        <f>Z393*K393</f>
        <v>0.29614</v>
      </c>
      <c r="AR393" s="17" t="s">
        <v>196</v>
      </c>
      <c r="AT393" s="17" t="s">
        <v>160</v>
      </c>
      <c r="AU393" s="17" t="s">
        <v>103</v>
      </c>
      <c r="AY393" s="17" t="s">
        <v>159</v>
      </c>
      <c r="BE393" s="98">
        <f>IF(U393="základní",N393,0)</f>
        <v>0</v>
      </c>
      <c r="BF393" s="98">
        <f>IF(U393="snížená",N393,0)</f>
        <v>0</v>
      </c>
      <c r="BG393" s="98">
        <f>IF(U393="zákl. přenesená",N393,0)</f>
        <v>0</v>
      </c>
      <c r="BH393" s="98">
        <f>IF(U393="sníž. přenesená",N393,0)</f>
        <v>0</v>
      </c>
      <c r="BI393" s="98">
        <f>IF(U393="nulová",N393,0)</f>
        <v>0</v>
      </c>
      <c r="BJ393" s="17" t="s">
        <v>21</v>
      </c>
      <c r="BK393" s="98">
        <f>ROUND(L393*K393,2)</f>
        <v>0</v>
      </c>
      <c r="BL393" s="17" t="s">
        <v>196</v>
      </c>
      <c r="BM393" s="17" t="s">
        <v>844</v>
      </c>
    </row>
    <row r="394" spans="2:51" s="10" customFormat="1" ht="22.5" customHeight="1">
      <c r="B394" s="155"/>
      <c r="E394" s="156" t="s">
        <v>3</v>
      </c>
      <c r="F394" s="251" t="s">
        <v>845</v>
      </c>
      <c r="G394" s="252"/>
      <c r="H394" s="252"/>
      <c r="I394" s="252"/>
      <c r="K394" s="157">
        <v>113.9</v>
      </c>
      <c r="R394" s="158"/>
      <c r="T394" s="159"/>
      <c r="AA394" s="160"/>
      <c r="AT394" s="156" t="s">
        <v>167</v>
      </c>
      <c r="AU394" s="156" t="s">
        <v>103</v>
      </c>
      <c r="AV394" s="10" t="s">
        <v>103</v>
      </c>
      <c r="AW394" s="10" t="s">
        <v>36</v>
      </c>
      <c r="AX394" s="10" t="s">
        <v>79</v>
      </c>
      <c r="AY394" s="156" t="s">
        <v>159</v>
      </c>
    </row>
    <row r="395" spans="2:51" s="11" customFormat="1" ht="22.5" customHeight="1">
      <c r="B395" s="161"/>
      <c r="E395" s="162" t="s">
        <v>3</v>
      </c>
      <c r="F395" s="253" t="s">
        <v>168</v>
      </c>
      <c r="G395" s="254"/>
      <c r="H395" s="254"/>
      <c r="I395" s="254"/>
      <c r="K395" s="163">
        <v>113.9</v>
      </c>
      <c r="R395" s="164"/>
      <c r="T395" s="165"/>
      <c r="AA395" s="166"/>
      <c r="AT395" s="167" t="s">
        <v>167</v>
      </c>
      <c r="AU395" s="167" t="s">
        <v>103</v>
      </c>
      <c r="AV395" s="11" t="s">
        <v>164</v>
      </c>
      <c r="AW395" s="11" t="s">
        <v>36</v>
      </c>
      <c r="AX395" s="11" t="s">
        <v>21</v>
      </c>
      <c r="AY395" s="167" t="s">
        <v>159</v>
      </c>
    </row>
    <row r="396" spans="2:65" s="1" customFormat="1" ht="31.5" customHeight="1">
      <c r="B396" s="121"/>
      <c r="C396" s="148" t="s">
        <v>492</v>
      </c>
      <c r="D396" s="148" t="s">
        <v>160</v>
      </c>
      <c r="E396" s="149" t="s">
        <v>508</v>
      </c>
      <c r="F396" s="247" t="s">
        <v>509</v>
      </c>
      <c r="G396" s="248"/>
      <c r="H396" s="248"/>
      <c r="I396" s="248"/>
      <c r="J396" s="150" t="s">
        <v>163</v>
      </c>
      <c r="K396" s="151">
        <v>746.415</v>
      </c>
      <c r="L396" s="249">
        <v>0</v>
      </c>
      <c r="M396" s="248"/>
      <c r="N396" s="250">
        <f>ROUND(L396*K396,2)</f>
        <v>0</v>
      </c>
      <c r="O396" s="248"/>
      <c r="P396" s="248"/>
      <c r="Q396" s="248"/>
      <c r="R396" s="123"/>
      <c r="T396" s="152" t="s">
        <v>3</v>
      </c>
      <c r="U396" s="40" t="s">
        <v>44</v>
      </c>
      <c r="W396" s="153">
        <f>V396*K396</f>
        <v>0</v>
      </c>
      <c r="X396" s="153">
        <v>0</v>
      </c>
      <c r="Y396" s="153">
        <f>X396*K396</f>
        <v>0</v>
      </c>
      <c r="Z396" s="153">
        <v>0</v>
      </c>
      <c r="AA396" s="154">
        <f>Z396*K396</f>
        <v>0</v>
      </c>
      <c r="AR396" s="17" t="s">
        <v>196</v>
      </c>
      <c r="AT396" s="17" t="s">
        <v>160</v>
      </c>
      <c r="AU396" s="17" t="s">
        <v>103</v>
      </c>
      <c r="AY396" s="17" t="s">
        <v>159</v>
      </c>
      <c r="BE396" s="98">
        <f>IF(U396="základní",N396,0)</f>
        <v>0</v>
      </c>
      <c r="BF396" s="98">
        <f>IF(U396="snížená",N396,0)</f>
        <v>0</v>
      </c>
      <c r="BG396" s="98">
        <f>IF(U396="zákl. přenesená",N396,0)</f>
        <v>0</v>
      </c>
      <c r="BH396" s="98">
        <f>IF(U396="sníž. přenesená",N396,0)</f>
        <v>0</v>
      </c>
      <c r="BI396" s="98">
        <f>IF(U396="nulová",N396,0)</f>
        <v>0</v>
      </c>
      <c r="BJ396" s="17" t="s">
        <v>21</v>
      </c>
      <c r="BK396" s="98">
        <f>ROUND(L396*K396,2)</f>
        <v>0</v>
      </c>
      <c r="BL396" s="17" t="s">
        <v>196</v>
      </c>
      <c r="BM396" s="17" t="s">
        <v>846</v>
      </c>
    </row>
    <row r="397" spans="2:51" s="10" customFormat="1" ht="22.5" customHeight="1">
      <c r="B397" s="155"/>
      <c r="E397" s="156" t="s">
        <v>3</v>
      </c>
      <c r="F397" s="251" t="s">
        <v>847</v>
      </c>
      <c r="G397" s="252"/>
      <c r="H397" s="252"/>
      <c r="I397" s="252"/>
      <c r="K397" s="157">
        <v>746.415</v>
      </c>
      <c r="R397" s="158"/>
      <c r="T397" s="159"/>
      <c r="AA397" s="160"/>
      <c r="AT397" s="156" t="s">
        <v>167</v>
      </c>
      <c r="AU397" s="156" t="s">
        <v>103</v>
      </c>
      <c r="AV397" s="10" t="s">
        <v>103</v>
      </c>
      <c r="AW397" s="10" t="s">
        <v>36</v>
      </c>
      <c r="AX397" s="10" t="s">
        <v>79</v>
      </c>
      <c r="AY397" s="156" t="s">
        <v>159</v>
      </c>
    </row>
    <row r="398" spans="2:51" s="11" customFormat="1" ht="22.5" customHeight="1">
      <c r="B398" s="161"/>
      <c r="E398" s="162" t="s">
        <v>3</v>
      </c>
      <c r="F398" s="253" t="s">
        <v>168</v>
      </c>
      <c r="G398" s="254"/>
      <c r="H398" s="254"/>
      <c r="I398" s="254"/>
      <c r="K398" s="163">
        <v>746.415</v>
      </c>
      <c r="R398" s="164"/>
      <c r="T398" s="165"/>
      <c r="AA398" s="166"/>
      <c r="AT398" s="167" t="s">
        <v>167</v>
      </c>
      <c r="AU398" s="167" t="s">
        <v>103</v>
      </c>
      <c r="AV398" s="11" t="s">
        <v>164</v>
      </c>
      <c r="AW398" s="11" t="s">
        <v>36</v>
      </c>
      <c r="AX398" s="11" t="s">
        <v>21</v>
      </c>
      <c r="AY398" s="167" t="s">
        <v>159</v>
      </c>
    </row>
    <row r="399" spans="2:65" s="1" customFormat="1" ht="79.5" customHeight="1">
      <c r="B399" s="121"/>
      <c r="C399" s="168" t="s">
        <v>497</v>
      </c>
      <c r="D399" s="168" t="s">
        <v>262</v>
      </c>
      <c r="E399" s="169" t="s">
        <v>513</v>
      </c>
      <c r="F399" s="256" t="s">
        <v>1074</v>
      </c>
      <c r="G399" s="257"/>
      <c r="H399" s="257"/>
      <c r="I399" s="257"/>
      <c r="J399" s="170" t="s">
        <v>163</v>
      </c>
      <c r="K399" s="171">
        <v>746.415</v>
      </c>
      <c r="L399" s="258">
        <v>0</v>
      </c>
      <c r="M399" s="257"/>
      <c r="N399" s="259">
        <f>ROUND(L399*K399,2)</f>
        <v>0</v>
      </c>
      <c r="O399" s="248"/>
      <c r="P399" s="248"/>
      <c r="Q399" s="248"/>
      <c r="R399" s="123"/>
      <c r="T399" s="152" t="s">
        <v>3</v>
      </c>
      <c r="U399" s="40" t="s">
        <v>44</v>
      </c>
      <c r="W399" s="153">
        <f>V399*K399</f>
        <v>0</v>
      </c>
      <c r="X399" s="153">
        <v>0</v>
      </c>
      <c r="Y399" s="153">
        <f>X399*K399</f>
        <v>0</v>
      </c>
      <c r="Z399" s="153">
        <v>0</v>
      </c>
      <c r="AA399" s="154">
        <f>Z399*K399</f>
        <v>0</v>
      </c>
      <c r="AR399" s="17" t="s">
        <v>265</v>
      </c>
      <c r="AT399" s="17" t="s">
        <v>262</v>
      </c>
      <c r="AU399" s="17" t="s">
        <v>103</v>
      </c>
      <c r="AY399" s="17" t="s">
        <v>159</v>
      </c>
      <c r="BE399" s="98">
        <f>IF(U399="základní",N399,0)</f>
        <v>0</v>
      </c>
      <c r="BF399" s="98">
        <f>IF(U399="snížená",N399,0)</f>
        <v>0</v>
      </c>
      <c r="BG399" s="98">
        <f>IF(U399="zákl. přenesená",N399,0)</f>
        <v>0</v>
      </c>
      <c r="BH399" s="98">
        <f>IF(U399="sníž. přenesená",N399,0)</f>
        <v>0</v>
      </c>
      <c r="BI399" s="98">
        <f>IF(U399="nulová",N399,0)</f>
        <v>0</v>
      </c>
      <c r="BJ399" s="17" t="s">
        <v>21</v>
      </c>
      <c r="BK399" s="98">
        <f>ROUND(L399*K399,2)</f>
        <v>0</v>
      </c>
      <c r="BL399" s="17" t="s">
        <v>196</v>
      </c>
      <c r="BM399" s="17" t="s">
        <v>848</v>
      </c>
    </row>
    <row r="400" spans="2:65" s="1" customFormat="1" ht="31.5" customHeight="1">
      <c r="B400" s="121"/>
      <c r="C400" s="148" t="s">
        <v>502</v>
      </c>
      <c r="D400" s="148" t="s">
        <v>160</v>
      </c>
      <c r="E400" s="149" t="s">
        <v>516</v>
      </c>
      <c r="F400" s="247" t="s">
        <v>517</v>
      </c>
      <c r="G400" s="248"/>
      <c r="H400" s="248"/>
      <c r="I400" s="248"/>
      <c r="J400" s="150" t="s">
        <v>206</v>
      </c>
      <c r="K400" s="151">
        <v>4</v>
      </c>
      <c r="L400" s="249">
        <v>0</v>
      </c>
      <c r="M400" s="248"/>
      <c r="N400" s="250">
        <f>ROUND(L400*K400,2)</f>
        <v>0</v>
      </c>
      <c r="O400" s="248"/>
      <c r="P400" s="248"/>
      <c r="Q400" s="248"/>
      <c r="R400" s="123"/>
      <c r="T400" s="152" t="s">
        <v>3</v>
      </c>
      <c r="U400" s="40" t="s">
        <v>44</v>
      </c>
      <c r="W400" s="153">
        <f>V400*K400</f>
        <v>0</v>
      </c>
      <c r="X400" s="153">
        <v>0</v>
      </c>
      <c r="Y400" s="153">
        <f>X400*K400</f>
        <v>0</v>
      </c>
      <c r="Z400" s="153">
        <v>0</v>
      </c>
      <c r="AA400" s="154">
        <f>Z400*K400</f>
        <v>0</v>
      </c>
      <c r="AR400" s="17" t="s">
        <v>196</v>
      </c>
      <c r="AT400" s="17" t="s">
        <v>160</v>
      </c>
      <c r="AU400" s="17" t="s">
        <v>103</v>
      </c>
      <c r="AY400" s="17" t="s">
        <v>159</v>
      </c>
      <c r="BE400" s="98">
        <f>IF(U400="základní",N400,0)</f>
        <v>0</v>
      </c>
      <c r="BF400" s="98">
        <f>IF(U400="snížená",N400,0)</f>
        <v>0</v>
      </c>
      <c r="BG400" s="98">
        <f>IF(U400="zákl. přenesená",N400,0)</f>
        <v>0</v>
      </c>
      <c r="BH400" s="98">
        <f>IF(U400="sníž. přenesená",N400,0)</f>
        <v>0</v>
      </c>
      <c r="BI400" s="98">
        <f>IF(U400="nulová",N400,0)</f>
        <v>0</v>
      </c>
      <c r="BJ400" s="17" t="s">
        <v>21</v>
      </c>
      <c r="BK400" s="98">
        <f>ROUND(L400*K400,2)</f>
        <v>0</v>
      </c>
      <c r="BL400" s="17" t="s">
        <v>196</v>
      </c>
      <c r="BM400" s="17" t="s">
        <v>849</v>
      </c>
    </row>
    <row r="401" spans="2:51" s="10" customFormat="1" ht="22.5" customHeight="1">
      <c r="B401" s="155"/>
      <c r="E401" s="156" t="s">
        <v>3</v>
      </c>
      <c r="F401" s="251" t="s">
        <v>519</v>
      </c>
      <c r="G401" s="252"/>
      <c r="H401" s="252"/>
      <c r="I401" s="252"/>
      <c r="K401" s="157">
        <v>4</v>
      </c>
      <c r="R401" s="158"/>
      <c r="T401" s="159"/>
      <c r="AA401" s="160"/>
      <c r="AT401" s="156" t="s">
        <v>167</v>
      </c>
      <c r="AU401" s="156" t="s">
        <v>103</v>
      </c>
      <c r="AV401" s="10" t="s">
        <v>103</v>
      </c>
      <c r="AW401" s="10" t="s">
        <v>36</v>
      </c>
      <c r="AX401" s="10" t="s">
        <v>79</v>
      </c>
      <c r="AY401" s="156" t="s">
        <v>159</v>
      </c>
    </row>
    <row r="402" spans="2:51" s="11" customFormat="1" ht="22.5" customHeight="1">
      <c r="B402" s="161"/>
      <c r="E402" s="162" t="s">
        <v>3</v>
      </c>
      <c r="F402" s="253" t="s">
        <v>168</v>
      </c>
      <c r="G402" s="254"/>
      <c r="H402" s="254"/>
      <c r="I402" s="254"/>
      <c r="K402" s="163">
        <v>4</v>
      </c>
      <c r="R402" s="164"/>
      <c r="T402" s="165"/>
      <c r="AA402" s="166"/>
      <c r="AT402" s="167" t="s">
        <v>167</v>
      </c>
      <c r="AU402" s="167" t="s">
        <v>103</v>
      </c>
      <c r="AV402" s="11" t="s">
        <v>164</v>
      </c>
      <c r="AW402" s="11" t="s">
        <v>36</v>
      </c>
      <c r="AX402" s="11" t="s">
        <v>21</v>
      </c>
      <c r="AY402" s="167" t="s">
        <v>159</v>
      </c>
    </row>
    <row r="403" spans="2:65" s="1" customFormat="1" ht="31.5" customHeight="1">
      <c r="B403" s="121"/>
      <c r="C403" s="168" t="s">
        <v>507</v>
      </c>
      <c r="D403" s="168" t="s">
        <v>262</v>
      </c>
      <c r="E403" s="169" t="s">
        <v>521</v>
      </c>
      <c r="F403" s="256" t="s">
        <v>522</v>
      </c>
      <c r="G403" s="257"/>
      <c r="H403" s="257"/>
      <c r="I403" s="257"/>
      <c r="J403" s="170" t="s">
        <v>206</v>
      </c>
      <c r="K403" s="171">
        <v>4</v>
      </c>
      <c r="L403" s="258">
        <v>0</v>
      </c>
      <c r="M403" s="257"/>
      <c r="N403" s="259">
        <f>ROUND(L403*K403,2)</f>
        <v>0</v>
      </c>
      <c r="O403" s="248"/>
      <c r="P403" s="248"/>
      <c r="Q403" s="248"/>
      <c r="R403" s="123"/>
      <c r="T403" s="152" t="s">
        <v>3</v>
      </c>
      <c r="U403" s="40" t="s">
        <v>44</v>
      </c>
      <c r="W403" s="153">
        <f>V403*K403</f>
        <v>0</v>
      </c>
      <c r="X403" s="153">
        <v>0.009</v>
      </c>
      <c r="Y403" s="153">
        <f>X403*K403</f>
        <v>0.036</v>
      </c>
      <c r="Z403" s="153">
        <v>0</v>
      </c>
      <c r="AA403" s="154">
        <f>Z403*K403</f>
        <v>0</v>
      </c>
      <c r="AR403" s="17" t="s">
        <v>265</v>
      </c>
      <c r="AT403" s="17" t="s">
        <v>262</v>
      </c>
      <c r="AU403" s="17" t="s">
        <v>103</v>
      </c>
      <c r="AY403" s="17" t="s">
        <v>159</v>
      </c>
      <c r="BE403" s="98">
        <f>IF(U403="základní",N403,0)</f>
        <v>0</v>
      </c>
      <c r="BF403" s="98">
        <f>IF(U403="snížená",N403,0)</f>
        <v>0</v>
      </c>
      <c r="BG403" s="98">
        <f>IF(U403="zákl. přenesená",N403,0)</f>
        <v>0</v>
      </c>
      <c r="BH403" s="98">
        <f>IF(U403="sníž. přenesená",N403,0)</f>
        <v>0</v>
      </c>
      <c r="BI403" s="98">
        <f>IF(U403="nulová",N403,0)</f>
        <v>0</v>
      </c>
      <c r="BJ403" s="17" t="s">
        <v>21</v>
      </c>
      <c r="BK403" s="98">
        <f>ROUND(L403*K403,2)</f>
        <v>0</v>
      </c>
      <c r="BL403" s="17" t="s">
        <v>196</v>
      </c>
      <c r="BM403" s="17" t="s">
        <v>850</v>
      </c>
    </row>
    <row r="404" spans="2:65" s="1" customFormat="1" ht="44.25" customHeight="1">
      <c r="B404" s="121"/>
      <c r="C404" s="148" t="s">
        <v>512</v>
      </c>
      <c r="D404" s="148" t="s">
        <v>160</v>
      </c>
      <c r="E404" s="149" t="s">
        <v>525</v>
      </c>
      <c r="F404" s="247" t="s">
        <v>526</v>
      </c>
      <c r="G404" s="248"/>
      <c r="H404" s="248"/>
      <c r="I404" s="248"/>
      <c r="J404" s="150" t="s">
        <v>211</v>
      </c>
      <c r="K404" s="151">
        <v>51.3</v>
      </c>
      <c r="L404" s="249">
        <v>0</v>
      </c>
      <c r="M404" s="248"/>
      <c r="N404" s="250">
        <f>ROUND(L404*K404,2)</f>
        <v>0</v>
      </c>
      <c r="O404" s="248"/>
      <c r="P404" s="248"/>
      <c r="Q404" s="248"/>
      <c r="R404" s="123"/>
      <c r="T404" s="152" t="s">
        <v>3</v>
      </c>
      <c r="U404" s="40" t="s">
        <v>44</v>
      </c>
      <c r="W404" s="153">
        <f>V404*K404</f>
        <v>0</v>
      </c>
      <c r="X404" s="153">
        <v>0.00431</v>
      </c>
      <c r="Y404" s="153">
        <f>X404*K404</f>
        <v>0.22110299999999997</v>
      </c>
      <c r="Z404" s="153">
        <v>0</v>
      </c>
      <c r="AA404" s="154">
        <f>Z404*K404</f>
        <v>0</v>
      </c>
      <c r="AR404" s="17" t="s">
        <v>196</v>
      </c>
      <c r="AT404" s="17" t="s">
        <v>160</v>
      </c>
      <c r="AU404" s="17" t="s">
        <v>103</v>
      </c>
      <c r="AY404" s="17" t="s">
        <v>159</v>
      </c>
      <c r="BE404" s="98">
        <f>IF(U404="základní",N404,0)</f>
        <v>0</v>
      </c>
      <c r="BF404" s="98">
        <f>IF(U404="snížená",N404,0)</f>
        <v>0</v>
      </c>
      <c r="BG404" s="98">
        <f>IF(U404="zákl. přenesená",N404,0)</f>
        <v>0</v>
      </c>
      <c r="BH404" s="98">
        <f>IF(U404="sníž. přenesená",N404,0)</f>
        <v>0</v>
      </c>
      <c r="BI404" s="98">
        <f>IF(U404="nulová",N404,0)</f>
        <v>0</v>
      </c>
      <c r="BJ404" s="17" t="s">
        <v>21</v>
      </c>
      <c r="BK404" s="98">
        <f>ROUND(L404*K404,2)</f>
        <v>0</v>
      </c>
      <c r="BL404" s="17" t="s">
        <v>196</v>
      </c>
      <c r="BM404" s="17" t="s">
        <v>851</v>
      </c>
    </row>
    <row r="405" spans="2:51" s="10" customFormat="1" ht="22.5" customHeight="1">
      <c r="B405" s="155"/>
      <c r="E405" s="156" t="s">
        <v>3</v>
      </c>
      <c r="F405" s="251" t="s">
        <v>852</v>
      </c>
      <c r="G405" s="252"/>
      <c r="H405" s="252"/>
      <c r="I405" s="252"/>
      <c r="K405" s="157">
        <v>51.3</v>
      </c>
      <c r="R405" s="158"/>
      <c r="T405" s="159"/>
      <c r="AA405" s="160"/>
      <c r="AT405" s="156" t="s">
        <v>167</v>
      </c>
      <c r="AU405" s="156" t="s">
        <v>103</v>
      </c>
      <c r="AV405" s="10" t="s">
        <v>103</v>
      </c>
      <c r="AW405" s="10" t="s">
        <v>36</v>
      </c>
      <c r="AX405" s="10" t="s">
        <v>79</v>
      </c>
      <c r="AY405" s="156" t="s">
        <v>159</v>
      </c>
    </row>
    <row r="406" spans="2:51" s="11" customFormat="1" ht="22.5" customHeight="1">
      <c r="B406" s="161"/>
      <c r="E406" s="162" t="s">
        <v>3</v>
      </c>
      <c r="F406" s="253" t="s">
        <v>168</v>
      </c>
      <c r="G406" s="254"/>
      <c r="H406" s="254"/>
      <c r="I406" s="254"/>
      <c r="K406" s="163">
        <v>51.3</v>
      </c>
      <c r="R406" s="164"/>
      <c r="T406" s="165"/>
      <c r="AA406" s="166"/>
      <c r="AT406" s="167" t="s">
        <v>167</v>
      </c>
      <c r="AU406" s="167" t="s">
        <v>103</v>
      </c>
      <c r="AV406" s="11" t="s">
        <v>164</v>
      </c>
      <c r="AW406" s="11" t="s">
        <v>36</v>
      </c>
      <c r="AX406" s="11" t="s">
        <v>21</v>
      </c>
      <c r="AY406" s="167" t="s">
        <v>159</v>
      </c>
    </row>
    <row r="407" spans="2:65" s="1" customFormat="1" ht="31.5" customHeight="1">
      <c r="B407" s="121"/>
      <c r="C407" s="148" t="s">
        <v>515</v>
      </c>
      <c r="D407" s="148" t="s">
        <v>160</v>
      </c>
      <c r="E407" s="149" t="s">
        <v>530</v>
      </c>
      <c r="F407" s="247" t="s">
        <v>531</v>
      </c>
      <c r="G407" s="248"/>
      <c r="H407" s="248"/>
      <c r="I407" s="248"/>
      <c r="J407" s="150" t="s">
        <v>211</v>
      </c>
      <c r="K407" s="151">
        <v>69.97</v>
      </c>
      <c r="L407" s="249">
        <v>0</v>
      </c>
      <c r="M407" s="248"/>
      <c r="N407" s="250">
        <f>ROUND(L407*K407,2)</f>
        <v>0</v>
      </c>
      <c r="O407" s="248"/>
      <c r="P407" s="248"/>
      <c r="Q407" s="248"/>
      <c r="R407" s="123"/>
      <c r="T407" s="152" t="s">
        <v>3</v>
      </c>
      <c r="U407" s="40" t="s">
        <v>44</v>
      </c>
      <c r="W407" s="153">
        <f>V407*K407</f>
        <v>0</v>
      </c>
      <c r="X407" s="153">
        <v>0.00431</v>
      </c>
      <c r="Y407" s="153">
        <f>X407*K407</f>
        <v>0.30157069999999997</v>
      </c>
      <c r="Z407" s="153">
        <v>0</v>
      </c>
      <c r="AA407" s="154">
        <f>Z407*K407</f>
        <v>0</v>
      </c>
      <c r="AR407" s="17" t="s">
        <v>196</v>
      </c>
      <c r="AT407" s="17" t="s">
        <v>160</v>
      </c>
      <c r="AU407" s="17" t="s">
        <v>103</v>
      </c>
      <c r="AY407" s="17" t="s">
        <v>159</v>
      </c>
      <c r="BE407" s="98">
        <f>IF(U407="základní",N407,0)</f>
        <v>0</v>
      </c>
      <c r="BF407" s="98">
        <f>IF(U407="snížená",N407,0)</f>
        <v>0</v>
      </c>
      <c r="BG407" s="98">
        <f>IF(U407="zákl. přenesená",N407,0)</f>
        <v>0</v>
      </c>
      <c r="BH407" s="98">
        <f>IF(U407="sníž. přenesená",N407,0)</f>
        <v>0</v>
      </c>
      <c r="BI407" s="98">
        <f>IF(U407="nulová",N407,0)</f>
        <v>0</v>
      </c>
      <c r="BJ407" s="17" t="s">
        <v>21</v>
      </c>
      <c r="BK407" s="98">
        <f>ROUND(L407*K407,2)</f>
        <v>0</v>
      </c>
      <c r="BL407" s="17" t="s">
        <v>196</v>
      </c>
      <c r="BM407" s="17" t="s">
        <v>853</v>
      </c>
    </row>
    <row r="408" spans="2:51" s="10" customFormat="1" ht="22.5" customHeight="1">
      <c r="B408" s="155"/>
      <c r="E408" s="156" t="s">
        <v>3</v>
      </c>
      <c r="F408" s="251" t="s">
        <v>854</v>
      </c>
      <c r="G408" s="252"/>
      <c r="H408" s="252"/>
      <c r="I408" s="252"/>
      <c r="K408" s="157">
        <v>69.97</v>
      </c>
      <c r="R408" s="158"/>
      <c r="T408" s="159"/>
      <c r="AA408" s="160"/>
      <c r="AT408" s="156" t="s">
        <v>167</v>
      </c>
      <c r="AU408" s="156" t="s">
        <v>103</v>
      </c>
      <c r="AV408" s="10" t="s">
        <v>103</v>
      </c>
      <c r="AW408" s="10" t="s">
        <v>36</v>
      </c>
      <c r="AX408" s="10" t="s">
        <v>79</v>
      </c>
      <c r="AY408" s="156" t="s">
        <v>159</v>
      </c>
    </row>
    <row r="409" spans="2:51" s="11" customFormat="1" ht="22.5" customHeight="1">
      <c r="B409" s="161"/>
      <c r="E409" s="162" t="s">
        <v>3</v>
      </c>
      <c r="F409" s="253" t="s">
        <v>168</v>
      </c>
      <c r="G409" s="254"/>
      <c r="H409" s="254"/>
      <c r="I409" s="254"/>
      <c r="K409" s="163">
        <v>69.97</v>
      </c>
      <c r="R409" s="164"/>
      <c r="T409" s="165"/>
      <c r="AA409" s="166"/>
      <c r="AT409" s="167" t="s">
        <v>167</v>
      </c>
      <c r="AU409" s="167" t="s">
        <v>103</v>
      </c>
      <c r="AV409" s="11" t="s">
        <v>164</v>
      </c>
      <c r="AW409" s="11" t="s">
        <v>36</v>
      </c>
      <c r="AX409" s="11" t="s">
        <v>21</v>
      </c>
      <c r="AY409" s="167" t="s">
        <v>159</v>
      </c>
    </row>
    <row r="410" spans="2:65" s="1" customFormat="1" ht="31.5" customHeight="1">
      <c r="B410" s="121"/>
      <c r="C410" s="148" t="s">
        <v>520</v>
      </c>
      <c r="D410" s="148" t="s">
        <v>160</v>
      </c>
      <c r="E410" s="149" t="s">
        <v>535</v>
      </c>
      <c r="F410" s="247" t="s">
        <v>536</v>
      </c>
      <c r="G410" s="248"/>
      <c r="H410" s="248"/>
      <c r="I410" s="248"/>
      <c r="J410" s="150" t="s">
        <v>211</v>
      </c>
      <c r="K410" s="151">
        <v>37.85</v>
      </c>
      <c r="L410" s="249">
        <v>0</v>
      </c>
      <c r="M410" s="248"/>
      <c r="N410" s="250">
        <f>ROUND(L410*K410,2)</f>
        <v>0</v>
      </c>
      <c r="O410" s="248"/>
      <c r="P410" s="248"/>
      <c r="Q410" s="248"/>
      <c r="R410" s="123"/>
      <c r="T410" s="152" t="s">
        <v>3</v>
      </c>
      <c r="U410" s="40" t="s">
        <v>44</v>
      </c>
      <c r="W410" s="153">
        <f>V410*K410</f>
        <v>0</v>
      </c>
      <c r="X410" s="153">
        <v>0.00586</v>
      </c>
      <c r="Y410" s="153">
        <f>X410*K410</f>
        <v>0.221801</v>
      </c>
      <c r="Z410" s="153">
        <v>0</v>
      </c>
      <c r="AA410" s="154">
        <f>Z410*K410</f>
        <v>0</v>
      </c>
      <c r="AR410" s="17" t="s">
        <v>196</v>
      </c>
      <c r="AT410" s="17" t="s">
        <v>160</v>
      </c>
      <c r="AU410" s="17" t="s">
        <v>103</v>
      </c>
      <c r="AY410" s="17" t="s">
        <v>159</v>
      </c>
      <c r="BE410" s="98">
        <f>IF(U410="základní",N410,0)</f>
        <v>0</v>
      </c>
      <c r="BF410" s="98">
        <f>IF(U410="snížená",N410,0)</f>
        <v>0</v>
      </c>
      <c r="BG410" s="98">
        <f>IF(U410="zákl. přenesená",N410,0)</f>
        <v>0</v>
      </c>
      <c r="BH410" s="98">
        <f>IF(U410="sníž. přenesená",N410,0)</f>
        <v>0</v>
      </c>
      <c r="BI410" s="98">
        <f>IF(U410="nulová",N410,0)</f>
        <v>0</v>
      </c>
      <c r="BJ410" s="17" t="s">
        <v>21</v>
      </c>
      <c r="BK410" s="98">
        <f>ROUND(L410*K410,2)</f>
        <v>0</v>
      </c>
      <c r="BL410" s="17" t="s">
        <v>196</v>
      </c>
      <c r="BM410" s="17" t="s">
        <v>855</v>
      </c>
    </row>
    <row r="411" spans="2:51" s="10" customFormat="1" ht="22.5" customHeight="1">
      <c r="B411" s="155"/>
      <c r="E411" s="156" t="s">
        <v>3</v>
      </c>
      <c r="F411" s="251" t="s">
        <v>856</v>
      </c>
      <c r="G411" s="252"/>
      <c r="H411" s="252"/>
      <c r="I411" s="252"/>
      <c r="K411" s="157">
        <v>37.85</v>
      </c>
      <c r="R411" s="158"/>
      <c r="T411" s="159"/>
      <c r="AA411" s="160"/>
      <c r="AT411" s="156" t="s">
        <v>167</v>
      </c>
      <c r="AU411" s="156" t="s">
        <v>103</v>
      </c>
      <c r="AV411" s="10" t="s">
        <v>103</v>
      </c>
      <c r="AW411" s="10" t="s">
        <v>36</v>
      </c>
      <c r="AX411" s="10" t="s">
        <v>79</v>
      </c>
      <c r="AY411" s="156" t="s">
        <v>159</v>
      </c>
    </row>
    <row r="412" spans="2:51" s="11" customFormat="1" ht="22.5" customHeight="1">
      <c r="B412" s="161"/>
      <c r="E412" s="162" t="s">
        <v>3</v>
      </c>
      <c r="F412" s="253" t="s">
        <v>168</v>
      </c>
      <c r="G412" s="254"/>
      <c r="H412" s="254"/>
      <c r="I412" s="254"/>
      <c r="K412" s="163">
        <v>37.85</v>
      </c>
      <c r="R412" s="164"/>
      <c r="T412" s="165"/>
      <c r="AA412" s="166"/>
      <c r="AT412" s="167" t="s">
        <v>167</v>
      </c>
      <c r="AU412" s="167" t="s">
        <v>103</v>
      </c>
      <c r="AV412" s="11" t="s">
        <v>164</v>
      </c>
      <c r="AW412" s="11" t="s">
        <v>36</v>
      </c>
      <c r="AX412" s="11" t="s">
        <v>21</v>
      </c>
      <c r="AY412" s="167" t="s">
        <v>159</v>
      </c>
    </row>
    <row r="413" spans="2:65" s="1" customFormat="1" ht="31.5" customHeight="1">
      <c r="B413" s="121"/>
      <c r="C413" s="148" t="s">
        <v>524</v>
      </c>
      <c r="D413" s="148" t="s">
        <v>160</v>
      </c>
      <c r="E413" s="149" t="s">
        <v>540</v>
      </c>
      <c r="F413" s="247" t="s">
        <v>541</v>
      </c>
      <c r="G413" s="248"/>
      <c r="H413" s="248"/>
      <c r="I413" s="248"/>
      <c r="J413" s="150" t="s">
        <v>211</v>
      </c>
      <c r="K413" s="151">
        <v>37.85</v>
      </c>
      <c r="L413" s="249">
        <v>0</v>
      </c>
      <c r="M413" s="248"/>
      <c r="N413" s="250">
        <f>ROUND(L413*K413,2)</f>
        <v>0</v>
      </c>
      <c r="O413" s="248"/>
      <c r="P413" s="248"/>
      <c r="Q413" s="248"/>
      <c r="R413" s="123"/>
      <c r="T413" s="152" t="s">
        <v>3</v>
      </c>
      <c r="U413" s="40" t="s">
        <v>44</v>
      </c>
      <c r="W413" s="153">
        <f>V413*K413</f>
        <v>0</v>
      </c>
      <c r="X413" s="153">
        <v>0.00173</v>
      </c>
      <c r="Y413" s="153">
        <f>X413*K413</f>
        <v>0.0654805</v>
      </c>
      <c r="Z413" s="153">
        <v>0</v>
      </c>
      <c r="AA413" s="154">
        <f>Z413*K413</f>
        <v>0</v>
      </c>
      <c r="AR413" s="17" t="s">
        <v>196</v>
      </c>
      <c r="AT413" s="17" t="s">
        <v>160</v>
      </c>
      <c r="AU413" s="17" t="s">
        <v>103</v>
      </c>
      <c r="AY413" s="17" t="s">
        <v>159</v>
      </c>
      <c r="BE413" s="98">
        <f>IF(U413="základní",N413,0)</f>
        <v>0</v>
      </c>
      <c r="BF413" s="98">
        <f>IF(U413="snížená",N413,0)</f>
        <v>0</v>
      </c>
      <c r="BG413" s="98">
        <f>IF(U413="zákl. přenesená",N413,0)</f>
        <v>0</v>
      </c>
      <c r="BH413" s="98">
        <f>IF(U413="sníž. přenesená",N413,0)</f>
        <v>0</v>
      </c>
      <c r="BI413" s="98">
        <f>IF(U413="nulová",N413,0)</f>
        <v>0</v>
      </c>
      <c r="BJ413" s="17" t="s">
        <v>21</v>
      </c>
      <c r="BK413" s="98">
        <f>ROUND(L413*K413,2)</f>
        <v>0</v>
      </c>
      <c r="BL413" s="17" t="s">
        <v>196</v>
      </c>
      <c r="BM413" s="17" t="s">
        <v>857</v>
      </c>
    </row>
    <row r="414" spans="2:51" s="10" customFormat="1" ht="22.5" customHeight="1">
      <c r="B414" s="155"/>
      <c r="E414" s="156" t="s">
        <v>3</v>
      </c>
      <c r="F414" s="251" t="s">
        <v>856</v>
      </c>
      <c r="G414" s="252"/>
      <c r="H414" s="252"/>
      <c r="I414" s="252"/>
      <c r="K414" s="157">
        <v>37.85</v>
      </c>
      <c r="R414" s="158"/>
      <c r="T414" s="159"/>
      <c r="AA414" s="160"/>
      <c r="AT414" s="156" t="s">
        <v>167</v>
      </c>
      <c r="AU414" s="156" t="s">
        <v>103</v>
      </c>
      <c r="AV414" s="10" t="s">
        <v>103</v>
      </c>
      <c r="AW414" s="10" t="s">
        <v>36</v>
      </c>
      <c r="AX414" s="10" t="s">
        <v>79</v>
      </c>
      <c r="AY414" s="156" t="s">
        <v>159</v>
      </c>
    </row>
    <row r="415" spans="2:51" s="11" customFormat="1" ht="22.5" customHeight="1">
      <c r="B415" s="161"/>
      <c r="E415" s="162" t="s">
        <v>3</v>
      </c>
      <c r="F415" s="253" t="s">
        <v>168</v>
      </c>
      <c r="G415" s="254"/>
      <c r="H415" s="254"/>
      <c r="I415" s="254"/>
      <c r="K415" s="163">
        <v>37.85</v>
      </c>
      <c r="R415" s="164"/>
      <c r="T415" s="165"/>
      <c r="AA415" s="166"/>
      <c r="AT415" s="167" t="s">
        <v>167</v>
      </c>
      <c r="AU415" s="167" t="s">
        <v>103</v>
      </c>
      <c r="AV415" s="11" t="s">
        <v>164</v>
      </c>
      <c r="AW415" s="11" t="s">
        <v>36</v>
      </c>
      <c r="AX415" s="11" t="s">
        <v>21</v>
      </c>
      <c r="AY415" s="167" t="s">
        <v>159</v>
      </c>
    </row>
    <row r="416" spans="2:65" s="1" customFormat="1" ht="31.5" customHeight="1">
      <c r="B416" s="121"/>
      <c r="C416" s="148" t="s">
        <v>529</v>
      </c>
      <c r="D416" s="148" t="s">
        <v>160</v>
      </c>
      <c r="E416" s="149" t="s">
        <v>858</v>
      </c>
      <c r="F416" s="247" t="s">
        <v>859</v>
      </c>
      <c r="G416" s="248"/>
      <c r="H416" s="248"/>
      <c r="I416" s="248"/>
      <c r="J416" s="150" t="s">
        <v>211</v>
      </c>
      <c r="K416" s="151">
        <v>13.85</v>
      </c>
      <c r="L416" s="249">
        <v>0</v>
      </c>
      <c r="M416" s="248"/>
      <c r="N416" s="250">
        <f>ROUND(L416*K416,2)</f>
        <v>0</v>
      </c>
      <c r="O416" s="248"/>
      <c r="P416" s="248"/>
      <c r="Q416" s="248"/>
      <c r="R416" s="123"/>
      <c r="T416" s="152" t="s">
        <v>3</v>
      </c>
      <c r="U416" s="40" t="s">
        <v>44</v>
      </c>
      <c r="W416" s="153">
        <f>V416*K416</f>
        <v>0</v>
      </c>
      <c r="X416" s="153">
        <v>0.00287</v>
      </c>
      <c r="Y416" s="153">
        <f>X416*K416</f>
        <v>0.0397495</v>
      </c>
      <c r="Z416" s="153">
        <v>0</v>
      </c>
      <c r="AA416" s="154">
        <f>Z416*K416</f>
        <v>0</v>
      </c>
      <c r="AR416" s="17" t="s">
        <v>196</v>
      </c>
      <c r="AT416" s="17" t="s">
        <v>160</v>
      </c>
      <c r="AU416" s="17" t="s">
        <v>103</v>
      </c>
      <c r="AY416" s="17" t="s">
        <v>159</v>
      </c>
      <c r="BE416" s="98">
        <f>IF(U416="základní",N416,0)</f>
        <v>0</v>
      </c>
      <c r="BF416" s="98">
        <f>IF(U416="snížená",N416,0)</f>
        <v>0</v>
      </c>
      <c r="BG416" s="98">
        <f>IF(U416="zákl. přenesená",N416,0)</f>
        <v>0</v>
      </c>
      <c r="BH416" s="98">
        <f>IF(U416="sníž. přenesená",N416,0)</f>
        <v>0</v>
      </c>
      <c r="BI416" s="98">
        <f>IF(U416="nulová",N416,0)</f>
        <v>0</v>
      </c>
      <c r="BJ416" s="17" t="s">
        <v>21</v>
      </c>
      <c r="BK416" s="98">
        <f>ROUND(L416*K416,2)</f>
        <v>0</v>
      </c>
      <c r="BL416" s="17" t="s">
        <v>196</v>
      </c>
      <c r="BM416" s="17" t="s">
        <v>860</v>
      </c>
    </row>
    <row r="417" spans="2:51" s="10" customFormat="1" ht="22.5" customHeight="1">
      <c r="B417" s="155"/>
      <c r="E417" s="156" t="s">
        <v>3</v>
      </c>
      <c r="F417" s="251" t="s">
        <v>861</v>
      </c>
      <c r="G417" s="252"/>
      <c r="H417" s="252"/>
      <c r="I417" s="252"/>
      <c r="K417" s="157">
        <v>13.85</v>
      </c>
      <c r="R417" s="158"/>
      <c r="T417" s="159"/>
      <c r="AA417" s="160"/>
      <c r="AT417" s="156" t="s">
        <v>167</v>
      </c>
      <c r="AU417" s="156" t="s">
        <v>103</v>
      </c>
      <c r="AV417" s="10" t="s">
        <v>103</v>
      </c>
      <c r="AW417" s="10" t="s">
        <v>36</v>
      </c>
      <c r="AX417" s="10" t="s">
        <v>79</v>
      </c>
      <c r="AY417" s="156" t="s">
        <v>159</v>
      </c>
    </row>
    <row r="418" spans="2:51" s="11" customFormat="1" ht="22.5" customHeight="1">
      <c r="B418" s="161"/>
      <c r="E418" s="162" t="s">
        <v>3</v>
      </c>
      <c r="F418" s="253" t="s">
        <v>168</v>
      </c>
      <c r="G418" s="254"/>
      <c r="H418" s="254"/>
      <c r="I418" s="254"/>
      <c r="K418" s="163">
        <v>13.85</v>
      </c>
      <c r="R418" s="164"/>
      <c r="T418" s="165"/>
      <c r="AA418" s="166"/>
      <c r="AT418" s="167" t="s">
        <v>167</v>
      </c>
      <c r="AU418" s="167" t="s">
        <v>103</v>
      </c>
      <c r="AV418" s="11" t="s">
        <v>164</v>
      </c>
      <c r="AW418" s="11" t="s">
        <v>36</v>
      </c>
      <c r="AX418" s="11" t="s">
        <v>21</v>
      </c>
      <c r="AY418" s="167" t="s">
        <v>159</v>
      </c>
    </row>
    <row r="419" spans="2:65" s="1" customFormat="1" ht="31.5" customHeight="1">
      <c r="B419" s="121"/>
      <c r="C419" s="148" t="s">
        <v>534</v>
      </c>
      <c r="D419" s="148" t="s">
        <v>160</v>
      </c>
      <c r="E419" s="149" t="s">
        <v>544</v>
      </c>
      <c r="F419" s="247" t="s">
        <v>545</v>
      </c>
      <c r="G419" s="248"/>
      <c r="H419" s="248"/>
      <c r="I419" s="248"/>
      <c r="J419" s="150" t="s">
        <v>211</v>
      </c>
      <c r="K419" s="151">
        <v>114.79</v>
      </c>
      <c r="L419" s="249">
        <v>0</v>
      </c>
      <c r="M419" s="248"/>
      <c r="N419" s="250">
        <f>ROUND(L419*K419,2)</f>
        <v>0</v>
      </c>
      <c r="O419" s="248"/>
      <c r="P419" s="248"/>
      <c r="Q419" s="248"/>
      <c r="R419" s="123"/>
      <c r="T419" s="152" t="s">
        <v>3</v>
      </c>
      <c r="U419" s="40" t="s">
        <v>44</v>
      </c>
      <c r="W419" s="153">
        <f>V419*K419</f>
        <v>0</v>
      </c>
      <c r="X419" s="153">
        <v>0.00296</v>
      </c>
      <c r="Y419" s="153">
        <f>X419*K419</f>
        <v>0.33977840000000004</v>
      </c>
      <c r="Z419" s="153">
        <v>0</v>
      </c>
      <c r="AA419" s="154">
        <f>Z419*K419</f>
        <v>0</v>
      </c>
      <c r="AR419" s="17" t="s">
        <v>196</v>
      </c>
      <c r="AT419" s="17" t="s">
        <v>160</v>
      </c>
      <c r="AU419" s="17" t="s">
        <v>103</v>
      </c>
      <c r="AY419" s="17" t="s">
        <v>159</v>
      </c>
      <c r="BE419" s="98">
        <f>IF(U419="základní",N419,0)</f>
        <v>0</v>
      </c>
      <c r="BF419" s="98">
        <f>IF(U419="snížená",N419,0)</f>
        <v>0</v>
      </c>
      <c r="BG419" s="98">
        <f>IF(U419="zákl. přenesená",N419,0)</f>
        <v>0</v>
      </c>
      <c r="BH419" s="98">
        <f>IF(U419="sníž. přenesená",N419,0)</f>
        <v>0</v>
      </c>
      <c r="BI419" s="98">
        <f>IF(U419="nulová",N419,0)</f>
        <v>0</v>
      </c>
      <c r="BJ419" s="17" t="s">
        <v>21</v>
      </c>
      <c r="BK419" s="98">
        <f>ROUND(L419*K419,2)</f>
        <v>0</v>
      </c>
      <c r="BL419" s="17" t="s">
        <v>196</v>
      </c>
      <c r="BM419" s="17" t="s">
        <v>862</v>
      </c>
    </row>
    <row r="420" spans="2:51" s="10" customFormat="1" ht="22.5" customHeight="1">
      <c r="B420" s="155"/>
      <c r="E420" s="156" t="s">
        <v>3</v>
      </c>
      <c r="F420" s="251" t="s">
        <v>863</v>
      </c>
      <c r="G420" s="252"/>
      <c r="H420" s="252"/>
      <c r="I420" s="252"/>
      <c r="K420" s="157">
        <v>114.79</v>
      </c>
      <c r="R420" s="158"/>
      <c r="T420" s="159"/>
      <c r="AA420" s="160"/>
      <c r="AT420" s="156" t="s">
        <v>167</v>
      </c>
      <c r="AU420" s="156" t="s">
        <v>103</v>
      </c>
      <c r="AV420" s="10" t="s">
        <v>103</v>
      </c>
      <c r="AW420" s="10" t="s">
        <v>36</v>
      </c>
      <c r="AX420" s="10" t="s">
        <v>79</v>
      </c>
      <c r="AY420" s="156" t="s">
        <v>159</v>
      </c>
    </row>
    <row r="421" spans="2:51" s="11" customFormat="1" ht="22.5" customHeight="1">
      <c r="B421" s="161"/>
      <c r="E421" s="162" t="s">
        <v>3</v>
      </c>
      <c r="F421" s="253" t="s">
        <v>168</v>
      </c>
      <c r="G421" s="254"/>
      <c r="H421" s="254"/>
      <c r="I421" s="254"/>
      <c r="K421" s="163">
        <v>114.79</v>
      </c>
      <c r="R421" s="164"/>
      <c r="T421" s="165"/>
      <c r="AA421" s="166"/>
      <c r="AT421" s="167" t="s">
        <v>167</v>
      </c>
      <c r="AU421" s="167" t="s">
        <v>103</v>
      </c>
      <c r="AV421" s="11" t="s">
        <v>164</v>
      </c>
      <c r="AW421" s="11" t="s">
        <v>36</v>
      </c>
      <c r="AX421" s="11" t="s">
        <v>21</v>
      </c>
      <c r="AY421" s="167" t="s">
        <v>159</v>
      </c>
    </row>
    <row r="422" spans="2:65" s="1" customFormat="1" ht="31.5" customHeight="1">
      <c r="B422" s="121"/>
      <c r="C422" s="148" t="s">
        <v>539</v>
      </c>
      <c r="D422" s="148" t="s">
        <v>160</v>
      </c>
      <c r="E422" s="149" t="s">
        <v>549</v>
      </c>
      <c r="F422" s="247" t="s">
        <v>550</v>
      </c>
      <c r="G422" s="248"/>
      <c r="H422" s="248"/>
      <c r="I422" s="248"/>
      <c r="J422" s="150" t="s">
        <v>211</v>
      </c>
      <c r="K422" s="151">
        <v>113</v>
      </c>
      <c r="L422" s="249">
        <v>0</v>
      </c>
      <c r="M422" s="248"/>
      <c r="N422" s="250">
        <f>ROUND(L422*K422,2)</f>
        <v>0</v>
      </c>
      <c r="O422" s="248"/>
      <c r="P422" s="248"/>
      <c r="Q422" s="248"/>
      <c r="R422" s="123"/>
      <c r="T422" s="152" t="s">
        <v>3</v>
      </c>
      <c r="U422" s="40" t="s">
        <v>44</v>
      </c>
      <c r="W422" s="153">
        <f>V422*K422</f>
        <v>0</v>
      </c>
      <c r="X422" s="153">
        <v>0.0024</v>
      </c>
      <c r="Y422" s="153">
        <f>X422*K422</f>
        <v>0.2712</v>
      </c>
      <c r="Z422" s="153">
        <v>0</v>
      </c>
      <c r="AA422" s="154">
        <f>Z422*K422</f>
        <v>0</v>
      </c>
      <c r="AR422" s="17" t="s">
        <v>196</v>
      </c>
      <c r="AT422" s="17" t="s">
        <v>160</v>
      </c>
      <c r="AU422" s="17" t="s">
        <v>103</v>
      </c>
      <c r="AY422" s="17" t="s">
        <v>159</v>
      </c>
      <c r="BE422" s="98">
        <f>IF(U422="základní",N422,0)</f>
        <v>0</v>
      </c>
      <c r="BF422" s="98">
        <f>IF(U422="snížená",N422,0)</f>
        <v>0</v>
      </c>
      <c r="BG422" s="98">
        <f>IF(U422="zákl. přenesená",N422,0)</f>
        <v>0</v>
      </c>
      <c r="BH422" s="98">
        <f>IF(U422="sníž. přenesená",N422,0)</f>
        <v>0</v>
      </c>
      <c r="BI422" s="98">
        <f>IF(U422="nulová",N422,0)</f>
        <v>0</v>
      </c>
      <c r="BJ422" s="17" t="s">
        <v>21</v>
      </c>
      <c r="BK422" s="98">
        <f>ROUND(L422*K422,2)</f>
        <v>0</v>
      </c>
      <c r="BL422" s="17" t="s">
        <v>196</v>
      </c>
      <c r="BM422" s="17" t="s">
        <v>864</v>
      </c>
    </row>
    <row r="423" spans="2:51" s="10" customFormat="1" ht="22.5" customHeight="1">
      <c r="B423" s="155"/>
      <c r="E423" s="156" t="s">
        <v>3</v>
      </c>
      <c r="F423" s="251" t="s">
        <v>865</v>
      </c>
      <c r="G423" s="252"/>
      <c r="H423" s="252"/>
      <c r="I423" s="252"/>
      <c r="K423" s="157">
        <v>23</v>
      </c>
      <c r="R423" s="158"/>
      <c r="T423" s="159"/>
      <c r="AA423" s="160"/>
      <c r="AT423" s="156" t="s">
        <v>167</v>
      </c>
      <c r="AU423" s="156" t="s">
        <v>103</v>
      </c>
      <c r="AV423" s="10" t="s">
        <v>103</v>
      </c>
      <c r="AW423" s="10" t="s">
        <v>36</v>
      </c>
      <c r="AX423" s="10" t="s">
        <v>79</v>
      </c>
      <c r="AY423" s="156" t="s">
        <v>159</v>
      </c>
    </row>
    <row r="424" spans="2:51" s="10" customFormat="1" ht="22.5" customHeight="1">
      <c r="B424" s="155"/>
      <c r="E424" s="156" t="s">
        <v>3</v>
      </c>
      <c r="F424" s="260" t="s">
        <v>866</v>
      </c>
      <c r="G424" s="252"/>
      <c r="H424" s="252"/>
      <c r="I424" s="252"/>
      <c r="K424" s="157">
        <v>3</v>
      </c>
      <c r="R424" s="158"/>
      <c r="T424" s="159"/>
      <c r="AA424" s="160"/>
      <c r="AT424" s="156" t="s">
        <v>167</v>
      </c>
      <c r="AU424" s="156" t="s">
        <v>103</v>
      </c>
      <c r="AV424" s="10" t="s">
        <v>103</v>
      </c>
      <c r="AW424" s="10" t="s">
        <v>36</v>
      </c>
      <c r="AX424" s="10" t="s">
        <v>79</v>
      </c>
      <c r="AY424" s="156" t="s">
        <v>159</v>
      </c>
    </row>
    <row r="425" spans="2:51" s="10" customFormat="1" ht="22.5" customHeight="1">
      <c r="B425" s="155"/>
      <c r="E425" s="156" t="s">
        <v>3</v>
      </c>
      <c r="F425" s="260" t="s">
        <v>867</v>
      </c>
      <c r="G425" s="252"/>
      <c r="H425" s="252"/>
      <c r="I425" s="252"/>
      <c r="K425" s="157">
        <v>3</v>
      </c>
      <c r="R425" s="158"/>
      <c r="T425" s="159"/>
      <c r="AA425" s="160"/>
      <c r="AT425" s="156" t="s">
        <v>167</v>
      </c>
      <c r="AU425" s="156" t="s">
        <v>103</v>
      </c>
      <c r="AV425" s="10" t="s">
        <v>103</v>
      </c>
      <c r="AW425" s="10" t="s">
        <v>36</v>
      </c>
      <c r="AX425" s="10" t="s">
        <v>79</v>
      </c>
      <c r="AY425" s="156" t="s">
        <v>159</v>
      </c>
    </row>
    <row r="426" spans="2:51" s="10" customFormat="1" ht="22.5" customHeight="1">
      <c r="B426" s="155"/>
      <c r="E426" s="156" t="s">
        <v>3</v>
      </c>
      <c r="F426" s="260" t="s">
        <v>868</v>
      </c>
      <c r="G426" s="252"/>
      <c r="H426" s="252"/>
      <c r="I426" s="252"/>
      <c r="K426" s="157">
        <v>19</v>
      </c>
      <c r="R426" s="158"/>
      <c r="T426" s="159"/>
      <c r="AA426" s="160"/>
      <c r="AT426" s="156" t="s">
        <v>167</v>
      </c>
      <c r="AU426" s="156" t="s">
        <v>103</v>
      </c>
      <c r="AV426" s="10" t="s">
        <v>103</v>
      </c>
      <c r="AW426" s="10" t="s">
        <v>36</v>
      </c>
      <c r="AX426" s="10" t="s">
        <v>79</v>
      </c>
      <c r="AY426" s="156" t="s">
        <v>159</v>
      </c>
    </row>
    <row r="427" spans="2:51" s="10" customFormat="1" ht="22.5" customHeight="1">
      <c r="B427" s="155"/>
      <c r="E427" s="156" t="s">
        <v>3</v>
      </c>
      <c r="F427" s="260" t="s">
        <v>869</v>
      </c>
      <c r="G427" s="252"/>
      <c r="H427" s="252"/>
      <c r="I427" s="252"/>
      <c r="K427" s="157">
        <v>5</v>
      </c>
      <c r="R427" s="158"/>
      <c r="T427" s="159"/>
      <c r="AA427" s="160"/>
      <c r="AT427" s="156" t="s">
        <v>167</v>
      </c>
      <c r="AU427" s="156" t="s">
        <v>103</v>
      </c>
      <c r="AV427" s="10" t="s">
        <v>103</v>
      </c>
      <c r="AW427" s="10" t="s">
        <v>36</v>
      </c>
      <c r="AX427" s="10" t="s">
        <v>79</v>
      </c>
      <c r="AY427" s="156" t="s">
        <v>159</v>
      </c>
    </row>
    <row r="428" spans="2:51" s="10" customFormat="1" ht="22.5" customHeight="1">
      <c r="B428" s="155"/>
      <c r="E428" s="156" t="s">
        <v>3</v>
      </c>
      <c r="F428" s="260" t="s">
        <v>870</v>
      </c>
      <c r="G428" s="252"/>
      <c r="H428" s="252"/>
      <c r="I428" s="252"/>
      <c r="K428" s="157">
        <v>13</v>
      </c>
      <c r="R428" s="158"/>
      <c r="T428" s="159"/>
      <c r="AA428" s="160"/>
      <c r="AT428" s="156" t="s">
        <v>167</v>
      </c>
      <c r="AU428" s="156" t="s">
        <v>103</v>
      </c>
      <c r="AV428" s="10" t="s">
        <v>103</v>
      </c>
      <c r="AW428" s="10" t="s">
        <v>36</v>
      </c>
      <c r="AX428" s="10" t="s">
        <v>79</v>
      </c>
      <c r="AY428" s="156" t="s">
        <v>159</v>
      </c>
    </row>
    <row r="429" spans="2:51" s="10" customFormat="1" ht="22.5" customHeight="1">
      <c r="B429" s="155"/>
      <c r="E429" s="156" t="s">
        <v>3</v>
      </c>
      <c r="F429" s="260" t="s">
        <v>871</v>
      </c>
      <c r="G429" s="252"/>
      <c r="H429" s="252"/>
      <c r="I429" s="252"/>
      <c r="K429" s="157">
        <v>5</v>
      </c>
      <c r="R429" s="158"/>
      <c r="T429" s="159"/>
      <c r="AA429" s="160"/>
      <c r="AT429" s="156" t="s">
        <v>167</v>
      </c>
      <c r="AU429" s="156" t="s">
        <v>103</v>
      </c>
      <c r="AV429" s="10" t="s">
        <v>103</v>
      </c>
      <c r="AW429" s="10" t="s">
        <v>36</v>
      </c>
      <c r="AX429" s="10" t="s">
        <v>79</v>
      </c>
      <c r="AY429" s="156" t="s">
        <v>159</v>
      </c>
    </row>
    <row r="430" spans="2:51" s="10" customFormat="1" ht="22.5" customHeight="1">
      <c r="B430" s="155"/>
      <c r="E430" s="156" t="s">
        <v>3</v>
      </c>
      <c r="F430" s="260" t="s">
        <v>872</v>
      </c>
      <c r="G430" s="252"/>
      <c r="H430" s="252"/>
      <c r="I430" s="252"/>
      <c r="K430" s="157">
        <v>16</v>
      </c>
      <c r="R430" s="158"/>
      <c r="T430" s="159"/>
      <c r="AA430" s="160"/>
      <c r="AT430" s="156" t="s">
        <v>167</v>
      </c>
      <c r="AU430" s="156" t="s">
        <v>103</v>
      </c>
      <c r="AV430" s="10" t="s">
        <v>103</v>
      </c>
      <c r="AW430" s="10" t="s">
        <v>36</v>
      </c>
      <c r="AX430" s="10" t="s">
        <v>79</v>
      </c>
      <c r="AY430" s="156" t="s">
        <v>159</v>
      </c>
    </row>
    <row r="431" spans="2:51" s="10" customFormat="1" ht="22.5" customHeight="1">
      <c r="B431" s="155"/>
      <c r="E431" s="156" t="s">
        <v>3</v>
      </c>
      <c r="F431" s="260" t="s">
        <v>873</v>
      </c>
      <c r="G431" s="252"/>
      <c r="H431" s="252"/>
      <c r="I431" s="252"/>
      <c r="K431" s="157">
        <v>2</v>
      </c>
      <c r="R431" s="158"/>
      <c r="T431" s="159"/>
      <c r="AA431" s="160"/>
      <c r="AT431" s="156" t="s">
        <v>167</v>
      </c>
      <c r="AU431" s="156" t="s">
        <v>103</v>
      </c>
      <c r="AV431" s="10" t="s">
        <v>103</v>
      </c>
      <c r="AW431" s="10" t="s">
        <v>36</v>
      </c>
      <c r="AX431" s="10" t="s">
        <v>79</v>
      </c>
      <c r="AY431" s="156" t="s">
        <v>159</v>
      </c>
    </row>
    <row r="432" spans="2:51" s="10" customFormat="1" ht="22.5" customHeight="1">
      <c r="B432" s="155"/>
      <c r="E432" s="156" t="s">
        <v>3</v>
      </c>
      <c r="F432" s="260" t="s">
        <v>874</v>
      </c>
      <c r="G432" s="252"/>
      <c r="H432" s="252"/>
      <c r="I432" s="252"/>
      <c r="K432" s="157">
        <v>3</v>
      </c>
      <c r="R432" s="158"/>
      <c r="T432" s="159"/>
      <c r="AA432" s="160"/>
      <c r="AT432" s="156" t="s">
        <v>167</v>
      </c>
      <c r="AU432" s="156" t="s">
        <v>103</v>
      </c>
      <c r="AV432" s="10" t="s">
        <v>103</v>
      </c>
      <c r="AW432" s="10" t="s">
        <v>36</v>
      </c>
      <c r="AX432" s="10" t="s">
        <v>79</v>
      </c>
      <c r="AY432" s="156" t="s">
        <v>159</v>
      </c>
    </row>
    <row r="433" spans="2:51" s="10" customFormat="1" ht="22.5" customHeight="1">
      <c r="B433" s="155"/>
      <c r="E433" s="156" t="s">
        <v>3</v>
      </c>
      <c r="F433" s="260" t="s">
        <v>875</v>
      </c>
      <c r="G433" s="252"/>
      <c r="H433" s="252"/>
      <c r="I433" s="252"/>
      <c r="K433" s="157">
        <v>15</v>
      </c>
      <c r="R433" s="158"/>
      <c r="T433" s="159"/>
      <c r="AA433" s="160"/>
      <c r="AT433" s="156" t="s">
        <v>167</v>
      </c>
      <c r="AU433" s="156" t="s">
        <v>103</v>
      </c>
      <c r="AV433" s="10" t="s">
        <v>103</v>
      </c>
      <c r="AW433" s="10" t="s">
        <v>36</v>
      </c>
      <c r="AX433" s="10" t="s">
        <v>79</v>
      </c>
      <c r="AY433" s="156" t="s">
        <v>159</v>
      </c>
    </row>
    <row r="434" spans="2:51" s="10" customFormat="1" ht="22.5" customHeight="1">
      <c r="B434" s="155"/>
      <c r="E434" s="156" t="s">
        <v>3</v>
      </c>
      <c r="F434" s="260" t="s">
        <v>876</v>
      </c>
      <c r="G434" s="252"/>
      <c r="H434" s="252"/>
      <c r="I434" s="252"/>
      <c r="K434" s="157">
        <v>3</v>
      </c>
      <c r="R434" s="158"/>
      <c r="T434" s="159"/>
      <c r="AA434" s="160"/>
      <c r="AT434" s="156" t="s">
        <v>167</v>
      </c>
      <c r="AU434" s="156" t="s">
        <v>103</v>
      </c>
      <c r="AV434" s="10" t="s">
        <v>103</v>
      </c>
      <c r="AW434" s="10" t="s">
        <v>36</v>
      </c>
      <c r="AX434" s="10" t="s">
        <v>79</v>
      </c>
      <c r="AY434" s="156" t="s">
        <v>159</v>
      </c>
    </row>
    <row r="435" spans="2:51" s="10" customFormat="1" ht="22.5" customHeight="1">
      <c r="B435" s="155"/>
      <c r="E435" s="156" t="s">
        <v>3</v>
      </c>
      <c r="F435" s="260" t="s">
        <v>877</v>
      </c>
      <c r="G435" s="252"/>
      <c r="H435" s="252"/>
      <c r="I435" s="252"/>
      <c r="K435" s="157">
        <v>3</v>
      </c>
      <c r="R435" s="158"/>
      <c r="T435" s="159"/>
      <c r="AA435" s="160"/>
      <c r="AT435" s="156" t="s">
        <v>167</v>
      </c>
      <c r="AU435" s="156" t="s">
        <v>103</v>
      </c>
      <c r="AV435" s="10" t="s">
        <v>103</v>
      </c>
      <c r="AW435" s="10" t="s">
        <v>36</v>
      </c>
      <c r="AX435" s="10" t="s">
        <v>79</v>
      </c>
      <c r="AY435" s="156" t="s">
        <v>159</v>
      </c>
    </row>
    <row r="436" spans="2:51" s="11" customFormat="1" ht="22.5" customHeight="1">
      <c r="B436" s="161"/>
      <c r="E436" s="162" t="s">
        <v>3</v>
      </c>
      <c r="F436" s="253" t="s">
        <v>168</v>
      </c>
      <c r="G436" s="254"/>
      <c r="H436" s="254"/>
      <c r="I436" s="254"/>
      <c r="K436" s="163">
        <v>113</v>
      </c>
      <c r="R436" s="164"/>
      <c r="T436" s="165"/>
      <c r="AA436" s="166"/>
      <c r="AT436" s="167" t="s">
        <v>167</v>
      </c>
      <c r="AU436" s="167" t="s">
        <v>103</v>
      </c>
      <c r="AV436" s="11" t="s">
        <v>164</v>
      </c>
      <c r="AW436" s="11" t="s">
        <v>36</v>
      </c>
      <c r="AX436" s="11" t="s">
        <v>21</v>
      </c>
      <c r="AY436" s="167" t="s">
        <v>159</v>
      </c>
    </row>
    <row r="437" spans="2:65" s="1" customFormat="1" ht="48.75" customHeight="1">
      <c r="B437" s="121"/>
      <c r="C437" s="148" t="s">
        <v>543</v>
      </c>
      <c r="D437" s="148" t="s">
        <v>160</v>
      </c>
      <c r="E437" s="149" t="s">
        <v>878</v>
      </c>
      <c r="F437" s="247" t="s">
        <v>1068</v>
      </c>
      <c r="G437" s="248"/>
      <c r="H437" s="248"/>
      <c r="I437" s="248"/>
      <c r="J437" s="150" t="s">
        <v>211</v>
      </c>
      <c r="K437" s="151">
        <v>12.46</v>
      </c>
      <c r="L437" s="249">
        <v>0</v>
      </c>
      <c r="M437" s="248"/>
      <c r="N437" s="250">
        <f>ROUND(L437*K437,2)</f>
        <v>0</v>
      </c>
      <c r="O437" s="248"/>
      <c r="P437" s="248"/>
      <c r="Q437" s="248"/>
      <c r="R437" s="123"/>
      <c r="T437" s="152" t="s">
        <v>3</v>
      </c>
      <c r="U437" s="40" t="s">
        <v>44</v>
      </c>
      <c r="W437" s="153">
        <f>V437*K437</f>
        <v>0</v>
      </c>
      <c r="X437" s="153">
        <v>0.00437</v>
      </c>
      <c r="Y437" s="153">
        <f>X437*K437</f>
        <v>0.0544502</v>
      </c>
      <c r="Z437" s="153">
        <v>0</v>
      </c>
      <c r="AA437" s="154">
        <f>Z437*K437</f>
        <v>0</v>
      </c>
      <c r="AR437" s="17" t="s">
        <v>196</v>
      </c>
      <c r="AT437" s="17" t="s">
        <v>160</v>
      </c>
      <c r="AU437" s="17" t="s">
        <v>103</v>
      </c>
      <c r="AY437" s="17" t="s">
        <v>159</v>
      </c>
      <c r="BE437" s="98">
        <f>IF(U437="základní",N437,0)</f>
        <v>0</v>
      </c>
      <c r="BF437" s="98">
        <f>IF(U437="snížená",N437,0)</f>
        <v>0</v>
      </c>
      <c r="BG437" s="98">
        <f>IF(U437="zákl. přenesená",N437,0)</f>
        <v>0</v>
      </c>
      <c r="BH437" s="98">
        <f>IF(U437="sníž. přenesená",N437,0)</f>
        <v>0</v>
      </c>
      <c r="BI437" s="98">
        <f>IF(U437="nulová",N437,0)</f>
        <v>0</v>
      </c>
      <c r="BJ437" s="17" t="s">
        <v>21</v>
      </c>
      <c r="BK437" s="98">
        <f>ROUND(L437*K437,2)</f>
        <v>0</v>
      </c>
      <c r="BL437" s="17" t="s">
        <v>196</v>
      </c>
      <c r="BM437" s="17" t="s">
        <v>880</v>
      </c>
    </row>
    <row r="438" spans="2:51" s="10" customFormat="1" ht="22.5" customHeight="1">
      <c r="B438" s="155"/>
      <c r="E438" s="156" t="s">
        <v>3</v>
      </c>
      <c r="F438" s="251" t="s">
        <v>881</v>
      </c>
      <c r="G438" s="252"/>
      <c r="H438" s="252"/>
      <c r="I438" s="252"/>
      <c r="K438" s="157">
        <v>12.46</v>
      </c>
      <c r="R438" s="158"/>
      <c r="T438" s="159"/>
      <c r="AA438" s="160"/>
      <c r="AT438" s="156" t="s">
        <v>167</v>
      </c>
      <c r="AU438" s="156" t="s">
        <v>103</v>
      </c>
      <c r="AV438" s="10" t="s">
        <v>103</v>
      </c>
      <c r="AW438" s="10" t="s">
        <v>36</v>
      </c>
      <c r="AX438" s="10" t="s">
        <v>79</v>
      </c>
      <c r="AY438" s="156" t="s">
        <v>159</v>
      </c>
    </row>
    <row r="439" spans="2:51" s="11" customFormat="1" ht="22.5" customHeight="1">
      <c r="B439" s="161"/>
      <c r="E439" s="162" t="s">
        <v>3</v>
      </c>
      <c r="F439" s="253" t="s">
        <v>168</v>
      </c>
      <c r="G439" s="254"/>
      <c r="H439" s="254"/>
      <c r="I439" s="254"/>
      <c r="K439" s="163">
        <v>12.46</v>
      </c>
      <c r="R439" s="164"/>
      <c r="T439" s="165"/>
      <c r="AA439" s="166"/>
      <c r="AT439" s="167" t="s">
        <v>167</v>
      </c>
      <c r="AU439" s="167" t="s">
        <v>103</v>
      </c>
      <c r="AV439" s="11" t="s">
        <v>164</v>
      </c>
      <c r="AW439" s="11" t="s">
        <v>36</v>
      </c>
      <c r="AX439" s="11" t="s">
        <v>21</v>
      </c>
      <c r="AY439" s="167" t="s">
        <v>159</v>
      </c>
    </row>
    <row r="440" spans="2:65" s="1" customFormat="1" ht="31.5" customHeight="1">
      <c r="B440" s="121"/>
      <c r="C440" s="148" t="s">
        <v>548</v>
      </c>
      <c r="D440" s="148" t="s">
        <v>160</v>
      </c>
      <c r="E440" s="149" t="s">
        <v>557</v>
      </c>
      <c r="F440" s="247" t="s">
        <v>558</v>
      </c>
      <c r="G440" s="248"/>
      <c r="H440" s="248"/>
      <c r="I440" s="248"/>
      <c r="J440" s="150" t="s">
        <v>211</v>
      </c>
      <c r="K440" s="151">
        <v>26.2</v>
      </c>
      <c r="L440" s="249">
        <v>0</v>
      </c>
      <c r="M440" s="248"/>
      <c r="N440" s="250">
        <f>ROUND(L440*K440,2)</f>
        <v>0</v>
      </c>
      <c r="O440" s="248"/>
      <c r="P440" s="248"/>
      <c r="Q440" s="248"/>
      <c r="R440" s="123"/>
      <c r="T440" s="152" t="s">
        <v>3</v>
      </c>
      <c r="U440" s="40" t="s">
        <v>44</v>
      </c>
      <c r="W440" s="153">
        <f>V440*K440</f>
        <v>0</v>
      </c>
      <c r="X440" s="153">
        <v>0.00289</v>
      </c>
      <c r="Y440" s="153">
        <f>X440*K440</f>
        <v>0.07571800000000001</v>
      </c>
      <c r="Z440" s="153">
        <v>0</v>
      </c>
      <c r="AA440" s="154">
        <f>Z440*K440</f>
        <v>0</v>
      </c>
      <c r="AR440" s="17" t="s">
        <v>196</v>
      </c>
      <c r="AT440" s="17" t="s">
        <v>160</v>
      </c>
      <c r="AU440" s="17" t="s">
        <v>103</v>
      </c>
      <c r="AY440" s="17" t="s">
        <v>159</v>
      </c>
      <c r="BE440" s="98">
        <f>IF(U440="základní",N440,0)</f>
        <v>0</v>
      </c>
      <c r="BF440" s="98">
        <f>IF(U440="snížená",N440,0)</f>
        <v>0</v>
      </c>
      <c r="BG440" s="98">
        <f>IF(U440="zákl. přenesená",N440,0)</f>
        <v>0</v>
      </c>
      <c r="BH440" s="98">
        <f>IF(U440="sníž. přenesená",N440,0)</f>
        <v>0</v>
      </c>
      <c r="BI440" s="98">
        <f>IF(U440="nulová",N440,0)</f>
        <v>0</v>
      </c>
      <c r="BJ440" s="17" t="s">
        <v>21</v>
      </c>
      <c r="BK440" s="98">
        <f>ROUND(L440*K440,2)</f>
        <v>0</v>
      </c>
      <c r="BL440" s="17" t="s">
        <v>196</v>
      </c>
      <c r="BM440" s="17" t="s">
        <v>882</v>
      </c>
    </row>
    <row r="441" spans="2:51" s="10" customFormat="1" ht="22.5" customHeight="1">
      <c r="B441" s="155"/>
      <c r="E441" s="156" t="s">
        <v>3</v>
      </c>
      <c r="F441" s="251" t="s">
        <v>883</v>
      </c>
      <c r="G441" s="252"/>
      <c r="H441" s="252"/>
      <c r="I441" s="252"/>
      <c r="K441" s="157">
        <v>26.2</v>
      </c>
      <c r="R441" s="158"/>
      <c r="T441" s="159"/>
      <c r="AA441" s="160"/>
      <c r="AT441" s="156" t="s">
        <v>167</v>
      </c>
      <c r="AU441" s="156" t="s">
        <v>103</v>
      </c>
      <c r="AV441" s="10" t="s">
        <v>103</v>
      </c>
      <c r="AW441" s="10" t="s">
        <v>36</v>
      </c>
      <c r="AX441" s="10" t="s">
        <v>79</v>
      </c>
      <c r="AY441" s="156" t="s">
        <v>159</v>
      </c>
    </row>
    <row r="442" spans="2:51" s="11" customFormat="1" ht="22.5" customHeight="1">
      <c r="B442" s="161"/>
      <c r="E442" s="162" t="s">
        <v>3</v>
      </c>
      <c r="F442" s="253" t="s">
        <v>168</v>
      </c>
      <c r="G442" s="254"/>
      <c r="H442" s="254"/>
      <c r="I442" s="254"/>
      <c r="K442" s="163">
        <v>26.2</v>
      </c>
      <c r="R442" s="164"/>
      <c r="T442" s="165"/>
      <c r="AA442" s="166"/>
      <c r="AT442" s="167" t="s">
        <v>167</v>
      </c>
      <c r="AU442" s="167" t="s">
        <v>103</v>
      </c>
      <c r="AV442" s="11" t="s">
        <v>164</v>
      </c>
      <c r="AW442" s="11" t="s">
        <v>36</v>
      </c>
      <c r="AX442" s="11" t="s">
        <v>21</v>
      </c>
      <c r="AY442" s="167" t="s">
        <v>159</v>
      </c>
    </row>
    <row r="443" spans="2:65" s="1" customFormat="1" ht="31.5" customHeight="1">
      <c r="B443" s="121"/>
      <c r="C443" s="148" t="s">
        <v>556</v>
      </c>
      <c r="D443" s="148" t="s">
        <v>160</v>
      </c>
      <c r="E443" s="149" t="s">
        <v>567</v>
      </c>
      <c r="F443" s="247" t="s">
        <v>568</v>
      </c>
      <c r="G443" s="248"/>
      <c r="H443" s="248"/>
      <c r="I443" s="248"/>
      <c r="J443" s="150" t="s">
        <v>206</v>
      </c>
      <c r="K443" s="151">
        <v>13</v>
      </c>
      <c r="L443" s="249">
        <v>0</v>
      </c>
      <c r="M443" s="248"/>
      <c r="N443" s="250">
        <f>ROUND(L443*K443,2)</f>
        <v>0</v>
      </c>
      <c r="O443" s="248"/>
      <c r="P443" s="248"/>
      <c r="Q443" s="248"/>
      <c r="R443" s="123"/>
      <c r="T443" s="152" t="s">
        <v>3</v>
      </c>
      <c r="U443" s="40" t="s">
        <v>44</v>
      </c>
      <c r="W443" s="153">
        <f>V443*K443</f>
        <v>0</v>
      </c>
      <c r="X443" s="153">
        <v>0.00908</v>
      </c>
      <c r="Y443" s="153">
        <f>X443*K443</f>
        <v>0.11803999999999999</v>
      </c>
      <c r="Z443" s="153">
        <v>0</v>
      </c>
      <c r="AA443" s="154">
        <f>Z443*K443</f>
        <v>0</v>
      </c>
      <c r="AR443" s="17" t="s">
        <v>196</v>
      </c>
      <c r="AT443" s="17" t="s">
        <v>160</v>
      </c>
      <c r="AU443" s="17" t="s">
        <v>103</v>
      </c>
      <c r="AY443" s="17" t="s">
        <v>159</v>
      </c>
      <c r="BE443" s="98">
        <f>IF(U443="základní",N443,0)</f>
        <v>0</v>
      </c>
      <c r="BF443" s="98">
        <f>IF(U443="snížená",N443,0)</f>
        <v>0</v>
      </c>
      <c r="BG443" s="98">
        <f>IF(U443="zákl. přenesená",N443,0)</f>
        <v>0</v>
      </c>
      <c r="BH443" s="98">
        <f>IF(U443="sníž. přenesená",N443,0)</f>
        <v>0</v>
      </c>
      <c r="BI443" s="98">
        <f>IF(U443="nulová",N443,0)</f>
        <v>0</v>
      </c>
      <c r="BJ443" s="17" t="s">
        <v>21</v>
      </c>
      <c r="BK443" s="98">
        <f>ROUND(L443*K443,2)</f>
        <v>0</v>
      </c>
      <c r="BL443" s="17" t="s">
        <v>196</v>
      </c>
      <c r="BM443" s="17" t="s">
        <v>884</v>
      </c>
    </row>
    <row r="444" spans="2:51" s="10" customFormat="1" ht="31.5" customHeight="1">
      <c r="B444" s="155"/>
      <c r="E444" s="156" t="s">
        <v>3</v>
      </c>
      <c r="F444" s="251" t="s">
        <v>885</v>
      </c>
      <c r="G444" s="252"/>
      <c r="H444" s="252"/>
      <c r="I444" s="252"/>
      <c r="K444" s="157">
        <v>6</v>
      </c>
      <c r="R444" s="158"/>
      <c r="T444" s="159"/>
      <c r="AA444" s="160"/>
      <c r="AT444" s="156" t="s">
        <v>167</v>
      </c>
      <c r="AU444" s="156" t="s">
        <v>103</v>
      </c>
      <c r="AV444" s="10" t="s">
        <v>103</v>
      </c>
      <c r="AW444" s="10" t="s">
        <v>36</v>
      </c>
      <c r="AX444" s="10" t="s">
        <v>79</v>
      </c>
      <c r="AY444" s="156" t="s">
        <v>159</v>
      </c>
    </row>
    <row r="445" spans="2:51" s="10" customFormat="1" ht="22.5" customHeight="1">
      <c r="B445" s="155"/>
      <c r="E445" s="156" t="s">
        <v>3</v>
      </c>
      <c r="F445" s="260" t="s">
        <v>886</v>
      </c>
      <c r="G445" s="252"/>
      <c r="H445" s="252"/>
      <c r="I445" s="252"/>
      <c r="K445" s="157">
        <v>7</v>
      </c>
      <c r="R445" s="158"/>
      <c r="T445" s="159"/>
      <c r="AA445" s="160"/>
      <c r="AT445" s="156" t="s">
        <v>167</v>
      </c>
      <c r="AU445" s="156" t="s">
        <v>103</v>
      </c>
      <c r="AV445" s="10" t="s">
        <v>103</v>
      </c>
      <c r="AW445" s="10" t="s">
        <v>36</v>
      </c>
      <c r="AX445" s="10" t="s">
        <v>79</v>
      </c>
      <c r="AY445" s="156" t="s">
        <v>159</v>
      </c>
    </row>
    <row r="446" spans="2:51" s="11" customFormat="1" ht="22.5" customHeight="1">
      <c r="B446" s="161"/>
      <c r="E446" s="162" t="s">
        <v>3</v>
      </c>
      <c r="F446" s="253" t="s">
        <v>168</v>
      </c>
      <c r="G446" s="254"/>
      <c r="H446" s="254"/>
      <c r="I446" s="254"/>
      <c r="K446" s="163">
        <v>13</v>
      </c>
      <c r="R446" s="164"/>
      <c r="T446" s="165"/>
      <c r="AA446" s="166"/>
      <c r="AT446" s="167" t="s">
        <v>167</v>
      </c>
      <c r="AU446" s="167" t="s">
        <v>103</v>
      </c>
      <c r="AV446" s="11" t="s">
        <v>164</v>
      </c>
      <c r="AW446" s="11" t="s">
        <v>36</v>
      </c>
      <c r="AX446" s="11" t="s">
        <v>21</v>
      </c>
      <c r="AY446" s="167" t="s">
        <v>159</v>
      </c>
    </row>
    <row r="447" spans="2:65" s="1" customFormat="1" ht="31.5" customHeight="1">
      <c r="B447" s="121"/>
      <c r="C447" s="148" t="s">
        <v>561</v>
      </c>
      <c r="D447" s="148" t="s">
        <v>160</v>
      </c>
      <c r="E447" s="149" t="s">
        <v>573</v>
      </c>
      <c r="F447" s="247" t="s">
        <v>574</v>
      </c>
      <c r="G447" s="248"/>
      <c r="H447" s="248"/>
      <c r="I447" s="248"/>
      <c r="J447" s="150" t="s">
        <v>206</v>
      </c>
      <c r="K447" s="151">
        <v>13</v>
      </c>
      <c r="L447" s="249">
        <v>0</v>
      </c>
      <c r="M447" s="248"/>
      <c r="N447" s="250">
        <f>ROUND(L447*K447,2)</f>
        <v>0</v>
      </c>
      <c r="O447" s="248"/>
      <c r="P447" s="248"/>
      <c r="Q447" s="248"/>
      <c r="R447" s="123"/>
      <c r="T447" s="152" t="s">
        <v>3</v>
      </c>
      <c r="U447" s="40" t="s">
        <v>44</v>
      </c>
      <c r="W447" s="153">
        <f>V447*K447</f>
        <v>0</v>
      </c>
      <c r="X447" s="153">
        <v>0.0014</v>
      </c>
      <c r="Y447" s="153">
        <f>X447*K447</f>
        <v>0.0182</v>
      </c>
      <c r="Z447" s="153">
        <v>0</v>
      </c>
      <c r="AA447" s="154">
        <f>Z447*K447</f>
        <v>0</v>
      </c>
      <c r="AR447" s="17" t="s">
        <v>164</v>
      </c>
      <c r="AT447" s="17" t="s">
        <v>160</v>
      </c>
      <c r="AU447" s="17" t="s">
        <v>103</v>
      </c>
      <c r="AY447" s="17" t="s">
        <v>159</v>
      </c>
      <c r="BE447" s="98">
        <f>IF(U447="základní",N447,0)</f>
        <v>0</v>
      </c>
      <c r="BF447" s="98">
        <f>IF(U447="snížená",N447,0)</f>
        <v>0</v>
      </c>
      <c r="BG447" s="98">
        <f>IF(U447="zákl. přenesená",N447,0)</f>
        <v>0</v>
      </c>
      <c r="BH447" s="98">
        <f>IF(U447="sníž. přenesená",N447,0)</f>
        <v>0</v>
      </c>
      <c r="BI447" s="98">
        <f>IF(U447="nulová",N447,0)</f>
        <v>0</v>
      </c>
      <c r="BJ447" s="17" t="s">
        <v>21</v>
      </c>
      <c r="BK447" s="98">
        <f>ROUND(L447*K447,2)</f>
        <v>0</v>
      </c>
      <c r="BL447" s="17" t="s">
        <v>164</v>
      </c>
      <c r="BM447" s="17" t="s">
        <v>887</v>
      </c>
    </row>
    <row r="448" spans="2:51" s="10" customFormat="1" ht="31.5" customHeight="1">
      <c r="B448" s="155"/>
      <c r="E448" s="156" t="s">
        <v>3</v>
      </c>
      <c r="F448" s="251" t="s">
        <v>885</v>
      </c>
      <c r="G448" s="252"/>
      <c r="H448" s="252"/>
      <c r="I448" s="252"/>
      <c r="K448" s="157">
        <v>6</v>
      </c>
      <c r="R448" s="158"/>
      <c r="T448" s="159"/>
      <c r="AA448" s="160"/>
      <c r="AT448" s="156" t="s">
        <v>167</v>
      </c>
      <c r="AU448" s="156" t="s">
        <v>103</v>
      </c>
      <c r="AV448" s="10" t="s">
        <v>103</v>
      </c>
      <c r="AW448" s="10" t="s">
        <v>36</v>
      </c>
      <c r="AX448" s="10" t="s">
        <v>79</v>
      </c>
      <c r="AY448" s="156" t="s">
        <v>159</v>
      </c>
    </row>
    <row r="449" spans="2:51" s="10" customFormat="1" ht="22.5" customHeight="1">
      <c r="B449" s="155"/>
      <c r="E449" s="156" t="s">
        <v>3</v>
      </c>
      <c r="F449" s="260" t="s">
        <v>886</v>
      </c>
      <c r="G449" s="252"/>
      <c r="H449" s="252"/>
      <c r="I449" s="252"/>
      <c r="K449" s="157">
        <v>7</v>
      </c>
      <c r="R449" s="158"/>
      <c r="T449" s="159"/>
      <c r="AA449" s="160"/>
      <c r="AT449" s="156" t="s">
        <v>167</v>
      </c>
      <c r="AU449" s="156" t="s">
        <v>103</v>
      </c>
      <c r="AV449" s="10" t="s">
        <v>103</v>
      </c>
      <c r="AW449" s="10" t="s">
        <v>36</v>
      </c>
      <c r="AX449" s="10" t="s">
        <v>79</v>
      </c>
      <c r="AY449" s="156" t="s">
        <v>159</v>
      </c>
    </row>
    <row r="450" spans="2:51" s="11" customFormat="1" ht="22.5" customHeight="1">
      <c r="B450" s="161"/>
      <c r="E450" s="162" t="s">
        <v>3</v>
      </c>
      <c r="F450" s="253" t="s">
        <v>168</v>
      </c>
      <c r="G450" s="254"/>
      <c r="H450" s="254"/>
      <c r="I450" s="254"/>
      <c r="K450" s="163">
        <v>13</v>
      </c>
      <c r="R450" s="164"/>
      <c r="T450" s="165"/>
      <c r="AA450" s="166"/>
      <c r="AT450" s="167" t="s">
        <v>167</v>
      </c>
      <c r="AU450" s="167" t="s">
        <v>103</v>
      </c>
      <c r="AV450" s="11" t="s">
        <v>164</v>
      </c>
      <c r="AW450" s="11" t="s">
        <v>36</v>
      </c>
      <c r="AX450" s="11" t="s">
        <v>21</v>
      </c>
      <c r="AY450" s="167" t="s">
        <v>159</v>
      </c>
    </row>
    <row r="451" spans="2:65" s="1" customFormat="1" ht="31.5" customHeight="1">
      <c r="B451" s="121"/>
      <c r="C451" s="148" t="s">
        <v>566</v>
      </c>
      <c r="D451" s="148" t="s">
        <v>160</v>
      </c>
      <c r="E451" s="149" t="s">
        <v>577</v>
      </c>
      <c r="F451" s="247" t="s">
        <v>578</v>
      </c>
      <c r="G451" s="248"/>
      <c r="H451" s="248"/>
      <c r="I451" s="248"/>
      <c r="J451" s="150" t="s">
        <v>211</v>
      </c>
      <c r="K451" s="151">
        <v>114.5</v>
      </c>
      <c r="L451" s="249">
        <v>0</v>
      </c>
      <c r="M451" s="248"/>
      <c r="N451" s="250">
        <f>ROUND(L451*K451,2)</f>
        <v>0</v>
      </c>
      <c r="O451" s="248"/>
      <c r="P451" s="248"/>
      <c r="Q451" s="248"/>
      <c r="R451" s="123"/>
      <c r="T451" s="152" t="s">
        <v>3</v>
      </c>
      <c r="U451" s="40" t="s">
        <v>44</v>
      </c>
      <c r="W451" s="153">
        <f>V451*K451</f>
        <v>0</v>
      </c>
      <c r="X451" s="153">
        <v>0.00174</v>
      </c>
      <c r="Y451" s="153">
        <f>X451*K451</f>
        <v>0.19923</v>
      </c>
      <c r="Z451" s="153">
        <v>0</v>
      </c>
      <c r="AA451" s="154">
        <f>Z451*K451</f>
        <v>0</v>
      </c>
      <c r="AR451" s="17" t="s">
        <v>196</v>
      </c>
      <c r="AT451" s="17" t="s">
        <v>160</v>
      </c>
      <c r="AU451" s="17" t="s">
        <v>103</v>
      </c>
      <c r="AY451" s="17" t="s">
        <v>159</v>
      </c>
      <c r="BE451" s="98">
        <f>IF(U451="základní",N451,0)</f>
        <v>0</v>
      </c>
      <c r="BF451" s="98">
        <f>IF(U451="snížená",N451,0)</f>
        <v>0</v>
      </c>
      <c r="BG451" s="98">
        <f>IF(U451="zákl. přenesená",N451,0)</f>
        <v>0</v>
      </c>
      <c r="BH451" s="98">
        <f>IF(U451="sníž. přenesená",N451,0)</f>
        <v>0</v>
      </c>
      <c r="BI451" s="98">
        <f>IF(U451="nulová",N451,0)</f>
        <v>0</v>
      </c>
      <c r="BJ451" s="17" t="s">
        <v>21</v>
      </c>
      <c r="BK451" s="98">
        <f>ROUND(L451*K451,2)</f>
        <v>0</v>
      </c>
      <c r="BL451" s="17" t="s">
        <v>196</v>
      </c>
      <c r="BM451" s="17" t="s">
        <v>888</v>
      </c>
    </row>
    <row r="452" spans="2:51" s="10" customFormat="1" ht="22.5" customHeight="1">
      <c r="B452" s="155"/>
      <c r="E452" s="156" t="s">
        <v>3</v>
      </c>
      <c r="F452" s="251" t="s">
        <v>889</v>
      </c>
      <c r="G452" s="252"/>
      <c r="H452" s="252"/>
      <c r="I452" s="252"/>
      <c r="K452" s="157">
        <v>26.86</v>
      </c>
      <c r="R452" s="158"/>
      <c r="T452" s="159"/>
      <c r="AA452" s="160"/>
      <c r="AT452" s="156" t="s">
        <v>167</v>
      </c>
      <c r="AU452" s="156" t="s">
        <v>103</v>
      </c>
      <c r="AV452" s="10" t="s">
        <v>103</v>
      </c>
      <c r="AW452" s="10" t="s">
        <v>36</v>
      </c>
      <c r="AX452" s="10" t="s">
        <v>79</v>
      </c>
      <c r="AY452" s="156" t="s">
        <v>159</v>
      </c>
    </row>
    <row r="453" spans="2:51" s="10" customFormat="1" ht="22.5" customHeight="1">
      <c r="B453" s="155"/>
      <c r="E453" s="156" t="s">
        <v>3</v>
      </c>
      <c r="F453" s="260" t="s">
        <v>890</v>
      </c>
      <c r="G453" s="252"/>
      <c r="H453" s="252"/>
      <c r="I453" s="252"/>
      <c r="K453" s="157">
        <v>22.87</v>
      </c>
      <c r="R453" s="158"/>
      <c r="T453" s="159"/>
      <c r="AA453" s="160"/>
      <c r="AT453" s="156" t="s">
        <v>167</v>
      </c>
      <c r="AU453" s="156" t="s">
        <v>103</v>
      </c>
      <c r="AV453" s="10" t="s">
        <v>103</v>
      </c>
      <c r="AW453" s="10" t="s">
        <v>36</v>
      </c>
      <c r="AX453" s="10" t="s">
        <v>79</v>
      </c>
      <c r="AY453" s="156" t="s">
        <v>159</v>
      </c>
    </row>
    <row r="454" spans="2:51" s="10" customFormat="1" ht="22.5" customHeight="1">
      <c r="B454" s="155"/>
      <c r="E454" s="156" t="s">
        <v>3</v>
      </c>
      <c r="F454" s="260" t="s">
        <v>891</v>
      </c>
      <c r="G454" s="252"/>
      <c r="H454" s="252"/>
      <c r="I454" s="252"/>
      <c r="K454" s="157">
        <v>13.85</v>
      </c>
      <c r="R454" s="158"/>
      <c r="T454" s="159"/>
      <c r="AA454" s="160"/>
      <c r="AT454" s="156" t="s">
        <v>167</v>
      </c>
      <c r="AU454" s="156" t="s">
        <v>103</v>
      </c>
      <c r="AV454" s="10" t="s">
        <v>103</v>
      </c>
      <c r="AW454" s="10" t="s">
        <v>36</v>
      </c>
      <c r="AX454" s="10" t="s">
        <v>79</v>
      </c>
      <c r="AY454" s="156" t="s">
        <v>159</v>
      </c>
    </row>
    <row r="455" spans="2:51" s="10" customFormat="1" ht="22.5" customHeight="1">
      <c r="B455" s="155"/>
      <c r="E455" s="156" t="s">
        <v>3</v>
      </c>
      <c r="F455" s="260" t="s">
        <v>892</v>
      </c>
      <c r="G455" s="252"/>
      <c r="H455" s="252"/>
      <c r="I455" s="252"/>
      <c r="K455" s="157">
        <v>13.85</v>
      </c>
      <c r="R455" s="158"/>
      <c r="T455" s="159"/>
      <c r="AA455" s="160"/>
      <c r="AT455" s="156" t="s">
        <v>167</v>
      </c>
      <c r="AU455" s="156" t="s">
        <v>103</v>
      </c>
      <c r="AV455" s="10" t="s">
        <v>103</v>
      </c>
      <c r="AW455" s="10" t="s">
        <v>36</v>
      </c>
      <c r="AX455" s="10" t="s">
        <v>79</v>
      </c>
      <c r="AY455" s="156" t="s">
        <v>159</v>
      </c>
    </row>
    <row r="456" spans="2:51" s="10" customFormat="1" ht="22.5" customHeight="1">
      <c r="B456" s="155"/>
      <c r="E456" s="156" t="s">
        <v>3</v>
      </c>
      <c r="F456" s="260" t="s">
        <v>893</v>
      </c>
      <c r="G456" s="252"/>
      <c r="H456" s="252"/>
      <c r="I456" s="252"/>
      <c r="K456" s="157">
        <v>18.14</v>
      </c>
      <c r="R456" s="158"/>
      <c r="T456" s="159"/>
      <c r="AA456" s="160"/>
      <c r="AT456" s="156" t="s">
        <v>167</v>
      </c>
      <c r="AU456" s="156" t="s">
        <v>103</v>
      </c>
      <c r="AV456" s="10" t="s">
        <v>103</v>
      </c>
      <c r="AW456" s="10" t="s">
        <v>36</v>
      </c>
      <c r="AX456" s="10" t="s">
        <v>79</v>
      </c>
      <c r="AY456" s="156" t="s">
        <v>159</v>
      </c>
    </row>
    <row r="457" spans="2:51" s="10" customFormat="1" ht="22.5" customHeight="1">
      <c r="B457" s="155"/>
      <c r="E457" s="156" t="s">
        <v>3</v>
      </c>
      <c r="F457" s="260" t="s">
        <v>894</v>
      </c>
      <c r="G457" s="252"/>
      <c r="H457" s="252"/>
      <c r="I457" s="252"/>
      <c r="K457" s="157">
        <v>18.93</v>
      </c>
      <c r="R457" s="158"/>
      <c r="T457" s="159"/>
      <c r="AA457" s="160"/>
      <c r="AT457" s="156" t="s">
        <v>167</v>
      </c>
      <c r="AU457" s="156" t="s">
        <v>103</v>
      </c>
      <c r="AV457" s="10" t="s">
        <v>103</v>
      </c>
      <c r="AW457" s="10" t="s">
        <v>36</v>
      </c>
      <c r="AX457" s="10" t="s">
        <v>79</v>
      </c>
      <c r="AY457" s="156" t="s">
        <v>159</v>
      </c>
    </row>
    <row r="458" spans="2:51" s="11" customFormat="1" ht="22.5" customHeight="1">
      <c r="B458" s="161"/>
      <c r="E458" s="162" t="s">
        <v>3</v>
      </c>
      <c r="F458" s="253" t="s">
        <v>168</v>
      </c>
      <c r="G458" s="254"/>
      <c r="H458" s="254"/>
      <c r="I458" s="254"/>
      <c r="K458" s="163">
        <v>114.5</v>
      </c>
      <c r="R458" s="164"/>
      <c r="T458" s="165"/>
      <c r="AA458" s="166"/>
      <c r="AT458" s="167" t="s">
        <v>167</v>
      </c>
      <c r="AU458" s="167" t="s">
        <v>103</v>
      </c>
      <c r="AV458" s="11" t="s">
        <v>164</v>
      </c>
      <c r="AW458" s="11" t="s">
        <v>36</v>
      </c>
      <c r="AX458" s="11" t="s">
        <v>21</v>
      </c>
      <c r="AY458" s="167" t="s">
        <v>159</v>
      </c>
    </row>
    <row r="459" spans="2:65" s="1" customFormat="1" ht="31.5" customHeight="1">
      <c r="B459" s="121"/>
      <c r="C459" s="148" t="s">
        <v>572</v>
      </c>
      <c r="D459" s="148" t="s">
        <v>160</v>
      </c>
      <c r="E459" s="149" t="s">
        <v>584</v>
      </c>
      <c r="F459" s="247" t="s">
        <v>585</v>
      </c>
      <c r="G459" s="248"/>
      <c r="H459" s="248"/>
      <c r="I459" s="248"/>
      <c r="J459" s="150" t="s">
        <v>206</v>
      </c>
      <c r="K459" s="151">
        <v>14</v>
      </c>
      <c r="L459" s="249">
        <v>0</v>
      </c>
      <c r="M459" s="248"/>
      <c r="N459" s="250">
        <f>ROUND(L459*K459,2)</f>
        <v>0</v>
      </c>
      <c r="O459" s="248"/>
      <c r="P459" s="248"/>
      <c r="Q459" s="248"/>
      <c r="R459" s="123"/>
      <c r="T459" s="152" t="s">
        <v>3</v>
      </c>
      <c r="U459" s="40" t="s">
        <v>44</v>
      </c>
      <c r="W459" s="153">
        <f>V459*K459</f>
        <v>0</v>
      </c>
      <c r="X459" s="153">
        <v>0.00025</v>
      </c>
      <c r="Y459" s="153">
        <f>X459*K459</f>
        <v>0.0035</v>
      </c>
      <c r="Z459" s="153">
        <v>0</v>
      </c>
      <c r="AA459" s="154">
        <f>Z459*K459</f>
        <v>0</v>
      </c>
      <c r="AR459" s="17" t="s">
        <v>196</v>
      </c>
      <c r="AT459" s="17" t="s">
        <v>160</v>
      </c>
      <c r="AU459" s="17" t="s">
        <v>103</v>
      </c>
      <c r="AY459" s="17" t="s">
        <v>159</v>
      </c>
      <c r="BE459" s="98">
        <f>IF(U459="základní",N459,0)</f>
        <v>0</v>
      </c>
      <c r="BF459" s="98">
        <f>IF(U459="snížená",N459,0)</f>
        <v>0</v>
      </c>
      <c r="BG459" s="98">
        <f>IF(U459="zákl. přenesená",N459,0)</f>
        <v>0</v>
      </c>
      <c r="BH459" s="98">
        <f>IF(U459="sníž. přenesená",N459,0)</f>
        <v>0</v>
      </c>
      <c r="BI459" s="98">
        <f>IF(U459="nulová",N459,0)</f>
        <v>0</v>
      </c>
      <c r="BJ459" s="17" t="s">
        <v>21</v>
      </c>
      <c r="BK459" s="98">
        <f>ROUND(L459*K459,2)</f>
        <v>0</v>
      </c>
      <c r="BL459" s="17" t="s">
        <v>196</v>
      </c>
      <c r="BM459" s="17" t="s">
        <v>895</v>
      </c>
    </row>
    <row r="460" spans="2:65" s="1" customFormat="1" ht="31.5" customHeight="1">
      <c r="B460" s="121"/>
      <c r="C460" s="148" t="s">
        <v>576</v>
      </c>
      <c r="D460" s="148" t="s">
        <v>160</v>
      </c>
      <c r="E460" s="149" t="s">
        <v>588</v>
      </c>
      <c r="F460" s="247" t="s">
        <v>589</v>
      </c>
      <c r="G460" s="248"/>
      <c r="H460" s="248"/>
      <c r="I460" s="248"/>
      <c r="J460" s="150" t="s">
        <v>206</v>
      </c>
      <c r="K460" s="151">
        <v>5</v>
      </c>
      <c r="L460" s="249">
        <v>0</v>
      </c>
      <c r="M460" s="248"/>
      <c r="N460" s="250">
        <f>ROUND(L460*K460,2)</f>
        <v>0</v>
      </c>
      <c r="O460" s="248"/>
      <c r="P460" s="248"/>
      <c r="Q460" s="248"/>
      <c r="R460" s="123"/>
      <c r="T460" s="152" t="s">
        <v>3</v>
      </c>
      <c r="U460" s="40" t="s">
        <v>44</v>
      </c>
      <c r="W460" s="153">
        <f>V460*K460</f>
        <v>0</v>
      </c>
      <c r="X460" s="153">
        <v>0.00025</v>
      </c>
      <c r="Y460" s="153">
        <f>X460*K460</f>
        <v>0.00125</v>
      </c>
      <c r="Z460" s="153">
        <v>0</v>
      </c>
      <c r="AA460" s="154">
        <f>Z460*K460</f>
        <v>0</v>
      </c>
      <c r="AR460" s="17" t="s">
        <v>196</v>
      </c>
      <c r="AT460" s="17" t="s">
        <v>160</v>
      </c>
      <c r="AU460" s="17" t="s">
        <v>103</v>
      </c>
      <c r="AY460" s="17" t="s">
        <v>159</v>
      </c>
      <c r="BE460" s="98">
        <f>IF(U460="základní",N460,0)</f>
        <v>0</v>
      </c>
      <c r="BF460" s="98">
        <f>IF(U460="snížená",N460,0)</f>
        <v>0</v>
      </c>
      <c r="BG460" s="98">
        <f>IF(U460="zákl. přenesená",N460,0)</f>
        <v>0</v>
      </c>
      <c r="BH460" s="98">
        <f>IF(U460="sníž. přenesená",N460,0)</f>
        <v>0</v>
      </c>
      <c r="BI460" s="98">
        <f>IF(U460="nulová",N460,0)</f>
        <v>0</v>
      </c>
      <c r="BJ460" s="17" t="s">
        <v>21</v>
      </c>
      <c r="BK460" s="98">
        <f>ROUND(L460*K460,2)</f>
        <v>0</v>
      </c>
      <c r="BL460" s="17" t="s">
        <v>196</v>
      </c>
      <c r="BM460" s="17" t="s">
        <v>896</v>
      </c>
    </row>
    <row r="461" spans="2:51" s="10" customFormat="1" ht="22.5" customHeight="1">
      <c r="B461" s="155"/>
      <c r="E461" s="156" t="s">
        <v>3</v>
      </c>
      <c r="F461" s="251" t="s">
        <v>897</v>
      </c>
      <c r="G461" s="252"/>
      <c r="H461" s="252"/>
      <c r="I461" s="252"/>
      <c r="K461" s="157">
        <v>5</v>
      </c>
      <c r="R461" s="158"/>
      <c r="T461" s="159"/>
      <c r="AA461" s="160"/>
      <c r="AT461" s="156" t="s">
        <v>167</v>
      </c>
      <c r="AU461" s="156" t="s">
        <v>103</v>
      </c>
      <c r="AV461" s="10" t="s">
        <v>103</v>
      </c>
      <c r="AW461" s="10" t="s">
        <v>36</v>
      </c>
      <c r="AX461" s="10" t="s">
        <v>79</v>
      </c>
      <c r="AY461" s="156" t="s">
        <v>159</v>
      </c>
    </row>
    <row r="462" spans="2:51" s="11" customFormat="1" ht="22.5" customHeight="1">
      <c r="B462" s="161"/>
      <c r="E462" s="162" t="s">
        <v>3</v>
      </c>
      <c r="F462" s="253" t="s">
        <v>168</v>
      </c>
      <c r="G462" s="254"/>
      <c r="H462" s="254"/>
      <c r="I462" s="254"/>
      <c r="K462" s="163">
        <v>5</v>
      </c>
      <c r="R462" s="164"/>
      <c r="T462" s="165"/>
      <c r="AA462" s="166"/>
      <c r="AT462" s="167" t="s">
        <v>167</v>
      </c>
      <c r="AU462" s="167" t="s">
        <v>103</v>
      </c>
      <c r="AV462" s="11" t="s">
        <v>164</v>
      </c>
      <c r="AW462" s="11" t="s">
        <v>36</v>
      </c>
      <c r="AX462" s="11" t="s">
        <v>21</v>
      </c>
      <c r="AY462" s="167" t="s">
        <v>159</v>
      </c>
    </row>
    <row r="463" spans="2:65" s="1" customFormat="1" ht="31.5" customHeight="1">
      <c r="B463" s="121"/>
      <c r="C463" s="148" t="s">
        <v>583</v>
      </c>
      <c r="D463" s="148" t="s">
        <v>160</v>
      </c>
      <c r="E463" s="149" t="s">
        <v>593</v>
      </c>
      <c r="F463" s="247" t="s">
        <v>594</v>
      </c>
      <c r="G463" s="248"/>
      <c r="H463" s="248"/>
      <c r="I463" s="248"/>
      <c r="J463" s="150" t="s">
        <v>211</v>
      </c>
      <c r="K463" s="151">
        <v>5</v>
      </c>
      <c r="L463" s="249">
        <v>0</v>
      </c>
      <c r="M463" s="248"/>
      <c r="N463" s="250">
        <f>ROUND(L463*K463,2)</f>
        <v>0</v>
      </c>
      <c r="O463" s="248"/>
      <c r="P463" s="248"/>
      <c r="Q463" s="248"/>
      <c r="R463" s="123"/>
      <c r="T463" s="152" t="s">
        <v>3</v>
      </c>
      <c r="U463" s="40" t="s">
        <v>44</v>
      </c>
      <c r="W463" s="153">
        <f>V463*K463</f>
        <v>0</v>
      </c>
      <c r="X463" s="153">
        <v>0.00212</v>
      </c>
      <c r="Y463" s="153">
        <f>X463*K463</f>
        <v>0.0106</v>
      </c>
      <c r="Z463" s="153">
        <v>0</v>
      </c>
      <c r="AA463" s="154">
        <f>Z463*K463</f>
        <v>0</v>
      </c>
      <c r="AR463" s="17" t="s">
        <v>196</v>
      </c>
      <c r="AT463" s="17" t="s">
        <v>160</v>
      </c>
      <c r="AU463" s="17" t="s">
        <v>103</v>
      </c>
      <c r="AY463" s="17" t="s">
        <v>159</v>
      </c>
      <c r="BE463" s="98">
        <f>IF(U463="základní",N463,0)</f>
        <v>0</v>
      </c>
      <c r="BF463" s="98">
        <f>IF(U463="snížená",N463,0)</f>
        <v>0</v>
      </c>
      <c r="BG463" s="98">
        <f>IF(U463="zákl. přenesená",N463,0)</f>
        <v>0</v>
      </c>
      <c r="BH463" s="98">
        <f>IF(U463="sníž. přenesená",N463,0)</f>
        <v>0</v>
      </c>
      <c r="BI463" s="98">
        <f>IF(U463="nulová",N463,0)</f>
        <v>0</v>
      </c>
      <c r="BJ463" s="17" t="s">
        <v>21</v>
      </c>
      <c r="BK463" s="98">
        <f>ROUND(L463*K463,2)</f>
        <v>0</v>
      </c>
      <c r="BL463" s="17" t="s">
        <v>196</v>
      </c>
      <c r="BM463" s="17" t="s">
        <v>898</v>
      </c>
    </row>
    <row r="464" spans="2:51" s="10" customFormat="1" ht="22.5" customHeight="1">
      <c r="B464" s="155"/>
      <c r="E464" s="156" t="s">
        <v>3</v>
      </c>
      <c r="F464" s="251" t="s">
        <v>899</v>
      </c>
      <c r="G464" s="252"/>
      <c r="H464" s="252"/>
      <c r="I464" s="252"/>
      <c r="K464" s="157">
        <v>5</v>
      </c>
      <c r="R464" s="158"/>
      <c r="T464" s="159"/>
      <c r="AA464" s="160"/>
      <c r="AT464" s="156" t="s">
        <v>167</v>
      </c>
      <c r="AU464" s="156" t="s">
        <v>103</v>
      </c>
      <c r="AV464" s="10" t="s">
        <v>103</v>
      </c>
      <c r="AW464" s="10" t="s">
        <v>36</v>
      </c>
      <c r="AX464" s="10" t="s">
        <v>79</v>
      </c>
      <c r="AY464" s="156" t="s">
        <v>159</v>
      </c>
    </row>
    <row r="465" spans="2:51" s="11" customFormat="1" ht="22.5" customHeight="1">
      <c r="B465" s="161"/>
      <c r="E465" s="162" t="s">
        <v>3</v>
      </c>
      <c r="F465" s="253" t="s">
        <v>168</v>
      </c>
      <c r="G465" s="254"/>
      <c r="H465" s="254"/>
      <c r="I465" s="254"/>
      <c r="K465" s="163">
        <v>5</v>
      </c>
      <c r="R465" s="164"/>
      <c r="T465" s="165"/>
      <c r="AA465" s="166"/>
      <c r="AT465" s="167" t="s">
        <v>167</v>
      </c>
      <c r="AU465" s="167" t="s">
        <v>103</v>
      </c>
      <c r="AV465" s="11" t="s">
        <v>164</v>
      </c>
      <c r="AW465" s="11" t="s">
        <v>36</v>
      </c>
      <c r="AX465" s="11" t="s">
        <v>21</v>
      </c>
      <c r="AY465" s="167" t="s">
        <v>159</v>
      </c>
    </row>
    <row r="466" spans="2:65" s="1" customFormat="1" ht="31.5" customHeight="1">
      <c r="B466" s="121"/>
      <c r="C466" s="148" t="s">
        <v>587</v>
      </c>
      <c r="D466" s="148" t="s">
        <v>160</v>
      </c>
      <c r="E466" s="149" t="s">
        <v>598</v>
      </c>
      <c r="F466" s="247" t="s">
        <v>599</v>
      </c>
      <c r="G466" s="248"/>
      <c r="H466" s="248"/>
      <c r="I466" s="248"/>
      <c r="J466" s="150" t="s">
        <v>229</v>
      </c>
      <c r="K466" s="151">
        <v>1.959</v>
      </c>
      <c r="L466" s="249">
        <v>0</v>
      </c>
      <c r="M466" s="248"/>
      <c r="N466" s="250">
        <f>ROUND(L466*K466,2)</f>
        <v>0</v>
      </c>
      <c r="O466" s="248"/>
      <c r="P466" s="248"/>
      <c r="Q466" s="248"/>
      <c r="R466" s="123"/>
      <c r="T466" s="152" t="s">
        <v>3</v>
      </c>
      <c r="U466" s="40" t="s">
        <v>44</v>
      </c>
      <c r="W466" s="153">
        <f>V466*K466</f>
        <v>0</v>
      </c>
      <c r="X466" s="153">
        <v>0</v>
      </c>
      <c r="Y466" s="153">
        <f>X466*K466</f>
        <v>0</v>
      </c>
      <c r="Z466" s="153">
        <v>0</v>
      </c>
      <c r="AA466" s="154">
        <f>Z466*K466</f>
        <v>0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98">
        <f>IF(U466="základní",N466,0)</f>
        <v>0</v>
      </c>
      <c r="BF466" s="98">
        <f>IF(U466="snížená",N466,0)</f>
        <v>0</v>
      </c>
      <c r="BG466" s="98">
        <f>IF(U466="zákl. přenesená",N466,0)</f>
        <v>0</v>
      </c>
      <c r="BH466" s="98">
        <f>IF(U466="sníž. přenesená",N466,0)</f>
        <v>0</v>
      </c>
      <c r="BI466" s="98">
        <f>IF(U466="nulová",N466,0)</f>
        <v>0</v>
      </c>
      <c r="BJ466" s="17" t="s">
        <v>21</v>
      </c>
      <c r="BK466" s="98">
        <f>ROUND(L466*K466,2)</f>
        <v>0</v>
      </c>
      <c r="BL466" s="17" t="s">
        <v>196</v>
      </c>
      <c r="BM466" s="17" t="s">
        <v>900</v>
      </c>
    </row>
    <row r="467" spans="2:63" s="9" customFormat="1" ht="29.85" customHeight="1">
      <c r="B467" s="138"/>
      <c r="D467" s="147" t="s">
        <v>127</v>
      </c>
      <c r="E467" s="147"/>
      <c r="F467" s="147"/>
      <c r="G467" s="147"/>
      <c r="H467" s="147"/>
      <c r="I467" s="147"/>
      <c r="J467" s="147"/>
      <c r="K467" s="147"/>
      <c r="L467" s="147"/>
      <c r="M467" s="147"/>
      <c r="N467" s="273">
        <f>BK467</f>
        <v>0</v>
      </c>
      <c r="O467" s="274"/>
      <c r="P467" s="274"/>
      <c r="Q467" s="274"/>
      <c r="R467" s="140"/>
      <c r="T467" s="141"/>
      <c r="W467" s="142">
        <f>SUM(W468:W478)</f>
        <v>0</v>
      </c>
      <c r="Y467" s="142">
        <f>SUM(Y468:Y478)</f>
        <v>0</v>
      </c>
      <c r="AA467" s="143">
        <f>SUM(AA468:AA478)</f>
        <v>0</v>
      </c>
      <c r="AR467" s="144" t="s">
        <v>103</v>
      </c>
      <c r="AT467" s="145" t="s">
        <v>78</v>
      </c>
      <c r="AU467" s="145" t="s">
        <v>21</v>
      </c>
      <c r="AY467" s="144" t="s">
        <v>159</v>
      </c>
      <c r="BK467" s="146">
        <f>SUM(BK468:BK478)</f>
        <v>0</v>
      </c>
    </row>
    <row r="468" spans="2:65" s="1" customFormat="1" ht="45" customHeight="1">
      <c r="B468" s="121"/>
      <c r="C468" s="148" t="s">
        <v>592</v>
      </c>
      <c r="D468" s="148" t="s">
        <v>160</v>
      </c>
      <c r="E468" s="149" t="s">
        <v>620</v>
      </c>
      <c r="F468" s="247" t="s">
        <v>1091</v>
      </c>
      <c r="G468" s="248"/>
      <c r="H468" s="248"/>
      <c r="I468" s="248"/>
      <c r="J468" s="150" t="s">
        <v>1090</v>
      </c>
      <c r="K468" s="151">
        <v>1</v>
      </c>
      <c r="L468" s="249">
        <v>0</v>
      </c>
      <c r="M468" s="248"/>
      <c r="N468" s="250">
        <f>ROUND(L468*K468,2)</f>
        <v>0</v>
      </c>
      <c r="O468" s="248"/>
      <c r="P468" s="248"/>
      <c r="Q468" s="248"/>
      <c r="R468" s="123"/>
      <c r="T468" s="152" t="s">
        <v>3</v>
      </c>
      <c r="U468" s="40" t="s">
        <v>44</v>
      </c>
      <c r="W468" s="153">
        <f>V468*K468</f>
        <v>0</v>
      </c>
      <c r="X468" s="153">
        <v>0</v>
      </c>
      <c r="Y468" s="153">
        <f>X468*K468</f>
        <v>0</v>
      </c>
      <c r="Z468" s="153">
        <v>0</v>
      </c>
      <c r="AA468" s="154">
        <f>Z468*K468</f>
        <v>0</v>
      </c>
      <c r="AR468" s="17" t="s">
        <v>196</v>
      </c>
      <c r="AT468" s="17" t="s">
        <v>160</v>
      </c>
      <c r="AU468" s="17" t="s">
        <v>103</v>
      </c>
      <c r="AY468" s="17" t="s">
        <v>159</v>
      </c>
      <c r="BE468" s="98">
        <f>IF(U468="základní",N468,0)</f>
        <v>0</v>
      </c>
      <c r="BF468" s="98">
        <f>IF(U468="snížená",N468,0)</f>
        <v>0</v>
      </c>
      <c r="BG468" s="98">
        <f>IF(U468="zákl. přenesená",N468,0)</f>
        <v>0</v>
      </c>
      <c r="BH468" s="98">
        <f>IF(U468="sníž. přenesená",N468,0)</f>
        <v>0</v>
      </c>
      <c r="BI468" s="98">
        <f>IF(U468="nulová",N468,0)</f>
        <v>0</v>
      </c>
      <c r="BJ468" s="17" t="s">
        <v>21</v>
      </c>
      <c r="BK468" s="98">
        <f>ROUND(L468*K468,2)</f>
        <v>0</v>
      </c>
      <c r="BL468" s="17" t="s">
        <v>196</v>
      </c>
      <c r="BM468" s="17" t="s">
        <v>901</v>
      </c>
    </row>
    <row r="469" spans="2:65" s="1" customFormat="1" ht="22.5" customHeight="1">
      <c r="B469" s="121"/>
      <c r="C469" s="148" t="s">
        <v>1069</v>
      </c>
      <c r="D469" s="148" t="s">
        <v>160</v>
      </c>
      <c r="E469" s="149" t="s">
        <v>624</v>
      </c>
      <c r="F469" s="247" t="s">
        <v>625</v>
      </c>
      <c r="G469" s="248"/>
      <c r="H469" s="248"/>
      <c r="I469" s="248"/>
      <c r="J469" s="150" t="s">
        <v>291</v>
      </c>
      <c r="K469" s="151">
        <v>253</v>
      </c>
      <c r="L469" s="249">
        <v>0</v>
      </c>
      <c r="M469" s="248"/>
      <c r="N469" s="250">
        <f>ROUND(L469*K469,2)</f>
        <v>0</v>
      </c>
      <c r="O469" s="248"/>
      <c r="P469" s="248"/>
      <c r="Q469" s="248"/>
      <c r="R469" s="123"/>
      <c r="T469" s="152"/>
      <c r="U469" s="40"/>
      <c r="W469" s="153"/>
      <c r="X469" s="153"/>
      <c r="Y469" s="153"/>
      <c r="Z469" s="153"/>
      <c r="AA469" s="154"/>
      <c r="AR469" s="17"/>
      <c r="AT469" s="17"/>
      <c r="AU469" s="17"/>
      <c r="AY469" s="17"/>
      <c r="BE469" s="98"/>
      <c r="BF469" s="98"/>
      <c r="BG469" s="98"/>
      <c r="BH469" s="98"/>
      <c r="BI469" s="98"/>
      <c r="BJ469" s="17"/>
      <c r="BK469" s="98">
        <f>ROUND(L469*K469,2)</f>
        <v>0</v>
      </c>
      <c r="BL469" s="17"/>
      <c r="BM469" s="17"/>
    </row>
    <row r="470" spans="2:65" s="1" customFormat="1" ht="22.5" customHeight="1">
      <c r="B470" s="121"/>
      <c r="C470" s="10"/>
      <c r="D470" s="10"/>
      <c r="E470" s="156" t="s">
        <v>3</v>
      </c>
      <c r="F470" s="251" t="s">
        <v>627</v>
      </c>
      <c r="G470" s="252"/>
      <c r="H470" s="252"/>
      <c r="I470" s="252"/>
      <c r="J470" s="10"/>
      <c r="K470" s="157">
        <v>220</v>
      </c>
      <c r="L470" s="10"/>
      <c r="M470" s="10"/>
      <c r="N470" s="10"/>
      <c r="O470" s="10"/>
      <c r="P470" s="10"/>
      <c r="Q470" s="10"/>
      <c r="R470" s="123"/>
      <c r="T470" s="152"/>
      <c r="U470" s="40"/>
      <c r="W470" s="153"/>
      <c r="X470" s="153"/>
      <c r="Y470" s="153"/>
      <c r="Z470" s="153"/>
      <c r="AA470" s="154"/>
      <c r="AR470" s="17"/>
      <c r="AT470" s="17"/>
      <c r="AU470" s="17"/>
      <c r="AY470" s="17"/>
      <c r="BE470" s="98"/>
      <c r="BF470" s="98"/>
      <c r="BG470" s="98"/>
      <c r="BH470" s="98"/>
      <c r="BI470" s="98"/>
      <c r="BJ470" s="17"/>
      <c r="BK470" s="98"/>
      <c r="BL470" s="17"/>
      <c r="BM470" s="17"/>
    </row>
    <row r="471" spans="2:65" s="1" customFormat="1" ht="22.5" customHeight="1">
      <c r="B471" s="121"/>
      <c r="C471" s="10"/>
      <c r="D471" s="10"/>
      <c r="E471" s="156" t="s">
        <v>3</v>
      </c>
      <c r="F471" s="260" t="s">
        <v>628</v>
      </c>
      <c r="G471" s="252"/>
      <c r="H471" s="252"/>
      <c r="I471" s="252"/>
      <c r="J471" s="10"/>
      <c r="K471" s="157">
        <v>33</v>
      </c>
      <c r="L471" s="10"/>
      <c r="M471" s="10"/>
      <c r="N471" s="10"/>
      <c r="O471" s="10"/>
      <c r="P471" s="10"/>
      <c r="Q471" s="10"/>
      <c r="R471" s="123"/>
      <c r="T471" s="152"/>
      <c r="U471" s="40"/>
      <c r="W471" s="153"/>
      <c r="X471" s="153"/>
      <c r="Y471" s="153"/>
      <c r="Z471" s="153"/>
      <c r="AA471" s="154"/>
      <c r="AR471" s="17"/>
      <c r="AT471" s="17"/>
      <c r="AU471" s="17"/>
      <c r="AY471" s="17"/>
      <c r="BE471" s="98"/>
      <c r="BF471" s="98"/>
      <c r="BG471" s="98"/>
      <c r="BH471" s="98"/>
      <c r="BI471" s="98"/>
      <c r="BJ471" s="17"/>
      <c r="BK471" s="98"/>
      <c r="BL471" s="17"/>
      <c r="BM471" s="17"/>
    </row>
    <row r="472" spans="2:65" s="1" customFormat="1" ht="22.5" customHeight="1">
      <c r="B472" s="121"/>
      <c r="C472" s="11"/>
      <c r="D472" s="11"/>
      <c r="E472" s="162" t="s">
        <v>3</v>
      </c>
      <c r="F472" s="253" t="s">
        <v>168</v>
      </c>
      <c r="G472" s="254"/>
      <c r="H472" s="254"/>
      <c r="I472" s="254"/>
      <c r="J472" s="11"/>
      <c r="K472" s="163">
        <v>253</v>
      </c>
      <c r="L472" s="11"/>
      <c r="M472" s="11"/>
      <c r="N472" s="11"/>
      <c r="O472" s="11"/>
      <c r="P472" s="11"/>
      <c r="Q472" s="11"/>
      <c r="R472" s="123"/>
      <c r="T472" s="152"/>
      <c r="U472" s="40"/>
      <c r="W472" s="153"/>
      <c r="X472" s="153"/>
      <c r="Y472" s="153"/>
      <c r="Z472" s="153"/>
      <c r="AA472" s="154"/>
      <c r="AR472" s="17"/>
      <c r="AT472" s="17"/>
      <c r="AU472" s="17"/>
      <c r="AY472" s="17"/>
      <c r="BE472" s="98"/>
      <c r="BF472" s="98"/>
      <c r="BG472" s="98"/>
      <c r="BH472" s="98"/>
      <c r="BI472" s="98"/>
      <c r="BJ472" s="17"/>
      <c r="BK472" s="98"/>
      <c r="BL472" s="17"/>
      <c r="BM472" s="17"/>
    </row>
    <row r="473" spans="2:65" s="1" customFormat="1" ht="22.5" customHeight="1">
      <c r="B473" s="121"/>
      <c r="C473" s="168" t="s">
        <v>1070</v>
      </c>
      <c r="D473" s="168" t="s">
        <v>262</v>
      </c>
      <c r="E473" s="169" t="s">
        <v>630</v>
      </c>
      <c r="F473" s="256" t="s">
        <v>631</v>
      </c>
      <c r="G473" s="257"/>
      <c r="H473" s="257"/>
      <c r="I473" s="257"/>
      <c r="J473" s="170" t="s">
        <v>291</v>
      </c>
      <c r="K473" s="171">
        <v>275</v>
      </c>
      <c r="L473" s="258">
        <v>0</v>
      </c>
      <c r="M473" s="257"/>
      <c r="N473" s="259">
        <f>ROUND(L473*K473,2)</f>
        <v>0</v>
      </c>
      <c r="O473" s="248"/>
      <c r="P473" s="248"/>
      <c r="Q473" s="248"/>
      <c r="R473" s="123"/>
      <c r="T473" s="152"/>
      <c r="U473" s="40"/>
      <c r="W473" s="153"/>
      <c r="X473" s="153"/>
      <c r="Y473" s="153"/>
      <c r="Z473" s="153"/>
      <c r="AA473" s="154"/>
      <c r="AR473" s="17"/>
      <c r="AT473" s="17"/>
      <c r="AU473" s="17"/>
      <c r="AY473" s="17"/>
      <c r="BE473" s="98"/>
      <c r="BF473" s="98"/>
      <c r="BG473" s="98"/>
      <c r="BH473" s="98"/>
      <c r="BI473" s="98"/>
      <c r="BJ473" s="17"/>
      <c r="BK473" s="98">
        <f>ROUND(L473*K473,2)</f>
        <v>0</v>
      </c>
      <c r="BL473" s="17"/>
      <c r="BM473" s="17"/>
    </row>
    <row r="474" spans="2:65" s="1" customFormat="1" ht="22.5" customHeight="1">
      <c r="B474" s="121"/>
      <c r="C474" s="10"/>
      <c r="D474" s="10"/>
      <c r="E474" s="156" t="s">
        <v>3</v>
      </c>
      <c r="F474" s="251" t="s">
        <v>627</v>
      </c>
      <c r="G474" s="252"/>
      <c r="H474" s="252"/>
      <c r="I474" s="252"/>
      <c r="J474" s="10"/>
      <c r="K474" s="157">
        <v>220</v>
      </c>
      <c r="L474" s="10"/>
      <c r="M474" s="10"/>
      <c r="N474" s="10"/>
      <c r="O474" s="10"/>
      <c r="P474" s="10"/>
      <c r="Q474" s="10"/>
      <c r="R474" s="123"/>
      <c r="T474" s="152"/>
      <c r="U474" s="40"/>
      <c r="W474" s="153"/>
      <c r="X474" s="153"/>
      <c r="Y474" s="153"/>
      <c r="Z474" s="153"/>
      <c r="AA474" s="154"/>
      <c r="AR474" s="17"/>
      <c r="AT474" s="17"/>
      <c r="AU474" s="17"/>
      <c r="AY474" s="17"/>
      <c r="BE474" s="98"/>
      <c r="BF474" s="98"/>
      <c r="BG474" s="98"/>
      <c r="BH474" s="98"/>
      <c r="BI474" s="98"/>
      <c r="BJ474" s="17"/>
      <c r="BK474" s="98"/>
      <c r="BL474" s="17"/>
      <c r="BM474" s="17"/>
    </row>
    <row r="475" spans="2:65" s="1" customFormat="1" ht="22.5" customHeight="1">
      <c r="B475" s="121"/>
      <c r="C475" s="10"/>
      <c r="D475" s="10"/>
      <c r="E475" s="156" t="s">
        <v>3</v>
      </c>
      <c r="F475" s="260" t="s">
        <v>633</v>
      </c>
      <c r="G475" s="252"/>
      <c r="H475" s="252"/>
      <c r="I475" s="252"/>
      <c r="J475" s="10"/>
      <c r="K475" s="157">
        <v>22</v>
      </c>
      <c r="L475" s="10"/>
      <c r="M475" s="10"/>
      <c r="N475" s="10"/>
      <c r="O475" s="10"/>
      <c r="P475" s="10"/>
      <c r="Q475" s="10"/>
      <c r="R475" s="123"/>
      <c r="T475" s="152"/>
      <c r="U475" s="40"/>
      <c r="W475" s="153"/>
      <c r="X475" s="153"/>
      <c r="Y475" s="153"/>
      <c r="Z475" s="153"/>
      <c r="AA475" s="154"/>
      <c r="AR475" s="17"/>
      <c r="AT475" s="17"/>
      <c r="AU475" s="17"/>
      <c r="AY475" s="17"/>
      <c r="BE475" s="98"/>
      <c r="BF475" s="98"/>
      <c r="BG475" s="98"/>
      <c r="BH475" s="98"/>
      <c r="BI475" s="98"/>
      <c r="BJ475" s="17"/>
      <c r="BK475" s="98"/>
      <c r="BL475" s="17"/>
      <c r="BM475" s="17"/>
    </row>
    <row r="476" spans="2:65" s="1" customFormat="1" ht="22.5" customHeight="1">
      <c r="B476" s="121"/>
      <c r="C476" s="10"/>
      <c r="D476" s="10"/>
      <c r="E476" s="156" t="s">
        <v>3</v>
      </c>
      <c r="F476" s="260" t="s">
        <v>628</v>
      </c>
      <c r="G476" s="252"/>
      <c r="H476" s="252"/>
      <c r="I476" s="252"/>
      <c r="J476" s="10"/>
      <c r="K476" s="157">
        <v>33</v>
      </c>
      <c r="L476" s="10"/>
      <c r="M476" s="10"/>
      <c r="N476" s="10"/>
      <c r="O476" s="10"/>
      <c r="P476" s="10"/>
      <c r="Q476" s="10"/>
      <c r="R476" s="123"/>
      <c r="T476" s="152"/>
      <c r="U476" s="40"/>
      <c r="W476" s="153"/>
      <c r="X476" s="153"/>
      <c r="Y476" s="153"/>
      <c r="Z476" s="153"/>
      <c r="AA476" s="154"/>
      <c r="AR476" s="17"/>
      <c r="AT476" s="17"/>
      <c r="AU476" s="17"/>
      <c r="AY476" s="17"/>
      <c r="BE476" s="98"/>
      <c r="BF476" s="98"/>
      <c r="BG476" s="98"/>
      <c r="BH476" s="98"/>
      <c r="BI476" s="98"/>
      <c r="BJ476" s="17"/>
      <c r="BK476" s="98"/>
      <c r="BL476" s="17"/>
      <c r="BM476" s="17"/>
    </row>
    <row r="477" spans="2:65" s="1" customFormat="1" ht="22.5" customHeight="1">
      <c r="B477" s="121"/>
      <c r="C477" s="11"/>
      <c r="D477" s="11"/>
      <c r="E477" s="162" t="s">
        <v>3</v>
      </c>
      <c r="F477" s="253" t="s">
        <v>168</v>
      </c>
      <c r="G477" s="254"/>
      <c r="H477" s="254"/>
      <c r="I477" s="254"/>
      <c r="J477" s="11"/>
      <c r="K477" s="163">
        <v>275</v>
      </c>
      <c r="L477" s="11"/>
      <c r="M477" s="11"/>
      <c r="N477" s="11"/>
      <c r="O477" s="11"/>
      <c r="P477" s="11"/>
      <c r="Q477" s="11"/>
      <c r="R477" s="123"/>
      <c r="T477" s="152"/>
      <c r="U477" s="40"/>
      <c r="W477" s="153"/>
      <c r="X477" s="153"/>
      <c r="Y477" s="153"/>
      <c r="Z477" s="153"/>
      <c r="AA477" s="154"/>
      <c r="AR477" s="17"/>
      <c r="AT477" s="17"/>
      <c r="AU477" s="17"/>
      <c r="AY477" s="17"/>
      <c r="BE477" s="98"/>
      <c r="BF477" s="98"/>
      <c r="BG477" s="98"/>
      <c r="BH477" s="98"/>
      <c r="BI477" s="98"/>
      <c r="BJ477" s="17"/>
      <c r="BK477" s="98"/>
      <c r="BL477" s="17"/>
      <c r="BM477" s="17"/>
    </row>
    <row r="478" spans="2:65" s="1" customFormat="1" ht="31.5" customHeight="1">
      <c r="B478" s="121"/>
      <c r="C478" s="148" t="s">
        <v>601</v>
      </c>
      <c r="D478" s="148" t="s">
        <v>160</v>
      </c>
      <c r="E478" s="149" t="s">
        <v>634</v>
      </c>
      <c r="F478" s="247" t="s">
        <v>635</v>
      </c>
      <c r="G478" s="248"/>
      <c r="H478" s="248"/>
      <c r="I478" s="248"/>
      <c r="J478" s="150" t="s">
        <v>229</v>
      </c>
      <c r="K478" s="151">
        <v>0.42</v>
      </c>
      <c r="L478" s="249">
        <v>0</v>
      </c>
      <c r="M478" s="248"/>
      <c r="N478" s="250">
        <f>ROUND(L478*K478,2)</f>
        <v>0</v>
      </c>
      <c r="O478" s="248"/>
      <c r="P478" s="248"/>
      <c r="Q478" s="248"/>
      <c r="R478" s="123"/>
      <c r="T478" s="152" t="s">
        <v>3</v>
      </c>
      <c r="U478" s="40" t="s">
        <v>44</v>
      </c>
      <c r="W478" s="153">
        <f>V478*K478</f>
        <v>0</v>
      </c>
      <c r="X478" s="153">
        <v>0</v>
      </c>
      <c r="Y478" s="153">
        <f>X478*K478</f>
        <v>0</v>
      </c>
      <c r="Z478" s="153">
        <v>0</v>
      </c>
      <c r="AA478" s="154">
        <f>Z478*K478</f>
        <v>0</v>
      </c>
      <c r="AR478" s="17" t="s">
        <v>196</v>
      </c>
      <c r="AT478" s="17" t="s">
        <v>160</v>
      </c>
      <c r="AU478" s="17" t="s">
        <v>103</v>
      </c>
      <c r="AY478" s="17" t="s">
        <v>159</v>
      </c>
      <c r="BE478" s="98">
        <f>IF(U478="základní",N478,0)</f>
        <v>0</v>
      </c>
      <c r="BF478" s="98">
        <f>IF(U478="snížená",N478,0)</f>
        <v>0</v>
      </c>
      <c r="BG478" s="98">
        <f>IF(U478="zákl. přenesená",N478,0)</f>
        <v>0</v>
      </c>
      <c r="BH478" s="98">
        <f>IF(U478="sníž. přenesená",N478,0)</f>
        <v>0</v>
      </c>
      <c r="BI478" s="98">
        <f>IF(U478="nulová",N478,0)</f>
        <v>0</v>
      </c>
      <c r="BJ478" s="17" t="s">
        <v>21</v>
      </c>
      <c r="BK478" s="98">
        <f>ROUND(L478*K478,2)</f>
        <v>0</v>
      </c>
      <c r="BL478" s="17" t="s">
        <v>196</v>
      </c>
      <c r="BM478" s="17" t="s">
        <v>902</v>
      </c>
    </row>
    <row r="479" spans="2:63" s="9" customFormat="1" ht="29.85" customHeight="1">
      <c r="B479" s="138"/>
      <c r="D479" s="147" t="s">
        <v>128</v>
      </c>
      <c r="E479" s="147"/>
      <c r="F479" s="147"/>
      <c r="G479" s="147"/>
      <c r="H479" s="147"/>
      <c r="I479" s="147"/>
      <c r="J479" s="147"/>
      <c r="K479" s="147"/>
      <c r="L479" s="147"/>
      <c r="M479" s="147"/>
      <c r="N479" s="273">
        <f>BK479</f>
        <v>0</v>
      </c>
      <c r="O479" s="274"/>
      <c r="P479" s="274"/>
      <c r="Q479" s="274"/>
      <c r="R479" s="140"/>
      <c r="T479" s="141"/>
      <c r="W479" s="142">
        <f>SUM(W480:W539)</f>
        <v>0</v>
      </c>
      <c r="Y479" s="142">
        <f>SUM(Y480:Y539)</f>
        <v>0.18059844</v>
      </c>
      <c r="AA479" s="143">
        <f>SUM(AA480:AA539)</f>
        <v>0</v>
      </c>
      <c r="AR479" s="144" t="s">
        <v>103</v>
      </c>
      <c r="AT479" s="145" t="s">
        <v>78</v>
      </c>
      <c r="AU479" s="145" t="s">
        <v>21</v>
      </c>
      <c r="AY479" s="144" t="s">
        <v>159</v>
      </c>
      <c r="BK479" s="146">
        <f>SUM(BK480:BK539)</f>
        <v>0</v>
      </c>
    </row>
    <row r="480" spans="2:65" s="1" customFormat="1" ht="31.5" customHeight="1">
      <c r="B480" s="121"/>
      <c r="C480" s="148" t="s">
        <v>606</v>
      </c>
      <c r="D480" s="148" t="s">
        <v>160</v>
      </c>
      <c r="E480" s="149" t="s">
        <v>638</v>
      </c>
      <c r="F480" s="247" t="s">
        <v>639</v>
      </c>
      <c r="G480" s="248"/>
      <c r="H480" s="248"/>
      <c r="I480" s="248"/>
      <c r="J480" s="150" t="s">
        <v>163</v>
      </c>
      <c r="K480" s="151">
        <v>586</v>
      </c>
      <c r="L480" s="249">
        <v>0</v>
      </c>
      <c r="M480" s="248"/>
      <c r="N480" s="250">
        <f>ROUND(L480*K480,2)</f>
        <v>0</v>
      </c>
      <c r="O480" s="248"/>
      <c r="P480" s="248"/>
      <c r="Q480" s="248"/>
      <c r="R480" s="123"/>
      <c r="T480" s="152" t="s">
        <v>3</v>
      </c>
      <c r="U480" s="40" t="s">
        <v>44</v>
      </c>
      <c r="W480" s="153">
        <f>V480*K480</f>
        <v>0</v>
      </c>
      <c r="X480" s="153">
        <v>0</v>
      </c>
      <c r="Y480" s="153">
        <f>X480*K480</f>
        <v>0</v>
      </c>
      <c r="Z480" s="153">
        <v>0</v>
      </c>
      <c r="AA480" s="154">
        <f>Z480*K480</f>
        <v>0</v>
      </c>
      <c r="AR480" s="17" t="s">
        <v>196</v>
      </c>
      <c r="AT480" s="17" t="s">
        <v>160</v>
      </c>
      <c r="AU480" s="17" t="s">
        <v>103</v>
      </c>
      <c r="AY480" s="17" t="s">
        <v>159</v>
      </c>
      <c r="BE480" s="98">
        <f>IF(U480="základní",N480,0)</f>
        <v>0</v>
      </c>
      <c r="BF480" s="98">
        <f>IF(U480="snížená",N480,0)</f>
        <v>0</v>
      </c>
      <c r="BG480" s="98">
        <f>IF(U480="zákl. přenesená",N480,0)</f>
        <v>0</v>
      </c>
      <c r="BH480" s="98">
        <f>IF(U480="sníž. přenesená",N480,0)</f>
        <v>0</v>
      </c>
      <c r="BI480" s="98">
        <f>IF(U480="nulová",N480,0)</f>
        <v>0</v>
      </c>
      <c r="BJ480" s="17" t="s">
        <v>21</v>
      </c>
      <c r="BK480" s="98">
        <f>ROUND(L480*K480,2)</f>
        <v>0</v>
      </c>
      <c r="BL480" s="17" t="s">
        <v>196</v>
      </c>
      <c r="BM480" s="17" t="s">
        <v>903</v>
      </c>
    </row>
    <row r="481" spans="2:51" s="10" customFormat="1" ht="22.5" customHeight="1">
      <c r="B481" s="155"/>
      <c r="E481" s="156" t="s">
        <v>3</v>
      </c>
      <c r="F481" s="251" t="s">
        <v>716</v>
      </c>
      <c r="G481" s="252"/>
      <c r="H481" s="252"/>
      <c r="I481" s="252"/>
      <c r="K481" s="157">
        <v>586</v>
      </c>
      <c r="R481" s="158"/>
      <c r="T481" s="159"/>
      <c r="AA481" s="160"/>
      <c r="AT481" s="156" t="s">
        <v>167</v>
      </c>
      <c r="AU481" s="156" t="s">
        <v>103</v>
      </c>
      <c r="AV481" s="10" t="s">
        <v>103</v>
      </c>
      <c r="AW481" s="10" t="s">
        <v>36</v>
      </c>
      <c r="AX481" s="10" t="s">
        <v>79</v>
      </c>
      <c r="AY481" s="156" t="s">
        <v>159</v>
      </c>
    </row>
    <row r="482" spans="2:51" s="11" customFormat="1" ht="22.5" customHeight="1">
      <c r="B482" s="161"/>
      <c r="E482" s="162" t="s">
        <v>3</v>
      </c>
      <c r="F482" s="253" t="s">
        <v>168</v>
      </c>
      <c r="G482" s="254"/>
      <c r="H482" s="254"/>
      <c r="I482" s="254"/>
      <c r="K482" s="163">
        <v>586</v>
      </c>
      <c r="R482" s="164"/>
      <c r="T482" s="165"/>
      <c r="AA482" s="166"/>
      <c r="AT482" s="167" t="s">
        <v>167</v>
      </c>
      <c r="AU482" s="167" t="s">
        <v>103</v>
      </c>
      <c r="AV482" s="11" t="s">
        <v>164</v>
      </c>
      <c r="AW482" s="11" t="s">
        <v>36</v>
      </c>
      <c r="AX482" s="11" t="s">
        <v>21</v>
      </c>
      <c r="AY482" s="167" t="s">
        <v>159</v>
      </c>
    </row>
    <row r="483" spans="2:65" s="1" customFormat="1" ht="22.5" customHeight="1">
      <c r="B483" s="121"/>
      <c r="C483" s="168" t="s">
        <v>610</v>
      </c>
      <c r="D483" s="168" t="s">
        <v>262</v>
      </c>
      <c r="E483" s="169" t="s">
        <v>642</v>
      </c>
      <c r="F483" s="256" t="s">
        <v>643</v>
      </c>
      <c r="G483" s="257"/>
      <c r="H483" s="257"/>
      <c r="I483" s="257"/>
      <c r="J483" s="170" t="s">
        <v>163</v>
      </c>
      <c r="K483" s="171">
        <v>615.3</v>
      </c>
      <c r="L483" s="258">
        <v>0</v>
      </c>
      <c r="M483" s="257"/>
      <c r="N483" s="259">
        <f>ROUND(L483*K483,2)</f>
        <v>0</v>
      </c>
      <c r="O483" s="248"/>
      <c r="P483" s="248"/>
      <c r="Q483" s="248"/>
      <c r="R483" s="123"/>
      <c r="T483" s="152" t="s">
        <v>3</v>
      </c>
      <c r="U483" s="40" t="s">
        <v>44</v>
      </c>
      <c r="W483" s="153">
        <f>V483*K483</f>
        <v>0</v>
      </c>
      <c r="X483" s="153">
        <v>0.00011</v>
      </c>
      <c r="Y483" s="153">
        <f>X483*K483</f>
        <v>0.067683</v>
      </c>
      <c r="Z483" s="153">
        <v>0</v>
      </c>
      <c r="AA483" s="154">
        <f>Z483*K483</f>
        <v>0</v>
      </c>
      <c r="AR483" s="17" t="s">
        <v>265</v>
      </c>
      <c r="AT483" s="17" t="s">
        <v>262</v>
      </c>
      <c r="AU483" s="17" t="s">
        <v>103</v>
      </c>
      <c r="AY483" s="17" t="s">
        <v>159</v>
      </c>
      <c r="BE483" s="98">
        <f>IF(U483="základní",N483,0)</f>
        <v>0</v>
      </c>
      <c r="BF483" s="98">
        <f>IF(U483="snížená",N483,0)</f>
        <v>0</v>
      </c>
      <c r="BG483" s="98">
        <f>IF(U483="zákl. přenesená",N483,0)</f>
        <v>0</v>
      </c>
      <c r="BH483" s="98">
        <f>IF(U483="sníž. přenesená",N483,0)</f>
        <v>0</v>
      </c>
      <c r="BI483" s="98">
        <f>IF(U483="nulová",N483,0)</f>
        <v>0</v>
      </c>
      <c r="BJ483" s="17" t="s">
        <v>21</v>
      </c>
      <c r="BK483" s="98">
        <f>ROUND(L483*K483,2)</f>
        <v>0</v>
      </c>
      <c r="BL483" s="17" t="s">
        <v>196</v>
      </c>
      <c r="BM483" s="17" t="s">
        <v>904</v>
      </c>
    </row>
    <row r="484" spans="2:65" s="1" customFormat="1" ht="31.5" customHeight="1">
      <c r="B484" s="121"/>
      <c r="C484" s="148" t="s">
        <v>615</v>
      </c>
      <c r="D484" s="148" t="s">
        <v>160</v>
      </c>
      <c r="E484" s="149" t="s">
        <v>646</v>
      </c>
      <c r="F484" s="247" t="s">
        <v>647</v>
      </c>
      <c r="G484" s="248"/>
      <c r="H484" s="248"/>
      <c r="I484" s="248"/>
      <c r="J484" s="150" t="s">
        <v>163</v>
      </c>
      <c r="K484" s="151">
        <v>470.481</v>
      </c>
      <c r="L484" s="249">
        <v>0</v>
      </c>
      <c r="M484" s="248"/>
      <c r="N484" s="250">
        <f>ROUND(L484*K484,2)</f>
        <v>0</v>
      </c>
      <c r="O484" s="248"/>
      <c r="P484" s="248"/>
      <c r="Q484" s="248"/>
      <c r="R484" s="123"/>
      <c r="T484" s="152" t="s">
        <v>3</v>
      </c>
      <c r="U484" s="40" t="s">
        <v>44</v>
      </c>
      <c r="W484" s="153">
        <f>V484*K484</f>
        <v>0</v>
      </c>
      <c r="X484" s="153">
        <v>2E-05</v>
      </c>
      <c r="Y484" s="153">
        <f>X484*K484</f>
        <v>0.00940962</v>
      </c>
      <c r="Z484" s="153">
        <v>0</v>
      </c>
      <c r="AA484" s="154">
        <f>Z484*K484</f>
        <v>0</v>
      </c>
      <c r="AR484" s="17" t="s">
        <v>196</v>
      </c>
      <c r="AT484" s="17" t="s">
        <v>160</v>
      </c>
      <c r="AU484" s="17" t="s">
        <v>103</v>
      </c>
      <c r="AY484" s="17" t="s">
        <v>159</v>
      </c>
      <c r="BE484" s="98">
        <f>IF(U484="základní",N484,0)</f>
        <v>0</v>
      </c>
      <c r="BF484" s="98">
        <f>IF(U484="snížená",N484,0)</f>
        <v>0</v>
      </c>
      <c r="BG484" s="98">
        <f>IF(U484="zákl. přenesená",N484,0)</f>
        <v>0</v>
      </c>
      <c r="BH484" s="98">
        <f>IF(U484="sníž. přenesená",N484,0)</f>
        <v>0</v>
      </c>
      <c r="BI484" s="98">
        <f>IF(U484="nulová",N484,0)</f>
        <v>0</v>
      </c>
      <c r="BJ484" s="17" t="s">
        <v>21</v>
      </c>
      <c r="BK484" s="98">
        <f>ROUND(L484*K484,2)</f>
        <v>0</v>
      </c>
      <c r="BL484" s="17" t="s">
        <v>196</v>
      </c>
      <c r="BM484" s="17" t="s">
        <v>905</v>
      </c>
    </row>
    <row r="485" spans="2:51" s="12" customFormat="1" ht="22.5" customHeight="1">
      <c r="B485" s="172"/>
      <c r="E485" s="173" t="s">
        <v>3</v>
      </c>
      <c r="F485" s="261" t="s">
        <v>649</v>
      </c>
      <c r="G485" s="262"/>
      <c r="H485" s="262"/>
      <c r="I485" s="262"/>
      <c r="K485" s="174" t="s">
        <v>3</v>
      </c>
      <c r="R485" s="175"/>
      <c r="T485" s="176"/>
      <c r="AA485" s="177"/>
      <c r="AT485" s="174" t="s">
        <v>167</v>
      </c>
      <c r="AU485" s="174" t="s">
        <v>103</v>
      </c>
      <c r="AV485" s="12" t="s">
        <v>21</v>
      </c>
      <c r="AW485" s="12" t="s">
        <v>36</v>
      </c>
      <c r="AX485" s="12" t="s">
        <v>79</v>
      </c>
      <c r="AY485" s="174" t="s">
        <v>159</v>
      </c>
    </row>
    <row r="486" spans="2:51" s="10" customFormat="1" ht="31.5" customHeight="1">
      <c r="B486" s="155"/>
      <c r="E486" s="156" t="s">
        <v>3</v>
      </c>
      <c r="F486" s="260" t="s">
        <v>906</v>
      </c>
      <c r="G486" s="252"/>
      <c r="H486" s="252"/>
      <c r="I486" s="252"/>
      <c r="K486" s="157">
        <v>16.613</v>
      </c>
      <c r="R486" s="158"/>
      <c r="T486" s="159"/>
      <c r="AA486" s="160"/>
      <c r="AT486" s="156" t="s">
        <v>167</v>
      </c>
      <c r="AU486" s="156" t="s">
        <v>103</v>
      </c>
      <c r="AV486" s="10" t="s">
        <v>103</v>
      </c>
      <c r="AW486" s="10" t="s">
        <v>36</v>
      </c>
      <c r="AX486" s="10" t="s">
        <v>79</v>
      </c>
      <c r="AY486" s="156" t="s">
        <v>159</v>
      </c>
    </row>
    <row r="487" spans="2:51" s="10" customFormat="1" ht="22.5" customHeight="1">
      <c r="B487" s="155"/>
      <c r="E487" s="156" t="s">
        <v>3</v>
      </c>
      <c r="F487" s="260" t="s">
        <v>907</v>
      </c>
      <c r="G487" s="252"/>
      <c r="H487" s="252"/>
      <c r="I487" s="252"/>
      <c r="K487" s="157">
        <v>0.37</v>
      </c>
      <c r="R487" s="158"/>
      <c r="T487" s="159"/>
      <c r="AA487" s="160"/>
      <c r="AT487" s="156" t="s">
        <v>167</v>
      </c>
      <c r="AU487" s="156" t="s">
        <v>103</v>
      </c>
      <c r="AV487" s="10" t="s">
        <v>103</v>
      </c>
      <c r="AW487" s="10" t="s">
        <v>36</v>
      </c>
      <c r="AX487" s="10" t="s">
        <v>79</v>
      </c>
      <c r="AY487" s="156" t="s">
        <v>159</v>
      </c>
    </row>
    <row r="488" spans="2:51" s="10" customFormat="1" ht="22.5" customHeight="1">
      <c r="B488" s="155"/>
      <c r="E488" s="156" t="s">
        <v>3</v>
      </c>
      <c r="F488" s="260" t="s">
        <v>908</v>
      </c>
      <c r="G488" s="252"/>
      <c r="H488" s="252"/>
      <c r="I488" s="252"/>
      <c r="K488" s="157">
        <v>245.855</v>
      </c>
      <c r="R488" s="158"/>
      <c r="T488" s="159"/>
      <c r="AA488" s="160"/>
      <c r="AT488" s="156" t="s">
        <v>167</v>
      </c>
      <c r="AU488" s="156" t="s">
        <v>103</v>
      </c>
      <c r="AV488" s="10" t="s">
        <v>103</v>
      </c>
      <c r="AW488" s="10" t="s">
        <v>36</v>
      </c>
      <c r="AX488" s="10" t="s">
        <v>79</v>
      </c>
      <c r="AY488" s="156" t="s">
        <v>159</v>
      </c>
    </row>
    <row r="489" spans="2:51" s="10" customFormat="1" ht="22.5" customHeight="1">
      <c r="B489" s="155"/>
      <c r="E489" s="156" t="s">
        <v>3</v>
      </c>
      <c r="F489" s="260" t="s">
        <v>909</v>
      </c>
      <c r="G489" s="252"/>
      <c r="H489" s="252"/>
      <c r="I489" s="252"/>
      <c r="K489" s="157">
        <v>1.049</v>
      </c>
      <c r="R489" s="158"/>
      <c r="T489" s="159"/>
      <c r="AA489" s="160"/>
      <c r="AT489" s="156" t="s">
        <v>167</v>
      </c>
      <c r="AU489" s="156" t="s">
        <v>103</v>
      </c>
      <c r="AV489" s="10" t="s">
        <v>103</v>
      </c>
      <c r="AW489" s="10" t="s">
        <v>36</v>
      </c>
      <c r="AX489" s="10" t="s">
        <v>79</v>
      </c>
      <c r="AY489" s="156" t="s">
        <v>159</v>
      </c>
    </row>
    <row r="490" spans="2:51" s="10" customFormat="1" ht="22.5" customHeight="1">
      <c r="B490" s="155"/>
      <c r="E490" s="156" t="s">
        <v>3</v>
      </c>
      <c r="F490" s="260" t="s">
        <v>910</v>
      </c>
      <c r="G490" s="252"/>
      <c r="H490" s="252"/>
      <c r="I490" s="252"/>
      <c r="K490" s="157">
        <v>7.194</v>
      </c>
      <c r="R490" s="158"/>
      <c r="T490" s="159"/>
      <c r="AA490" s="160"/>
      <c r="AT490" s="156" t="s">
        <v>167</v>
      </c>
      <c r="AU490" s="156" t="s">
        <v>103</v>
      </c>
      <c r="AV490" s="10" t="s">
        <v>103</v>
      </c>
      <c r="AW490" s="10" t="s">
        <v>36</v>
      </c>
      <c r="AX490" s="10" t="s">
        <v>79</v>
      </c>
      <c r="AY490" s="156" t="s">
        <v>159</v>
      </c>
    </row>
    <row r="491" spans="2:51" s="10" customFormat="1" ht="31.5" customHeight="1">
      <c r="B491" s="155"/>
      <c r="E491" s="156" t="s">
        <v>3</v>
      </c>
      <c r="F491" s="260" t="s">
        <v>911</v>
      </c>
      <c r="G491" s="252"/>
      <c r="H491" s="252"/>
      <c r="I491" s="252"/>
      <c r="K491" s="157">
        <v>22.459</v>
      </c>
      <c r="R491" s="158"/>
      <c r="T491" s="159"/>
      <c r="AA491" s="160"/>
      <c r="AT491" s="156" t="s">
        <v>167</v>
      </c>
      <c r="AU491" s="156" t="s">
        <v>103</v>
      </c>
      <c r="AV491" s="10" t="s">
        <v>103</v>
      </c>
      <c r="AW491" s="10" t="s">
        <v>36</v>
      </c>
      <c r="AX491" s="10" t="s">
        <v>79</v>
      </c>
      <c r="AY491" s="156" t="s">
        <v>159</v>
      </c>
    </row>
    <row r="492" spans="2:51" s="10" customFormat="1" ht="31.5" customHeight="1">
      <c r="B492" s="155"/>
      <c r="E492" s="156" t="s">
        <v>3</v>
      </c>
      <c r="F492" s="260" t="s">
        <v>912</v>
      </c>
      <c r="G492" s="252"/>
      <c r="H492" s="252"/>
      <c r="I492" s="252"/>
      <c r="K492" s="157">
        <v>15.593</v>
      </c>
      <c r="R492" s="158"/>
      <c r="T492" s="159"/>
      <c r="AA492" s="160"/>
      <c r="AT492" s="156" t="s">
        <v>167</v>
      </c>
      <c r="AU492" s="156" t="s">
        <v>103</v>
      </c>
      <c r="AV492" s="10" t="s">
        <v>103</v>
      </c>
      <c r="AW492" s="10" t="s">
        <v>36</v>
      </c>
      <c r="AX492" s="10" t="s">
        <v>79</v>
      </c>
      <c r="AY492" s="156" t="s">
        <v>159</v>
      </c>
    </row>
    <row r="493" spans="2:51" s="10" customFormat="1" ht="31.5" customHeight="1">
      <c r="B493" s="155"/>
      <c r="E493" s="156" t="s">
        <v>3</v>
      </c>
      <c r="F493" s="260" t="s">
        <v>913</v>
      </c>
      <c r="G493" s="252"/>
      <c r="H493" s="252"/>
      <c r="I493" s="252"/>
      <c r="K493" s="157">
        <v>47.281</v>
      </c>
      <c r="R493" s="158"/>
      <c r="T493" s="159"/>
      <c r="AA493" s="160"/>
      <c r="AT493" s="156" t="s">
        <v>167</v>
      </c>
      <c r="AU493" s="156" t="s">
        <v>103</v>
      </c>
      <c r="AV493" s="10" t="s">
        <v>103</v>
      </c>
      <c r="AW493" s="10" t="s">
        <v>36</v>
      </c>
      <c r="AX493" s="10" t="s">
        <v>79</v>
      </c>
      <c r="AY493" s="156" t="s">
        <v>159</v>
      </c>
    </row>
    <row r="494" spans="2:51" s="10" customFormat="1" ht="22.5" customHeight="1">
      <c r="B494" s="155"/>
      <c r="E494" s="156" t="s">
        <v>3</v>
      </c>
      <c r="F494" s="260" t="s">
        <v>914</v>
      </c>
      <c r="G494" s="252"/>
      <c r="H494" s="252"/>
      <c r="I494" s="252"/>
      <c r="K494" s="157">
        <v>14.641</v>
      </c>
      <c r="R494" s="158"/>
      <c r="T494" s="159"/>
      <c r="AA494" s="160"/>
      <c r="AT494" s="156" t="s">
        <v>167</v>
      </c>
      <c r="AU494" s="156" t="s">
        <v>103</v>
      </c>
      <c r="AV494" s="10" t="s">
        <v>103</v>
      </c>
      <c r="AW494" s="10" t="s">
        <v>36</v>
      </c>
      <c r="AX494" s="10" t="s">
        <v>79</v>
      </c>
      <c r="AY494" s="156" t="s">
        <v>159</v>
      </c>
    </row>
    <row r="495" spans="2:51" s="10" customFormat="1" ht="31.5" customHeight="1">
      <c r="B495" s="155"/>
      <c r="E495" s="156" t="s">
        <v>3</v>
      </c>
      <c r="F495" s="260" t="s">
        <v>915</v>
      </c>
      <c r="G495" s="252"/>
      <c r="H495" s="252"/>
      <c r="I495" s="252"/>
      <c r="K495" s="157">
        <v>28.976</v>
      </c>
      <c r="R495" s="158"/>
      <c r="T495" s="159"/>
      <c r="AA495" s="160"/>
      <c r="AT495" s="156" t="s">
        <v>167</v>
      </c>
      <c r="AU495" s="156" t="s">
        <v>103</v>
      </c>
      <c r="AV495" s="10" t="s">
        <v>103</v>
      </c>
      <c r="AW495" s="10" t="s">
        <v>36</v>
      </c>
      <c r="AX495" s="10" t="s">
        <v>79</v>
      </c>
      <c r="AY495" s="156" t="s">
        <v>159</v>
      </c>
    </row>
    <row r="496" spans="2:51" s="10" customFormat="1" ht="31.5" customHeight="1">
      <c r="B496" s="155"/>
      <c r="E496" s="156" t="s">
        <v>3</v>
      </c>
      <c r="F496" s="260" t="s">
        <v>916</v>
      </c>
      <c r="G496" s="252"/>
      <c r="H496" s="252"/>
      <c r="I496" s="252"/>
      <c r="K496" s="157">
        <v>70.45</v>
      </c>
      <c r="R496" s="158"/>
      <c r="T496" s="159"/>
      <c r="AA496" s="160"/>
      <c r="AT496" s="156" t="s">
        <v>167</v>
      </c>
      <c r="AU496" s="156" t="s">
        <v>103</v>
      </c>
      <c r="AV496" s="10" t="s">
        <v>103</v>
      </c>
      <c r="AW496" s="10" t="s">
        <v>36</v>
      </c>
      <c r="AX496" s="10" t="s">
        <v>79</v>
      </c>
      <c r="AY496" s="156" t="s">
        <v>159</v>
      </c>
    </row>
    <row r="497" spans="2:51" s="11" customFormat="1" ht="22.5" customHeight="1">
      <c r="B497" s="161"/>
      <c r="E497" s="162" t="s">
        <v>3</v>
      </c>
      <c r="F497" s="253" t="s">
        <v>168</v>
      </c>
      <c r="G497" s="254"/>
      <c r="H497" s="254"/>
      <c r="I497" s="254"/>
      <c r="K497" s="163">
        <v>470.481</v>
      </c>
      <c r="R497" s="164"/>
      <c r="T497" s="165"/>
      <c r="AA497" s="166"/>
      <c r="AT497" s="167" t="s">
        <v>167</v>
      </c>
      <c r="AU497" s="167" t="s">
        <v>103</v>
      </c>
      <c r="AV497" s="11" t="s">
        <v>164</v>
      </c>
      <c r="AW497" s="11" t="s">
        <v>36</v>
      </c>
      <c r="AX497" s="11" t="s">
        <v>21</v>
      </c>
      <c r="AY497" s="167" t="s">
        <v>159</v>
      </c>
    </row>
    <row r="498" spans="2:65" s="1" customFormat="1" ht="31.5" customHeight="1">
      <c r="B498" s="121"/>
      <c r="C498" s="148" t="s">
        <v>619</v>
      </c>
      <c r="D498" s="148" t="s">
        <v>160</v>
      </c>
      <c r="E498" s="149" t="s">
        <v>662</v>
      </c>
      <c r="F498" s="247" t="s">
        <v>663</v>
      </c>
      <c r="G498" s="248"/>
      <c r="H498" s="248"/>
      <c r="I498" s="248"/>
      <c r="J498" s="150" t="s">
        <v>163</v>
      </c>
      <c r="K498" s="151">
        <v>470.481</v>
      </c>
      <c r="L498" s="249">
        <v>0</v>
      </c>
      <c r="M498" s="248"/>
      <c r="N498" s="250">
        <f>ROUND(L498*K498,2)</f>
        <v>0</v>
      </c>
      <c r="O498" s="248"/>
      <c r="P498" s="248"/>
      <c r="Q498" s="248"/>
      <c r="R498" s="123"/>
      <c r="T498" s="152" t="s">
        <v>3</v>
      </c>
      <c r="U498" s="40" t="s">
        <v>44</v>
      </c>
      <c r="W498" s="153">
        <f>V498*K498</f>
        <v>0</v>
      </c>
      <c r="X498" s="153">
        <v>0</v>
      </c>
      <c r="Y498" s="153">
        <f>X498*K498</f>
        <v>0</v>
      </c>
      <c r="Z498" s="153">
        <v>0</v>
      </c>
      <c r="AA498" s="154">
        <f>Z498*K498</f>
        <v>0</v>
      </c>
      <c r="AR498" s="17" t="s">
        <v>196</v>
      </c>
      <c r="AT498" s="17" t="s">
        <v>160</v>
      </c>
      <c r="AU498" s="17" t="s">
        <v>103</v>
      </c>
      <c r="AY498" s="17" t="s">
        <v>159</v>
      </c>
      <c r="BE498" s="98">
        <f>IF(U498="základní",N498,0)</f>
        <v>0</v>
      </c>
      <c r="BF498" s="98">
        <f>IF(U498="snížená",N498,0)</f>
        <v>0</v>
      </c>
      <c r="BG498" s="98">
        <f>IF(U498="zákl. přenesená",N498,0)</f>
        <v>0</v>
      </c>
      <c r="BH498" s="98">
        <f>IF(U498="sníž. přenesená",N498,0)</f>
        <v>0</v>
      </c>
      <c r="BI498" s="98">
        <f>IF(U498="nulová",N498,0)</f>
        <v>0</v>
      </c>
      <c r="BJ498" s="17" t="s">
        <v>21</v>
      </c>
      <c r="BK498" s="98">
        <f>ROUND(L498*K498,2)</f>
        <v>0</v>
      </c>
      <c r="BL498" s="17" t="s">
        <v>196</v>
      </c>
      <c r="BM498" s="17" t="s">
        <v>917</v>
      </c>
    </row>
    <row r="499" spans="2:51" s="12" customFormat="1" ht="22.5" customHeight="1">
      <c r="B499" s="172"/>
      <c r="E499" s="173" t="s">
        <v>3</v>
      </c>
      <c r="F499" s="261" t="s">
        <v>649</v>
      </c>
      <c r="G499" s="262"/>
      <c r="H499" s="262"/>
      <c r="I499" s="262"/>
      <c r="K499" s="174" t="s">
        <v>3</v>
      </c>
      <c r="R499" s="175"/>
      <c r="T499" s="176"/>
      <c r="AA499" s="177"/>
      <c r="AT499" s="174" t="s">
        <v>167</v>
      </c>
      <c r="AU499" s="174" t="s">
        <v>103</v>
      </c>
      <c r="AV499" s="12" t="s">
        <v>21</v>
      </c>
      <c r="AW499" s="12" t="s">
        <v>36</v>
      </c>
      <c r="AX499" s="12" t="s">
        <v>79</v>
      </c>
      <c r="AY499" s="174" t="s">
        <v>159</v>
      </c>
    </row>
    <row r="500" spans="2:51" s="10" customFormat="1" ht="31.5" customHeight="1">
      <c r="B500" s="155"/>
      <c r="E500" s="156" t="s">
        <v>3</v>
      </c>
      <c r="F500" s="260" t="s">
        <v>906</v>
      </c>
      <c r="G500" s="252"/>
      <c r="H500" s="252"/>
      <c r="I500" s="252"/>
      <c r="K500" s="157">
        <v>16.613</v>
      </c>
      <c r="R500" s="158"/>
      <c r="T500" s="159"/>
      <c r="AA500" s="160"/>
      <c r="AT500" s="156" t="s">
        <v>167</v>
      </c>
      <c r="AU500" s="156" t="s">
        <v>103</v>
      </c>
      <c r="AV500" s="10" t="s">
        <v>103</v>
      </c>
      <c r="AW500" s="10" t="s">
        <v>36</v>
      </c>
      <c r="AX500" s="10" t="s">
        <v>79</v>
      </c>
      <c r="AY500" s="156" t="s">
        <v>159</v>
      </c>
    </row>
    <row r="501" spans="2:51" s="10" customFormat="1" ht="22.5" customHeight="1">
      <c r="B501" s="155"/>
      <c r="E501" s="156" t="s">
        <v>3</v>
      </c>
      <c r="F501" s="260" t="s">
        <v>907</v>
      </c>
      <c r="G501" s="252"/>
      <c r="H501" s="252"/>
      <c r="I501" s="252"/>
      <c r="K501" s="157">
        <v>0.37</v>
      </c>
      <c r="R501" s="158"/>
      <c r="T501" s="159"/>
      <c r="AA501" s="160"/>
      <c r="AT501" s="156" t="s">
        <v>167</v>
      </c>
      <c r="AU501" s="156" t="s">
        <v>103</v>
      </c>
      <c r="AV501" s="10" t="s">
        <v>103</v>
      </c>
      <c r="AW501" s="10" t="s">
        <v>36</v>
      </c>
      <c r="AX501" s="10" t="s">
        <v>79</v>
      </c>
      <c r="AY501" s="156" t="s">
        <v>159</v>
      </c>
    </row>
    <row r="502" spans="2:51" s="10" customFormat="1" ht="22.5" customHeight="1">
      <c r="B502" s="155"/>
      <c r="E502" s="156" t="s">
        <v>3</v>
      </c>
      <c r="F502" s="260" t="s">
        <v>908</v>
      </c>
      <c r="G502" s="252"/>
      <c r="H502" s="252"/>
      <c r="I502" s="252"/>
      <c r="K502" s="157">
        <v>245.855</v>
      </c>
      <c r="R502" s="158"/>
      <c r="T502" s="159"/>
      <c r="AA502" s="160"/>
      <c r="AT502" s="156" t="s">
        <v>167</v>
      </c>
      <c r="AU502" s="156" t="s">
        <v>103</v>
      </c>
      <c r="AV502" s="10" t="s">
        <v>103</v>
      </c>
      <c r="AW502" s="10" t="s">
        <v>36</v>
      </c>
      <c r="AX502" s="10" t="s">
        <v>79</v>
      </c>
      <c r="AY502" s="156" t="s">
        <v>159</v>
      </c>
    </row>
    <row r="503" spans="2:51" s="10" customFormat="1" ht="22.5" customHeight="1">
      <c r="B503" s="155"/>
      <c r="E503" s="156" t="s">
        <v>3</v>
      </c>
      <c r="F503" s="260" t="s">
        <v>909</v>
      </c>
      <c r="G503" s="252"/>
      <c r="H503" s="252"/>
      <c r="I503" s="252"/>
      <c r="K503" s="157">
        <v>1.049</v>
      </c>
      <c r="R503" s="158"/>
      <c r="T503" s="159"/>
      <c r="AA503" s="160"/>
      <c r="AT503" s="156" t="s">
        <v>167</v>
      </c>
      <c r="AU503" s="156" t="s">
        <v>103</v>
      </c>
      <c r="AV503" s="10" t="s">
        <v>103</v>
      </c>
      <c r="AW503" s="10" t="s">
        <v>36</v>
      </c>
      <c r="AX503" s="10" t="s">
        <v>79</v>
      </c>
      <c r="AY503" s="156" t="s">
        <v>159</v>
      </c>
    </row>
    <row r="504" spans="2:51" s="10" customFormat="1" ht="22.5" customHeight="1">
      <c r="B504" s="155"/>
      <c r="E504" s="156" t="s">
        <v>3</v>
      </c>
      <c r="F504" s="260" t="s">
        <v>910</v>
      </c>
      <c r="G504" s="252"/>
      <c r="H504" s="252"/>
      <c r="I504" s="252"/>
      <c r="K504" s="157">
        <v>7.194</v>
      </c>
      <c r="R504" s="158"/>
      <c r="T504" s="159"/>
      <c r="AA504" s="160"/>
      <c r="AT504" s="156" t="s">
        <v>167</v>
      </c>
      <c r="AU504" s="156" t="s">
        <v>103</v>
      </c>
      <c r="AV504" s="10" t="s">
        <v>103</v>
      </c>
      <c r="AW504" s="10" t="s">
        <v>36</v>
      </c>
      <c r="AX504" s="10" t="s">
        <v>79</v>
      </c>
      <c r="AY504" s="156" t="s">
        <v>159</v>
      </c>
    </row>
    <row r="505" spans="2:51" s="10" customFormat="1" ht="31.5" customHeight="1">
      <c r="B505" s="155"/>
      <c r="E505" s="156" t="s">
        <v>3</v>
      </c>
      <c r="F505" s="260" t="s">
        <v>911</v>
      </c>
      <c r="G505" s="252"/>
      <c r="H505" s="252"/>
      <c r="I505" s="252"/>
      <c r="K505" s="157">
        <v>22.459</v>
      </c>
      <c r="R505" s="158"/>
      <c r="T505" s="159"/>
      <c r="AA505" s="160"/>
      <c r="AT505" s="156" t="s">
        <v>167</v>
      </c>
      <c r="AU505" s="156" t="s">
        <v>103</v>
      </c>
      <c r="AV505" s="10" t="s">
        <v>103</v>
      </c>
      <c r="AW505" s="10" t="s">
        <v>36</v>
      </c>
      <c r="AX505" s="10" t="s">
        <v>79</v>
      </c>
      <c r="AY505" s="156" t="s">
        <v>159</v>
      </c>
    </row>
    <row r="506" spans="2:51" s="10" customFormat="1" ht="31.5" customHeight="1">
      <c r="B506" s="155"/>
      <c r="E506" s="156" t="s">
        <v>3</v>
      </c>
      <c r="F506" s="260" t="s">
        <v>912</v>
      </c>
      <c r="G506" s="252"/>
      <c r="H506" s="252"/>
      <c r="I506" s="252"/>
      <c r="K506" s="157">
        <v>15.593</v>
      </c>
      <c r="R506" s="158"/>
      <c r="T506" s="159"/>
      <c r="AA506" s="160"/>
      <c r="AT506" s="156" t="s">
        <v>167</v>
      </c>
      <c r="AU506" s="156" t="s">
        <v>103</v>
      </c>
      <c r="AV506" s="10" t="s">
        <v>103</v>
      </c>
      <c r="AW506" s="10" t="s">
        <v>36</v>
      </c>
      <c r="AX506" s="10" t="s">
        <v>79</v>
      </c>
      <c r="AY506" s="156" t="s">
        <v>159</v>
      </c>
    </row>
    <row r="507" spans="2:51" s="10" customFormat="1" ht="31.5" customHeight="1">
      <c r="B507" s="155"/>
      <c r="E507" s="156" t="s">
        <v>3</v>
      </c>
      <c r="F507" s="260" t="s">
        <v>913</v>
      </c>
      <c r="G507" s="252"/>
      <c r="H507" s="252"/>
      <c r="I507" s="252"/>
      <c r="K507" s="157">
        <v>47.281</v>
      </c>
      <c r="R507" s="158"/>
      <c r="T507" s="159"/>
      <c r="AA507" s="160"/>
      <c r="AT507" s="156" t="s">
        <v>167</v>
      </c>
      <c r="AU507" s="156" t="s">
        <v>103</v>
      </c>
      <c r="AV507" s="10" t="s">
        <v>103</v>
      </c>
      <c r="AW507" s="10" t="s">
        <v>36</v>
      </c>
      <c r="AX507" s="10" t="s">
        <v>79</v>
      </c>
      <c r="AY507" s="156" t="s">
        <v>159</v>
      </c>
    </row>
    <row r="508" spans="2:51" s="10" customFormat="1" ht="22.5" customHeight="1">
      <c r="B508" s="155"/>
      <c r="E508" s="156" t="s">
        <v>3</v>
      </c>
      <c r="F508" s="260" t="s">
        <v>914</v>
      </c>
      <c r="G508" s="252"/>
      <c r="H508" s="252"/>
      <c r="I508" s="252"/>
      <c r="K508" s="157">
        <v>14.641</v>
      </c>
      <c r="R508" s="158"/>
      <c r="T508" s="159"/>
      <c r="AA508" s="160"/>
      <c r="AT508" s="156" t="s">
        <v>167</v>
      </c>
      <c r="AU508" s="156" t="s">
        <v>103</v>
      </c>
      <c r="AV508" s="10" t="s">
        <v>103</v>
      </c>
      <c r="AW508" s="10" t="s">
        <v>36</v>
      </c>
      <c r="AX508" s="10" t="s">
        <v>79</v>
      </c>
      <c r="AY508" s="156" t="s">
        <v>159</v>
      </c>
    </row>
    <row r="509" spans="2:51" s="10" customFormat="1" ht="31.5" customHeight="1">
      <c r="B509" s="155"/>
      <c r="E509" s="156" t="s">
        <v>3</v>
      </c>
      <c r="F509" s="260" t="s">
        <v>915</v>
      </c>
      <c r="G509" s="252"/>
      <c r="H509" s="252"/>
      <c r="I509" s="252"/>
      <c r="K509" s="157">
        <v>28.976</v>
      </c>
      <c r="R509" s="158"/>
      <c r="T509" s="159"/>
      <c r="AA509" s="160"/>
      <c r="AT509" s="156" t="s">
        <v>167</v>
      </c>
      <c r="AU509" s="156" t="s">
        <v>103</v>
      </c>
      <c r="AV509" s="10" t="s">
        <v>103</v>
      </c>
      <c r="AW509" s="10" t="s">
        <v>36</v>
      </c>
      <c r="AX509" s="10" t="s">
        <v>79</v>
      </c>
      <c r="AY509" s="156" t="s">
        <v>159</v>
      </c>
    </row>
    <row r="510" spans="2:51" s="10" customFormat="1" ht="31.5" customHeight="1">
      <c r="B510" s="155"/>
      <c r="E510" s="156" t="s">
        <v>3</v>
      </c>
      <c r="F510" s="260" t="s">
        <v>916</v>
      </c>
      <c r="G510" s="252"/>
      <c r="H510" s="252"/>
      <c r="I510" s="252"/>
      <c r="K510" s="157">
        <v>70.45</v>
      </c>
      <c r="R510" s="158"/>
      <c r="T510" s="159"/>
      <c r="AA510" s="160"/>
      <c r="AT510" s="156" t="s">
        <v>167</v>
      </c>
      <c r="AU510" s="156" t="s">
        <v>103</v>
      </c>
      <c r="AV510" s="10" t="s">
        <v>103</v>
      </c>
      <c r="AW510" s="10" t="s">
        <v>36</v>
      </c>
      <c r="AX510" s="10" t="s">
        <v>79</v>
      </c>
      <c r="AY510" s="156" t="s">
        <v>159</v>
      </c>
    </row>
    <row r="511" spans="2:51" s="11" customFormat="1" ht="22.5" customHeight="1">
      <c r="B511" s="161"/>
      <c r="E511" s="162" t="s">
        <v>3</v>
      </c>
      <c r="F511" s="253" t="s">
        <v>168</v>
      </c>
      <c r="G511" s="254"/>
      <c r="H511" s="254"/>
      <c r="I511" s="254"/>
      <c r="K511" s="163">
        <v>470.481</v>
      </c>
      <c r="R511" s="164"/>
      <c r="T511" s="165"/>
      <c r="AA511" s="166"/>
      <c r="AT511" s="167" t="s">
        <v>167</v>
      </c>
      <c r="AU511" s="167" t="s">
        <v>103</v>
      </c>
      <c r="AV511" s="11" t="s">
        <v>164</v>
      </c>
      <c r="AW511" s="11" t="s">
        <v>36</v>
      </c>
      <c r="AX511" s="11" t="s">
        <v>21</v>
      </c>
      <c r="AY511" s="167" t="s">
        <v>159</v>
      </c>
    </row>
    <row r="512" spans="2:65" s="1" customFormat="1" ht="31.5" customHeight="1">
      <c r="B512" s="121"/>
      <c r="C512" s="148" t="s">
        <v>622</v>
      </c>
      <c r="D512" s="148" t="s">
        <v>160</v>
      </c>
      <c r="E512" s="149" t="s">
        <v>666</v>
      </c>
      <c r="F512" s="247" t="s">
        <v>667</v>
      </c>
      <c r="G512" s="248"/>
      <c r="H512" s="248"/>
      <c r="I512" s="248"/>
      <c r="J512" s="150" t="s">
        <v>163</v>
      </c>
      <c r="K512" s="151">
        <v>470.481</v>
      </c>
      <c r="L512" s="249">
        <v>0</v>
      </c>
      <c r="M512" s="248"/>
      <c r="N512" s="250">
        <f>ROUND(L512*K512,2)</f>
        <v>0</v>
      </c>
      <c r="O512" s="248"/>
      <c r="P512" s="248"/>
      <c r="Q512" s="248"/>
      <c r="R512" s="123"/>
      <c r="T512" s="152" t="s">
        <v>3</v>
      </c>
      <c r="U512" s="40" t="s">
        <v>44</v>
      </c>
      <c r="W512" s="153">
        <f>V512*K512</f>
        <v>0</v>
      </c>
      <c r="X512" s="153">
        <v>0</v>
      </c>
      <c r="Y512" s="153">
        <f>X512*K512</f>
        <v>0</v>
      </c>
      <c r="Z512" s="153">
        <v>0</v>
      </c>
      <c r="AA512" s="154">
        <f>Z512*K512</f>
        <v>0</v>
      </c>
      <c r="AR512" s="17" t="s">
        <v>196</v>
      </c>
      <c r="AT512" s="17" t="s">
        <v>160</v>
      </c>
      <c r="AU512" s="17" t="s">
        <v>103</v>
      </c>
      <c r="AY512" s="17" t="s">
        <v>159</v>
      </c>
      <c r="BE512" s="98">
        <f>IF(U512="základní",N512,0)</f>
        <v>0</v>
      </c>
      <c r="BF512" s="98">
        <f>IF(U512="snížená",N512,0)</f>
        <v>0</v>
      </c>
      <c r="BG512" s="98">
        <f>IF(U512="zákl. přenesená",N512,0)</f>
        <v>0</v>
      </c>
      <c r="BH512" s="98">
        <f>IF(U512="sníž. přenesená",N512,0)</f>
        <v>0</v>
      </c>
      <c r="BI512" s="98">
        <f>IF(U512="nulová",N512,0)</f>
        <v>0</v>
      </c>
      <c r="BJ512" s="17" t="s">
        <v>21</v>
      </c>
      <c r="BK512" s="98">
        <f>ROUND(L512*K512,2)</f>
        <v>0</v>
      </c>
      <c r="BL512" s="17" t="s">
        <v>196</v>
      </c>
      <c r="BM512" s="17" t="s">
        <v>918</v>
      </c>
    </row>
    <row r="513" spans="2:51" s="12" customFormat="1" ht="22.5" customHeight="1">
      <c r="B513" s="172"/>
      <c r="E513" s="173" t="s">
        <v>3</v>
      </c>
      <c r="F513" s="261" t="s">
        <v>649</v>
      </c>
      <c r="G513" s="262"/>
      <c r="H513" s="262"/>
      <c r="I513" s="262"/>
      <c r="K513" s="174" t="s">
        <v>3</v>
      </c>
      <c r="R513" s="175"/>
      <c r="T513" s="176"/>
      <c r="AA513" s="177"/>
      <c r="AT513" s="174" t="s">
        <v>167</v>
      </c>
      <c r="AU513" s="174" t="s">
        <v>103</v>
      </c>
      <c r="AV513" s="12" t="s">
        <v>21</v>
      </c>
      <c r="AW513" s="12" t="s">
        <v>36</v>
      </c>
      <c r="AX513" s="12" t="s">
        <v>79</v>
      </c>
      <c r="AY513" s="174" t="s">
        <v>159</v>
      </c>
    </row>
    <row r="514" spans="2:51" s="10" customFormat="1" ht="31.5" customHeight="1">
      <c r="B514" s="155"/>
      <c r="E514" s="156" t="s">
        <v>3</v>
      </c>
      <c r="F514" s="260" t="s">
        <v>906</v>
      </c>
      <c r="G514" s="252"/>
      <c r="H514" s="252"/>
      <c r="I514" s="252"/>
      <c r="K514" s="157">
        <v>16.613</v>
      </c>
      <c r="R514" s="158"/>
      <c r="T514" s="159"/>
      <c r="AA514" s="160"/>
      <c r="AT514" s="156" t="s">
        <v>167</v>
      </c>
      <c r="AU514" s="156" t="s">
        <v>103</v>
      </c>
      <c r="AV514" s="10" t="s">
        <v>103</v>
      </c>
      <c r="AW514" s="10" t="s">
        <v>36</v>
      </c>
      <c r="AX514" s="10" t="s">
        <v>79</v>
      </c>
      <c r="AY514" s="156" t="s">
        <v>159</v>
      </c>
    </row>
    <row r="515" spans="2:51" s="10" customFormat="1" ht="22.5" customHeight="1">
      <c r="B515" s="155"/>
      <c r="E515" s="156" t="s">
        <v>3</v>
      </c>
      <c r="F515" s="260" t="s">
        <v>907</v>
      </c>
      <c r="G515" s="252"/>
      <c r="H515" s="252"/>
      <c r="I515" s="252"/>
      <c r="K515" s="157">
        <v>0.37</v>
      </c>
      <c r="R515" s="158"/>
      <c r="T515" s="159"/>
      <c r="AA515" s="160"/>
      <c r="AT515" s="156" t="s">
        <v>167</v>
      </c>
      <c r="AU515" s="156" t="s">
        <v>103</v>
      </c>
      <c r="AV515" s="10" t="s">
        <v>103</v>
      </c>
      <c r="AW515" s="10" t="s">
        <v>36</v>
      </c>
      <c r="AX515" s="10" t="s">
        <v>79</v>
      </c>
      <c r="AY515" s="156" t="s">
        <v>159</v>
      </c>
    </row>
    <row r="516" spans="2:51" s="10" customFormat="1" ht="22.5" customHeight="1">
      <c r="B516" s="155"/>
      <c r="E516" s="156" t="s">
        <v>3</v>
      </c>
      <c r="F516" s="260" t="s">
        <v>908</v>
      </c>
      <c r="G516" s="252"/>
      <c r="H516" s="252"/>
      <c r="I516" s="252"/>
      <c r="K516" s="157">
        <v>245.855</v>
      </c>
      <c r="R516" s="158"/>
      <c r="T516" s="159"/>
      <c r="AA516" s="160"/>
      <c r="AT516" s="156" t="s">
        <v>167</v>
      </c>
      <c r="AU516" s="156" t="s">
        <v>103</v>
      </c>
      <c r="AV516" s="10" t="s">
        <v>103</v>
      </c>
      <c r="AW516" s="10" t="s">
        <v>36</v>
      </c>
      <c r="AX516" s="10" t="s">
        <v>79</v>
      </c>
      <c r="AY516" s="156" t="s">
        <v>159</v>
      </c>
    </row>
    <row r="517" spans="2:51" s="10" customFormat="1" ht="22.5" customHeight="1">
      <c r="B517" s="155"/>
      <c r="E517" s="156" t="s">
        <v>3</v>
      </c>
      <c r="F517" s="260" t="s">
        <v>909</v>
      </c>
      <c r="G517" s="252"/>
      <c r="H517" s="252"/>
      <c r="I517" s="252"/>
      <c r="K517" s="157">
        <v>1.049</v>
      </c>
      <c r="R517" s="158"/>
      <c r="T517" s="159"/>
      <c r="AA517" s="160"/>
      <c r="AT517" s="156" t="s">
        <v>167</v>
      </c>
      <c r="AU517" s="156" t="s">
        <v>103</v>
      </c>
      <c r="AV517" s="10" t="s">
        <v>103</v>
      </c>
      <c r="AW517" s="10" t="s">
        <v>36</v>
      </c>
      <c r="AX517" s="10" t="s">
        <v>79</v>
      </c>
      <c r="AY517" s="156" t="s">
        <v>159</v>
      </c>
    </row>
    <row r="518" spans="2:51" s="10" customFormat="1" ht="22.5" customHeight="1">
      <c r="B518" s="155"/>
      <c r="E518" s="156" t="s">
        <v>3</v>
      </c>
      <c r="F518" s="260" t="s">
        <v>910</v>
      </c>
      <c r="G518" s="252"/>
      <c r="H518" s="252"/>
      <c r="I518" s="252"/>
      <c r="K518" s="157">
        <v>7.194</v>
      </c>
      <c r="R518" s="158"/>
      <c r="T518" s="159"/>
      <c r="AA518" s="160"/>
      <c r="AT518" s="156" t="s">
        <v>167</v>
      </c>
      <c r="AU518" s="156" t="s">
        <v>103</v>
      </c>
      <c r="AV518" s="10" t="s">
        <v>103</v>
      </c>
      <c r="AW518" s="10" t="s">
        <v>36</v>
      </c>
      <c r="AX518" s="10" t="s">
        <v>79</v>
      </c>
      <c r="AY518" s="156" t="s">
        <v>159</v>
      </c>
    </row>
    <row r="519" spans="2:51" s="10" customFormat="1" ht="31.5" customHeight="1">
      <c r="B519" s="155"/>
      <c r="E519" s="156" t="s">
        <v>3</v>
      </c>
      <c r="F519" s="260" t="s">
        <v>911</v>
      </c>
      <c r="G519" s="252"/>
      <c r="H519" s="252"/>
      <c r="I519" s="252"/>
      <c r="K519" s="157">
        <v>22.459</v>
      </c>
      <c r="R519" s="158"/>
      <c r="T519" s="159"/>
      <c r="AA519" s="160"/>
      <c r="AT519" s="156" t="s">
        <v>167</v>
      </c>
      <c r="AU519" s="156" t="s">
        <v>103</v>
      </c>
      <c r="AV519" s="10" t="s">
        <v>103</v>
      </c>
      <c r="AW519" s="10" t="s">
        <v>36</v>
      </c>
      <c r="AX519" s="10" t="s">
        <v>79</v>
      </c>
      <c r="AY519" s="156" t="s">
        <v>159</v>
      </c>
    </row>
    <row r="520" spans="2:51" s="10" customFormat="1" ht="31.5" customHeight="1">
      <c r="B520" s="155"/>
      <c r="E520" s="156" t="s">
        <v>3</v>
      </c>
      <c r="F520" s="260" t="s">
        <v>912</v>
      </c>
      <c r="G520" s="252"/>
      <c r="H520" s="252"/>
      <c r="I520" s="252"/>
      <c r="K520" s="157">
        <v>15.593</v>
      </c>
      <c r="R520" s="158"/>
      <c r="T520" s="159"/>
      <c r="AA520" s="160"/>
      <c r="AT520" s="156" t="s">
        <v>167</v>
      </c>
      <c r="AU520" s="156" t="s">
        <v>103</v>
      </c>
      <c r="AV520" s="10" t="s">
        <v>103</v>
      </c>
      <c r="AW520" s="10" t="s">
        <v>36</v>
      </c>
      <c r="AX520" s="10" t="s">
        <v>79</v>
      </c>
      <c r="AY520" s="156" t="s">
        <v>159</v>
      </c>
    </row>
    <row r="521" spans="2:51" s="10" customFormat="1" ht="31.5" customHeight="1">
      <c r="B521" s="155"/>
      <c r="E521" s="156" t="s">
        <v>3</v>
      </c>
      <c r="F521" s="260" t="s">
        <v>913</v>
      </c>
      <c r="G521" s="252"/>
      <c r="H521" s="252"/>
      <c r="I521" s="252"/>
      <c r="K521" s="157">
        <v>47.281</v>
      </c>
      <c r="R521" s="158"/>
      <c r="T521" s="159"/>
      <c r="AA521" s="160"/>
      <c r="AT521" s="156" t="s">
        <v>167</v>
      </c>
      <c r="AU521" s="156" t="s">
        <v>103</v>
      </c>
      <c r="AV521" s="10" t="s">
        <v>103</v>
      </c>
      <c r="AW521" s="10" t="s">
        <v>36</v>
      </c>
      <c r="AX521" s="10" t="s">
        <v>79</v>
      </c>
      <c r="AY521" s="156" t="s">
        <v>159</v>
      </c>
    </row>
    <row r="522" spans="2:51" s="10" customFormat="1" ht="22.5" customHeight="1">
      <c r="B522" s="155"/>
      <c r="E522" s="156" t="s">
        <v>3</v>
      </c>
      <c r="F522" s="260" t="s">
        <v>914</v>
      </c>
      <c r="G522" s="252"/>
      <c r="H522" s="252"/>
      <c r="I522" s="252"/>
      <c r="K522" s="157">
        <v>14.641</v>
      </c>
      <c r="R522" s="158"/>
      <c r="T522" s="159"/>
      <c r="AA522" s="160"/>
      <c r="AT522" s="156" t="s">
        <v>167</v>
      </c>
      <c r="AU522" s="156" t="s">
        <v>103</v>
      </c>
      <c r="AV522" s="10" t="s">
        <v>103</v>
      </c>
      <c r="AW522" s="10" t="s">
        <v>36</v>
      </c>
      <c r="AX522" s="10" t="s">
        <v>79</v>
      </c>
      <c r="AY522" s="156" t="s">
        <v>159</v>
      </c>
    </row>
    <row r="523" spans="2:51" s="10" customFormat="1" ht="31.5" customHeight="1">
      <c r="B523" s="155"/>
      <c r="E523" s="156" t="s">
        <v>3</v>
      </c>
      <c r="F523" s="260" t="s">
        <v>915</v>
      </c>
      <c r="G523" s="252"/>
      <c r="H523" s="252"/>
      <c r="I523" s="252"/>
      <c r="K523" s="157">
        <v>28.976</v>
      </c>
      <c r="R523" s="158"/>
      <c r="T523" s="159"/>
      <c r="AA523" s="160"/>
      <c r="AT523" s="156" t="s">
        <v>167</v>
      </c>
      <c r="AU523" s="156" t="s">
        <v>103</v>
      </c>
      <c r="AV523" s="10" t="s">
        <v>103</v>
      </c>
      <c r="AW523" s="10" t="s">
        <v>36</v>
      </c>
      <c r="AX523" s="10" t="s">
        <v>79</v>
      </c>
      <c r="AY523" s="156" t="s">
        <v>159</v>
      </c>
    </row>
    <row r="524" spans="2:51" s="10" customFormat="1" ht="31.5" customHeight="1">
      <c r="B524" s="155"/>
      <c r="E524" s="156" t="s">
        <v>3</v>
      </c>
      <c r="F524" s="260" t="s">
        <v>916</v>
      </c>
      <c r="G524" s="252"/>
      <c r="H524" s="252"/>
      <c r="I524" s="252"/>
      <c r="K524" s="157">
        <v>70.45</v>
      </c>
      <c r="R524" s="158"/>
      <c r="T524" s="159"/>
      <c r="AA524" s="160"/>
      <c r="AT524" s="156" t="s">
        <v>167</v>
      </c>
      <c r="AU524" s="156" t="s">
        <v>103</v>
      </c>
      <c r="AV524" s="10" t="s">
        <v>103</v>
      </c>
      <c r="AW524" s="10" t="s">
        <v>36</v>
      </c>
      <c r="AX524" s="10" t="s">
        <v>79</v>
      </c>
      <c r="AY524" s="156" t="s">
        <v>159</v>
      </c>
    </row>
    <row r="525" spans="2:51" s="11" customFormat="1" ht="22.5" customHeight="1">
      <c r="B525" s="161"/>
      <c r="E525" s="162" t="s">
        <v>3</v>
      </c>
      <c r="F525" s="253" t="s">
        <v>168</v>
      </c>
      <c r="G525" s="254"/>
      <c r="H525" s="254"/>
      <c r="I525" s="254"/>
      <c r="K525" s="163">
        <v>470.481</v>
      </c>
      <c r="R525" s="164"/>
      <c r="T525" s="165"/>
      <c r="AA525" s="166"/>
      <c r="AT525" s="167" t="s">
        <v>167</v>
      </c>
      <c r="AU525" s="167" t="s">
        <v>103</v>
      </c>
      <c r="AV525" s="11" t="s">
        <v>164</v>
      </c>
      <c r="AW525" s="11" t="s">
        <v>36</v>
      </c>
      <c r="AX525" s="11" t="s">
        <v>21</v>
      </c>
      <c r="AY525" s="167" t="s">
        <v>159</v>
      </c>
    </row>
    <row r="526" spans="2:65" s="1" customFormat="1" ht="44.25" customHeight="1">
      <c r="B526" s="121"/>
      <c r="C526" s="148" t="s">
        <v>623</v>
      </c>
      <c r="D526" s="148" t="s">
        <v>160</v>
      </c>
      <c r="E526" s="149" t="s">
        <v>670</v>
      </c>
      <c r="F526" s="247" t="s">
        <v>671</v>
      </c>
      <c r="G526" s="248"/>
      <c r="H526" s="248"/>
      <c r="I526" s="248"/>
      <c r="J526" s="150" t="s">
        <v>163</v>
      </c>
      <c r="K526" s="151">
        <v>470.481</v>
      </c>
      <c r="L526" s="249">
        <v>0</v>
      </c>
      <c r="M526" s="248"/>
      <c r="N526" s="250">
        <f>ROUND(L526*K526,2)</f>
        <v>0</v>
      </c>
      <c r="O526" s="248"/>
      <c r="P526" s="248"/>
      <c r="Q526" s="248"/>
      <c r="R526" s="123"/>
      <c r="T526" s="152" t="s">
        <v>3</v>
      </c>
      <c r="U526" s="40" t="s">
        <v>44</v>
      </c>
      <c r="W526" s="153">
        <f>V526*K526</f>
        <v>0</v>
      </c>
      <c r="X526" s="153">
        <v>0.00022</v>
      </c>
      <c r="Y526" s="153">
        <f>X526*K526</f>
        <v>0.10350582</v>
      </c>
      <c r="Z526" s="153">
        <v>0</v>
      </c>
      <c r="AA526" s="154">
        <f>Z526*K526</f>
        <v>0</v>
      </c>
      <c r="AR526" s="17" t="s">
        <v>196</v>
      </c>
      <c r="AT526" s="17" t="s">
        <v>160</v>
      </c>
      <c r="AU526" s="17" t="s">
        <v>103</v>
      </c>
      <c r="AY526" s="17" t="s">
        <v>159</v>
      </c>
      <c r="BE526" s="98">
        <f>IF(U526="základní",N526,0)</f>
        <v>0</v>
      </c>
      <c r="BF526" s="98">
        <f>IF(U526="snížená",N526,0)</f>
        <v>0</v>
      </c>
      <c r="BG526" s="98">
        <f>IF(U526="zákl. přenesená",N526,0)</f>
        <v>0</v>
      </c>
      <c r="BH526" s="98">
        <f>IF(U526="sníž. přenesená",N526,0)</f>
        <v>0</v>
      </c>
      <c r="BI526" s="98">
        <f>IF(U526="nulová",N526,0)</f>
        <v>0</v>
      </c>
      <c r="BJ526" s="17" t="s">
        <v>21</v>
      </c>
      <c r="BK526" s="98">
        <f>ROUND(L526*K526,2)</f>
        <v>0</v>
      </c>
      <c r="BL526" s="17" t="s">
        <v>196</v>
      </c>
      <c r="BM526" s="17" t="s">
        <v>919</v>
      </c>
    </row>
    <row r="527" spans="2:51" s="12" customFormat="1" ht="22.5" customHeight="1">
      <c r="B527" s="172"/>
      <c r="E527" s="173" t="s">
        <v>3</v>
      </c>
      <c r="F527" s="261" t="s">
        <v>649</v>
      </c>
      <c r="G527" s="262"/>
      <c r="H527" s="262"/>
      <c r="I527" s="262"/>
      <c r="K527" s="174" t="s">
        <v>3</v>
      </c>
      <c r="R527" s="175"/>
      <c r="T527" s="176"/>
      <c r="AA527" s="177"/>
      <c r="AT527" s="174" t="s">
        <v>167</v>
      </c>
      <c r="AU527" s="174" t="s">
        <v>103</v>
      </c>
      <c r="AV527" s="12" t="s">
        <v>21</v>
      </c>
      <c r="AW527" s="12" t="s">
        <v>36</v>
      </c>
      <c r="AX527" s="12" t="s">
        <v>79</v>
      </c>
      <c r="AY527" s="174" t="s">
        <v>159</v>
      </c>
    </row>
    <row r="528" spans="2:51" s="10" customFormat="1" ht="31.5" customHeight="1">
      <c r="B528" s="155"/>
      <c r="E528" s="156" t="s">
        <v>3</v>
      </c>
      <c r="F528" s="260" t="s">
        <v>906</v>
      </c>
      <c r="G528" s="252"/>
      <c r="H528" s="252"/>
      <c r="I528" s="252"/>
      <c r="K528" s="157">
        <v>16.613</v>
      </c>
      <c r="R528" s="158"/>
      <c r="T528" s="159"/>
      <c r="AA528" s="160"/>
      <c r="AT528" s="156" t="s">
        <v>167</v>
      </c>
      <c r="AU528" s="156" t="s">
        <v>103</v>
      </c>
      <c r="AV528" s="10" t="s">
        <v>103</v>
      </c>
      <c r="AW528" s="10" t="s">
        <v>36</v>
      </c>
      <c r="AX528" s="10" t="s">
        <v>79</v>
      </c>
      <c r="AY528" s="156" t="s">
        <v>159</v>
      </c>
    </row>
    <row r="529" spans="2:51" s="10" customFormat="1" ht="22.5" customHeight="1">
      <c r="B529" s="155"/>
      <c r="E529" s="156" t="s">
        <v>3</v>
      </c>
      <c r="F529" s="260" t="s">
        <v>907</v>
      </c>
      <c r="G529" s="252"/>
      <c r="H529" s="252"/>
      <c r="I529" s="252"/>
      <c r="K529" s="157">
        <v>0.37</v>
      </c>
      <c r="R529" s="158"/>
      <c r="T529" s="159"/>
      <c r="AA529" s="160"/>
      <c r="AT529" s="156" t="s">
        <v>167</v>
      </c>
      <c r="AU529" s="156" t="s">
        <v>103</v>
      </c>
      <c r="AV529" s="10" t="s">
        <v>103</v>
      </c>
      <c r="AW529" s="10" t="s">
        <v>36</v>
      </c>
      <c r="AX529" s="10" t="s">
        <v>79</v>
      </c>
      <c r="AY529" s="156" t="s">
        <v>159</v>
      </c>
    </row>
    <row r="530" spans="2:51" s="10" customFormat="1" ht="22.5" customHeight="1">
      <c r="B530" s="155"/>
      <c r="E530" s="156" t="s">
        <v>3</v>
      </c>
      <c r="F530" s="260" t="s">
        <v>908</v>
      </c>
      <c r="G530" s="252"/>
      <c r="H530" s="252"/>
      <c r="I530" s="252"/>
      <c r="K530" s="157">
        <v>245.855</v>
      </c>
      <c r="R530" s="158"/>
      <c r="T530" s="159"/>
      <c r="AA530" s="160"/>
      <c r="AT530" s="156" t="s">
        <v>167</v>
      </c>
      <c r="AU530" s="156" t="s">
        <v>103</v>
      </c>
      <c r="AV530" s="10" t="s">
        <v>103</v>
      </c>
      <c r="AW530" s="10" t="s">
        <v>36</v>
      </c>
      <c r="AX530" s="10" t="s">
        <v>79</v>
      </c>
      <c r="AY530" s="156" t="s">
        <v>159</v>
      </c>
    </row>
    <row r="531" spans="2:51" s="10" customFormat="1" ht="22.5" customHeight="1">
      <c r="B531" s="155"/>
      <c r="E531" s="156" t="s">
        <v>3</v>
      </c>
      <c r="F531" s="260" t="s">
        <v>909</v>
      </c>
      <c r="G531" s="252"/>
      <c r="H531" s="252"/>
      <c r="I531" s="252"/>
      <c r="K531" s="157">
        <v>1.049</v>
      </c>
      <c r="R531" s="158"/>
      <c r="T531" s="159"/>
      <c r="AA531" s="160"/>
      <c r="AT531" s="156" t="s">
        <v>167</v>
      </c>
      <c r="AU531" s="156" t="s">
        <v>103</v>
      </c>
      <c r="AV531" s="10" t="s">
        <v>103</v>
      </c>
      <c r="AW531" s="10" t="s">
        <v>36</v>
      </c>
      <c r="AX531" s="10" t="s">
        <v>79</v>
      </c>
      <c r="AY531" s="156" t="s">
        <v>159</v>
      </c>
    </row>
    <row r="532" spans="2:51" s="10" customFormat="1" ht="22.5" customHeight="1">
      <c r="B532" s="155"/>
      <c r="E532" s="156" t="s">
        <v>3</v>
      </c>
      <c r="F532" s="260" t="s">
        <v>910</v>
      </c>
      <c r="G532" s="252"/>
      <c r="H532" s="252"/>
      <c r="I532" s="252"/>
      <c r="K532" s="157">
        <v>7.194</v>
      </c>
      <c r="R532" s="158"/>
      <c r="T532" s="159"/>
      <c r="AA532" s="160"/>
      <c r="AT532" s="156" t="s">
        <v>167</v>
      </c>
      <c r="AU532" s="156" t="s">
        <v>103</v>
      </c>
      <c r="AV532" s="10" t="s">
        <v>103</v>
      </c>
      <c r="AW532" s="10" t="s">
        <v>36</v>
      </c>
      <c r="AX532" s="10" t="s">
        <v>79</v>
      </c>
      <c r="AY532" s="156" t="s">
        <v>159</v>
      </c>
    </row>
    <row r="533" spans="2:51" s="10" customFormat="1" ht="31.5" customHeight="1">
      <c r="B533" s="155"/>
      <c r="E533" s="156" t="s">
        <v>3</v>
      </c>
      <c r="F533" s="260" t="s">
        <v>911</v>
      </c>
      <c r="G533" s="252"/>
      <c r="H533" s="252"/>
      <c r="I533" s="252"/>
      <c r="K533" s="157">
        <v>22.459</v>
      </c>
      <c r="R533" s="158"/>
      <c r="T533" s="159"/>
      <c r="AA533" s="160"/>
      <c r="AT533" s="156" t="s">
        <v>167</v>
      </c>
      <c r="AU533" s="156" t="s">
        <v>103</v>
      </c>
      <c r="AV533" s="10" t="s">
        <v>103</v>
      </c>
      <c r="AW533" s="10" t="s">
        <v>36</v>
      </c>
      <c r="AX533" s="10" t="s">
        <v>79</v>
      </c>
      <c r="AY533" s="156" t="s">
        <v>159</v>
      </c>
    </row>
    <row r="534" spans="2:51" s="10" customFormat="1" ht="31.5" customHeight="1">
      <c r="B534" s="155"/>
      <c r="E534" s="156" t="s">
        <v>3</v>
      </c>
      <c r="F534" s="260" t="s">
        <v>912</v>
      </c>
      <c r="G534" s="252"/>
      <c r="H534" s="252"/>
      <c r="I534" s="252"/>
      <c r="K534" s="157">
        <v>15.593</v>
      </c>
      <c r="R534" s="158"/>
      <c r="T534" s="159"/>
      <c r="AA534" s="160"/>
      <c r="AT534" s="156" t="s">
        <v>167</v>
      </c>
      <c r="AU534" s="156" t="s">
        <v>103</v>
      </c>
      <c r="AV534" s="10" t="s">
        <v>103</v>
      </c>
      <c r="AW534" s="10" t="s">
        <v>36</v>
      </c>
      <c r="AX534" s="10" t="s">
        <v>79</v>
      </c>
      <c r="AY534" s="156" t="s">
        <v>159</v>
      </c>
    </row>
    <row r="535" spans="2:51" s="10" customFormat="1" ht="31.5" customHeight="1">
      <c r="B535" s="155"/>
      <c r="E535" s="156" t="s">
        <v>3</v>
      </c>
      <c r="F535" s="260" t="s">
        <v>913</v>
      </c>
      <c r="G535" s="252"/>
      <c r="H535" s="252"/>
      <c r="I535" s="252"/>
      <c r="K535" s="157">
        <v>47.281</v>
      </c>
      <c r="R535" s="158"/>
      <c r="T535" s="159"/>
      <c r="AA535" s="160"/>
      <c r="AT535" s="156" t="s">
        <v>167</v>
      </c>
      <c r="AU535" s="156" t="s">
        <v>103</v>
      </c>
      <c r="AV535" s="10" t="s">
        <v>103</v>
      </c>
      <c r="AW535" s="10" t="s">
        <v>36</v>
      </c>
      <c r="AX535" s="10" t="s">
        <v>79</v>
      </c>
      <c r="AY535" s="156" t="s">
        <v>159</v>
      </c>
    </row>
    <row r="536" spans="2:51" s="10" customFormat="1" ht="22.5" customHeight="1">
      <c r="B536" s="155"/>
      <c r="E536" s="156" t="s">
        <v>3</v>
      </c>
      <c r="F536" s="260" t="s">
        <v>914</v>
      </c>
      <c r="G536" s="252"/>
      <c r="H536" s="252"/>
      <c r="I536" s="252"/>
      <c r="K536" s="157">
        <v>14.641</v>
      </c>
      <c r="R536" s="158"/>
      <c r="T536" s="159"/>
      <c r="AA536" s="160"/>
      <c r="AT536" s="156" t="s">
        <v>167</v>
      </c>
      <c r="AU536" s="156" t="s">
        <v>103</v>
      </c>
      <c r="AV536" s="10" t="s">
        <v>103</v>
      </c>
      <c r="AW536" s="10" t="s">
        <v>36</v>
      </c>
      <c r="AX536" s="10" t="s">
        <v>79</v>
      </c>
      <c r="AY536" s="156" t="s">
        <v>159</v>
      </c>
    </row>
    <row r="537" spans="2:51" s="10" customFormat="1" ht="31.5" customHeight="1">
      <c r="B537" s="155"/>
      <c r="E537" s="156" t="s">
        <v>3</v>
      </c>
      <c r="F537" s="260" t="s">
        <v>915</v>
      </c>
      <c r="G537" s="252"/>
      <c r="H537" s="252"/>
      <c r="I537" s="252"/>
      <c r="K537" s="157">
        <v>28.976</v>
      </c>
      <c r="R537" s="158"/>
      <c r="T537" s="159"/>
      <c r="AA537" s="160"/>
      <c r="AT537" s="156" t="s">
        <v>167</v>
      </c>
      <c r="AU537" s="156" t="s">
        <v>103</v>
      </c>
      <c r="AV537" s="10" t="s">
        <v>103</v>
      </c>
      <c r="AW537" s="10" t="s">
        <v>36</v>
      </c>
      <c r="AX537" s="10" t="s">
        <v>79</v>
      </c>
      <c r="AY537" s="156" t="s">
        <v>159</v>
      </c>
    </row>
    <row r="538" spans="2:51" s="10" customFormat="1" ht="31.5" customHeight="1">
      <c r="B538" s="155"/>
      <c r="E538" s="156" t="s">
        <v>3</v>
      </c>
      <c r="F538" s="260" t="s">
        <v>916</v>
      </c>
      <c r="G538" s="252"/>
      <c r="H538" s="252"/>
      <c r="I538" s="252"/>
      <c r="K538" s="157">
        <v>70.45</v>
      </c>
      <c r="R538" s="158"/>
      <c r="T538" s="159"/>
      <c r="AA538" s="160"/>
      <c r="AT538" s="156" t="s">
        <v>167</v>
      </c>
      <c r="AU538" s="156" t="s">
        <v>103</v>
      </c>
      <c r="AV538" s="10" t="s">
        <v>103</v>
      </c>
      <c r="AW538" s="10" t="s">
        <v>36</v>
      </c>
      <c r="AX538" s="10" t="s">
        <v>79</v>
      </c>
      <c r="AY538" s="156" t="s">
        <v>159</v>
      </c>
    </row>
    <row r="539" spans="2:51" s="11" customFormat="1" ht="22.5" customHeight="1">
      <c r="B539" s="161"/>
      <c r="E539" s="162" t="s">
        <v>3</v>
      </c>
      <c r="F539" s="253" t="s">
        <v>168</v>
      </c>
      <c r="G539" s="254"/>
      <c r="H539" s="254"/>
      <c r="I539" s="254"/>
      <c r="K539" s="163">
        <v>470.481</v>
      </c>
      <c r="R539" s="164"/>
      <c r="T539" s="165"/>
      <c r="AA539" s="166"/>
      <c r="AT539" s="167" t="s">
        <v>167</v>
      </c>
      <c r="AU539" s="167" t="s">
        <v>103</v>
      </c>
      <c r="AV539" s="11" t="s">
        <v>164</v>
      </c>
      <c r="AW539" s="11" t="s">
        <v>36</v>
      </c>
      <c r="AX539" s="11" t="s">
        <v>21</v>
      </c>
      <c r="AY539" s="167" t="s">
        <v>159</v>
      </c>
    </row>
    <row r="540" spans="2:63" s="9" customFormat="1" ht="29.85" customHeight="1">
      <c r="B540" s="138"/>
      <c r="D540" s="147" t="s">
        <v>129</v>
      </c>
      <c r="E540" s="147"/>
      <c r="F540" s="147"/>
      <c r="G540" s="147"/>
      <c r="H540" s="147"/>
      <c r="I540" s="147"/>
      <c r="J540" s="147"/>
      <c r="K540" s="147"/>
      <c r="L540" s="147"/>
      <c r="M540" s="147"/>
      <c r="N540" s="265">
        <f>BK540</f>
        <v>0</v>
      </c>
      <c r="O540" s="266"/>
      <c r="P540" s="266"/>
      <c r="Q540" s="266"/>
      <c r="R540" s="140"/>
      <c r="T540" s="141"/>
      <c r="W540" s="142">
        <f>SUM(W541:W543)</f>
        <v>0</v>
      </c>
      <c r="Y540" s="142">
        <f>SUM(Y541:Y543)</f>
        <v>0.0006000000000000001</v>
      </c>
      <c r="AA540" s="143">
        <f>SUM(AA541:AA543)</f>
        <v>0</v>
      </c>
      <c r="AR540" s="144" t="s">
        <v>103</v>
      </c>
      <c r="AT540" s="145" t="s">
        <v>78</v>
      </c>
      <c r="AU540" s="145" t="s">
        <v>21</v>
      </c>
      <c r="AY540" s="144" t="s">
        <v>159</v>
      </c>
      <c r="BK540" s="146">
        <f>SUM(BK541:BK543)</f>
        <v>0</v>
      </c>
    </row>
    <row r="541" spans="2:65" s="1" customFormat="1" ht="31.5" customHeight="1">
      <c r="B541" s="121"/>
      <c r="C541" s="148" t="s">
        <v>629</v>
      </c>
      <c r="D541" s="148" t="s">
        <v>160</v>
      </c>
      <c r="E541" s="149" t="s">
        <v>674</v>
      </c>
      <c r="F541" s="247" t="s">
        <v>675</v>
      </c>
      <c r="G541" s="248"/>
      <c r="H541" s="248"/>
      <c r="I541" s="248"/>
      <c r="J541" s="150" t="s">
        <v>163</v>
      </c>
      <c r="K541" s="151">
        <v>10</v>
      </c>
      <c r="L541" s="249">
        <v>0</v>
      </c>
      <c r="M541" s="248"/>
      <c r="N541" s="250">
        <f>ROUND(L541*K541,2)</f>
        <v>0</v>
      </c>
      <c r="O541" s="248"/>
      <c r="P541" s="248"/>
      <c r="Q541" s="248"/>
      <c r="R541" s="123"/>
      <c r="T541" s="152" t="s">
        <v>3</v>
      </c>
      <c r="U541" s="40" t="s">
        <v>44</v>
      </c>
      <c r="W541" s="153">
        <f>V541*K541</f>
        <v>0</v>
      </c>
      <c r="X541" s="153">
        <v>6E-05</v>
      </c>
      <c r="Y541" s="153">
        <f>X541*K541</f>
        <v>0.0006000000000000001</v>
      </c>
      <c r="Z541" s="153">
        <v>0</v>
      </c>
      <c r="AA541" s="154">
        <f>Z541*K541</f>
        <v>0</v>
      </c>
      <c r="AR541" s="17" t="s">
        <v>196</v>
      </c>
      <c r="AT541" s="17" t="s">
        <v>160</v>
      </c>
      <c r="AU541" s="17" t="s">
        <v>103</v>
      </c>
      <c r="AY541" s="17" t="s">
        <v>159</v>
      </c>
      <c r="BE541" s="98">
        <f>IF(U541="základní",N541,0)</f>
        <v>0</v>
      </c>
      <c r="BF541" s="98">
        <f>IF(U541="snížená",N541,0)</f>
        <v>0</v>
      </c>
      <c r="BG541" s="98">
        <f>IF(U541="zákl. přenesená",N541,0)</f>
        <v>0</v>
      </c>
      <c r="BH541" s="98">
        <f>IF(U541="sníž. přenesená",N541,0)</f>
        <v>0</v>
      </c>
      <c r="BI541" s="98">
        <f>IF(U541="nulová",N541,0)</f>
        <v>0</v>
      </c>
      <c r="BJ541" s="17" t="s">
        <v>21</v>
      </c>
      <c r="BK541" s="98">
        <f>ROUND(L541*K541,2)</f>
        <v>0</v>
      </c>
      <c r="BL541" s="17" t="s">
        <v>196</v>
      </c>
      <c r="BM541" s="17" t="s">
        <v>920</v>
      </c>
    </row>
    <row r="542" spans="2:51" s="10" customFormat="1" ht="31.5" customHeight="1">
      <c r="B542" s="155"/>
      <c r="E542" s="156" t="s">
        <v>3</v>
      </c>
      <c r="F542" s="251" t="s">
        <v>677</v>
      </c>
      <c r="G542" s="252"/>
      <c r="H542" s="252"/>
      <c r="I542" s="252"/>
      <c r="K542" s="157">
        <v>10</v>
      </c>
      <c r="R542" s="158"/>
      <c r="T542" s="159"/>
      <c r="AA542" s="160"/>
      <c r="AT542" s="156" t="s">
        <v>167</v>
      </c>
      <c r="AU542" s="156" t="s">
        <v>103</v>
      </c>
      <c r="AV542" s="10" t="s">
        <v>103</v>
      </c>
      <c r="AW542" s="10" t="s">
        <v>36</v>
      </c>
      <c r="AX542" s="10" t="s">
        <v>79</v>
      </c>
      <c r="AY542" s="156" t="s">
        <v>159</v>
      </c>
    </row>
    <row r="543" spans="2:51" s="11" customFormat="1" ht="22.5" customHeight="1">
      <c r="B543" s="161"/>
      <c r="E543" s="162" t="s">
        <v>3</v>
      </c>
      <c r="F543" s="253" t="s">
        <v>168</v>
      </c>
      <c r="G543" s="254"/>
      <c r="H543" s="254"/>
      <c r="I543" s="254"/>
      <c r="K543" s="163">
        <v>10</v>
      </c>
      <c r="R543" s="164"/>
      <c r="T543" s="165"/>
      <c r="AA543" s="166"/>
      <c r="AT543" s="167" t="s">
        <v>167</v>
      </c>
      <c r="AU543" s="167" t="s">
        <v>103</v>
      </c>
      <c r="AV543" s="11" t="s">
        <v>164</v>
      </c>
      <c r="AW543" s="11" t="s">
        <v>36</v>
      </c>
      <c r="AX543" s="11" t="s">
        <v>21</v>
      </c>
      <c r="AY543" s="167" t="s">
        <v>159</v>
      </c>
    </row>
    <row r="544" spans="2:63" s="9" customFormat="1" ht="37.35" customHeight="1">
      <c r="B544" s="138"/>
      <c r="D544" s="139" t="s">
        <v>130</v>
      </c>
      <c r="E544" s="139"/>
      <c r="F544" s="139"/>
      <c r="G544" s="139"/>
      <c r="H544" s="139"/>
      <c r="I544" s="139"/>
      <c r="J544" s="139"/>
      <c r="K544" s="139"/>
      <c r="L544" s="139"/>
      <c r="M544" s="139"/>
      <c r="N544" s="267">
        <f>BK544</f>
        <v>0</v>
      </c>
      <c r="O544" s="238"/>
      <c r="P544" s="238"/>
      <c r="Q544" s="238"/>
      <c r="R544" s="140"/>
      <c r="T544" s="141"/>
      <c r="W544" s="142">
        <f>W545+W550+W552+W554+W556</f>
        <v>0</v>
      </c>
      <c r="Y544" s="142">
        <f>Y545+Y550+Y552+Y554+Y556</f>
        <v>0</v>
      </c>
      <c r="AA544" s="143">
        <f>AA545+AA550+AA552+AA554+AA556</f>
        <v>0</v>
      </c>
      <c r="AR544" s="144" t="s">
        <v>182</v>
      </c>
      <c r="AT544" s="145" t="s">
        <v>78</v>
      </c>
      <c r="AU544" s="145" t="s">
        <v>79</v>
      </c>
      <c r="AY544" s="144" t="s">
        <v>159</v>
      </c>
      <c r="BK544" s="146">
        <f>BK545+BK550+BK552+BK554+BK556</f>
        <v>0</v>
      </c>
    </row>
    <row r="545" spans="2:63" s="9" customFormat="1" ht="19.9" customHeight="1">
      <c r="B545" s="138"/>
      <c r="D545" s="147" t="s">
        <v>131</v>
      </c>
      <c r="E545" s="147"/>
      <c r="F545" s="147"/>
      <c r="G545" s="147"/>
      <c r="H545" s="147"/>
      <c r="I545" s="147"/>
      <c r="J545" s="147"/>
      <c r="K545" s="147"/>
      <c r="L545" s="147"/>
      <c r="M545" s="147"/>
      <c r="N545" s="265">
        <f>BK545</f>
        <v>0</v>
      </c>
      <c r="O545" s="266"/>
      <c r="P545" s="266"/>
      <c r="Q545" s="266"/>
      <c r="R545" s="140"/>
      <c r="T545" s="141"/>
      <c r="W545" s="142">
        <f>SUM(W546:W549)</f>
        <v>0</v>
      </c>
      <c r="Y545" s="142">
        <f>SUM(Y546:Y549)</f>
        <v>0</v>
      </c>
      <c r="AA545" s="143">
        <f>SUM(AA546:AA549)</f>
        <v>0</v>
      </c>
      <c r="AR545" s="144" t="s">
        <v>182</v>
      </c>
      <c r="AT545" s="145" t="s">
        <v>78</v>
      </c>
      <c r="AU545" s="145" t="s">
        <v>21</v>
      </c>
      <c r="AY545" s="144" t="s">
        <v>159</v>
      </c>
      <c r="BK545" s="146">
        <f>SUM(BK546:BK549)</f>
        <v>0</v>
      </c>
    </row>
    <row r="546" spans="2:65" s="1" customFormat="1" ht="44.25" customHeight="1">
      <c r="B546" s="121"/>
      <c r="C546" s="148" t="s">
        <v>27</v>
      </c>
      <c r="D546" s="148" t="s">
        <v>160</v>
      </c>
      <c r="E546" s="149" t="s">
        <v>679</v>
      </c>
      <c r="F546" s="247" t="s">
        <v>680</v>
      </c>
      <c r="G546" s="248"/>
      <c r="H546" s="248"/>
      <c r="I546" s="248"/>
      <c r="J546" s="150" t="s">
        <v>681</v>
      </c>
      <c r="K546" s="151">
        <v>1</v>
      </c>
      <c r="L546" s="249">
        <v>0</v>
      </c>
      <c r="M546" s="248"/>
      <c r="N546" s="250">
        <f>ROUND(L546*K546,2)</f>
        <v>0</v>
      </c>
      <c r="O546" s="248"/>
      <c r="P546" s="248"/>
      <c r="Q546" s="248"/>
      <c r="R546" s="123"/>
      <c r="T546" s="152" t="s">
        <v>3</v>
      </c>
      <c r="U546" s="40" t="s">
        <v>44</v>
      </c>
      <c r="W546" s="153">
        <f>V546*K546</f>
        <v>0</v>
      </c>
      <c r="X546" s="153">
        <v>0</v>
      </c>
      <c r="Y546" s="153">
        <f>X546*K546</f>
        <v>0</v>
      </c>
      <c r="Z546" s="153">
        <v>0</v>
      </c>
      <c r="AA546" s="154">
        <f>Z546*K546</f>
        <v>0</v>
      </c>
      <c r="AR546" s="17" t="s">
        <v>682</v>
      </c>
      <c r="AT546" s="17" t="s">
        <v>160</v>
      </c>
      <c r="AU546" s="17" t="s">
        <v>103</v>
      </c>
      <c r="AY546" s="17" t="s">
        <v>159</v>
      </c>
      <c r="BE546" s="98">
        <f>IF(U546="základní",N546,0)</f>
        <v>0</v>
      </c>
      <c r="BF546" s="98">
        <f>IF(U546="snížená",N546,0)</f>
        <v>0</v>
      </c>
      <c r="BG546" s="98">
        <f>IF(U546="zákl. přenesená",N546,0)</f>
        <v>0</v>
      </c>
      <c r="BH546" s="98">
        <f>IF(U546="sníž. přenesená",N546,0)</f>
        <v>0</v>
      </c>
      <c r="BI546" s="98">
        <f>IF(U546="nulová",N546,0)</f>
        <v>0</v>
      </c>
      <c r="BJ546" s="17" t="s">
        <v>21</v>
      </c>
      <c r="BK546" s="98">
        <f>ROUND(L546*K546,2)</f>
        <v>0</v>
      </c>
      <c r="BL546" s="17" t="s">
        <v>682</v>
      </c>
      <c r="BM546" s="17" t="s">
        <v>921</v>
      </c>
    </row>
    <row r="547" spans="2:65" s="1" customFormat="1" ht="31.5" customHeight="1">
      <c r="B547" s="121"/>
      <c r="C547" s="148" t="s">
        <v>637</v>
      </c>
      <c r="D547" s="148" t="s">
        <v>160</v>
      </c>
      <c r="E547" s="149" t="s">
        <v>685</v>
      </c>
      <c r="F547" s="247" t="s">
        <v>686</v>
      </c>
      <c r="G547" s="248"/>
      <c r="H547" s="248"/>
      <c r="I547" s="248"/>
      <c r="J547" s="150" t="s">
        <v>681</v>
      </c>
      <c r="K547" s="151">
        <v>1</v>
      </c>
      <c r="L547" s="249">
        <v>0</v>
      </c>
      <c r="M547" s="248"/>
      <c r="N547" s="250">
        <f>ROUND(L547*K547,2)</f>
        <v>0</v>
      </c>
      <c r="O547" s="248"/>
      <c r="P547" s="248"/>
      <c r="Q547" s="248"/>
      <c r="R547" s="123"/>
      <c r="T547" s="152" t="s">
        <v>3</v>
      </c>
      <c r="U547" s="40" t="s">
        <v>44</v>
      </c>
      <c r="W547" s="153">
        <f>V547*K547</f>
        <v>0</v>
      </c>
      <c r="X547" s="153">
        <v>0</v>
      </c>
      <c r="Y547" s="153">
        <f>X547*K547</f>
        <v>0</v>
      </c>
      <c r="Z547" s="153">
        <v>0</v>
      </c>
      <c r="AA547" s="154">
        <f>Z547*K547</f>
        <v>0</v>
      </c>
      <c r="AR547" s="17" t="s">
        <v>682</v>
      </c>
      <c r="AT547" s="17" t="s">
        <v>160</v>
      </c>
      <c r="AU547" s="17" t="s">
        <v>103</v>
      </c>
      <c r="AY547" s="17" t="s">
        <v>159</v>
      </c>
      <c r="BE547" s="98">
        <f>IF(U547="základní",N547,0)</f>
        <v>0</v>
      </c>
      <c r="BF547" s="98">
        <f>IF(U547="snížená",N547,0)</f>
        <v>0</v>
      </c>
      <c r="BG547" s="98">
        <f>IF(U547="zákl. přenesená",N547,0)</f>
        <v>0</v>
      </c>
      <c r="BH547" s="98">
        <f>IF(U547="sníž. přenesená",N547,0)</f>
        <v>0</v>
      </c>
      <c r="BI547" s="98">
        <f>IF(U547="nulová",N547,0)</f>
        <v>0</v>
      </c>
      <c r="BJ547" s="17" t="s">
        <v>21</v>
      </c>
      <c r="BK547" s="98">
        <f>ROUND(L547*K547,2)</f>
        <v>0</v>
      </c>
      <c r="BL547" s="17" t="s">
        <v>682</v>
      </c>
      <c r="BM547" s="17" t="s">
        <v>922</v>
      </c>
    </row>
    <row r="548" spans="2:65" s="1" customFormat="1" ht="22.5" customHeight="1">
      <c r="B548" s="121"/>
      <c r="C548" s="148" t="s">
        <v>641</v>
      </c>
      <c r="D548" s="148" t="s">
        <v>160</v>
      </c>
      <c r="E548" s="149" t="s">
        <v>689</v>
      </c>
      <c r="F548" s="247" t="s">
        <v>690</v>
      </c>
      <c r="G548" s="248"/>
      <c r="H548" s="248"/>
      <c r="I548" s="248"/>
      <c r="J548" s="150" t="s">
        <v>681</v>
      </c>
      <c r="K548" s="151">
        <v>1</v>
      </c>
      <c r="L548" s="249">
        <v>0</v>
      </c>
      <c r="M548" s="248"/>
      <c r="N548" s="250">
        <f>ROUND(L548*K548,2)</f>
        <v>0</v>
      </c>
      <c r="O548" s="248"/>
      <c r="P548" s="248"/>
      <c r="Q548" s="248"/>
      <c r="R548" s="123"/>
      <c r="T548" s="152" t="s">
        <v>3</v>
      </c>
      <c r="U548" s="40" t="s">
        <v>44</v>
      </c>
      <c r="W548" s="153">
        <f>V548*K548</f>
        <v>0</v>
      </c>
      <c r="X548" s="153">
        <v>0</v>
      </c>
      <c r="Y548" s="153">
        <f>X548*K548</f>
        <v>0</v>
      </c>
      <c r="Z548" s="153">
        <v>0</v>
      </c>
      <c r="AA548" s="154">
        <f>Z548*K548</f>
        <v>0</v>
      </c>
      <c r="AR548" s="17" t="s">
        <v>682</v>
      </c>
      <c r="AT548" s="17" t="s">
        <v>160</v>
      </c>
      <c r="AU548" s="17" t="s">
        <v>103</v>
      </c>
      <c r="AY548" s="17" t="s">
        <v>159</v>
      </c>
      <c r="BE548" s="98">
        <f>IF(U548="základní",N548,0)</f>
        <v>0</v>
      </c>
      <c r="BF548" s="98">
        <f>IF(U548="snížená",N548,0)</f>
        <v>0</v>
      </c>
      <c r="BG548" s="98">
        <f>IF(U548="zákl. přenesená",N548,0)</f>
        <v>0</v>
      </c>
      <c r="BH548" s="98">
        <f>IF(U548="sníž. přenesená",N548,0)</f>
        <v>0</v>
      </c>
      <c r="BI548" s="98">
        <f>IF(U548="nulová",N548,0)</f>
        <v>0</v>
      </c>
      <c r="BJ548" s="17" t="s">
        <v>21</v>
      </c>
      <c r="BK548" s="98">
        <f>ROUND(L548*K548,2)</f>
        <v>0</v>
      </c>
      <c r="BL548" s="17" t="s">
        <v>682</v>
      </c>
      <c r="BM548" s="17" t="s">
        <v>923</v>
      </c>
    </row>
    <row r="549" spans="2:65" s="1" customFormat="1" ht="22.5" customHeight="1">
      <c r="B549" s="121"/>
      <c r="C549" s="148" t="s">
        <v>645</v>
      </c>
      <c r="D549" s="148" t="s">
        <v>160</v>
      </c>
      <c r="E549" s="149" t="s">
        <v>693</v>
      </c>
      <c r="F549" s="247" t="s">
        <v>694</v>
      </c>
      <c r="G549" s="248"/>
      <c r="H549" s="248"/>
      <c r="I549" s="248"/>
      <c r="J549" s="150" t="s">
        <v>681</v>
      </c>
      <c r="K549" s="151">
        <v>1</v>
      </c>
      <c r="L549" s="249">
        <v>0</v>
      </c>
      <c r="M549" s="248"/>
      <c r="N549" s="250">
        <f>ROUND(L549*K549,2)</f>
        <v>0</v>
      </c>
      <c r="O549" s="248"/>
      <c r="P549" s="248"/>
      <c r="Q549" s="248"/>
      <c r="R549" s="123"/>
      <c r="T549" s="152" t="s">
        <v>3</v>
      </c>
      <c r="U549" s="40" t="s">
        <v>44</v>
      </c>
      <c r="W549" s="153">
        <f>V549*K549</f>
        <v>0</v>
      </c>
      <c r="X549" s="153">
        <v>0</v>
      </c>
      <c r="Y549" s="153">
        <f>X549*K549</f>
        <v>0</v>
      </c>
      <c r="Z549" s="153">
        <v>0</v>
      </c>
      <c r="AA549" s="154">
        <f>Z549*K549</f>
        <v>0</v>
      </c>
      <c r="AR549" s="17" t="s">
        <v>682</v>
      </c>
      <c r="AT549" s="17" t="s">
        <v>160</v>
      </c>
      <c r="AU549" s="17" t="s">
        <v>103</v>
      </c>
      <c r="AY549" s="17" t="s">
        <v>159</v>
      </c>
      <c r="BE549" s="98">
        <f>IF(U549="základní",N549,0)</f>
        <v>0</v>
      </c>
      <c r="BF549" s="98">
        <f>IF(U549="snížená",N549,0)</f>
        <v>0</v>
      </c>
      <c r="BG549" s="98">
        <f>IF(U549="zákl. přenesená",N549,0)</f>
        <v>0</v>
      </c>
      <c r="BH549" s="98">
        <f>IF(U549="sníž. přenesená",N549,0)</f>
        <v>0</v>
      </c>
      <c r="BI549" s="98">
        <f>IF(U549="nulová",N549,0)</f>
        <v>0</v>
      </c>
      <c r="BJ549" s="17" t="s">
        <v>21</v>
      </c>
      <c r="BK549" s="98">
        <f>ROUND(L549*K549,2)</f>
        <v>0</v>
      </c>
      <c r="BL549" s="17" t="s">
        <v>682</v>
      </c>
      <c r="BM549" s="17" t="s">
        <v>924</v>
      </c>
    </row>
    <row r="550" spans="2:63" s="9" customFormat="1" ht="29.85" customHeight="1">
      <c r="B550" s="138"/>
      <c r="D550" s="147" t="s">
        <v>132</v>
      </c>
      <c r="E550" s="147"/>
      <c r="F550" s="147"/>
      <c r="G550" s="147"/>
      <c r="H550" s="147"/>
      <c r="I550" s="147"/>
      <c r="J550" s="147"/>
      <c r="K550" s="147"/>
      <c r="L550" s="147"/>
      <c r="M550" s="147"/>
      <c r="N550" s="273">
        <f>BK550</f>
        <v>0</v>
      </c>
      <c r="O550" s="274"/>
      <c r="P550" s="274"/>
      <c r="Q550" s="274"/>
      <c r="R550" s="140"/>
      <c r="T550" s="141"/>
      <c r="W550" s="142">
        <f>W551</f>
        <v>0</v>
      </c>
      <c r="Y550" s="142">
        <f>Y551</f>
        <v>0</v>
      </c>
      <c r="AA550" s="143">
        <f>AA551</f>
        <v>0</v>
      </c>
      <c r="AR550" s="144" t="s">
        <v>182</v>
      </c>
      <c r="AT550" s="145" t="s">
        <v>78</v>
      </c>
      <c r="AU550" s="145" t="s">
        <v>21</v>
      </c>
      <c r="AY550" s="144" t="s">
        <v>159</v>
      </c>
      <c r="BK550" s="146">
        <f>BK551</f>
        <v>0</v>
      </c>
    </row>
    <row r="551" spans="2:65" s="1" customFormat="1" ht="22.5" customHeight="1">
      <c r="B551" s="121"/>
      <c r="C551" s="148" t="s">
        <v>661</v>
      </c>
      <c r="D551" s="148" t="s">
        <v>160</v>
      </c>
      <c r="E551" s="149" t="s">
        <v>697</v>
      </c>
      <c r="F551" s="247" t="s">
        <v>137</v>
      </c>
      <c r="G551" s="248"/>
      <c r="H551" s="248"/>
      <c r="I551" s="248"/>
      <c r="J551" s="150" t="s">
        <v>681</v>
      </c>
      <c r="K551" s="151">
        <v>1</v>
      </c>
      <c r="L551" s="249">
        <v>0</v>
      </c>
      <c r="M551" s="248"/>
      <c r="N551" s="250">
        <f>ROUND(L551*K551,2)</f>
        <v>0</v>
      </c>
      <c r="O551" s="248"/>
      <c r="P551" s="248"/>
      <c r="Q551" s="248"/>
      <c r="R551" s="123"/>
      <c r="T551" s="152" t="s">
        <v>3</v>
      </c>
      <c r="U551" s="40" t="s">
        <v>44</v>
      </c>
      <c r="W551" s="153">
        <f>V551*K551</f>
        <v>0</v>
      </c>
      <c r="X551" s="153">
        <v>0</v>
      </c>
      <c r="Y551" s="153">
        <f>X551*K551</f>
        <v>0</v>
      </c>
      <c r="Z551" s="153">
        <v>0</v>
      </c>
      <c r="AA551" s="154">
        <f>Z551*K551</f>
        <v>0</v>
      </c>
      <c r="AR551" s="17" t="s">
        <v>682</v>
      </c>
      <c r="AT551" s="17" t="s">
        <v>160</v>
      </c>
      <c r="AU551" s="17" t="s">
        <v>103</v>
      </c>
      <c r="AY551" s="17" t="s">
        <v>159</v>
      </c>
      <c r="BE551" s="98">
        <f>IF(U551="základní",N551,0)</f>
        <v>0</v>
      </c>
      <c r="BF551" s="98">
        <f>IF(U551="snížená",N551,0)</f>
        <v>0</v>
      </c>
      <c r="BG551" s="98">
        <f>IF(U551="zákl. přenesená",N551,0)</f>
        <v>0</v>
      </c>
      <c r="BH551" s="98">
        <f>IF(U551="sníž. přenesená",N551,0)</f>
        <v>0</v>
      </c>
      <c r="BI551" s="98">
        <f>IF(U551="nulová",N551,0)</f>
        <v>0</v>
      </c>
      <c r="BJ551" s="17" t="s">
        <v>21</v>
      </c>
      <c r="BK551" s="98">
        <f>ROUND(L551*K551,2)</f>
        <v>0</v>
      </c>
      <c r="BL551" s="17" t="s">
        <v>682</v>
      </c>
      <c r="BM551" s="17" t="s">
        <v>925</v>
      </c>
    </row>
    <row r="552" spans="2:63" s="9" customFormat="1" ht="29.85" customHeight="1">
      <c r="B552" s="138"/>
      <c r="D552" s="147" t="s">
        <v>133</v>
      </c>
      <c r="E552" s="147"/>
      <c r="F552" s="147"/>
      <c r="G552" s="147"/>
      <c r="H552" s="147"/>
      <c r="I552" s="147"/>
      <c r="J552" s="147"/>
      <c r="K552" s="147"/>
      <c r="L552" s="147"/>
      <c r="M552" s="147"/>
      <c r="N552" s="273">
        <f>BK552</f>
        <v>0</v>
      </c>
      <c r="O552" s="274"/>
      <c r="P552" s="274"/>
      <c r="Q552" s="274"/>
      <c r="R552" s="140"/>
      <c r="T552" s="141"/>
      <c r="W552" s="142">
        <f>W553</f>
        <v>0</v>
      </c>
      <c r="Y552" s="142">
        <f>Y553</f>
        <v>0</v>
      </c>
      <c r="AA552" s="143">
        <f>AA553</f>
        <v>0</v>
      </c>
      <c r="AR552" s="144" t="s">
        <v>182</v>
      </c>
      <c r="AT552" s="145" t="s">
        <v>78</v>
      </c>
      <c r="AU552" s="145" t="s">
        <v>21</v>
      </c>
      <c r="AY552" s="144" t="s">
        <v>159</v>
      </c>
      <c r="BK552" s="146">
        <f>BK553</f>
        <v>0</v>
      </c>
    </row>
    <row r="553" spans="2:65" s="1" customFormat="1" ht="22.5" customHeight="1">
      <c r="B553" s="121"/>
      <c r="C553" s="148" t="s">
        <v>665</v>
      </c>
      <c r="D553" s="148" t="s">
        <v>160</v>
      </c>
      <c r="E553" s="149" t="s">
        <v>700</v>
      </c>
      <c r="F553" s="247" t="s">
        <v>143</v>
      </c>
      <c r="G553" s="248"/>
      <c r="H553" s="248"/>
      <c r="I553" s="248"/>
      <c r="J553" s="150" t="s">
        <v>681</v>
      </c>
      <c r="K553" s="151">
        <v>1</v>
      </c>
      <c r="L553" s="249">
        <v>0</v>
      </c>
      <c r="M553" s="248"/>
      <c r="N553" s="250">
        <f>ROUND(L553*K553,2)</f>
        <v>0</v>
      </c>
      <c r="O553" s="248"/>
      <c r="P553" s="248"/>
      <c r="Q553" s="248"/>
      <c r="R553" s="123"/>
      <c r="T553" s="152" t="s">
        <v>3</v>
      </c>
      <c r="U553" s="40" t="s">
        <v>44</v>
      </c>
      <c r="W553" s="153">
        <f>V553*K553</f>
        <v>0</v>
      </c>
      <c r="X553" s="153">
        <v>0</v>
      </c>
      <c r="Y553" s="153">
        <f>X553*K553</f>
        <v>0</v>
      </c>
      <c r="Z553" s="153">
        <v>0</v>
      </c>
      <c r="AA553" s="154">
        <f>Z553*K553</f>
        <v>0</v>
      </c>
      <c r="AR553" s="17" t="s">
        <v>682</v>
      </c>
      <c r="AT553" s="17" t="s">
        <v>160</v>
      </c>
      <c r="AU553" s="17" t="s">
        <v>103</v>
      </c>
      <c r="AY553" s="17" t="s">
        <v>159</v>
      </c>
      <c r="BE553" s="98">
        <f>IF(U553="základní",N553,0)</f>
        <v>0</v>
      </c>
      <c r="BF553" s="98">
        <f>IF(U553="snížená",N553,0)</f>
        <v>0</v>
      </c>
      <c r="BG553" s="98">
        <f>IF(U553="zákl. přenesená",N553,0)</f>
        <v>0</v>
      </c>
      <c r="BH553" s="98">
        <f>IF(U553="sníž. přenesená",N553,0)</f>
        <v>0</v>
      </c>
      <c r="BI553" s="98">
        <f>IF(U553="nulová",N553,0)</f>
        <v>0</v>
      </c>
      <c r="BJ553" s="17" t="s">
        <v>21</v>
      </c>
      <c r="BK553" s="98">
        <f>ROUND(L553*K553,2)</f>
        <v>0</v>
      </c>
      <c r="BL553" s="17" t="s">
        <v>682</v>
      </c>
      <c r="BM553" s="17" t="s">
        <v>926</v>
      </c>
    </row>
    <row r="554" spans="2:63" s="9" customFormat="1" ht="29.85" customHeight="1">
      <c r="B554" s="138"/>
      <c r="D554" s="147" t="s">
        <v>134</v>
      </c>
      <c r="E554" s="147"/>
      <c r="F554" s="147"/>
      <c r="G554" s="147"/>
      <c r="H554" s="147"/>
      <c r="I554" s="147"/>
      <c r="J554" s="147"/>
      <c r="K554" s="147"/>
      <c r="L554" s="147"/>
      <c r="M554" s="147"/>
      <c r="N554" s="273">
        <f>BK554</f>
        <v>0</v>
      </c>
      <c r="O554" s="274"/>
      <c r="P554" s="274"/>
      <c r="Q554" s="274"/>
      <c r="R554" s="140"/>
      <c r="T554" s="141"/>
      <c r="W554" s="142">
        <f>W555</f>
        <v>0</v>
      </c>
      <c r="Y554" s="142">
        <f>Y555</f>
        <v>0</v>
      </c>
      <c r="AA554" s="143">
        <f>AA555</f>
        <v>0</v>
      </c>
      <c r="AR554" s="144" t="s">
        <v>182</v>
      </c>
      <c r="AT554" s="145" t="s">
        <v>78</v>
      </c>
      <c r="AU554" s="145" t="s">
        <v>21</v>
      </c>
      <c r="AY554" s="144" t="s">
        <v>159</v>
      </c>
      <c r="BK554" s="146">
        <f>BK555</f>
        <v>0</v>
      </c>
    </row>
    <row r="555" spans="2:65" s="1" customFormat="1" ht="22.5" customHeight="1">
      <c r="B555" s="121"/>
      <c r="C555" s="148" t="s">
        <v>669</v>
      </c>
      <c r="D555" s="148" t="s">
        <v>160</v>
      </c>
      <c r="E555" s="149" t="s">
        <v>703</v>
      </c>
      <c r="F555" s="247" t="s">
        <v>704</v>
      </c>
      <c r="G555" s="248"/>
      <c r="H555" s="248"/>
      <c r="I555" s="248"/>
      <c r="J555" s="150" t="s">
        <v>681</v>
      </c>
      <c r="K555" s="151">
        <v>1</v>
      </c>
      <c r="L555" s="249">
        <v>0</v>
      </c>
      <c r="M555" s="248"/>
      <c r="N555" s="250">
        <f>ROUND(L555*K555,2)</f>
        <v>0</v>
      </c>
      <c r="O555" s="248"/>
      <c r="P555" s="248"/>
      <c r="Q555" s="248"/>
      <c r="R555" s="123"/>
      <c r="T555" s="152" t="s">
        <v>3</v>
      </c>
      <c r="U555" s="40" t="s">
        <v>44</v>
      </c>
      <c r="W555" s="153">
        <f>V555*K555</f>
        <v>0</v>
      </c>
      <c r="X555" s="153">
        <v>0</v>
      </c>
      <c r="Y555" s="153">
        <f>X555*K555</f>
        <v>0</v>
      </c>
      <c r="Z555" s="153">
        <v>0</v>
      </c>
      <c r="AA555" s="154">
        <f>Z555*K555</f>
        <v>0</v>
      </c>
      <c r="AR555" s="17" t="s">
        <v>682</v>
      </c>
      <c r="AT555" s="17" t="s">
        <v>160</v>
      </c>
      <c r="AU555" s="17" t="s">
        <v>103</v>
      </c>
      <c r="AY555" s="17" t="s">
        <v>159</v>
      </c>
      <c r="BE555" s="98">
        <f>IF(U555="základní",N555,0)</f>
        <v>0</v>
      </c>
      <c r="BF555" s="98">
        <f>IF(U555="snížená",N555,0)</f>
        <v>0</v>
      </c>
      <c r="BG555" s="98">
        <f>IF(U555="zákl. přenesená",N555,0)</f>
        <v>0</v>
      </c>
      <c r="BH555" s="98">
        <f>IF(U555="sníž. přenesená",N555,0)</f>
        <v>0</v>
      </c>
      <c r="BI555" s="98">
        <f>IF(U555="nulová",N555,0)</f>
        <v>0</v>
      </c>
      <c r="BJ555" s="17" t="s">
        <v>21</v>
      </c>
      <c r="BK555" s="98">
        <f>ROUND(L555*K555,2)</f>
        <v>0</v>
      </c>
      <c r="BL555" s="17" t="s">
        <v>682</v>
      </c>
      <c r="BM555" s="17" t="s">
        <v>927</v>
      </c>
    </row>
    <row r="556" spans="2:63" s="9" customFormat="1" ht="29.85" customHeight="1">
      <c r="B556" s="138"/>
      <c r="D556" s="147" t="s">
        <v>135</v>
      </c>
      <c r="E556" s="147"/>
      <c r="F556" s="147"/>
      <c r="G556" s="147"/>
      <c r="H556" s="147"/>
      <c r="I556" s="147"/>
      <c r="J556" s="147"/>
      <c r="K556" s="147"/>
      <c r="L556" s="147"/>
      <c r="M556" s="147"/>
      <c r="N556" s="273">
        <f>BK556</f>
        <v>0</v>
      </c>
      <c r="O556" s="274"/>
      <c r="P556" s="274"/>
      <c r="Q556" s="274"/>
      <c r="R556" s="140"/>
      <c r="T556" s="141"/>
      <c r="W556" s="142">
        <f>W557</f>
        <v>0</v>
      </c>
      <c r="Y556" s="142">
        <f>Y557</f>
        <v>0</v>
      </c>
      <c r="AA556" s="143">
        <f>AA557</f>
        <v>0</v>
      </c>
      <c r="AR556" s="144" t="s">
        <v>182</v>
      </c>
      <c r="AT556" s="145" t="s">
        <v>78</v>
      </c>
      <c r="AU556" s="145" t="s">
        <v>21</v>
      </c>
      <c r="AY556" s="144" t="s">
        <v>159</v>
      </c>
      <c r="BK556" s="146">
        <f>BK557</f>
        <v>0</v>
      </c>
    </row>
    <row r="557" spans="2:65" s="1" customFormat="1" ht="22.5" customHeight="1">
      <c r="B557" s="121"/>
      <c r="C557" s="148" t="s">
        <v>673</v>
      </c>
      <c r="D557" s="148" t="s">
        <v>160</v>
      </c>
      <c r="E557" s="149" t="s">
        <v>707</v>
      </c>
      <c r="F557" s="247" t="s">
        <v>708</v>
      </c>
      <c r="G557" s="248"/>
      <c r="H557" s="248"/>
      <c r="I557" s="248"/>
      <c r="J557" s="150" t="s">
        <v>681</v>
      </c>
      <c r="K557" s="151">
        <v>1</v>
      </c>
      <c r="L557" s="249">
        <v>0</v>
      </c>
      <c r="M557" s="248"/>
      <c r="N557" s="250">
        <f>ROUND(L557*K557,2)</f>
        <v>0</v>
      </c>
      <c r="O557" s="248"/>
      <c r="P557" s="248"/>
      <c r="Q557" s="248"/>
      <c r="R557" s="123"/>
      <c r="T557" s="152" t="s">
        <v>3</v>
      </c>
      <c r="U557" s="40" t="s">
        <v>44</v>
      </c>
      <c r="W557" s="153">
        <f>V557*K557</f>
        <v>0</v>
      </c>
      <c r="X557" s="153">
        <v>0</v>
      </c>
      <c r="Y557" s="153">
        <f>X557*K557</f>
        <v>0</v>
      </c>
      <c r="Z557" s="153">
        <v>0</v>
      </c>
      <c r="AA557" s="154">
        <f>Z557*K557</f>
        <v>0</v>
      </c>
      <c r="AR557" s="17" t="s">
        <v>682</v>
      </c>
      <c r="AT557" s="17" t="s">
        <v>160</v>
      </c>
      <c r="AU557" s="17" t="s">
        <v>103</v>
      </c>
      <c r="AY557" s="17" t="s">
        <v>159</v>
      </c>
      <c r="BE557" s="98">
        <f>IF(U557="základní",N557,0)</f>
        <v>0</v>
      </c>
      <c r="BF557" s="98">
        <f>IF(U557="snížená",N557,0)</f>
        <v>0</v>
      </c>
      <c r="BG557" s="98">
        <f>IF(U557="zákl. přenesená",N557,0)</f>
        <v>0</v>
      </c>
      <c r="BH557" s="98">
        <f>IF(U557="sníž. přenesená",N557,0)</f>
        <v>0</v>
      </c>
      <c r="BI557" s="98">
        <f>IF(U557="nulová",N557,0)</f>
        <v>0</v>
      </c>
      <c r="BJ557" s="17" t="s">
        <v>21</v>
      </c>
      <c r="BK557" s="98">
        <f>ROUND(L557*K557,2)</f>
        <v>0</v>
      </c>
      <c r="BL557" s="17" t="s">
        <v>682</v>
      </c>
      <c r="BM557" s="17" t="s">
        <v>928</v>
      </c>
    </row>
    <row r="558" spans="2:63" s="1" customFormat="1" ht="49.9" customHeight="1">
      <c r="B558" s="33"/>
      <c r="D558" s="139" t="s">
        <v>710</v>
      </c>
      <c r="N558" s="268">
        <f>BK558</f>
        <v>0</v>
      </c>
      <c r="O558" s="269"/>
      <c r="P558" s="269"/>
      <c r="Q558" s="269"/>
      <c r="R558" s="34"/>
      <c r="T558" s="184"/>
      <c r="U558" s="52"/>
      <c r="V558" s="52"/>
      <c r="W558" s="52"/>
      <c r="X558" s="52"/>
      <c r="Y558" s="52"/>
      <c r="Z558" s="52"/>
      <c r="AA558" s="54"/>
      <c r="AT558" s="17" t="s">
        <v>78</v>
      </c>
      <c r="AU558" s="17" t="s">
        <v>79</v>
      </c>
      <c r="AY558" s="17" t="s">
        <v>711</v>
      </c>
      <c r="BK558" s="98">
        <v>0</v>
      </c>
    </row>
    <row r="559" spans="2:18" s="1" customFormat="1" ht="6.95" customHeight="1">
      <c r="B559" s="55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7"/>
    </row>
  </sheetData>
  <mergeCells count="728">
    <mergeCell ref="F150:I150"/>
    <mergeCell ref="L526:M526"/>
    <mergeCell ref="N526:Q526"/>
    <mergeCell ref="F527:I527"/>
    <mergeCell ref="F528:I528"/>
    <mergeCell ref="N554:Q554"/>
    <mergeCell ref="N556:Q556"/>
    <mergeCell ref="N558:Q558"/>
    <mergeCell ref="H1:K1"/>
    <mergeCell ref="N541:Q541"/>
    <mergeCell ref="N540:Q540"/>
    <mergeCell ref="F549:I549"/>
    <mergeCell ref="L549:M549"/>
    <mergeCell ref="N549:Q549"/>
    <mergeCell ref="F551:I551"/>
    <mergeCell ref="L551:M551"/>
    <mergeCell ref="N551:Q551"/>
    <mergeCell ref="F553:I553"/>
    <mergeCell ref="L553:M553"/>
    <mergeCell ref="N553:Q553"/>
    <mergeCell ref="N550:Q550"/>
    <mergeCell ref="N552:Q552"/>
    <mergeCell ref="F542:I542"/>
    <mergeCell ref="F543:I543"/>
    <mergeCell ref="S2:AC2"/>
    <mergeCell ref="F555:I555"/>
    <mergeCell ref="L555:M555"/>
    <mergeCell ref="N555:Q555"/>
    <mergeCell ref="F557:I557"/>
    <mergeCell ref="L557:M557"/>
    <mergeCell ref="N557:Q557"/>
    <mergeCell ref="N136:Q136"/>
    <mergeCell ref="N137:Q137"/>
    <mergeCell ref="N138:Q138"/>
    <mergeCell ref="N169:Q169"/>
    <mergeCell ref="N189:Q189"/>
    <mergeCell ref="N191:Q191"/>
    <mergeCell ref="N192:Q192"/>
    <mergeCell ref="N198:Q198"/>
    <mergeCell ref="N211:Q211"/>
    <mergeCell ref="F534:I534"/>
    <mergeCell ref="F535:I535"/>
    <mergeCell ref="F536:I536"/>
    <mergeCell ref="F537:I537"/>
    <mergeCell ref="F538:I538"/>
    <mergeCell ref="F539:I539"/>
    <mergeCell ref="F541:I541"/>
    <mergeCell ref="L541:M541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N544:Q544"/>
    <mergeCell ref="N545:Q545"/>
    <mergeCell ref="F529:I529"/>
    <mergeCell ref="F530:I530"/>
    <mergeCell ref="F531:I531"/>
    <mergeCell ref="F532:I532"/>
    <mergeCell ref="F533:I533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11:I511"/>
    <mergeCell ref="F512:I512"/>
    <mergeCell ref="L512:M512"/>
    <mergeCell ref="N512:Q512"/>
    <mergeCell ref="F513:I513"/>
    <mergeCell ref="F514:I514"/>
    <mergeCell ref="F515:I515"/>
    <mergeCell ref="F516:I516"/>
    <mergeCell ref="F517:I517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495:I495"/>
    <mergeCell ref="F496:I496"/>
    <mergeCell ref="F497:I497"/>
    <mergeCell ref="F498:I498"/>
    <mergeCell ref="L498:M498"/>
    <mergeCell ref="N498:Q498"/>
    <mergeCell ref="F499:I499"/>
    <mergeCell ref="F500:I500"/>
    <mergeCell ref="F501:I501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81:I481"/>
    <mergeCell ref="F482:I482"/>
    <mergeCell ref="F483:I483"/>
    <mergeCell ref="L483:M483"/>
    <mergeCell ref="N483:Q483"/>
    <mergeCell ref="F484:I484"/>
    <mergeCell ref="L484:M484"/>
    <mergeCell ref="N484:Q484"/>
    <mergeCell ref="F485:I485"/>
    <mergeCell ref="F478:I478"/>
    <mergeCell ref="L478:M478"/>
    <mergeCell ref="N478:Q478"/>
    <mergeCell ref="F480:I480"/>
    <mergeCell ref="L480:M480"/>
    <mergeCell ref="N480:Q480"/>
    <mergeCell ref="F469:I469"/>
    <mergeCell ref="L469:M469"/>
    <mergeCell ref="N469:Q469"/>
    <mergeCell ref="F470:I470"/>
    <mergeCell ref="F471:I471"/>
    <mergeCell ref="F472:I472"/>
    <mergeCell ref="F473:I473"/>
    <mergeCell ref="L473:M473"/>
    <mergeCell ref="N473:Q473"/>
    <mergeCell ref="F474:I474"/>
    <mergeCell ref="F475:I475"/>
    <mergeCell ref="F476:I476"/>
    <mergeCell ref="F477:I477"/>
    <mergeCell ref="N479:Q479"/>
    <mergeCell ref="F463:I463"/>
    <mergeCell ref="L463:M463"/>
    <mergeCell ref="N463:Q463"/>
    <mergeCell ref="F464:I464"/>
    <mergeCell ref="F465:I465"/>
    <mergeCell ref="F466:I466"/>
    <mergeCell ref="L466:M466"/>
    <mergeCell ref="N466:Q466"/>
    <mergeCell ref="F468:I468"/>
    <mergeCell ref="L468:M468"/>
    <mergeCell ref="N468:Q468"/>
    <mergeCell ref="N467:Q467"/>
    <mergeCell ref="F458:I458"/>
    <mergeCell ref="F459:I459"/>
    <mergeCell ref="L459:M459"/>
    <mergeCell ref="N459:Q459"/>
    <mergeCell ref="F460:I460"/>
    <mergeCell ref="L460:M460"/>
    <mergeCell ref="N460:Q460"/>
    <mergeCell ref="F461:I461"/>
    <mergeCell ref="F462:I462"/>
    <mergeCell ref="F451:I451"/>
    <mergeCell ref="L451:M451"/>
    <mergeCell ref="N451:Q451"/>
    <mergeCell ref="F452:I452"/>
    <mergeCell ref="F453:I453"/>
    <mergeCell ref="F454:I454"/>
    <mergeCell ref="F455:I455"/>
    <mergeCell ref="F456:I456"/>
    <mergeCell ref="F457:I457"/>
    <mergeCell ref="F444:I444"/>
    <mergeCell ref="F445:I445"/>
    <mergeCell ref="F446:I446"/>
    <mergeCell ref="F447:I447"/>
    <mergeCell ref="L447:M447"/>
    <mergeCell ref="N447:Q447"/>
    <mergeCell ref="F448:I448"/>
    <mergeCell ref="F449:I449"/>
    <mergeCell ref="F450:I450"/>
    <mergeCell ref="F439:I439"/>
    <mergeCell ref="F440:I440"/>
    <mergeCell ref="L440:M440"/>
    <mergeCell ref="N440:Q440"/>
    <mergeCell ref="F441:I441"/>
    <mergeCell ref="F442:I442"/>
    <mergeCell ref="F443:I443"/>
    <mergeCell ref="L443:M443"/>
    <mergeCell ref="N443:Q443"/>
    <mergeCell ref="F432:I432"/>
    <mergeCell ref="F433:I433"/>
    <mergeCell ref="F434:I434"/>
    <mergeCell ref="F435:I435"/>
    <mergeCell ref="F436:I436"/>
    <mergeCell ref="F437:I437"/>
    <mergeCell ref="L437:M437"/>
    <mergeCell ref="N437:Q437"/>
    <mergeCell ref="F438:I438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17:I417"/>
    <mergeCell ref="F418:I418"/>
    <mergeCell ref="F419:I419"/>
    <mergeCell ref="L419:M419"/>
    <mergeCell ref="N419:Q419"/>
    <mergeCell ref="F420:I420"/>
    <mergeCell ref="F421:I421"/>
    <mergeCell ref="F422:I422"/>
    <mergeCell ref="L422:M422"/>
    <mergeCell ref="N422:Q422"/>
    <mergeCell ref="F412:I412"/>
    <mergeCell ref="F413:I413"/>
    <mergeCell ref="L413:M413"/>
    <mergeCell ref="N413:Q413"/>
    <mergeCell ref="F414:I414"/>
    <mergeCell ref="F415:I415"/>
    <mergeCell ref="F416:I416"/>
    <mergeCell ref="L416:M416"/>
    <mergeCell ref="N416:Q416"/>
    <mergeCell ref="F407:I407"/>
    <mergeCell ref="L407:M407"/>
    <mergeCell ref="N407:Q407"/>
    <mergeCell ref="F408:I408"/>
    <mergeCell ref="F409:I409"/>
    <mergeCell ref="F410:I410"/>
    <mergeCell ref="L410:M410"/>
    <mergeCell ref="N410:Q410"/>
    <mergeCell ref="F411:I411"/>
    <mergeCell ref="F402:I402"/>
    <mergeCell ref="F403:I403"/>
    <mergeCell ref="L403:M403"/>
    <mergeCell ref="N403:Q403"/>
    <mergeCell ref="F404:I404"/>
    <mergeCell ref="L404:M404"/>
    <mergeCell ref="N404:Q404"/>
    <mergeCell ref="F405:I405"/>
    <mergeCell ref="F406:I406"/>
    <mergeCell ref="F397:I397"/>
    <mergeCell ref="F398:I398"/>
    <mergeCell ref="F399:I399"/>
    <mergeCell ref="L399:M399"/>
    <mergeCell ref="N399:Q399"/>
    <mergeCell ref="F400:I400"/>
    <mergeCell ref="L400:M400"/>
    <mergeCell ref="N400:Q400"/>
    <mergeCell ref="F401:I401"/>
    <mergeCell ref="F391:I391"/>
    <mergeCell ref="F392:I392"/>
    <mergeCell ref="F393:I393"/>
    <mergeCell ref="L393:M393"/>
    <mergeCell ref="N393:Q393"/>
    <mergeCell ref="F394:I394"/>
    <mergeCell ref="F395:I395"/>
    <mergeCell ref="F396:I396"/>
    <mergeCell ref="L396:M396"/>
    <mergeCell ref="N396:Q396"/>
    <mergeCell ref="F385:I385"/>
    <mergeCell ref="F386:I386"/>
    <mergeCell ref="F387:I387"/>
    <mergeCell ref="L387:M387"/>
    <mergeCell ref="N387:Q387"/>
    <mergeCell ref="F388:I388"/>
    <mergeCell ref="F389:I389"/>
    <mergeCell ref="F390:I390"/>
    <mergeCell ref="L390:M390"/>
    <mergeCell ref="N390:Q390"/>
    <mergeCell ref="F379:I379"/>
    <mergeCell ref="F380:I380"/>
    <mergeCell ref="F381:I381"/>
    <mergeCell ref="L381:M381"/>
    <mergeCell ref="N381:Q381"/>
    <mergeCell ref="F382:I382"/>
    <mergeCell ref="F383:I383"/>
    <mergeCell ref="F384:I384"/>
    <mergeCell ref="L384:M384"/>
    <mergeCell ref="N384:Q384"/>
    <mergeCell ref="F373:I373"/>
    <mergeCell ref="F374:I374"/>
    <mergeCell ref="F375:I375"/>
    <mergeCell ref="L375:M375"/>
    <mergeCell ref="N375:Q375"/>
    <mergeCell ref="F376:I376"/>
    <mergeCell ref="F377:I377"/>
    <mergeCell ref="F378:I378"/>
    <mergeCell ref="L378:M378"/>
    <mergeCell ref="N378:Q378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L372:M372"/>
    <mergeCell ref="N372:Q372"/>
    <mergeCell ref="F360:I360"/>
    <mergeCell ref="F361:I361"/>
    <mergeCell ref="F362:I362"/>
    <mergeCell ref="F363:I363"/>
    <mergeCell ref="F364:I364"/>
    <mergeCell ref="L364:M364"/>
    <mergeCell ref="N364:Q364"/>
    <mergeCell ref="F366:I366"/>
    <mergeCell ref="L366:M366"/>
    <mergeCell ref="N366:Q366"/>
    <mergeCell ref="N365:Q365"/>
    <mergeCell ref="F355:I355"/>
    <mergeCell ref="F356:I356"/>
    <mergeCell ref="L356:M356"/>
    <mergeCell ref="N356:Q356"/>
    <mergeCell ref="F357:I357"/>
    <mergeCell ref="F358:I358"/>
    <mergeCell ref="F359:I359"/>
    <mergeCell ref="L359:M359"/>
    <mergeCell ref="N359:Q359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F343:I343"/>
    <mergeCell ref="L343:M343"/>
    <mergeCell ref="N343:Q343"/>
    <mergeCell ref="F344:I344"/>
    <mergeCell ref="F345:I345"/>
    <mergeCell ref="F346:I346"/>
    <mergeCell ref="L346:M346"/>
    <mergeCell ref="N346:Q346"/>
    <mergeCell ref="F347:I347"/>
    <mergeCell ref="F336:I336"/>
    <mergeCell ref="F337:I337"/>
    <mergeCell ref="F338:I338"/>
    <mergeCell ref="F339:I339"/>
    <mergeCell ref="F340:I340"/>
    <mergeCell ref="L340:M340"/>
    <mergeCell ref="N340:Q340"/>
    <mergeCell ref="F341:I341"/>
    <mergeCell ref="F342:I342"/>
    <mergeCell ref="F329:I329"/>
    <mergeCell ref="F330:I330"/>
    <mergeCell ref="L330:M330"/>
    <mergeCell ref="N330:Q330"/>
    <mergeCell ref="F331:I331"/>
    <mergeCell ref="F332:I332"/>
    <mergeCell ref="F333:I333"/>
    <mergeCell ref="F334:I334"/>
    <mergeCell ref="F335:I335"/>
    <mergeCell ref="L335:M335"/>
    <mergeCell ref="N335:Q335"/>
    <mergeCell ref="L321:M321"/>
    <mergeCell ref="N321:Q321"/>
    <mergeCell ref="F322:I322"/>
    <mergeCell ref="F323:I323"/>
    <mergeCell ref="F324:I324"/>
    <mergeCell ref="F325:I325"/>
    <mergeCell ref="F326:I326"/>
    <mergeCell ref="F327:I327"/>
    <mergeCell ref="F328:I328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07:I307"/>
    <mergeCell ref="L307:M307"/>
    <mergeCell ref="N307:Q307"/>
    <mergeCell ref="F308:I308"/>
    <mergeCell ref="F309:I309"/>
    <mergeCell ref="F310:I310"/>
    <mergeCell ref="F311:I311"/>
    <mergeCell ref="F312:I312"/>
    <mergeCell ref="L312:M312"/>
    <mergeCell ref="N312:Q312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293:I29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F286:I286"/>
    <mergeCell ref="L286:M286"/>
    <mergeCell ref="N286:Q286"/>
    <mergeCell ref="F287:I287"/>
    <mergeCell ref="F288:I288"/>
    <mergeCell ref="F289:I289"/>
    <mergeCell ref="F290:I290"/>
    <mergeCell ref="F291:I291"/>
    <mergeCell ref="F292:I292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F278:I278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50:I250"/>
    <mergeCell ref="F251:I251"/>
    <mergeCell ref="F252:I252"/>
    <mergeCell ref="F253:I253"/>
    <mergeCell ref="F255:I255"/>
    <mergeCell ref="L255:M255"/>
    <mergeCell ref="N255:Q255"/>
    <mergeCell ref="F256:I256"/>
    <mergeCell ref="F257:I257"/>
    <mergeCell ref="N254:Q254"/>
    <mergeCell ref="F244:I244"/>
    <mergeCell ref="F245:I245"/>
    <mergeCell ref="F246:I246"/>
    <mergeCell ref="F247:I247"/>
    <mergeCell ref="F248:I248"/>
    <mergeCell ref="L248:M248"/>
    <mergeCell ref="N248:Q248"/>
    <mergeCell ref="F249:I249"/>
    <mergeCell ref="L249:M249"/>
    <mergeCell ref="N249:Q249"/>
    <mergeCell ref="F239:I239"/>
    <mergeCell ref="L239:M239"/>
    <mergeCell ref="N239:Q239"/>
    <mergeCell ref="F240:I240"/>
    <mergeCell ref="F241:I241"/>
    <mergeCell ref="F242:I242"/>
    <mergeCell ref="F243:I243"/>
    <mergeCell ref="L243:M243"/>
    <mergeCell ref="N243:Q24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13:I213"/>
    <mergeCell ref="F214:I214"/>
    <mergeCell ref="F215:I215"/>
    <mergeCell ref="L215:M215"/>
    <mergeCell ref="N215:Q215"/>
    <mergeCell ref="F217:I217"/>
    <mergeCell ref="L217:M217"/>
    <mergeCell ref="N217:Q217"/>
    <mergeCell ref="F219:I219"/>
    <mergeCell ref="L219:M219"/>
    <mergeCell ref="N219:Q219"/>
    <mergeCell ref="N216:Q216"/>
    <mergeCell ref="N218:Q218"/>
    <mergeCell ref="F208:I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F197:I197"/>
    <mergeCell ref="L197:M197"/>
    <mergeCell ref="N197:Q197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190:I190"/>
    <mergeCell ref="L190:M190"/>
    <mergeCell ref="N190:Q190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67:I167"/>
    <mergeCell ref="F168:I168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40:I140"/>
    <mergeCell ref="F141:I141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64"/>
  <sheetViews>
    <sheetView showGridLines="0" workbookViewId="0" topLeftCell="C1">
      <pane ySplit="1" topLeftCell="A482" activePane="bottomLeft" state="frozen"/>
      <selection pane="bottomLeft" activeCell="F490" sqref="F490:I4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3" max="66" width="12" style="0" customWidth="1"/>
  </cols>
  <sheetData>
    <row r="1" spans="1:66" ht="21.75" customHeight="1">
      <c r="A1" s="15"/>
      <c r="B1" s="186"/>
      <c r="C1" s="186"/>
      <c r="D1" s="187" t="s">
        <v>1</v>
      </c>
      <c r="E1" s="186"/>
      <c r="F1" s="188" t="s">
        <v>1060</v>
      </c>
      <c r="G1" s="188"/>
      <c r="H1" s="270" t="s">
        <v>1061</v>
      </c>
      <c r="I1" s="270"/>
      <c r="J1" s="270"/>
      <c r="K1" s="270"/>
      <c r="L1" s="188" t="s">
        <v>1062</v>
      </c>
      <c r="M1" s="186"/>
      <c r="N1" s="186"/>
      <c r="O1" s="187" t="s">
        <v>102</v>
      </c>
      <c r="P1" s="186"/>
      <c r="Q1" s="186"/>
      <c r="R1" s="186"/>
      <c r="S1" s="188" t="s">
        <v>1063</v>
      </c>
      <c r="T1" s="18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90" t="s">
        <v>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21" t="s">
        <v>6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2:46" ht="36.95" customHeight="1">
      <c r="B4" s="21"/>
      <c r="C4" s="192" t="s">
        <v>104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22"/>
      <c r="T4" s="23" t="s">
        <v>11</v>
      </c>
      <c r="AT4" s="17" t="s">
        <v>4</v>
      </c>
    </row>
    <row r="5" spans="2:18" ht="6.95" customHeight="1">
      <c r="B5" s="21"/>
      <c r="R5" s="22"/>
    </row>
    <row r="6" spans="2:18" ht="25.35" customHeight="1">
      <c r="B6" s="21"/>
      <c r="D6" s="28" t="s">
        <v>17</v>
      </c>
      <c r="F6" s="229" t="str">
        <f>'Rekapitulace stavby'!K6</f>
        <v>ZŠ Turnov, Žižkova č.p. 525 - Rekonstrukce střešní krytiny na p.p.č. 856/2 v k.ú. Turnov - varianta 2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R6" s="22"/>
    </row>
    <row r="7" spans="2:18" s="1" customFormat="1" ht="32.85" customHeight="1">
      <c r="B7" s="33"/>
      <c r="D7" s="27" t="s">
        <v>105</v>
      </c>
      <c r="F7" s="197" t="s">
        <v>929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34"/>
    </row>
    <row r="8" spans="2:18" s="1" customFormat="1" ht="14.45" customHeight="1">
      <c r="B8" s="33"/>
      <c r="D8" s="28" t="s">
        <v>19</v>
      </c>
      <c r="F8" s="26" t="s">
        <v>3</v>
      </c>
      <c r="M8" s="28" t="s">
        <v>20</v>
      </c>
      <c r="O8" s="26" t="s">
        <v>3</v>
      </c>
      <c r="R8" s="34"/>
    </row>
    <row r="9" spans="2:18" s="1" customFormat="1" ht="14.45" customHeight="1">
      <c r="B9" s="33"/>
      <c r="D9" s="28" t="s">
        <v>22</v>
      </c>
      <c r="F9" s="26" t="s">
        <v>23</v>
      </c>
      <c r="M9" s="28" t="s">
        <v>24</v>
      </c>
      <c r="O9" s="230" t="str">
        <f>'Rekapitulace stavby'!AN8</f>
        <v>29.9.2017</v>
      </c>
      <c r="P9" s="194"/>
      <c r="R9" s="34"/>
    </row>
    <row r="10" spans="2:18" s="1" customFormat="1" ht="10.9" customHeight="1">
      <c r="B10" s="33"/>
      <c r="R10" s="34"/>
    </row>
    <row r="11" spans="2:18" s="1" customFormat="1" ht="14.45" customHeight="1">
      <c r="B11" s="33"/>
      <c r="D11" s="28" t="s">
        <v>28</v>
      </c>
      <c r="M11" s="28" t="s">
        <v>29</v>
      </c>
      <c r="O11" s="196" t="s">
        <v>3</v>
      </c>
      <c r="P11" s="194"/>
      <c r="R11" s="34"/>
    </row>
    <row r="12" spans="2:18" s="1" customFormat="1" ht="18" customHeight="1">
      <c r="B12" s="33"/>
      <c r="E12" s="26" t="s">
        <v>30</v>
      </c>
      <c r="M12" s="28" t="s">
        <v>31</v>
      </c>
      <c r="O12" s="196" t="s">
        <v>3</v>
      </c>
      <c r="P12" s="194"/>
      <c r="R12" s="34"/>
    </row>
    <row r="13" spans="2:18" s="1" customFormat="1" ht="6.95" customHeight="1">
      <c r="B13" s="33"/>
      <c r="R13" s="34"/>
    </row>
    <row r="14" spans="2:18" s="1" customFormat="1" ht="14.45" customHeight="1">
      <c r="B14" s="33"/>
      <c r="D14" s="28" t="s">
        <v>32</v>
      </c>
      <c r="M14" s="28" t="s">
        <v>29</v>
      </c>
      <c r="O14" s="231" t="str">
        <f>IF('Rekapitulace stavby'!AN13="","",'Rekapitulace stavby'!AN13)</f>
        <v>Vyplň údaj</v>
      </c>
      <c r="P14" s="194"/>
      <c r="R14" s="34"/>
    </row>
    <row r="15" spans="2:18" s="1" customFormat="1" ht="18" customHeight="1">
      <c r="B15" s="33"/>
      <c r="E15" s="231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8" t="s">
        <v>31</v>
      </c>
      <c r="O15" s="231" t="str">
        <f>IF('Rekapitulace stavby'!AN14="","",'Rekapitulace stavby'!AN14)</f>
        <v>Vyplň údaj</v>
      </c>
      <c r="P15" s="194"/>
      <c r="R15" s="34"/>
    </row>
    <row r="16" spans="2:18" s="1" customFormat="1" ht="6.95" customHeight="1">
      <c r="B16" s="33"/>
      <c r="R16" s="34"/>
    </row>
    <row r="17" spans="2:18" s="1" customFormat="1" ht="14.45" customHeight="1">
      <c r="B17" s="33"/>
      <c r="D17" s="28" t="s">
        <v>34</v>
      </c>
      <c r="M17" s="28" t="s">
        <v>29</v>
      </c>
      <c r="O17" s="196" t="s">
        <v>3</v>
      </c>
      <c r="P17" s="194"/>
      <c r="R17" s="34"/>
    </row>
    <row r="18" spans="2:18" s="1" customFormat="1" ht="18" customHeight="1">
      <c r="B18" s="33"/>
      <c r="E18" s="26" t="s">
        <v>35</v>
      </c>
      <c r="M18" s="28" t="s">
        <v>31</v>
      </c>
      <c r="O18" s="196" t="s">
        <v>3</v>
      </c>
      <c r="P18" s="194"/>
      <c r="R18" s="34"/>
    </row>
    <row r="19" spans="2:18" s="1" customFormat="1" ht="6.95" customHeight="1">
      <c r="B19" s="33"/>
      <c r="R19" s="34"/>
    </row>
    <row r="20" spans="2:18" s="1" customFormat="1" ht="14.45" customHeight="1">
      <c r="B20" s="33"/>
      <c r="D20" s="28" t="s">
        <v>37</v>
      </c>
      <c r="M20" s="28" t="s">
        <v>29</v>
      </c>
      <c r="O20" s="196" t="s">
        <v>3</v>
      </c>
      <c r="P20" s="194"/>
      <c r="R20" s="34"/>
    </row>
    <row r="21" spans="2:18" s="1" customFormat="1" ht="18" customHeight="1">
      <c r="B21" s="33"/>
      <c r="E21" s="26" t="s">
        <v>38</v>
      </c>
      <c r="M21" s="28" t="s">
        <v>31</v>
      </c>
      <c r="O21" s="196" t="s">
        <v>3</v>
      </c>
      <c r="P21" s="194"/>
      <c r="R21" s="34"/>
    </row>
    <row r="22" spans="2:18" s="1" customFormat="1" ht="6.95" customHeight="1">
      <c r="B22" s="33"/>
      <c r="R22" s="34"/>
    </row>
    <row r="23" spans="2:18" s="1" customFormat="1" ht="14.45" customHeight="1">
      <c r="B23" s="33"/>
      <c r="D23" s="28" t="s">
        <v>39</v>
      </c>
      <c r="R23" s="34"/>
    </row>
    <row r="24" spans="2:18" s="1" customFormat="1" ht="22.5" customHeight="1">
      <c r="B24" s="33"/>
      <c r="E24" s="199" t="s">
        <v>3</v>
      </c>
      <c r="F24" s="194"/>
      <c r="G24" s="194"/>
      <c r="H24" s="194"/>
      <c r="I24" s="194"/>
      <c r="J24" s="194"/>
      <c r="K24" s="194"/>
      <c r="L24" s="194"/>
      <c r="R24" s="34"/>
    </row>
    <row r="25" spans="2:18" s="1" customFormat="1" ht="6.95" customHeight="1">
      <c r="B25" s="33"/>
      <c r="R25" s="34"/>
    </row>
    <row r="26" spans="2:18" s="1" customFormat="1" ht="6.95" customHeight="1">
      <c r="B26" s="3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34"/>
    </row>
    <row r="27" spans="2:18" s="1" customFormat="1" ht="14.45" customHeight="1">
      <c r="B27" s="33"/>
      <c r="D27" s="107" t="s">
        <v>107</v>
      </c>
      <c r="M27" s="200">
        <f>N88</f>
        <v>0</v>
      </c>
      <c r="N27" s="194"/>
      <c r="O27" s="194"/>
      <c r="P27" s="194"/>
      <c r="R27" s="34"/>
    </row>
    <row r="28" spans="2:18" s="1" customFormat="1" ht="14.45" customHeight="1">
      <c r="B28" s="33"/>
      <c r="D28" s="32" t="s">
        <v>96</v>
      </c>
      <c r="M28" s="200">
        <f>N111</f>
        <v>0</v>
      </c>
      <c r="N28" s="194"/>
      <c r="O28" s="194"/>
      <c r="P28" s="194"/>
      <c r="R28" s="34"/>
    </row>
    <row r="29" spans="2:18" s="1" customFormat="1" ht="6.95" customHeight="1">
      <c r="B29" s="33"/>
      <c r="R29" s="34"/>
    </row>
    <row r="30" spans="2:18" s="1" customFormat="1" ht="25.35" customHeight="1">
      <c r="B30" s="33"/>
      <c r="D30" s="108" t="s">
        <v>42</v>
      </c>
      <c r="M30" s="232">
        <f>ROUND(M27+M28,2)</f>
        <v>0</v>
      </c>
      <c r="N30" s="194"/>
      <c r="O30" s="194"/>
      <c r="P30" s="194"/>
      <c r="R30" s="34"/>
    </row>
    <row r="31" spans="2:18" s="1" customFormat="1" ht="6.95" customHeight="1">
      <c r="B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R31" s="34"/>
    </row>
    <row r="32" spans="2:18" s="1" customFormat="1" ht="14.45" customHeight="1">
      <c r="B32" s="33"/>
      <c r="D32" s="38" t="s">
        <v>43</v>
      </c>
      <c r="E32" s="38" t="s">
        <v>44</v>
      </c>
      <c r="F32" s="39">
        <v>0.21</v>
      </c>
      <c r="G32" s="109" t="s">
        <v>45</v>
      </c>
      <c r="H32" s="233">
        <f>(SUM(BE111:BE118)+SUM(BE136:BE662))</f>
        <v>0</v>
      </c>
      <c r="I32" s="194"/>
      <c r="J32" s="194"/>
      <c r="M32" s="233">
        <f>ROUND((SUM(BE111:BE118)+SUM(BE136:BE662)),2)*F32</f>
        <v>0</v>
      </c>
      <c r="N32" s="194"/>
      <c r="O32" s="194"/>
      <c r="P32" s="194"/>
      <c r="R32" s="34"/>
    </row>
    <row r="33" spans="2:18" s="1" customFormat="1" ht="14.45" customHeight="1">
      <c r="B33" s="33"/>
      <c r="E33" s="38" t="s">
        <v>46</v>
      </c>
      <c r="F33" s="39">
        <v>0.15</v>
      </c>
      <c r="G33" s="109" t="s">
        <v>45</v>
      </c>
      <c r="H33" s="233">
        <f>(SUM(BF111:BF118)+SUM(BF136:BF662))</f>
        <v>0</v>
      </c>
      <c r="I33" s="194"/>
      <c r="J33" s="194"/>
      <c r="M33" s="233">
        <f>ROUND((SUM(BF111:BF118)+SUM(BF136:BF662)),2)*F33</f>
        <v>0</v>
      </c>
      <c r="N33" s="194"/>
      <c r="O33" s="194"/>
      <c r="P33" s="194"/>
      <c r="R33" s="34"/>
    </row>
    <row r="34" spans="2:18" s="1" customFormat="1" ht="14.45" customHeight="1" hidden="1">
      <c r="B34" s="33"/>
      <c r="E34" s="38" t="s">
        <v>47</v>
      </c>
      <c r="F34" s="39">
        <v>0.21</v>
      </c>
      <c r="G34" s="109" t="s">
        <v>45</v>
      </c>
      <c r="H34" s="233">
        <f>(SUM(BG111:BG118)+SUM(BG136:BG662))</f>
        <v>0</v>
      </c>
      <c r="I34" s="194"/>
      <c r="J34" s="194"/>
      <c r="M34" s="233">
        <v>0</v>
      </c>
      <c r="N34" s="194"/>
      <c r="O34" s="194"/>
      <c r="P34" s="194"/>
      <c r="R34" s="34"/>
    </row>
    <row r="35" spans="2:18" s="1" customFormat="1" ht="14.45" customHeight="1" hidden="1">
      <c r="B35" s="33"/>
      <c r="E35" s="38" t="s">
        <v>48</v>
      </c>
      <c r="F35" s="39">
        <v>0.15</v>
      </c>
      <c r="G35" s="109" t="s">
        <v>45</v>
      </c>
      <c r="H35" s="233">
        <f>(SUM(BH111:BH118)+SUM(BH136:BH662))</f>
        <v>0</v>
      </c>
      <c r="I35" s="194"/>
      <c r="J35" s="194"/>
      <c r="M35" s="233">
        <v>0</v>
      </c>
      <c r="N35" s="194"/>
      <c r="O35" s="194"/>
      <c r="P35" s="194"/>
      <c r="R35" s="34"/>
    </row>
    <row r="36" spans="2:18" s="1" customFormat="1" ht="14.45" customHeight="1" hidden="1">
      <c r="B36" s="33"/>
      <c r="E36" s="38" t="s">
        <v>49</v>
      </c>
      <c r="F36" s="39">
        <v>0</v>
      </c>
      <c r="G36" s="109" t="s">
        <v>45</v>
      </c>
      <c r="H36" s="233">
        <f>(SUM(BI111:BI118)+SUM(BI136:BI662))</f>
        <v>0</v>
      </c>
      <c r="I36" s="194"/>
      <c r="J36" s="194"/>
      <c r="M36" s="233">
        <v>0</v>
      </c>
      <c r="N36" s="194"/>
      <c r="O36" s="194"/>
      <c r="P36" s="194"/>
      <c r="R36" s="34"/>
    </row>
    <row r="37" spans="2:18" s="1" customFormat="1" ht="6.95" customHeight="1">
      <c r="B37" s="33"/>
      <c r="R37" s="34"/>
    </row>
    <row r="38" spans="2:18" s="1" customFormat="1" ht="25.35" customHeight="1">
      <c r="B38" s="33"/>
      <c r="C38" s="106"/>
      <c r="D38" s="110" t="s">
        <v>50</v>
      </c>
      <c r="E38" s="69"/>
      <c r="F38" s="69"/>
      <c r="G38" s="111" t="s">
        <v>51</v>
      </c>
      <c r="H38" s="112" t="s">
        <v>52</v>
      </c>
      <c r="I38" s="69"/>
      <c r="J38" s="69"/>
      <c r="K38" s="69"/>
      <c r="L38" s="234">
        <f>SUM(M30:M36)</f>
        <v>0</v>
      </c>
      <c r="M38" s="212"/>
      <c r="N38" s="212"/>
      <c r="O38" s="212"/>
      <c r="P38" s="214"/>
      <c r="Q38" s="106"/>
      <c r="R38" s="34"/>
    </row>
    <row r="39" spans="2:18" s="1" customFormat="1" ht="14.45" customHeight="1">
      <c r="B39" s="33"/>
      <c r="R39" s="34"/>
    </row>
    <row r="40" spans="2:18" s="1" customFormat="1" ht="14.45" customHeight="1">
      <c r="B40" s="33"/>
      <c r="R40" s="34"/>
    </row>
    <row r="41" spans="2:18" ht="13.5">
      <c r="B41" s="21"/>
      <c r="R41" s="22"/>
    </row>
    <row r="42" spans="2:18" ht="13.5">
      <c r="B42" s="21"/>
      <c r="R42" s="22"/>
    </row>
    <row r="43" spans="2:18" ht="13.5">
      <c r="B43" s="21"/>
      <c r="R43" s="22"/>
    </row>
    <row r="44" spans="2:18" ht="13.5">
      <c r="B44" s="21"/>
      <c r="R44" s="22"/>
    </row>
    <row r="45" spans="2:18" ht="13.5">
      <c r="B45" s="21"/>
      <c r="R45" s="22"/>
    </row>
    <row r="46" spans="2:18" ht="13.5">
      <c r="B46" s="21"/>
      <c r="R46" s="22"/>
    </row>
    <row r="47" spans="2:18" ht="13.5">
      <c r="B47" s="21"/>
      <c r="R47" s="22"/>
    </row>
    <row r="48" spans="2:18" ht="13.5">
      <c r="B48" s="21"/>
      <c r="R48" s="22"/>
    </row>
    <row r="49" spans="2:18" ht="13.5">
      <c r="B49" s="21"/>
      <c r="R49" s="22"/>
    </row>
    <row r="50" spans="2:18" s="1" customFormat="1" ht="15">
      <c r="B50" s="33"/>
      <c r="D50" s="46" t="s">
        <v>53</v>
      </c>
      <c r="E50" s="47"/>
      <c r="F50" s="47"/>
      <c r="G50" s="47"/>
      <c r="H50" s="48"/>
      <c r="J50" s="46" t="s">
        <v>54</v>
      </c>
      <c r="K50" s="47"/>
      <c r="L50" s="47"/>
      <c r="M50" s="47"/>
      <c r="N50" s="47"/>
      <c r="O50" s="47"/>
      <c r="P50" s="48"/>
      <c r="R50" s="34"/>
    </row>
    <row r="51" spans="2:18" ht="13.5">
      <c r="B51" s="21"/>
      <c r="D51" s="49"/>
      <c r="H51" s="50"/>
      <c r="J51" s="49"/>
      <c r="P51" s="50"/>
      <c r="R51" s="22"/>
    </row>
    <row r="52" spans="2:18" ht="13.5">
      <c r="B52" s="21"/>
      <c r="D52" s="49"/>
      <c r="H52" s="50"/>
      <c r="J52" s="49"/>
      <c r="P52" s="50"/>
      <c r="R52" s="22"/>
    </row>
    <row r="53" spans="2:18" ht="13.5">
      <c r="B53" s="21"/>
      <c r="D53" s="49"/>
      <c r="H53" s="50"/>
      <c r="J53" s="49"/>
      <c r="P53" s="50"/>
      <c r="R53" s="22"/>
    </row>
    <row r="54" spans="2:18" ht="13.5">
      <c r="B54" s="21"/>
      <c r="D54" s="49"/>
      <c r="H54" s="50"/>
      <c r="J54" s="49"/>
      <c r="P54" s="50"/>
      <c r="R54" s="22"/>
    </row>
    <row r="55" spans="2:18" ht="13.5">
      <c r="B55" s="21"/>
      <c r="D55" s="49"/>
      <c r="H55" s="50"/>
      <c r="J55" s="49"/>
      <c r="P55" s="50"/>
      <c r="R55" s="22"/>
    </row>
    <row r="56" spans="2:18" ht="13.5">
      <c r="B56" s="21"/>
      <c r="D56" s="49"/>
      <c r="H56" s="50"/>
      <c r="J56" s="49"/>
      <c r="P56" s="50"/>
      <c r="R56" s="22"/>
    </row>
    <row r="57" spans="2:18" ht="13.5">
      <c r="B57" s="21"/>
      <c r="D57" s="49"/>
      <c r="H57" s="50"/>
      <c r="J57" s="49"/>
      <c r="P57" s="50"/>
      <c r="R57" s="22"/>
    </row>
    <row r="58" spans="2:18" ht="13.5">
      <c r="B58" s="21"/>
      <c r="D58" s="49"/>
      <c r="H58" s="50"/>
      <c r="J58" s="49"/>
      <c r="P58" s="50"/>
      <c r="R58" s="22"/>
    </row>
    <row r="59" spans="2:18" s="1" customFormat="1" ht="15">
      <c r="B59" s="33"/>
      <c r="D59" s="51" t="s">
        <v>55</v>
      </c>
      <c r="E59" s="52"/>
      <c r="F59" s="52"/>
      <c r="G59" s="53" t="s">
        <v>56</v>
      </c>
      <c r="H59" s="54"/>
      <c r="J59" s="51" t="s">
        <v>55</v>
      </c>
      <c r="K59" s="52"/>
      <c r="L59" s="52"/>
      <c r="M59" s="52"/>
      <c r="N59" s="53" t="s">
        <v>56</v>
      </c>
      <c r="O59" s="52"/>
      <c r="P59" s="54"/>
      <c r="R59" s="34"/>
    </row>
    <row r="60" spans="2:18" ht="13.5">
      <c r="B60" s="21"/>
      <c r="R60" s="22"/>
    </row>
    <row r="61" spans="2:18" s="1" customFormat="1" ht="15">
      <c r="B61" s="33"/>
      <c r="D61" s="46" t="s">
        <v>57</v>
      </c>
      <c r="E61" s="47"/>
      <c r="F61" s="47"/>
      <c r="G61" s="47"/>
      <c r="H61" s="48"/>
      <c r="J61" s="46" t="s">
        <v>58</v>
      </c>
      <c r="K61" s="47"/>
      <c r="L61" s="47"/>
      <c r="M61" s="47"/>
      <c r="N61" s="47"/>
      <c r="O61" s="47"/>
      <c r="P61" s="48"/>
      <c r="R61" s="34"/>
    </row>
    <row r="62" spans="2:18" ht="13.5">
      <c r="B62" s="21"/>
      <c r="D62" s="49"/>
      <c r="H62" s="50"/>
      <c r="J62" s="49"/>
      <c r="P62" s="50"/>
      <c r="R62" s="22"/>
    </row>
    <row r="63" spans="2:18" ht="13.5">
      <c r="B63" s="21"/>
      <c r="D63" s="49"/>
      <c r="H63" s="50"/>
      <c r="J63" s="49"/>
      <c r="P63" s="50"/>
      <c r="R63" s="22"/>
    </row>
    <row r="64" spans="2:18" ht="13.5">
      <c r="B64" s="21"/>
      <c r="D64" s="49"/>
      <c r="H64" s="50"/>
      <c r="J64" s="49"/>
      <c r="P64" s="50"/>
      <c r="R64" s="22"/>
    </row>
    <row r="65" spans="2:18" ht="13.5">
      <c r="B65" s="21"/>
      <c r="D65" s="49"/>
      <c r="H65" s="50"/>
      <c r="J65" s="49"/>
      <c r="P65" s="50"/>
      <c r="R65" s="22"/>
    </row>
    <row r="66" spans="2:18" ht="13.5">
      <c r="B66" s="21"/>
      <c r="D66" s="49"/>
      <c r="H66" s="50"/>
      <c r="J66" s="49"/>
      <c r="P66" s="50"/>
      <c r="R66" s="22"/>
    </row>
    <row r="67" spans="2:18" ht="13.5">
      <c r="B67" s="21"/>
      <c r="D67" s="49"/>
      <c r="H67" s="50"/>
      <c r="J67" s="49"/>
      <c r="P67" s="50"/>
      <c r="R67" s="22"/>
    </row>
    <row r="68" spans="2:18" ht="13.5">
      <c r="B68" s="21"/>
      <c r="D68" s="49"/>
      <c r="H68" s="50"/>
      <c r="J68" s="49"/>
      <c r="P68" s="50"/>
      <c r="R68" s="22"/>
    </row>
    <row r="69" spans="2:18" ht="13.5">
      <c r="B69" s="21"/>
      <c r="D69" s="49"/>
      <c r="H69" s="50"/>
      <c r="J69" s="49"/>
      <c r="P69" s="50"/>
      <c r="R69" s="22"/>
    </row>
    <row r="70" spans="2:18" s="1" customFormat="1" ht="15">
      <c r="B70" s="33"/>
      <c r="D70" s="51" t="s">
        <v>55</v>
      </c>
      <c r="E70" s="52"/>
      <c r="F70" s="52"/>
      <c r="G70" s="53" t="s">
        <v>56</v>
      </c>
      <c r="H70" s="54"/>
      <c r="J70" s="51" t="s">
        <v>55</v>
      </c>
      <c r="K70" s="52"/>
      <c r="L70" s="52"/>
      <c r="M70" s="52"/>
      <c r="N70" s="53" t="s">
        <v>56</v>
      </c>
      <c r="O70" s="52"/>
      <c r="P70" s="54"/>
      <c r="R70" s="34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3"/>
      <c r="C76" s="192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95" customHeight="1">
      <c r="B77" s="33"/>
      <c r="R77" s="34"/>
    </row>
    <row r="78" spans="2:18" s="1" customFormat="1" ht="30" customHeight="1">
      <c r="B78" s="33"/>
      <c r="C78" s="28" t="s">
        <v>17</v>
      </c>
      <c r="F78" s="229" t="str">
        <f>F6</f>
        <v>ZŠ Turnov, Žižkova č.p. 525 - Rekonstrukce střešní krytiny na p.p.č. 856/2 v k.ú. Turnov - varianta 2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34"/>
    </row>
    <row r="79" spans="2:18" s="1" customFormat="1" ht="36.95" customHeight="1">
      <c r="B79" s="33"/>
      <c r="C79" s="64" t="s">
        <v>105</v>
      </c>
      <c r="F79" s="222" t="str">
        <f>F7</f>
        <v>C - Střecha C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34"/>
    </row>
    <row r="80" spans="2:18" s="1" customFormat="1" ht="6.95" customHeight="1">
      <c r="B80" s="33"/>
      <c r="R80" s="34"/>
    </row>
    <row r="81" spans="2:18" s="1" customFormat="1" ht="18" customHeight="1">
      <c r="B81" s="33"/>
      <c r="C81" s="28" t="s">
        <v>22</v>
      </c>
      <c r="F81" s="26" t="str">
        <f>F9</f>
        <v>p.p.č. 856/2</v>
      </c>
      <c r="K81" s="28" t="s">
        <v>24</v>
      </c>
      <c r="M81" s="235" t="str">
        <f>IF(O9="","",O9)</f>
        <v>29.9.2017</v>
      </c>
      <c r="N81" s="194"/>
      <c r="O81" s="194"/>
      <c r="P81" s="194"/>
      <c r="R81" s="34"/>
    </row>
    <row r="82" spans="2:18" s="1" customFormat="1" ht="6.95" customHeight="1">
      <c r="B82" s="33"/>
      <c r="R82" s="34"/>
    </row>
    <row r="83" spans="2:18" s="1" customFormat="1" ht="15">
      <c r="B83" s="33"/>
      <c r="C83" s="28" t="s">
        <v>28</v>
      </c>
      <c r="F83" s="26" t="str">
        <f>E12</f>
        <v>Město  Turnov</v>
      </c>
      <c r="K83" s="28" t="s">
        <v>34</v>
      </c>
      <c r="M83" s="196" t="str">
        <f>E18</f>
        <v>ACTIV Projekce, s.r.o.</v>
      </c>
      <c r="N83" s="194"/>
      <c r="O83" s="194"/>
      <c r="P83" s="194"/>
      <c r="Q83" s="194"/>
      <c r="R83" s="34"/>
    </row>
    <row r="84" spans="2:18" s="1" customFormat="1" ht="14.45" customHeight="1">
      <c r="B84" s="33"/>
      <c r="C84" s="28" t="s">
        <v>32</v>
      </c>
      <c r="F84" s="26" t="str">
        <f>IF(E15="","",E15)</f>
        <v>Vyplň údaj</v>
      </c>
      <c r="K84" s="28" t="s">
        <v>37</v>
      </c>
      <c r="M84" s="196" t="str">
        <f>E21</f>
        <v>Martin Škrabal</v>
      </c>
      <c r="N84" s="194"/>
      <c r="O84" s="194"/>
      <c r="P84" s="194"/>
      <c r="Q84" s="194"/>
      <c r="R84" s="34"/>
    </row>
    <row r="85" spans="2:18" s="1" customFormat="1" ht="10.35" customHeight="1">
      <c r="B85" s="33"/>
      <c r="R85" s="34"/>
    </row>
    <row r="86" spans="2:18" s="1" customFormat="1" ht="29.25" customHeight="1">
      <c r="B86" s="33"/>
      <c r="C86" s="236" t="s">
        <v>109</v>
      </c>
      <c r="D86" s="237"/>
      <c r="E86" s="237"/>
      <c r="F86" s="237"/>
      <c r="G86" s="237"/>
      <c r="H86" s="106"/>
      <c r="I86" s="106"/>
      <c r="J86" s="106"/>
      <c r="K86" s="106"/>
      <c r="L86" s="106"/>
      <c r="M86" s="106"/>
      <c r="N86" s="236" t="s">
        <v>110</v>
      </c>
      <c r="O86" s="194"/>
      <c r="P86" s="194"/>
      <c r="Q86" s="194"/>
      <c r="R86" s="34"/>
    </row>
    <row r="87" spans="2:18" s="1" customFormat="1" ht="10.35" customHeight="1">
      <c r="B87" s="33"/>
      <c r="R87" s="34"/>
    </row>
    <row r="88" spans="2:47" s="1" customFormat="1" ht="29.25" customHeight="1">
      <c r="B88" s="33"/>
      <c r="C88" s="113" t="s">
        <v>111</v>
      </c>
      <c r="N88" s="216">
        <f>N136</f>
        <v>0</v>
      </c>
      <c r="O88" s="194"/>
      <c r="P88" s="194"/>
      <c r="Q88" s="194"/>
      <c r="R88" s="34"/>
      <c r="AU88" s="17" t="s">
        <v>112</v>
      </c>
    </row>
    <row r="89" spans="2:18" s="6" customFormat="1" ht="24.95" customHeight="1">
      <c r="B89" s="114"/>
      <c r="D89" s="115" t="s">
        <v>113</v>
      </c>
      <c r="N89" s="238">
        <f>N137</f>
        <v>0</v>
      </c>
      <c r="O89" s="239"/>
      <c r="P89" s="239"/>
      <c r="Q89" s="239"/>
      <c r="R89" s="116"/>
    </row>
    <row r="90" spans="2:18" s="7" customFormat="1" ht="19.9" customHeight="1">
      <c r="B90" s="117"/>
      <c r="D90" s="94" t="s">
        <v>116</v>
      </c>
      <c r="N90" s="217">
        <f>N138</f>
        <v>0</v>
      </c>
      <c r="O90" s="240"/>
      <c r="P90" s="240"/>
      <c r="Q90" s="240"/>
      <c r="R90" s="118"/>
    </row>
    <row r="91" spans="2:18" s="7" customFormat="1" ht="19.9" customHeight="1">
      <c r="B91" s="117"/>
      <c r="D91" s="94" t="s">
        <v>117</v>
      </c>
      <c r="N91" s="217">
        <f>N169</f>
        <v>0</v>
      </c>
      <c r="O91" s="240"/>
      <c r="P91" s="240"/>
      <c r="Q91" s="240"/>
      <c r="R91" s="118"/>
    </row>
    <row r="92" spans="2:18" s="7" customFormat="1" ht="19.9" customHeight="1">
      <c r="B92" s="117"/>
      <c r="D92" s="94" t="s">
        <v>118</v>
      </c>
      <c r="N92" s="217">
        <f>N189</f>
        <v>0</v>
      </c>
      <c r="O92" s="240"/>
      <c r="P92" s="240"/>
      <c r="Q92" s="240"/>
      <c r="R92" s="118"/>
    </row>
    <row r="93" spans="2:18" s="6" customFormat="1" ht="24.95" customHeight="1">
      <c r="B93" s="114"/>
      <c r="D93" s="115" t="s">
        <v>119</v>
      </c>
      <c r="N93" s="238">
        <f>N191</f>
        <v>0</v>
      </c>
      <c r="O93" s="239"/>
      <c r="P93" s="239"/>
      <c r="Q93" s="239"/>
      <c r="R93" s="116"/>
    </row>
    <row r="94" spans="2:18" s="7" customFormat="1" ht="19.9" customHeight="1">
      <c r="B94" s="117"/>
      <c r="D94" s="94" t="s">
        <v>120</v>
      </c>
      <c r="N94" s="217">
        <f>N192</f>
        <v>0</v>
      </c>
      <c r="O94" s="240"/>
      <c r="P94" s="240"/>
      <c r="Q94" s="240"/>
      <c r="R94" s="118"/>
    </row>
    <row r="95" spans="2:18" s="7" customFormat="1" ht="19.9" customHeight="1">
      <c r="B95" s="117"/>
      <c r="D95" s="94" t="s">
        <v>121</v>
      </c>
      <c r="N95" s="217">
        <f>N203</f>
        <v>0</v>
      </c>
      <c r="O95" s="240"/>
      <c r="P95" s="240"/>
      <c r="Q95" s="240"/>
      <c r="R95" s="118"/>
    </row>
    <row r="96" spans="2:18" s="7" customFormat="1" ht="19.9" customHeight="1">
      <c r="B96" s="117"/>
      <c r="D96" s="94" t="s">
        <v>122</v>
      </c>
      <c r="N96" s="217">
        <f>N228</f>
        <v>0</v>
      </c>
      <c r="O96" s="240"/>
      <c r="P96" s="240"/>
      <c r="Q96" s="240"/>
      <c r="R96" s="118"/>
    </row>
    <row r="97" spans="2:18" s="7" customFormat="1" ht="19.9" customHeight="1">
      <c r="B97" s="117"/>
      <c r="D97" s="94" t="s">
        <v>123</v>
      </c>
      <c r="N97" s="217">
        <f>N233</f>
        <v>0</v>
      </c>
      <c r="O97" s="240"/>
      <c r="P97" s="240"/>
      <c r="Q97" s="240"/>
      <c r="R97" s="118"/>
    </row>
    <row r="98" spans="2:18" s="7" customFormat="1" ht="19.9" customHeight="1">
      <c r="B98" s="117"/>
      <c r="D98" s="94" t="s">
        <v>124</v>
      </c>
      <c r="N98" s="217">
        <f>N235</f>
        <v>0</v>
      </c>
      <c r="O98" s="240"/>
      <c r="P98" s="240"/>
      <c r="Q98" s="240"/>
      <c r="R98" s="118"/>
    </row>
    <row r="99" spans="2:18" s="7" customFormat="1" ht="19.9" customHeight="1">
      <c r="B99" s="117"/>
      <c r="D99" s="94" t="s">
        <v>125</v>
      </c>
      <c r="N99" s="217">
        <f>N277</f>
        <v>0</v>
      </c>
      <c r="O99" s="240"/>
      <c r="P99" s="240"/>
      <c r="Q99" s="240"/>
      <c r="R99" s="118"/>
    </row>
    <row r="100" spans="2:18" s="7" customFormat="1" ht="19.9" customHeight="1">
      <c r="B100" s="117"/>
      <c r="D100" s="94" t="s">
        <v>126</v>
      </c>
      <c r="N100" s="217">
        <f>N444</f>
        <v>0</v>
      </c>
      <c r="O100" s="240"/>
      <c r="P100" s="240"/>
      <c r="Q100" s="240"/>
      <c r="R100" s="118"/>
    </row>
    <row r="101" spans="2:18" s="7" customFormat="1" ht="19.9" customHeight="1">
      <c r="B101" s="117"/>
      <c r="D101" s="94" t="s">
        <v>127</v>
      </c>
      <c r="N101" s="217">
        <f>N560</f>
        <v>0</v>
      </c>
      <c r="O101" s="240"/>
      <c r="P101" s="240"/>
      <c r="Q101" s="240"/>
      <c r="R101" s="118"/>
    </row>
    <row r="102" spans="2:18" s="7" customFormat="1" ht="19.9" customHeight="1">
      <c r="B102" s="117"/>
      <c r="D102" s="94" t="s">
        <v>128</v>
      </c>
      <c r="N102" s="217">
        <f>N572</f>
        <v>0</v>
      </c>
      <c r="O102" s="240"/>
      <c r="P102" s="240"/>
      <c r="Q102" s="240"/>
      <c r="R102" s="118"/>
    </row>
    <row r="103" spans="2:18" s="7" customFormat="1" ht="19.9" customHeight="1">
      <c r="B103" s="117"/>
      <c r="D103" s="94" t="s">
        <v>129</v>
      </c>
      <c r="N103" s="217">
        <f>N645</f>
        <v>0</v>
      </c>
      <c r="O103" s="240"/>
      <c r="P103" s="240"/>
      <c r="Q103" s="240"/>
      <c r="R103" s="118"/>
    </row>
    <row r="104" spans="2:18" s="6" customFormat="1" ht="24.95" customHeight="1">
      <c r="B104" s="114"/>
      <c r="D104" s="115" t="s">
        <v>130</v>
      </c>
      <c r="N104" s="238">
        <f>N649</f>
        <v>0</v>
      </c>
      <c r="O104" s="239"/>
      <c r="P104" s="239"/>
      <c r="Q104" s="239"/>
      <c r="R104" s="116"/>
    </row>
    <row r="105" spans="2:18" s="7" customFormat="1" ht="19.9" customHeight="1">
      <c r="B105" s="117"/>
      <c r="D105" s="94" t="s">
        <v>131</v>
      </c>
      <c r="N105" s="217">
        <f>N650</f>
        <v>0</v>
      </c>
      <c r="O105" s="240"/>
      <c r="P105" s="240"/>
      <c r="Q105" s="240"/>
      <c r="R105" s="118"/>
    </row>
    <row r="106" spans="2:18" s="7" customFormat="1" ht="19.9" customHeight="1">
      <c r="B106" s="117"/>
      <c r="D106" s="94" t="s">
        <v>132</v>
      </c>
      <c r="N106" s="217">
        <f>N655</f>
        <v>0</v>
      </c>
      <c r="O106" s="240"/>
      <c r="P106" s="240"/>
      <c r="Q106" s="240"/>
      <c r="R106" s="118"/>
    </row>
    <row r="107" spans="2:18" s="7" customFormat="1" ht="19.9" customHeight="1">
      <c r="B107" s="117"/>
      <c r="D107" s="94" t="s">
        <v>133</v>
      </c>
      <c r="N107" s="217">
        <f>N657</f>
        <v>0</v>
      </c>
      <c r="O107" s="240"/>
      <c r="P107" s="240"/>
      <c r="Q107" s="240"/>
      <c r="R107" s="118"/>
    </row>
    <row r="108" spans="2:18" s="7" customFormat="1" ht="19.9" customHeight="1">
      <c r="B108" s="117"/>
      <c r="D108" s="94" t="s">
        <v>134</v>
      </c>
      <c r="N108" s="217">
        <f>N659</f>
        <v>0</v>
      </c>
      <c r="O108" s="240"/>
      <c r="P108" s="240"/>
      <c r="Q108" s="240"/>
      <c r="R108" s="118"/>
    </row>
    <row r="109" spans="2:18" s="7" customFormat="1" ht="19.9" customHeight="1">
      <c r="B109" s="117"/>
      <c r="D109" s="94" t="s">
        <v>135</v>
      </c>
      <c r="N109" s="217">
        <f>N661</f>
        <v>0</v>
      </c>
      <c r="O109" s="240"/>
      <c r="P109" s="240"/>
      <c r="Q109" s="240"/>
      <c r="R109" s="118"/>
    </row>
    <row r="110" spans="2:18" s="1" customFormat="1" ht="21.75" customHeight="1">
      <c r="B110" s="33"/>
      <c r="R110" s="34"/>
    </row>
    <row r="111" spans="2:21" s="1" customFormat="1" ht="29.25" customHeight="1">
      <c r="B111" s="33"/>
      <c r="C111" s="113" t="s">
        <v>136</v>
      </c>
      <c r="N111" s="241">
        <f>ROUND(N112+N113+N114+N115+N116+N117,2)</f>
        <v>0</v>
      </c>
      <c r="O111" s="194"/>
      <c r="P111" s="194"/>
      <c r="Q111" s="194"/>
      <c r="R111" s="34"/>
      <c r="T111" s="119"/>
      <c r="U111" s="120" t="s">
        <v>43</v>
      </c>
    </row>
    <row r="112" spans="2:65" s="1" customFormat="1" ht="18" customHeight="1">
      <c r="B112" s="121"/>
      <c r="C112" s="122"/>
      <c r="D112" s="218" t="s">
        <v>137</v>
      </c>
      <c r="E112" s="242"/>
      <c r="F112" s="242"/>
      <c r="G112" s="242"/>
      <c r="H112" s="242"/>
      <c r="I112" s="122"/>
      <c r="J112" s="122"/>
      <c r="K112" s="122"/>
      <c r="L112" s="122"/>
      <c r="M112" s="122"/>
      <c r="N112" s="219">
        <f>ROUND(N88*T112,2)</f>
        <v>0</v>
      </c>
      <c r="O112" s="242"/>
      <c r="P112" s="242"/>
      <c r="Q112" s="242"/>
      <c r="R112" s="123"/>
      <c r="S112" s="122"/>
      <c r="T112" s="124"/>
      <c r="U112" s="125" t="s">
        <v>44</v>
      </c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6" t="s">
        <v>138</v>
      </c>
      <c r="AZ112" s="122"/>
      <c r="BA112" s="122"/>
      <c r="BB112" s="122"/>
      <c r="BC112" s="122"/>
      <c r="BD112" s="122"/>
      <c r="BE112" s="127">
        <f aca="true" t="shared" si="0" ref="BE112:BE117">IF(U112="základní",N112,0)</f>
        <v>0</v>
      </c>
      <c r="BF112" s="127">
        <f aca="true" t="shared" si="1" ref="BF112:BF117">IF(U112="snížená",N112,0)</f>
        <v>0</v>
      </c>
      <c r="BG112" s="127">
        <f aca="true" t="shared" si="2" ref="BG112:BG117">IF(U112="zákl. přenesená",N112,0)</f>
        <v>0</v>
      </c>
      <c r="BH112" s="127">
        <f aca="true" t="shared" si="3" ref="BH112:BH117">IF(U112="sníž. přenesená",N112,0)</f>
        <v>0</v>
      </c>
      <c r="BI112" s="127">
        <f aca="true" t="shared" si="4" ref="BI112:BI117">IF(U112="nulová",N112,0)</f>
        <v>0</v>
      </c>
      <c r="BJ112" s="126" t="s">
        <v>21</v>
      </c>
      <c r="BK112" s="122"/>
      <c r="BL112" s="122"/>
      <c r="BM112" s="122"/>
    </row>
    <row r="113" spans="2:65" s="1" customFormat="1" ht="18" customHeight="1">
      <c r="B113" s="121"/>
      <c r="C113" s="122"/>
      <c r="D113" s="218" t="s">
        <v>139</v>
      </c>
      <c r="E113" s="242"/>
      <c r="F113" s="242"/>
      <c r="G113" s="242"/>
      <c r="H113" s="242"/>
      <c r="I113" s="122"/>
      <c r="J113" s="122"/>
      <c r="K113" s="122"/>
      <c r="L113" s="122"/>
      <c r="M113" s="122"/>
      <c r="N113" s="219">
        <f>ROUND(N88*T113,2)</f>
        <v>0</v>
      </c>
      <c r="O113" s="242"/>
      <c r="P113" s="242"/>
      <c r="Q113" s="242"/>
      <c r="R113" s="123"/>
      <c r="S113" s="122"/>
      <c r="T113" s="124"/>
      <c r="U113" s="125" t="s">
        <v>44</v>
      </c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6" t="s">
        <v>138</v>
      </c>
      <c r="AZ113" s="122"/>
      <c r="BA113" s="122"/>
      <c r="BB113" s="122"/>
      <c r="BC113" s="122"/>
      <c r="BD113" s="122"/>
      <c r="BE113" s="127">
        <f t="shared" si="0"/>
        <v>0</v>
      </c>
      <c r="BF113" s="127">
        <f t="shared" si="1"/>
        <v>0</v>
      </c>
      <c r="BG113" s="127">
        <f t="shared" si="2"/>
        <v>0</v>
      </c>
      <c r="BH113" s="127">
        <f t="shared" si="3"/>
        <v>0</v>
      </c>
      <c r="BI113" s="127">
        <f t="shared" si="4"/>
        <v>0</v>
      </c>
      <c r="BJ113" s="126" t="s">
        <v>21</v>
      </c>
      <c r="BK113" s="122"/>
      <c r="BL113" s="122"/>
      <c r="BM113" s="122"/>
    </row>
    <row r="114" spans="2:65" s="1" customFormat="1" ht="18" customHeight="1">
      <c r="B114" s="121"/>
      <c r="C114" s="122"/>
      <c r="D114" s="218" t="s">
        <v>140</v>
      </c>
      <c r="E114" s="242"/>
      <c r="F114" s="242"/>
      <c r="G114" s="242"/>
      <c r="H114" s="242"/>
      <c r="I114" s="122"/>
      <c r="J114" s="122"/>
      <c r="K114" s="122"/>
      <c r="L114" s="122"/>
      <c r="M114" s="122"/>
      <c r="N114" s="219">
        <f>ROUND(N88*T114,2)</f>
        <v>0</v>
      </c>
      <c r="O114" s="242"/>
      <c r="P114" s="242"/>
      <c r="Q114" s="242"/>
      <c r="R114" s="123"/>
      <c r="S114" s="122"/>
      <c r="T114" s="124"/>
      <c r="U114" s="125" t="s">
        <v>44</v>
      </c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138</v>
      </c>
      <c r="AZ114" s="122"/>
      <c r="BA114" s="122"/>
      <c r="BB114" s="122"/>
      <c r="BC114" s="122"/>
      <c r="BD114" s="122"/>
      <c r="BE114" s="127">
        <f t="shared" si="0"/>
        <v>0</v>
      </c>
      <c r="BF114" s="127">
        <f t="shared" si="1"/>
        <v>0</v>
      </c>
      <c r="BG114" s="127">
        <f t="shared" si="2"/>
        <v>0</v>
      </c>
      <c r="BH114" s="127">
        <f t="shared" si="3"/>
        <v>0</v>
      </c>
      <c r="BI114" s="127">
        <f t="shared" si="4"/>
        <v>0</v>
      </c>
      <c r="BJ114" s="126" t="s">
        <v>21</v>
      </c>
      <c r="BK114" s="122"/>
      <c r="BL114" s="122"/>
      <c r="BM114" s="122"/>
    </row>
    <row r="115" spans="2:65" s="1" customFormat="1" ht="18" customHeight="1">
      <c r="B115" s="121"/>
      <c r="C115" s="122"/>
      <c r="D115" s="218" t="s">
        <v>141</v>
      </c>
      <c r="E115" s="242"/>
      <c r="F115" s="242"/>
      <c r="G115" s="242"/>
      <c r="H115" s="242"/>
      <c r="I115" s="122"/>
      <c r="J115" s="122"/>
      <c r="K115" s="122"/>
      <c r="L115" s="122"/>
      <c r="M115" s="122"/>
      <c r="N115" s="219">
        <f>ROUND(N88*T115,2)</f>
        <v>0</v>
      </c>
      <c r="O115" s="242"/>
      <c r="P115" s="242"/>
      <c r="Q115" s="242"/>
      <c r="R115" s="123"/>
      <c r="S115" s="122"/>
      <c r="T115" s="124"/>
      <c r="U115" s="125" t="s">
        <v>44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6" t="s">
        <v>138</v>
      </c>
      <c r="AZ115" s="122"/>
      <c r="BA115" s="122"/>
      <c r="BB115" s="122"/>
      <c r="BC115" s="122"/>
      <c r="BD115" s="122"/>
      <c r="BE115" s="127">
        <f t="shared" si="0"/>
        <v>0</v>
      </c>
      <c r="BF115" s="127">
        <f t="shared" si="1"/>
        <v>0</v>
      </c>
      <c r="BG115" s="127">
        <f t="shared" si="2"/>
        <v>0</v>
      </c>
      <c r="BH115" s="127">
        <f t="shared" si="3"/>
        <v>0</v>
      </c>
      <c r="BI115" s="127">
        <f t="shared" si="4"/>
        <v>0</v>
      </c>
      <c r="BJ115" s="126" t="s">
        <v>21</v>
      </c>
      <c r="BK115" s="122"/>
      <c r="BL115" s="122"/>
      <c r="BM115" s="122"/>
    </row>
    <row r="116" spans="2:65" s="1" customFormat="1" ht="18" customHeight="1">
      <c r="B116" s="121"/>
      <c r="C116" s="122"/>
      <c r="D116" s="218" t="s">
        <v>142</v>
      </c>
      <c r="E116" s="242"/>
      <c r="F116" s="242"/>
      <c r="G116" s="242"/>
      <c r="H116" s="242"/>
      <c r="I116" s="122"/>
      <c r="J116" s="122"/>
      <c r="K116" s="122"/>
      <c r="L116" s="122"/>
      <c r="M116" s="122"/>
      <c r="N116" s="219">
        <f>ROUND(N88*T116,2)</f>
        <v>0</v>
      </c>
      <c r="O116" s="242"/>
      <c r="P116" s="242"/>
      <c r="Q116" s="242"/>
      <c r="R116" s="123"/>
      <c r="S116" s="122"/>
      <c r="T116" s="124"/>
      <c r="U116" s="125" t="s">
        <v>44</v>
      </c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6" t="s">
        <v>138</v>
      </c>
      <c r="AZ116" s="122"/>
      <c r="BA116" s="122"/>
      <c r="BB116" s="122"/>
      <c r="BC116" s="122"/>
      <c r="BD116" s="122"/>
      <c r="BE116" s="127">
        <f t="shared" si="0"/>
        <v>0</v>
      </c>
      <c r="BF116" s="127">
        <f t="shared" si="1"/>
        <v>0</v>
      </c>
      <c r="BG116" s="127">
        <f t="shared" si="2"/>
        <v>0</v>
      </c>
      <c r="BH116" s="127">
        <f t="shared" si="3"/>
        <v>0</v>
      </c>
      <c r="BI116" s="127">
        <f t="shared" si="4"/>
        <v>0</v>
      </c>
      <c r="BJ116" s="126" t="s">
        <v>21</v>
      </c>
      <c r="BK116" s="122"/>
      <c r="BL116" s="122"/>
      <c r="BM116" s="122"/>
    </row>
    <row r="117" spans="2:65" s="1" customFormat="1" ht="18" customHeight="1">
      <c r="B117" s="121"/>
      <c r="C117" s="122"/>
      <c r="D117" s="128" t="s">
        <v>143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219">
        <f>ROUND(N88*T117,2)</f>
        <v>0</v>
      </c>
      <c r="O117" s="242"/>
      <c r="P117" s="242"/>
      <c r="Q117" s="242"/>
      <c r="R117" s="123"/>
      <c r="S117" s="122"/>
      <c r="T117" s="129"/>
      <c r="U117" s="130" t="s">
        <v>44</v>
      </c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6" t="s">
        <v>144</v>
      </c>
      <c r="AZ117" s="122"/>
      <c r="BA117" s="122"/>
      <c r="BB117" s="122"/>
      <c r="BC117" s="122"/>
      <c r="BD117" s="122"/>
      <c r="BE117" s="127">
        <f t="shared" si="0"/>
        <v>0</v>
      </c>
      <c r="BF117" s="127">
        <f t="shared" si="1"/>
        <v>0</v>
      </c>
      <c r="BG117" s="127">
        <f t="shared" si="2"/>
        <v>0</v>
      </c>
      <c r="BH117" s="127">
        <f t="shared" si="3"/>
        <v>0</v>
      </c>
      <c r="BI117" s="127">
        <f t="shared" si="4"/>
        <v>0</v>
      </c>
      <c r="BJ117" s="126" t="s">
        <v>21</v>
      </c>
      <c r="BK117" s="122"/>
      <c r="BL117" s="122"/>
      <c r="BM117" s="122"/>
    </row>
    <row r="118" spans="2:18" s="1" customFormat="1" ht="13.5">
      <c r="B118" s="33"/>
      <c r="R118" s="34"/>
    </row>
    <row r="119" spans="2:18" s="1" customFormat="1" ht="29.25" customHeight="1">
      <c r="B119" s="33"/>
      <c r="C119" s="105" t="s">
        <v>101</v>
      </c>
      <c r="D119" s="106"/>
      <c r="E119" s="106"/>
      <c r="F119" s="106"/>
      <c r="G119" s="106"/>
      <c r="H119" s="106"/>
      <c r="I119" s="106"/>
      <c r="J119" s="106"/>
      <c r="K119" s="106"/>
      <c r="L119" s="220">
        <f>ROUND(SUM(N88+N111),2)</f>
        <v>0</v>
      </c>
      <c r="M119" s="237"/>
      <c r="N119" s="237"/>
      <c r="O119" s="237"/>
      <c r="P119" s="237"/>
      <c r="Q119" s="237"/>
      <c r="R119" s="34"/>
    </row>
    <row r="120" spans="2:18" s="1" customFormat="1" ht="6.95" customHeight="1"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</row>
    <row r="124" spans="2:18" s="1" customFormat="1" ht="6.95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</row>
    <row r="125" spans="2:18" s="1" customFormat="1" ht="36.95" customHeight="1">
      <c r="B125" s="33"/>
      <c r="C125" s="192" t="s">
        <v>145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34"/>
    </row>
    <row r="126" spans="2:18" s="1" customFormat="1" ht="6.95" customHeight="1">
      <c r="B126" s="33"/>
      <c r="R126" s="34"/>
    </row>
    <row r="127" spans="2:18" s="1" customFormat="1" ht="30" customHeight="1">
      <c r="B127" s="33"/>
      <c r="C127" s="28" t="s">
        <v>17</v>
      </c>
      <c r="F127" s="229" t="str">
        <f>F6</f>
        <v>ZŠ Turnov, Žižkova č.p. 525 - Rekonstrukce střešní krytiny na p.p.č. 856/2 v k.ú. Turnov - varianta 2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R127" s="34"/>
    </row>
    <row r="128" spans="2:18" s="1" customFormat="1" ht="36.95" customHeight="1">
      <c r="B128" s="33"/>
      <c r="C128" s="64" t="s">
        <v>105</v>
      </c>
      <c r="F128" s="222" t="str">
        <f>F7</f>
        <v>C - Střecha C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R128" s="34"/>
    </row>
    <row r="129" spans="2:18" s="1" customFormat="1" ht="6.95" customHeight="1">
      <c r="B129" s="33"/>
      <c r="R129" s="34"/>
    </row>
    <row r="130" spans="2:18" s="1" customFormat="1" ht="18" customHeight="1">
      <c r="B130" s="33"/>
      <c r="C130" s="28" t="s">
        <v>22</v>
      </c>
      <c r="F130" s="26" t="str">
        <f>F9</f>
        <v>p.p.č. 856/2</v>
      </c>
      <c r="K130" s="28" t="s">
        <v>24</v>
      </c>
      <c r="M130" s="235" t="str">
        <f>IF(O9="","",O9)</f>
        <v>29.9.2017</v>
      </c>
      <c r="N130" s="194"/>
      <c r="O130" s="194"/>
      <c r="P130" s="194"/>
      <c r="R130" s="34"/>
    </row>
    <row r="131" spans="2:18" s="1" customFormat="1" ht="6.95" customHeight="1">
      <c r="B131" s="33"/>
      <c r="R131" s="34"/>
    </row>
    <row r="132" spans="2:18" s="1" customFormat="1" ht="15">
      <c r="B132" s="33"/>
      <c r="C132" s="28" t="s">
        <v>28</v>
      </c>
      <c r="F132" s="26" t="str">
        <f>E12</f>
        <v>Město  Turnov</v>
      </c>
      <c r="K132" s="28" t="s">
        <v>34</v>
      </c>
      <c r="M132" s="196" t="str">
        <f>E18</f>
        <v>ACTIV Projekce, s.r.o.</v>
      </c>
      <c r="N132" s="194"/>
      <c r="O132" s="194"/>
      <c r="P132" s="194"/>
      <c r="Q132" s="194"/>
      <c r="R132" s="34"/>
    </row>
    <row r="133" spans="2:18" s="1" customFormat="1" ht="14.45" customHeight="1">
      <c r="B133" s="33"/>
      <c r="C133" s="28" t="s">
        <v>32</v>
      </c>
      <c r="F133" s="26" t="str">
        <f>IF(E15="","",E15)</f>
        <v>Vyplň údaj</v>
      </c>
      <c r="K133" s="28" t="s">
        <v>37</v>
      </c>
      <c r="M133" s="196" t="str">
        <f>E21</f>
        <v>Martin Škrabal</v>
      </c>
      <c r="N133" s="194"/>
      <c r="O133" s="194"/>
      <c r="P133" s="194"/>
      <c r="Q133" s="194"/>
      <c r="R133" s="34"/>
    </row>
    <row r="134" spans="2:18" s="1" customFormat="1" ht="10.35" customHeight="1">
      <c r="B134" s="33"/>
      <c r="R134" s="34"/>
    </row>
    <row r="135" spans="2:27" s="8" customFormat="1" ht="29.25" customHeight="1">
      <c r="B135" s="131"/>
      <c r="C135" s="132" t="s">
        <v>146</v>
      </c>
      <c r="D135" s="133" t="s">
        <v>147</v>
      </c>
      <c r="E135" s="133" t="s">
        <v>61</v>
      </c>
      <c r="F135" s="243" t="s">
        <v>148</v>
      </c>
      <c r="G135" s="244"/>
      <c r="H135" s="244"/>
      <c r="I135" s="244"/>
      <c r="J135" s="133" t="s">
        <v>149</v>
      </c>
      <c r="K135" s="133" t="s">
        <v>150</v>
      </c>
      <c r="L135" s="245" t="s">
        <v>151</v>
      </c>
      <c r="M135" s="244"/>
      <c r="N135" s="243" t="s">
        <v>110</v>
      </c>
      <c r="O135" s="244"/>
      <c r="P135" s="244"/>
      <c r="Q135" s="246"/>
      <c r="R135" s="134"/>
      <c r="T135" s="70" t="s">
        <v>152</v>
      </c>
      <c r="U135" s="71" t="s">
        <v>43</v>
      </c>
      <c r="V135" s="71" t="s">
        <v>153</v>
      </c>
      <c r="W135" s="71" t="s">
        <v>154</v>
      </c>
      <c r="X135" s="71" t="s">
        <v>155</v>
      </c>
      <c r="Y135" s="71" t="s">
        <v>156</v>
      </c>
      <c r="Z135" s="71" t="s">
        <v>157</v>
      </c>
      <c r="AA135" s="72" t="s">
        <v>158</v>
      </c>
    </row>
    <row r="136" spans="2:63" s="1" customFormat="1" ht="29.25" customHeight="1">
      <c r="B136" s="33"/>
      <c r="C136" s="74" t="s">
        <v>107</v>
      </c>
      <c r="N136" s="271">
        <f>BK136</f>
        <v>0</v>
      </c>
      <c r="O136" s="272"/>
      <c r="P136" s="272"/>
      <c r="Q136" s="272"/>
      <c r="R136" s="34"/>
      <c r="T136" s="73"/>
      <c r="U136" s="47"/>
      <c r="V136" s="47"/>
      <c r="W136" s="135">
        <f>W137+W191+W649+W663</f>
        <v>0</v>
      </c>
      <c r="X136" s="47"/>
      <c r="Y136" s="135">
        <f>Y137+Y191+Y649+Y663</f>
        <v>23.18287256</v>
      </c>
      <c r="Z136" s="47"/>
      <c r="AA136" s="136">
        <f>AA137+AA191+AA649+AA663</f>
        <v>29.44387922</v>
      </c>
      <c r="AT136" s="17" t="s">
        <v>78</v>
      </c>
      <c r="AU136" s="17" t="s">
        <v>112</v>
      </c>
      <c r="BK136" s="137">
        <f>BK137+BK191+BK649+BK663</f>
        <v>0</v>
      </c>
    </row>
    <row r="137" spans="2:63" s="9" customFormat="1" ht="37.35" customHeight="1">
      <c r="B137" s="138"/>
      <c r="D137" s="139" t="s">
        <v>113</v>
      </c>
      <c r="E137" s="139"/>
      <c r="F137" s="139"/>
      <c r="G137" s="139"/>
      <c r="H137" s="139"/>
      <c r="I137" s="139"/>
      <c r="J137" s="139"/>
      <c r="K137" s="139"/>
      <c r="L137" s="139"/>
      <c r="M137" s="139"/>
      <c r="N137" s="267">
        <f>BK137</f>
        <v>0</v>
      </c>
      <c r="O137" s="238"/>
      <c r="P137" s="238"/>
      <c r="Q137" s="238"/>
      <c r="R137" s="140"/>
      <c r="T137" s="141"/>
      <c r="W137" s="142">
        <f>W138+W169+W189</f>
        <v>0</v>
      </c>
      <c r="Y137" s="142">
        <f>Y138+Y169+Y189</f>
        <v>0.9710099999999999</v>
      </c>
      <c r="AA137" s="143">
        <f>AA138+AA169+AA189</f>
        <v>3.5709999999999997</v>
      </c>
      <c r="AR137" s="144" t="s">
        <v>21</v>
      </c>
      <c r="AT137" s="145" t="s">
        <v>78</v>
      </c>
      <c r="AU137" s="145" t="s">
        <v>79</v>
      </c>
      <c r="AY137" s="144" t="s">
        <v>159</v>
      </c>
      <c r="BK137" s="146">
        <f>BK138+BK169+BK189</f>
        <v>0</v>
      </c>
    </row>
    <row r="138" spans="2:63" s="9" customFormat="1" ht="19.9" customHeight="1">
      <c r="B138" s="138"/>
      <c r="D138" s="147" t="s">
        <v>116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265">
        <f>BK138</f>
        <v>0</v>
      </c>
      <c r="O138" s="266"/>
      <c r="P138" s="266"/>
      <c r="Q138" s="266"/>
      <c r="R138" s="140"/>
      <c r="T138" s="141"/>
      <c r="W138" s="142">
        <f>SUM(W139:W168)</f>
        <v>0</v>
      </c>
      <c r="Y138" s="142">
        <f>SUM(Y139:Y168)</f>
        <v>0.9710099999999999</v>
      </c>
      <c r="AA138" s="143">
        <f>SUM(AA139:AA168)</f>
        <v>2.614</v>
      </c>
      <c r="AR138" s="144" t="s">
        <v>21</v>
      </c>
      <c r="AT138" s="145" t="s">
        <v>78</v>
      </c>
      <c r="AU138" s="145" t="s">
        <v>21</v>
      </c>
      <c r="AY138" s="144" t="s">
        <v>159</v>
      </c>
      <c r="BK138" s="146">
        <f>SUM(BK139:BK168)</f>
        <v>0</v>
      </c>
    </row>
    <row r="139" spans="2:65" s="1" customFormat="1" ht="31.5" customHeight="1">
      <c r="B139" s="121"/>
      <c r="C139" s="148" t="s">
        <v>21</v>
      </c>
      <c r="D139" s="148" t="s">
        <v>160</v>
      </c>
      <c r="E139" s="149" t="s">
        <v>177</v>
      </c>
      <c r="F139" s="247" t="s">
        <v>178</v>
      </c>
      <c r="G139" s="248"/>
      <c r="H139" s="248"/>
      <c r="I139" s="248"/>
      <c r="J139" s="150" t="s">
        <v>179</v>
      </c>
      <c r="K139" s="151">
        <v>27</v>
      </c>
      <c r="L139" s="249">
        <v>0</v>
      </c>
      <c r="M139" s="248"/>
      <c r="N139" s="250">
        <f>ROUND(L139*K139,2)</f>
        <v>0</v>
      </c>
      <c r="O139" s="248"/>
      <c r="P139" s="248"/>
      <c r="Q139" s="248"/>
      <c r="R139" s="123"/>
      <c r="T139" s="152" t="s">
        <v>3</v>
      </c>
      <c r="U139" s="40" t="s">
        <v>44</v>
      </c>
      <c r="W139" s="153">
        <f>V139*K139</f>
        <v>0</v>
      </c>
      <c r="X139" s="153">
        <v>0</v>
      </c>
      <c r="Y139" s="153">
        <f>X139*K139</f>
        <v>0</v>
      </c>
      <c r="Z139" s="153">
        <v>0</v>
      </c>
      <c r="AA139" s="154">
        <f>Z139*K139</f>
        <v>0</v>
      </c>
      <c r="AR139" s="17" t="s">
        <v>164</v>
      </c>
      <c r="AT139" s="17" t="s">
        <v>160</v>
      </c>
      <c r="AU139" s="17" t="s">
        <v>103</v>
      </c>
      <c r="AY139" s="17" t="s">
        <v>159</v>
      </c>
      <c r="BE139" s="98">
        <f>IF(U139="základní",N139,0)</f>
        <v>0</v>
      </c>
      <c r="BF139" s="98">
        <f>IF(U139="snížená",N139,0)</f>
        <v>0</v>
      </c>
      <c r="BG139" s="98">
        <f>IF(U139="zákl. přenesená",N139,0)</f>
        <v>0</v>
      </c>
      <c r="BH139" s="98">
        <f>IF(U139="sníž. přenesená",N139,0)</f>
        <v>0</v>
      </c>
      <c r="BI139" s="98">
        <f>IF(U139="nulová",N139,0)</f>
        <v>0</v>
      </c>
      <c r="BJ139" s="17" t="s">
        <v>21</v>
      </c>
      <c r="BK139" s="98">
        <f>ROUND(L139*K139,2)</f>
        <v>0</v>
      </c>
      <c r="BL139" s="17" t="s">
        <v>164</v>
      </c>
      <c r="BM139" s="17" t="s">
        <v>713</v>
      </c>
    </row>
    <row r="140" spans="2:51" s="10" customFormat="1" ht="22.5" customHeight="1">
      <c r="B140" s="155"/>
      <c r="E140" s="156" t="s">
        <v>3</v>
      </c>
      <c r="F140" s="251" t="s">
        <v>930</v>
      </c>
      <c r="G140" s="252"/>
      <c r="H140" s="252"/>
      <c r="I140" s="252"/>
      <c r="K140" s="157">
        <v>27</v>
      </c>
      <c r="R140" s="158"/>
      <c r="T140" s="159"/>
      <c r="AA140" s="160"/>
      <c r="AT140" s="156" t="s">
        <v>167</v>
      </c>
      <c r="AU140" s="156" t="s">
        <v>103</v>
      </c>
      <c r="AV140" s="10" t="s">
        <v>103</v>
      </c>
      <c r="AW140" s="10" t="s">
        <v>36</v>
      </c>
      <c r="AX140" s="10" t="s">
        <v>79</v>
      </c>
      <c r="AY140" s="156" t="s">
        <v>159</v>
      </c>
    </row>
    <row r="141" spans="2:51" s="11" customFormat="1" ht="22.5" customHeight="1">
      <c r="B141" s="161"/>
      <c r="E141" s="162" t="s">
        <v>3</v>
      </c>
      <c r="F141" s="253" t="s">
        <v>168</v>
      </c>
      <c r="G141" s="254"/>
      <c r="H141" s="254"/>
      <c r="I141" s="254"/>
      <c r="K141" s="163">
        <v>27</v>
      </c>
      <c r="R141" s="164"/>
      <c r="T141" s="165"/>
      <c r="AA141" s="166"/>
      <c r="AT141" s="167" t="s">
        <v>167</v>
      </c>
      <c r="AU141" s="167" t="s">
        <v>103</v>
      </c>
      <c r="AV141" s="11" t="s">
        <v>164</v>
      </c>
      <c r="AW141" s="11" t="s">
        <v>36</v>
      </c>
      <c r="AX141" s="11" t="s">
        <v>21</v>
      </c>
      <c r="AY141" s="167" t="s">
        <v>159</v>
      </c>
    </row>
    <row r="142" spans="2:65" s="1" customFormat="1" ht="31.5" customHeight="1">
      <c r="B142" s="121"/>
      <c r="C142" s="148" t="s">
        <v>1075</v>
      </c>
      <c r="D142" s="148" t="s">
        <v>160</v>
      </c>
      <c r="E142" s="189" t="s">
        <v>1076</v>
      </c>
      <c r="F142" s="247" t="s">
        <v>1077</v>
      </c>
      <c r="G142" s="248"/>
      <c r="H142" s="248"/>
      <c r="I142" s="248"/>
      <c r="J142" s="150" t="s">
        <v>163</v>
      </c>
      <c r="K142" s="151">
        <f>K143</f>
        <v>1714</v>
      </c>
      <c r="L142" s="249">
        <v>0</v>
      </c>
      <c r="M142" s="248"/>
      <c r="N142" s="250">
        <f>ROUND(L142*K142,2)</f>
        <v>0</v>
      </c>
      <c r="O142" s="248"/>
      <c r="P142" s="248"/>
      <c r="Q142" s="248"/>
      <c r="R142" s="123"/>
      <c r="T142" s="152" t="s">
        <v>3</v>
      </c>
      <c r="U142" s="40" t="s">
        <v>44</v>
      </c>
      <c r="W142" s="153">
        <f>V142*K142</f>
        <v>0</v>
      </c>
      <c r="X142" s="153">
        <v>0</v>
      </c>
      <c r="Y142" s="153">
        <f>X142*K142</f>
        <v>0</v>
      </c>
      <c r="Z142" s="153">
        <v>0</v>
      </c>
      <c r="AA142" s="154">
        <f>Z142*K142</f>
        <v>0</v>
      </c>
      <c r="AR142" s="17" t="s">
        <v>164</v>
      </c>
      <c r="AT142" s="17" t="s">
        <v>160</v>
      </c>
      <c r="AU142" s="17" t="s">
        <v>103</v>
      </c>
      <c r="AY142" s="17" t="s">
        <v>159</v>
      </c>
      <c r="BE142" s="98">
        <f>IF(U142="základní",N142,0)</f>
        <v>0</v>
      </c>
      <c r="BF142" s="98">
        <f>IF(U142="snížená",N142,0)</f>
        <v>0</v>
      </c>
      <c r="BG142" s="98">
        <f>IF(U142="zákl. přenesená",N142,0)</f>
        <v>0</v>
      </c>
      <c r="BH142" s="98">
        <f>IF(U142="sníž. přenesená",N142,0)</f>
        <v>0</v>
      </c>
      <c r="BI142" s="98">
        <f>IF(U142="nulová",N142,0)</f>
        <v>0</v>
      </c>
      <c r="BJ142" s="17" t="s">
        <v>21</v>
      </c>
      <c r="BK142" s="98">
        <f>ROUND(L142*K142,2)</f>
        <v>0</v>
      </c>
      <c r="BL142" s="17" t="s">
        <v>164</v>
      </c>
      <c r="BM142" s="17" t="s">
        <v>713</v>
      </c>
    </row>
    <row r="143" spans="2:51" s="10" customFormat="1" ht="22.5" customHeight="1">
      <c r="B143" s="155"/>
      <c r="E143" s="156" t="s">
        <v>3</v>
      </c>
      <c r="F143" s="251">
        <v>1714</v>
      </c>
      <c r="G143" s="252"/>
      <c r="H143" s="252"/>
      <c r="I143" s="252"/>
      <c r="K143" s="157">
        <v>1714</v>
      </c>
      <c r="R143" s="158"/>
      <c r="T143" s="159"/>
      <c r="AA143" s="160"/>
      <c r="AT143" s="156" t="s">
        <v>167</v>
      </c>
      <c r="AU143" s="156" t="s">
        <v>103</v>
      </c>
      <c r="AV143" s="10" t="s">
        <v>103</v>
      </c>
      <c r="AW143" s="10" t="s">
        <v>36</v>
      </c>
      <c r="AX143" s="10" t="s">
        <v>79</v>
      </c>
      <c r="AY143" s="156" t="s">
        <v>159</v>
      </c>
    </row>
    <row r="144" spans="2:51" s="11" customFormat="1" ht="22.5" customHeight="1">
      <c r="B144" s="161"/>
      <c r="E144" s="167" t="s">
        <v>3</v>
      </c>
      <c r="F144" s="255" t="s">
        <v>168</v>
      </c>
      <c r="G144" s="254"/>
      <c r="H144" s="254"/>
      <c r="I144" s="254"/>
      <c r="K144" s="163">
        <v>1714</v>
      </c>
      <c r="R144" s="164"/>
      <c r="T144" s="165"/>
      <c r="AA144" s="166"/>
      <c r="AT144" s="167" t="s">
        <v>167</v>
      </c>
      <c r="AU144" s="167" t="s">
        <v>103</v>
      </c>
      <c r="AV144" s="11" t="s">
        <v>164</v>
      </c>
      <c r="AW144" s="11" t="s">
        <v>36</v>
      </c>
      <c r="AX144" s="11" t="s">
        <v>21</v>
      </c>
      <c r="AY144" s="167" t="s">
        <v>159</v>
      </c>
    </row>
    <row r="145" spans="2:65" s="1" customFormat="1" ht="31.5" customHeight="1">
      <c r="B145" s="121"/>
      <c r="C145" s="148" t="s">
        <v>1078</v>
      </c>
      <c r="D145" s="148" t="s">
        <v>160</v>
      </c>
      <c r="E145" s="189" t="s">
        <v>1079</v>
      </c>
      <c r="F145" s="247" t="s">
        <v>1080</v>
      </c>
      <c r="G145" s="248"/>
      <c r="H145" s="248"/>
      <c r="I145" s="248"/>
      <c r="J145" s="150" t="s">
        <v>163</v>
      </c>
      <c r="K145" s="151">
        <f>K146</f>
        <v>154260</v>
      </c>
      <c r="L145" s="249">
        <v>0</v>
      </c>
      <c r="M145" s="248"/>
      <c r="N145" s="250">
        <f>ROUND(L145*K145,2)</f>
        <v>0</v>
      </c>
      <c r="O145" s="248"/>
      <c r="P145" s="248"/>
      <c r="Q145" s="248"/>
      <c r="R145" s="123"/>
      <c r="T145" s="152" t="s">
        <v>3</v>
      </c>
      <c r="U145" s="40" t="s">
        <v>44</v>
      </c>
      <c r="W145" s="153">
        <f>V145*K145</f>
        <v>0</v>
      </c>
      <c r="X145" s="153">
        <v>0</v>
      </c>
      <c r="Y145" s="153">
        <f>X145*K145</f>
        <v>0</v>
      </c>
      <c r="Z145" s="153">
        <v>0</v>
      </c>
      <c r="AA145" s="15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98">
        <f>IF(U145="základní",N145,0)</f>
        <v>0</v>
      </c>
      <c r="BF145" s="98">
        <f>IF(U145="snížená",N145,0)</f>
        <v>0</v>
      </c>
      <c r="BG145" s="98">
        <f>IF(U145="zákl. přenesená",N145,0)</f>
        <v>0</v>
      </c>
      <c r="BH145" s="98">
        <f>IF(U145="sníž. přenesená",N145,0)</f>
        <v>0</v>
      </c>
      <c r="BI145" s="98">
        <f>IF(U145="nulová",N145,0)</f>
        <v>0</v>
      </c>
      <c r="BJ145" s="17" t="s">
        <v>21</v>
      </c>
      <c r="BK145" s="98">
        <f>ROUND(L145*K145,2)</f>
        <v>0</v>
      </c>
      <c r="BL145" s="17" t="s">
        <v>164</v>
      </c>
      <c r="BM145" s="17" t="s">
        <v>713</v>
      </c>
    </row>
    <row r="146" spans="2:51" s="10" customFormat="1" ht="22.5" customHeight="1">
      <c r="B146" s="155"/>
      <c r="E146" s="156" t="s">
        <v>3</v>
      </c>
      <c r="F146" s="251" t="s">
        <v>1081</v>
      </c>
      <c r="G146" s="252"/>
      <c r="H146" s="252"/>
      <c r="I146" s="252"/>
      <c r="K146" s="157">
        <f>1714*3*30</f>
        <v>154260</v>
      </c>
      <c r="R146" s="158"/>
      <c r="T146" s="159"/>
      <c r="AA146" s="160"/>
      <c r="AT146" s="156" t="s">
        <v>167</v>
      </c>
      <c r="AU146" s="156" t="s">
        <v>103</v>
      </c>
      <c r="AV146" s="10" t="s">
        <v>103</v>
      </c>
      <c r="AW146" s="10" t="s">
        <v>36</v>
      </c>
      <c r="AX146" s="10" t="s">
        <v>79</v>
      </c>
      <c r="AY146" s="156" t="s">
        <v>159</v>
      </c>
    </row>
    <row r="147" spans="2:51" s="11" customFormat="1" ht="22.5" customHeight="1">
      <c r="B147" s="161"/>
      <c r="E147" s="167" t="s">
        <v>3</v>
      </c>
      <c r="F147" s="255" t="s">
        <v>168</v>
      </c>
      <c r="G147" s="254"/>
      <c r="H147" s="254"/>
      <c r="I147" s="254"/>
      <c r="K147" s="163">
        <v>154260</v>
      </c>
      <c r="R147" s="164"/>
      <c r="T147" s="165"/>
      <c r="AA147" s="166"/>
      <c r="AT147" s="167" t="s">
        <v>167</v>
      </c>
      <c r="AU147" s="167" t="s">
        <v>103</v>
      </c>
      <c r="AV147" s="11" t="s">
        <v>164</v>
      </c>
      <c r="AW147" s="11" t="s">
        <v>36</v>
      </c>
      <c r="AX147" s="11" t="s">
        <v>21</v>
      </c>
      <c r="AY147" s="167" t="s">
        <v>159</v>
      </c>
    </row>
    <row r="148" spans="2:65" s="1" customFormat="1" ht="31.5" customHeight="1">
      <c r="B148" s="121"/>
      <c r="C148" s="148" t="s">
        <v>1082</v>
      </c>
      <c r="D148" s="148" t="s">
        <v>160</v>
      </c>
      <c r="E148" s="189" t="s">
        <v>1083</v>
      </c>
      <c r="F148" s="247" t="s">
        <v>1084</v>
      </c>
      <c r="G148" s="248"/>
      <c r="H148" s="248"/>
      <c r="I148" s="248"/>
      <c r="J148" s="150" t="s">
        <v>163</v>
      </c>
      <c r="K148" s="151">
        <f>K149</f>
        <v>1714</v>
      </c>
      <c r="L148" s="249">
        <v>0</v>
      </c>
      <c r="M148" s="248"/>
      <c r="N148" s="250">
        <f>ROUND(L148*K148,2)</f>
        <v>0</v>
      </c>
      <c r="O148" s="248"/>
      <c r="P148" s="248"/>
      <c r="Q148" s="248"/>
      <c r="R148" s="123"/>
      <c r="T148" s="152" t="s">
        <v>3</v>
      </c>
      <c r="U148" s="40" t="s">
        <v>44</v>
      </c>
      <c r="W148" s="153">
        <f>V148*K148</f>
        <v>0</v>
      </c>
      <c r="X148" s="153">
        <v>0</v>
      </c>
      <c r="Y148" s="153">
        <f>X148*K148</f>
        <v>0</v>
      </c>
      <c r="Z148" s="153">
        <v>0</v>
      </c>
      <c r="AA148" s="15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7" t="s">
        <v>21</v>
      </c>
      <c r="BK148" s="98">
        <f>ROUND(L148*K148,2)</f>
        <v>0</v>
      </c>
      <c r="BL148" s="17" t="s">
        <v>164</v>
      </c>
      <c r="BM148" s="17" t="s">
        <v>713</v>
      </c>
    </row>
    <row r="149" spans="2:51" s="10" customFormat="1" ht="22.5" customHeight="1">
      <c r="B149" s="155"/>
      <c r="E149" s="156" t="s">
        <v>3</v>
      </c>
      <c r="F149" s="251">
        <v>1714</v>
      </c>
      <c r="G149" s="252"/>
      <c r="H149" s="252"/>
      <c r="I149" s="252"/>
      <c r="K149" s="157">
        <f>F149</f>
        <v>1714</v>
      </c>
      <c r="R149" s="158"/>
      <c r="T149" s="159"/>
      <c r="AA149" s="160"/>
      <c r="AT149" s="156" t="s">
        <v>167</v>
      </c>
      <c r="AU149" s="156" t="s">
        <v>103</v>
      </c>
      <c r="AV149" s="10" t="s">
        <v>103</v>
      </c>
      <c r="AW149" s="10" t="s">
        <v>36</v>
      </c>
      <c r="AX149" s="10" t="s">
        <v>79</v>
      </c>
      <c r="AY149" s="156" t="s">
        <v>159</v>
      </c>
    </row>
    <row r="150" spans="2:51" s="11" customFormat="1" ht="22.5" customHeight="1">
      <c r="B150" s="161"/>
      <c r="E150" s="167" t="s">
        <v>3</v>
      </c>
      <c r="F150" s="255" t="s">
        <v>168</v>
      </c>
      <c r="G150" s="254"/>
      <c r="H150" s="254"/>
      <c r="I150" s="254"/>
      <c r="K150" s="163">
        <v>1714</v>
      </c>
      <c r="R150" s="164"/>
      <c r="T150" s="165"/>
      <c r="AA150" s="166"/>
      <c r="AT150" s="167" t="s">
        <v>167</v>
      </c>
      <c r="AU150" s="167" t="s">
        <v>103</v>
      </c>
      <c r="AV150" s="11" t="s">
        <v>164</v>
      </c>
      <c r="AW150" s="11" t="s">
        <v>36</v>
      </c>
      <c r="AX150" s="11" t="s">
        <v>21</v>
      </c>
      <c r="AY150" s="167" t="s">
        <v>159</v>
      </c>
    </row>
    <row r="151" spans="2:65" s="1" customFormat="1" ht="31.5" customHeight="1">
      <c r="B151" s="121"/>
      <c r="C151" s="148" t="s">
        <v>103</v>
      </c>
      <c r="D151" s="148" t="s">
        <v>160</v>
      </c>
      <c r="E151" s="149" t="s">
        <v>183</v>
      </c>
      <c r="F151" s="247" t="s">
        <v>184</v>
      </c>
      <c r="G151" s="248"/>
      <c r="H151" s="248"/>
      <c r="I151" s="248"/>
      <c r="J151" s="150" t="s">
        <v>163</v>
      </c>
      <c r="K151" s="151">
        <v>478.5</v>
      </c>
      <c r="L151" s="249">
        <v>0</v>
      </c>
      <c r="M151" s="248"/>
      <c r="N151" s="250">
        <f>ROUND(L151*K151,2)</f>
        <v>0</v>
      </c>
      <c r="O151" s="248"/>
      <c r="P151" s="248"/>
      <c r="Q151" s="248"/>
      <c r="R151" s="123"/>
      <c r="T151" s="152" t="s">
        <v>3</v>
      </c>
      <c r="U151" s="40" t="s">
        <v>44</v>
      </c>
      <c r="W151" s="153">
        <f>V151*K151</f>
        <v>0</v>
      </c>
      <c r="X151" s="153">
        <v>4E-05</v>
      </c>
      <c r="Y151" s="153">
        <f>X151*K151</f>
        <v>0.01914</v>
      </c>
      <c r="Z151" s="153">
        <v>0</v>
      </c>
      <c r="AA151" s="154">
        <f>Z151*K151</f>
        <v>0</v>
      </c>
      <c r="AR151" s="17" t="s">
        <v>164</v>
      </c>
      <c r="AT151" s="17" t="s">
        <v>160</v>
      </c>
      <c r="AU151" s="17" t="s">
        <v>103</v>
      </c>
      <c r="AY151" s="17" t="s">
        <v>159</v>
      </c>
      <c r="BE151" s="98">
        <f>IF(U151="základní",N151,0)</f>
        <v>0</v>
      </c>
      <c r="BF151" s="98">
        <f>IF(U151="snížená",N151,0)</f>
        <v>0</v>
      </c>
      <c r="BG151" s="98">
        <f>IF(U151="zákl. přenesená",N151,0)</f>
        <v>0</v>
      </c>
      <c r="BH151" s="98">
        <f>IF(U151="sníž. přenesená",N151,0)</f>
        <v>0</v>
      </c>
      <c r="BI151" s="98">
        <f>IF(U151="nulová",N151,0)</f>
        <v>0</v>
      </c>
      <c r="BJ151" s="17" t="s">
        <v>21</v>
      </c>
      <c r="BK151" s="98">
        <f>ROUND(L151*K151,2)</f>
        <v>0</v>
      </c>
      <c r="BL151" s="17" t="s">
        <v>164</v>
      </c>
      <c r="BM151" s="17" t="s">
        <v>715</v>
      </c>
    </row>
    <row r="152" spans="2:51" s="10" customFormat="1" ht="22.5" customHeight="1">
      <c r="B152" s="155"/>
      <c r="E152" s="156" t="s">
        <v>3</v>
      </c>
      <c r="F152" s="251" t="s">
        <v>931</v>
      </c>
      <c r="G152" s="252"/>
      <c r="H152" s="252"/>
      <c r="I152" s="252"/>
      <c r="K152" s="157">
        <v>478.5</v>
      </c>
      <c r="R152" s="158"/>
      <c r="T152" s="159"/>
      <c r="AA152" s="160"/>
      <c r="AT152" s="156" t="s">
        <v>167</v>
      </c>
      <c r="AU152" s="156" t="s">
        <v>103</v>
      </c>
      <c r="AV152" s="10" t="s">
        <v>103</v>
      </c>
      <c r="AW152" s="10" t="s">
        <v>36</v>
      </c>
      <c r="AX152" s="10" t="s">
        <v>79</v>
      </c>
      <c r="AY152" s="156" t="s">
        <v>159</v>
      </c>
    </row>
    <row r="153" spans="2:51" s="11" customFormat="1" ht="22.5" customHeight="1">
      <c r="B153" s="161"/>
      <c r="E153" s="162" t="s">
        <v>3</v>
      </c>
      <c r="F153" s="253" t="s">
        <v>168</v>
      </c>
      <c r="G153" s="254"/>
      <c r="H153" s="254"/>
      <c r="I153" s="254"/>
      <c r="K153" s="163">
        <v>478.5</v>
      </c>
      <c r="R153" s="164"/>
      <c r="T153" s="165"/>
      <c r="AA153" s="166"/>
      <c r="AT153" s="167" t="s">
        <v>167</v>
      </c>
      <c r="AU153" s="167" t="s">
        <v>103</v>
      </c>
      <c r="AV153" s="11" t="s">
        <v>164</v>
      </c>
      <c r="AW153" s="11" t="s">
        <v>36</v>
      </c>
      <c r="AX153" s="11" t="s">
        <v>21</v>
      </c>
      <c r="AY153" s="167" t="s">
        <v>159</v>
      </c>
    </row>
    <row r="154" spans="2:65" s="1" customFormat="1" ht="31.5" customHeight="1">
      <c r="B154" s="121"/>
      <c r="C154" s="148" t="s">
        <v>173</v>
      </c>
      <c r="D154" s="148" t="s">
        <v>160</v>
      </c>
      <c r="E154" s="149" t="s">
        <v>188</v>
      </c>
      <c r="F154" s="247" t="s">
        <v>189</v>
      </c>
      <c r="G154" s="248"/>
      <c r="H154" s="248"/>
      <c r="I154" s="248"/>
      <c r="J154" s="150" t="s">
        <v>163</v>
      </c>
      <c r="K154" s="151">
        <v>9.6</v>
      </c>
      <c r="L154" s="249">
        <v>0</v>
      </c>
      <c r="M154" s="248"/>
      <c r="N154" s="250">
        <f>ROUND(L154*K154,2)</f>
        <v>0</v>
      </c>
      <c r="O154" s="248"/>
      <c r="P154" s="248"/>
      <c r="Q154" s="248"/>
      <c r="R154" s="123"/>
      <c r="T154" s="152" t="s">
        <v>3</v>
      </c>
      <c r="U154" s="40" t="s">
        <v>44</v>
      </c>
      <c r="W154" s="153">
        <f>V154*K154</f>
        <v>0</v>
      </c>
      <c r="X154" s="153">
        <v>0.00095</v>
      </c>
      <c r="Y154" s="153">
        <f>X154*K154</f>
        <v>0.00912</v>
      </c>
      <c r="Z154" s="153">
        <v>0</v>
      </c>
      <c r="AA154" s="154">
        <f>Z154*K154</f>
        <v>0</v>
      </c>
      <c r="AR154" s="17" t="s">
        <v>164</v>
      </c>
      <c r="AT154" s="17" t="s">
        <v>160</v>
      </c>
      <c r="AU154" s="17" t="s">
        <v>103</v>
      </c>
      <c r="AY154" s="17" t="s">
        <v>159</v>
      </c>
      <c r="BE154" s="98">
        <f>IF(U154="základní",N154,0)</f>
        <v>0</v>
      </c>
      <c r="BF154" s="98">
        <f>IF(U154="snížená",N154,0)</f>
        <v>0</v>
      </c>
      <c r="BG154" s="98">
        <f>IF(U154="zákl. přenesená",N154,0)</f>
        <v>0</v>
      </c>
      <c r="BH154" s="98">
        <f>IF(U154="sníž. přenesená",N154,0)</f>
        <v>0</v>
      </c>
      <c r="BI154" s="98">
        <f>IF(U154="nulová",N154,0)</f>
        <v>0</v>
      </c>
      <c r="BJ154" s="17" t="s">
        <v>21</v>
      </c>
      <c r="BK154" s="98">
        <f>ROUND(L154*K154,2)</f>
        <v>0</v>
      </c>
      <c r="BL154" s="17" t="s">
        <v>164</v>
      </c>
      <c r="BM154" s="17" t="s">
        <v>717</v>
      </c>
    </row>
    <row r="155" spans="2:51" s="10" customFormat="1" ht="22.5" customHeight="1">
      <c r="B155" s="155"/>
      <c r="E155" s="156" t="s">
        <v>3</v>
      </c>
      <c r="F155" s="251" t="s">
        <v>932</v>
      </c>
      <c r="G155" s="252"/>
      <c r="H155" s="252"/>
      <c r="I155" s="252"/>
      <c r="K155" s="157">
        <v>9.6</v>
      </c>
      <c r="R155" s="158"/>
      <c r="T155" s="159"/>
      <c r="AA155" s="160"/>
      <c r="AT155" s="156" t="s">
        <v>167</v>
      </c>
      <c r="AU155" s="156" t="s">
        <v>103</v>
      </c>
      <c r="AV155" s="10" t="s">
        <v>103</v>
      </c>
      <c r="AW155" s="10" t="s">
        <v>36</v>
      </c>
      <c r="AX155" s="10" t="s">
        <v>79</v>
      </c>
      <c r="AY155" s="156" t="s">
        <v>159</v>
      </c>
    </row>
    <row r="156" spans="2:51" s="11" customFormat="1" ht="22.5" customHeight="1">
      <c r="B156" s="161"/>
      <c r="E156" s="162" t="s">
        <v>3</v>
      </c>
      <c r="F156" s="253" t="s">
        <v>168</v>
      </c>
      <c r="G156" s="254"/>
      <c r="H156" s="254"/>
      <c r="I156" s="254"/>
      <c r="K156" s="163">
        <v>9.6</v>
      </c>
      <c r="R156" s="164"/>
      <c r="T156" s="165"/>
      <c r="AA156" s="166"/>
      <c r="AT156" s="167" t="s">
        <v>167</v>
      </c>
      <c r="AU156" s="167" t="s">
        <v>103</v>
      </c>
      <c r="AV156" s="11" t="s">
        <v>164</v>
      </c>
      <c r="AW156" s="11" t="s">
        <v>36</v>
      </c>
      <c r="AX156" s="11" t="s">
        <v>21</v>
      </c>
      <c r="AY156" s="167" t="s">
        <v>159</v>
      </c>
    </row>
    <row r="157" spans="2:65" s="1" customFormat="1" ht="31.5" customHeight="1">
      <c r="B157" s="121"/>
      <c r="C157" s="148" t="s">
        <v>164</v>
      </c>
      <c r="D157" s="148" t="s">
        <v>160</v>
      </c>
      <c r="E157" s="149" t="s">
        <v>200</v>
      </c>
      <c r="F157" s="247" t="s">
        <v>201</v>
      </c>
      <c r="G157" s="248"/>
      <c r="H157" s="248"/>
      <c r="I157" s="248"/>
      <c r="J157" s="150" t="s">
        <v>163</v>
      </c>
      <c r="K157" s="151">
        <v>9.6</v>
      </c>
      <c r="L157" s="249">
        <v>0</v>
      </c>
      <c r="M157" s="248"/>
      <c r="N157" s="250">
        <f>ROUND(L157*K157,2)</f>
        <v>0</v>
      </c>
      <c r="O157" s="248"/>
      <c r="P157" s="248"/>
      <c r="Q157" s="248"/>
      <c r="R157" s="123"/>
      <c r="T157" s="152" t="s">
        <v>3</v>
      </c>
      <c r="U157" s="40" t="s">
        <v>44</v>
      </c>
      <c r="W157" s="153">
        <f>V157*K157</f>
        <v>0</v>
      </c>
      <c r="X157" s="153">
        <v>0</v>
      </c>
      <c r="Y157" s="153">
        <f>X157*K157</f>
        <v>0</v>
      </c>
      <c r="Z157" s="153">
        <v>0.055</v>
      </c>
      <c r="AA157" s="154">
        <f>Z157*K157</f>
        <v>0.528</v>
      </c>
      <c r="AR157" s="17" t="s">
        <v>164</v>
      </c>
      <c r="AT157" s="17" t="s">
        <v>160</v>
      </c>
      <c r="AU157" s="17" t="s">
        <v>103</v>
      </c>
      <c r="AY157" s="17" t="s">
        <v>159</v>
      </c>
      <c r="BE157" s="98">
        <f>IF(U157="základní",N157,0)</f>
        <v>0</v>
      </c>
      <c r="BF157" s="98">
        <f>IF(U157="snížená",N157,0)</f>
        <v>0</v>
      </c>
      <c r="BG157" s="98">
        <f>IF(U157="zákl. přenesená",N157,0)</f>
        <v>0</v>
      </c>
      <c r="BH157" s="98">
        <f>IF(U157="sníž. přenesená",N157,0)</f>
        <v>0</v>
      </c>
      <c r="BI157" s="98">
        <f>IF(U157="nulová",N157,0)</f>
        <v>0</v>
      </c>
      <c r="BJ157" s="17" t="s">
        <v>21</v>
      </c>
      <c r="BK157" s="98">
        <f>ROUND(L157*K157,2)</f>
        <v>0</v>
      </c>
      <c r="BL157" s="17" t="s">
        <v>164</v>
      </c>
      <c r="BM157" s="17" t="s">
        <v>719</v>
      </c>
    </row>
    <row r="158" spans="2:51" s="10" customFormat="1" ht="22.5" customHeight="1">
      <c r="B158" s="155"/>
      <c r="E158" s="156" t="s">
        <v>3</v>
      </c>
      <c r="F158" s="251" t="s">
        <v>932</v>
      </c>
      <c r="G158" s="252"/>
      <c r="H158" s="252"/>
      <c r="I158" s="252"/>
      <c r="K158" s="157">
        <v>9.6</v>
      </c>
      <c r="R158" s="158"/>
      <c r="T158" s="159"/>
      <c r="AA158" s="160"/>
      <c r="AT158" s="156" t="s">
        <v>167</v>
      </c>
      <c r="AU158" s="156" t="s">
        <v>103</v>
      </c>
      <c r="AV158" s="10" t="s">
        <v>103</v>
      </c>
      <c r="AW158" s="10" t="s">
        <v>36</v>
      </c>
      <c r="AX158" s="10" t="s">
        <v>79</v>
      </c>
      <c r="AY158" s="156" t="s">
        <v>159</v>
      </c>
    </row>
    <row r="159" spans="2:51" s="11" customFormat="1" ht="22.5" customHeight="1">
      <c r="B159" s="161"/>
      <c r="E159" s="162" t="s">
        <v>3</v>
      </c>
      <c r="F159" s="253" t="s">
        <v>168</v>
      </c>
      <c r="G159" s="254"/>
      <c r="H159" s="254"/>
      <c r="I159" s="254"/>
      <c r="K159" s="163">
        <v>9.6</v>
      </c>
      <c r="R159" s="164"/>
      <c r="T159" s="165"/>
      <c r="AA159" s="166"/>
      <c r="AT159" s="167" t="s">
        <v>167</v>
      </c>
      <c r="AU159" s="167" t="s">
        <v>103</v>
      </c>
      <c r="AV159" s="11" t="s">
        <v>164</v>
      </c>
      <c r="AW159" s="11" t="s">
        <v>36</v>
      </c>
      <c r="AX159" s="11" t="s">
        <v>21</v>
      </c>
      <c r="AY159" s="167" t="s">
        <v>159</v>
      </c>
    </row>
    <row r="160" spans="2:65" s="1" customFormat="1" ht="31.5" customHeight="1">
      <c r="B160" s="121"/>
      <c r="C160" s="148" t="s">
        <v>182</v>
      </c>
      <c r="D160" s="148" t="s">
        <v>160</v>
      </c>
      <c r="E160" s="149" t="s">
        <v>204</v>
      </c>
      <c r="F160" s="247" t="s">
        <v>205</v>
      </c>
      <c r="G160" s="248"/>
      <c r="H160" s="248"/>
      <c r="I160" s="248"/>
      <c r="J160" s="150" t="s">
        <v>206</v>
      </c>
      <c r="K160" s="151">
        <v>20</v>
      </c>
      <c r="L160" s="249">
        <v>0</v>
      </c>
      <c r="M160" s="248"/>
      <c r="N160" s="250">
        <f>ROUND(L160*K160,2)</f>
        <v>0</v>
      </c>
      <c r="O160" s="248"/>
      <c r="P160" s="248"/>
      <c r="Q160" s="248"/>
      <c r="R160" s="123"/>
      <c r="T160" s="152" t="s">
        <v>3</v>
      </c>
      <c r="U160" s="40" t="s">
        <v>44</v>
      </c>
      <c r="W160" s="153">
        <f>V160*K160</f>
        <v>0</v>
      </c>
      <c r="X160" s="153">
        <v>0</v>
      </c>
      <c r="Y160" s="153">
        <f>X160*K160</f>
        <v>0</v>
      </c>
      <c r="Z160" s="153">
        <v>0.097</v>
      </c>
      <c r="AA160" s="154">
        <f>Z160*K160</f>
        <v>1.94</v>
      </c>
      <c r="AR160" s="17" t="s">
        <v>164</v>
      </c>
      <c r="AT160" s="17" t="s">
        <v>160</v>
      </c>
      <c r="AU160" s="17" t="s">
        <v>103</v>
      </c>
      <c r="AY160" s="17" t="s">
        <v>159</v>
      </c>
      <c r="BE160" s="98">
        <f>IF(U160="základní",N160,0)</f>
        <v>0</v>
      </c>
      <c r="BF160" s="98">
        <f>IF(U160="snížená",N160,0)</f>
        <v>0</v>
      </c>
      <c r="BG160" s="98">
        <f>IF(U160="zákl. přenesená",N160,0)</f>
        <v>0</v>
      </c>
      <c r="BH160" s="98">
        <f>IF(U160="sníž. přenesená",N160,0)</f>
        <v>0</v>
      </c>
      <c r="BI160" s="98">
        <f>IF(U160="nulová",N160,0)</f>
        <v>0</v>
      </c>
      <c r="BJ160" s="17" t="s">
        <v>21</v>
      </c>
      <c r="BK160" s="98">
        <f>ROUND(L160*K160,2)</f>
        <v>0</v>
      </c>
      <c r="BL160" s="17" t="s">
        <v>164</v>
      </c>
      <c r="BM160" s="17" t="s">
        <v>720</v>
      </c>
    </row>
    <row r="161" spans="2:51" s="10" customFormat="1" ht="22.5" customHeight="1">
      <c r="B161" s="155"/>
      <c r="E161" s="156" t="s">
        <v>3</v>
      </c>
      <c r="F161" s="251" t="s">
        <v>933</v>
      </c>
      <c r="G161" s="252"/>
      <c r="H161" s="252"/>
      <c r="I161" s="252"/>
      <c r="K161" s="157">
        <v>20</v>
      </c>
      <c r="R161" s="158"/>
      <c r="T161" s="159"/>
      <c r="AA161" s="160"/>
      <c r="AT161" s="156" t="s">
        <v>167</v>
      </c>
      <c r="AU161" s="156" t="s">
        <v>103</v>
      </c>
      <c r="AV161" s="10" t="s">
        <v>103</v>
      </c>
      <c r="AW161" s="10" t="s">
        <v>36</v>
      </c>
      <c r="AX161" s="10" t="s">
        <v>79</v>
      </c>
      <c r="AY161" s="156" t="s">
        <v>159</v>
      </c>
    </row>
    <row r="162" spans="2:51" s="11" customFormat="1" ht="22.5" customHeight="1">
      <c r="B162" s="161"/>
      <c r="E162" s="162" t="s">
        <v>3</v>
      </c>
      <c r="F162" s="253" t="s">
        <v>168</v>
      </c>
      <c r="G162" s="254"/>
      <c r="H162" s="254"/>
      <c r="I162" s="254"/>
      <c r="K162" s="163">
        <v>20</v>
      </c>
      <c r="R162" s="164"/>
      <c r="T162" s="165"/>
      <c r="AA162" s="166"/>
      <c r="AT162" s="167" t="s">
        <v>167</v>
      </c>
      <c r="AU162" s="167" t="s">
        <v>103</v>
      </c>
      <c r="AV162" s="11" t="s">
        <v>164</v>
      </c>
      <c r="AW162" s="11" t="s">
        <v>36</v>
      </c>
      <c r="AX162" s="11" t="s">
        <v>21</v>
      </c>
      <c r="AY162" s="167" t="s">
        <v>159</v>
      </c>
    </row>
    <row r="163" spans="2:65" s="1" customFormat="1" ht="31.5" customHeight="1">
      <c r="B163" s="121"/>
      <c r="C163" s="148" t="s">
        <v>187</v>
      </c>
      <c r="D163" s="148" t="s">
        <v>160</v>
      </c>
      <c r="E163" s="149" t="s">
        <v>209</v>
      </c>
      <c r="F163" s="247" t="s">
        <v>210</v>
      </c>
      <c r="G163" s="248"/>
      <c r="H163" s="248"/>
      <c r="I163" s="248"/>
      <c r="J163" s="150" t="s">
        <v>211</v>
      </c>
      <c r="K163" s="151">
        <v>75</v>
      </c>
      <c r="L163" s="249">
        <v>0</v>
      </c>
      <c r="M163" s="248"/>
      <c r="N163" s="250">
        <f>ROUND(L163*K163,2)</f>
        <v>0</v>
      </c>
      <c r="O163" s="248"/>
      <c r="P163" s="248"/>
      <c r="Q163" s="248"/>
      <c r="R163" s="123"/>
      <c r="T163" s="152" t="s">
        <v>3</v>
      </c>
      <c r="U163" s="40" t="s">
        <v>44</v>
      </c>
      <c r="W163" s="153">
        <f>V163*K163</f>
        <v>0</v>
      </c>
      <c r="X163" s="153">
        <v>0.01257</v>
      </c>
      <c r="Y163" s="153">
        <f>X163*K163</f>
        <v>0.94275</v>
      </c>
      <c r="Z163" s="153">
        <v>0</v>
      </c>
      <c r="AA163" s="154">
        <f>Z163*K163</f>
        <v>0</v>
      </c>
      <c r="AR163" s="17" t="s">
        <v>164</v>
      </c>
      <c r="AT163" s="17" t="s">
        <v>160</v>
      </c>
      <c r="AU163" s="17" t="s">
        <v>103</v>
      </c>
      <c r="AY163" s="17" t="s">
        <v>159</v>
      </c>
      <c r="BE163" s="98">
        <f>IF(U163="základní",N163,0)</f>
        <v>0</v>
      </c>
      <c r="BF163" s="98">
        <f>IF(U163="snížená",N163,0)</f>
        <v>0</v>
      </c>
      <c r="BG163" s="98">
        <f>IF(U163="zákl. přenesená",N163,0)</f>
        <v>0</v>
      </c>
      <c r="BH163" s="98">
        <f>IF(U163="sníž. přenesená",N163,0)</f>
        <v>0</v>
      </c>
      <c r="BI163" s="98">
        <f>IF(U163="nulová",N163,0)</f>
        <v>0</v>
      </c>
      <c r="BJ163" s="17" t="s">
        <v>21</v>
      </c>
      <c r="BK163" s="98">
        <f>ROUND(L163*K163,2)</f>
        <v>0</v>
      </c>
      <c r="BL163" s="17" t="s">
        <v>164</v>
      </c>
      <c r="BM163" s="17" t="s">
        <v>722</v>
      </c>
    </row>
    <row r="164" spans="2:51" s="10" customFormat="1" ht="22.5" customHeight="1">
      <c r="B164" s="155"/>
      <c r="E164" s="156" t="s">
        <v>3</v>
      </c>
      <c r="F164" s="251" t="s">
        <v>723</v>
      </c>
      <c r="G164" s="252"/>
      <c r="H164" s="252"/>
      <c r="I164" s="252"/>
      <c r="K164" s="157">
        <v>75</v>
      </c>
      <c r="R164" s="158"/>
      <c r="T164" s="159"/>
      <c r="AA164" s="160"/>
      <c r="AT164" s="156" t="s">
        <v>167</v>
      </c>
      <c r="AU164" s="156" t="s">
        <v>103</v>
      </c>
      <c r="AV164" s="10" t="s">
        <v>103</v>
      </c>
      <c r="AW164" s="10" t="s">
        <v>36</v>
      </c>
      <c r="AX164" s="10" t="s">
        <v>79</v>
      </c>
      <c r="AY164" s="156" t="s">
        <v>159</v>
      </c>
    </row>
    <row r="165" spans="2:51" s="11" customFormat="1" ht="22.5" customHeight="1">
      <c r="B165" s="161"/>
      <c r="E165" s="162" t="s">
        <v>3</v>
      </c>
      <c r="F165" s="253" t="s">
        <v>168</v>
      </c>
      <c r="G165" s="254"/>
      <c r="H165" s="254"/>
      <c r="I165" s="254"/>
      <c r="K165" s="163">
        <v>75</v>
      </c>
      <c r="R165" s="164"/>
      <c r="T165" s="165"/>
      <c r="AA165" s="166"/>
      <c r="AT165" s="167" t="s">
        <v>167</v>
      </c>
      <c r="AU165" s="167" t="s">
        <v>103</v>
      </c>
      <c r="AV165" s="11" t="s">
        <v>164</v>
      </c>
      <c r="AW165" s="11" t="s">
        <v>36</v>
      </c>
      <c r="AX165" s="11" t="s">
        <v>21</v>
      </c>
      <c r="AY165" s="167" t="s">
        <v>159</v>
      </c>
    </row>
    <row r="166" spans="2:65" s="1" customFormat="1" ht="31.5" customHeight="1">
      <c r="B166" s="121"/>
      <c r="C166" s="148" t="s">
        <v>192</v>
      </c>
      <c r="D166" s="148" t="s">
        <v>160</v>
      </c>
      <c r="E166" s="149" t="s">
        <v>215</v>
      </c>
      <c r="F166" s="247" t="s">
        <v>216</v>
      </c>
      <c r="G166" s="248"/>
      <c r="H166" s="248"/>
      <c r="I166" s="248"/>
      <c r="J166" s="150" t="s">
        <v>163</v>
      </c>
      <c r="K166" s="151">
        <v>2.92</v>
      </c>
      <c r="L166" s="249">
        <v>0</v>
      </c>
      <c r="M166" s="248"/>
      <c r="N166" s="250">
        <f>ROUND(L166*K166,2)</f>
        <v>0</v>
      </c>
      <c r="O166" s="248"/>
      <c r="P166" s="248"/>
      <c r="Q166" s="248"/>
      <c r="R166" s="123"/>
      <c r="T166" s="152" t="s">
        <v>3</v>
      </c>
      <c r="U166" s="40" t="s">
        <v>44</v>
      </c>
      <c r="W166" s="153">
        <f>V166*K166</f>
        <v>0</v>
      </c>
      <c r="X166" s="153">
        <v>0</v>
      </c>
      <c r="Y166" s="153">
        <f>X166*K166</f>
        <v>0</v>
      </c>
      <c r="Z166" s="153">
        <v>0.05</v>
      </c>
      <c r="AA166" s="154">
        <f>Z166*K166</f>
        <v>0.146</v>
      </c>
      <c r="AR166" s="17" t="s">
        <v>164</v>
      </c>
      <c r="AT166" s="17" t="s">
        <v>160</v>
      </c>
      <c r="AU166" s="17" t="s">
        <v>103</v>
      </c>
      <c r="AY166" s="17" t="s">
        <v>159</v>
      </c>
      <c r="BE166" s="98">
        <f>IF(U166="základní",N166,0)</f>
        <v>0</v>
      </c>
      <c r="BF166" s="98">
        <f>IF(U166="snížená",N166,0)</f>
        <v>0</v>
      </c>
      <c r="BG166" s="98">
        <f>IF(U166="zákl. přenesená",N166,0)</f>
        <v>0</v>
      </c>
      <c r="BH166" s="98">
        <f>IF(U166="sníž. přenesená",N166,0)</f>
        <v>0</v>
      </c>
      <c r="BI166" s="98">
        <f>IF(U166="nulová",N166,0)</f>
        <v>0</v>
      </c>
      <c r="BJ166" s="17" t="s">
        <v>21</v>
      </c>
      <c r="BK166" s="98">
        <f>ROUND(L166*K166,2)</f>
        <v>0</v>
      </c>
      <c r="BL166" s="17" t="s">
        <v>164</v>
      </c>
      <c r="BM166" s="17" t="s">
        <v>724</v>
      </c>
    </row>
    <row r="167" spans="2:51" s="10" customFormat="1" ht="31.5" customHeight="1">
      <c r="B167" s="155"/>
      <c r="E167" s="156" t="s">
        <v>3</v>
      </c>
      <c r="F167" s="251" t="s">
        <v>934</v>
      </c>
      <c r="G167" s="252"/>
      <c r="H167" s="252"/>
      <c r="I167" s="252"/>
      <c r="K167" s="157">
        <v>2.92</v>
      </c>
      <c r="R167" s="158"/>
      <c r="T167" s="159"/>
      <c r="AA167" s="160"/>
      <c r="AT167" s="156" t="s">
        <v>167</v>
      </c>
      <c r="AU167" s="156" t="s">
        <v>103</v>
      </c>
      <c r="AV167" s="10" t="s">
        <v>103</v>
      </c>
      <c r="AW167" s="10" t="s">
        <v>36</v>
      </c>
      <c r="AX167" s="10" t="s">
        <v>79</v>
      </c>
      <c r="AY167" s="156" t="s">
        <v>159</v>
      </c>
    </row>
    <row r="168" spans="2:51" s="11" customFormat="1" ht="22.5" customHeight="1">
      <c r="B168" s="161"/>
      <c r="E168" s="162" t="s">
        <v>3</v>
      </c>
      <c r="F168" s="253" t="s">
        <v>168</v>
      </c>
      <c r="G168" s="254"/>
      <c r="H168" s="254"/>
      <c r="I168" s="254"/>
      <c r="K168" s="163">
        <v>2.92</v>
      </c>
      <c r="R168" s="164"/>
      <c r="T168" s="165"/>
      <c r="AA168" s="166"/>
      <c r="AT168" s="167" t="s">
        <v>167</v>
      </c>
      <c r="AU168" s="167" t="s">
        <v>103</v>
      </c>
      <c r="AV168" s="11" t="s">
        <v>164</v>
      </c>
      <c r="AW168" s="11" t="s">
        <v>36</v>
      </c>
      <c r="AX168" s="11" t="s">
        <v>21</v>
      </c>
      <c r="AY168" s="167" t="s">
        <v>159</v>
      </c>
    </row>
    <row r="169" spans="2:63" s="9" customFormat="1" ht="29.85" customHeight="1">
      <c r="B169" s="138"/>
      <c r="D169" s="147" t="s">
        <v>117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265">
        <f>BK169</f>
        <v>0</v>
      </c>
      <c r="O169" s="266"/>
      <c r="P169" s="266"/>
      <c r="Q169" s="266"/>
      <c r="R169" s="140"/>
      <c r="T169" s="141"/>
      <c r="W169" s="142">
        <f>SUM(W170:W188)</f>
        <v>0</v>
      </c>
      <c r="Y169" s="142">
        <f>SUM(Y170:Y188)</f>
        <v>0</v>
      </c>
      <c r="AA169" s="143">
        <f>SUM(AA170:AA188)</f>
        <v>0.9570000000000001</v>
      </c>
      <c r="AR169" s="144" t="s">
        <v>21</v>
      </c>
      <c r="AT169" s="145" t="s">
        <v>78</v>
      </c>
      <c r="AU169" s="145" t="s">
        <v>21</v>
      </c>
      <c r="AY169" s="144" t="s">
        <v>159</v>
      </c>
      <c r="BK169" s="146">
        <f>SUM(BK170:BK188)</f>
        <v>0</v>
      </c>
    </row>
    <row r="170" spans="2:65" s="1" customFormat="1" ht="22.5" customHeight="1">
      <c r="B170" s="121"/>
      <c r="C170" s="148" t="s">
        <v>199</v>
      </c>
      <c r="D170" s="148" t="s">
        <v>160</v>
      </c>
      <c r="E170" s="149" t="s">
        <v>220</v>
      </c>
      <c r="F170" s="247" t="s">
        <v>221</v>
      </c>
      <c r="G170" s="248"/>
      <c r="H170" s="248"/>
      <c r="I170" s="248"/>
      <c r="J170" s="150" t="s">
        <v>163</v>
      </c>
      <c r="K170" s="151">
        <v>478.5</v>
      </c>
      <c r="L170" s="249">
        <v>0</v>
      </c>
      <c r="M170" s="248"/>
      <c r="N170" s="250">
        <f>ROUND(L170*K170,2)</f>
        <v>0</v>
      </c>
      <c r="O170" s="248"/>
      <c r="P170" s="248"/>
      <c r="Q170" s="248"/>
      <c r="R170" s="123"/>
      <c r="T170" s="152" t="s">
        <v>3</v>
      </c>
      <c r="U170" s="40" t="s">
        <v>44</v>
      </c>
      <c r="W170" s="153">
        <f>V170*K170</f>
        <v>0</v>
      </c>
      <c r="X170" s="153">
        <v>0</v>
      </c>
      <c r="Y170" s="153">
        <f>X170*K170</f>
        <v>0</v>
      </c>
      <c r="Z170" s="153">
        <v>0.001</v>
      </c>
      <c r="AA170" s="154">
        <f>Z170*K170</f>
        <v>0.47850000000000004</v>
      </c>
      <c r="AR170" s="17" t="s">
        <v>164</v>
      </c>
      <c r="AT170" s="17" t="s">
        <v>160</v>
      </c>
      <c r="AU170" s="17" t="s">
        <v>103</v>
      </c>
      <c r="AY170" s="17" t="s">
        <v>159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7" t="s">
        <v>21</v>
      </c>
      <c r="BK170" s="98">
        <f>ROUND(L170*K170,2)</f>
        <v>0</v>
      </c>
      <c r="BL170" s="17" t="s">
        <v>164</v>
      </c>
      <c r="BM170" s="17" t="s">
        <v>727</v>
      </c>
    </row>
    <row r="171" spans="2:51" s="10" customFormat="1" ht="22.5" customHeight="1">
      <c r="B171" s="155"/>
      <c r="E171" s="156" t="s">
        <v>3</v>
      </c>
      <c r="F171" s="251" t="s">
        <v>931</v>
      </c>
      <c r="G171" s="252"/>
      <c r="H171" s="252"/>
      <c r="I171" s="252"/>
      <c r="K171" s="157">
        <v>478.5</v>
      </c>
      <c r="R171" s="158"/>
      <c r="T171" s="159"/>
      <c r="AA171" s="160"/>
      <c r="AT171" s="156" t="s">
        <v>167</v>
      </c>
      <c r="AU171" s="156" t="s">
        <v>103</v>
      </c>
      <c r="AV171" s="10" t="s">
        <v>103</v>
      </c>
      <c r="AW171" s="10" t="s">
        <v>36</v>
      </c>
      <c r="AX171" s="10" t="s">
        <v>79</v>
      </c>
      <c r="AY171" s="156" t="s">
        <v>159</v>
      </c>
    </row>
    <row r="172" spans="2:51" s="11" customFormat="1" ht="22.5" customHeight="1">
      <c r="B172" s="161"/>
      <c r="E172" s="162" t="s">
        <v>3</v>
      </c>
      <c r="F172" s="253" t="s">
        <v>168</v>
      </c>
      <c r="G172" s="254"/>
      <c r="H172" s="254"/>
      <c r="I172" s="254"/>
      <c r="K172" s="163">
        <v>478.5</v>
      </c>
      <c r="R172" s="164"/>
      <c r="T172" s="165"/>
      <c r="AA172" s="166"/>
      <c r="AT172" s="167" t="s">
        <v>167</v>
      </c>
      <c r="AU172" s="167" t="s">
        <v>103</v>
      </c>
      <c r="AV172" s="11" t="s">
        <v>164</v>
      </c>
      <c r="AW172" s="11" t="s">
        <v>36</v>
      </c>
      <c r="AX172" s="11" t="s">
        <v>21</v>
      </c>
      <c r="AY172" s="167" t="s">
        <v>159</v>
      </c>
    </row>
    <row r="173" spans="2:65" s="1" customFormat="1" ht="22.5" customHeight="1">
      <c r="B173" s="121"/>
      <c r="C173" s="148" t="s">
        <v>203</v>
      </c>
      <c r="D173" s="148" t="s">
        <v>160</v>
      </c>
      <c r="E173" s="149" t="s">
        <v>224</v>
      </c>
      <c r="F173" s="247" t="s">
        <v>728</v>
      </c>
      <c r="G173" s="248"/>
      <c r="H173" s="248"/>
      <c r="I173" s="248"/>
      <c r="J173" s="150" t="s">
        <v>163</v>
      </c>
      <c r="K173" s="151">
        <v>478.5</v>
      </c>
      <c r="L173" s="249">
        <v>0</v>
      </c>
      <c r="M173" s="248"/>
      <c r="N173" s="250">
        <f>ROUND(L173*K173,2)</f>
        <v>0</v>
      </c>
      <c r="O173" s="248"/>
      <c r="P173" s="248"/>
      <c r="Q173" s="248"/>
      <c r="R173" s="123"/>
      <c r="T173" s="152" t="s">
        <v>3</v>
      </c>
      <c r="U173" s="40" t="s">
        <v>44</v>
      </c>
      <c r="W173" s="153">
        <f>V173*K173</f>
        <v>0</v>
      </c>
      <c r="X173" s="153">
        <v>0</v>
      </c>
      <c r="Y173" s="153">
        <f>X173*K173</f>
        <v>0</v>
      </c>
      <c r="Z173" s="153">
        <v>0.001</v>
      </c>
      <c r="AA173" s="154">
        <f>Z173*K173</f>
        <v>0.47850000000000004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7" t="s">
        <v>21</v>
      </c>
      <c r="BK173" s="98">
        <f>ROUND(L173*K173,2)</f>
        <v>0</v>
      </c>
      <c r="BL173" s="17" t="s">
        <v>164</v>
      </c>
      <c r="BM173" s="17" t="s">
        <v>729</v>
      </c>
    </row>
    <row r="174" spans="2:51" s="10" customFormat="1" ht="22.5" customHeight="1">
      <c r="B174" s="155"/>
      <c r="E174" s="156" t="s">
        <v>3</v>
      </c>
      <c r="F174" s="251" t="s">
        <v>931</v>
      </c>
      <c r="G174" s="252"/>
      <c r="H174" s="252"/>
      <c r="I174" s="252"/>
      <c r="K174" s="157">
        <v>478.5</v>
      </c>
      <c r="R174" s="158"/>
      <c r="T174" s="159"/>
      <c r="AA174" s="160"/>
      <c r="AT174" s="156" t="s">
        <v>167</v>
      </c>
      <c r="AU174" s="156" t="s">
        <v>103</v>
      </c>
      <c r="AV174" s="10" t="s">
        <v>103</v>
      </c>
      <c r="AW174" s="10" t="s">
        <v>36</v>
      </c>
      <c r="AX174" s="10" t="s">
        <v>79</v>
      </c>
      <c r="AY174" s="156" t="s">
        <v>159</v>
      </c>
    </row>
    <row r="175" spans="2:51" s="11" customFormat="1" ht="22.5" customHeight="1">
      <c r="B175" s="161"/>
      <c r="E175" s="162" t="s">
        <v>3</v>
      </c>
      <c r="F175" s="253" t="s">
        <v>168</v>
      </c>
      <c r="G175" s="254"/>
      <c r="H175" s="254"/>
      <c r="I175" s="254"/>
      <c r="K175" s="163">
        <v>478.5</v>
      </c>
      <c r="R175" s="164"/>
      <c r="T175" s="165"/>
      <c r="AA175" s="166"/>
      <c r="AT175" s="167" t="s">
        <v>167</v>
      </c>
      <c r="AU175" s="167" t="s">
        <v>103</v>
      </c>
      <c r="AV175" s="11" t="s">
        <v>164</v>
      </c>
      <c r="AW175" s="11" t="s">
        <v>36</v>
      </c>
      <c r="AX175" s="11" t="s">
        <v>21</v>
      </c>
      <c r="AY175" s="167" t="s">
        <v>159</v>
      </c>
    </row>
    <row r="176" spans="2:65" s="1" customFormat="1" ht="44.25" customHeight="1">
      <c r="B176" s="121"/>
      <c r="C176" s="148" t="s">
        <v>26</v>
      </c>
      <c r="D176" s="148" t="s">
        <v>160</v>
      </c>
      <c r="E176" s="149" t="s">
        <v>228</v>
      </c>
      <c r="F176" s="247" t="s">
        <v>1066</v>
      </c>
      <c r="G176" s="248"/>
      <c r="H176" s="248"/>
      <c r="I176" s="248"/>
      <c r="J176" s="150" t="s">
        <v>229</v>
      </c>
      <c r="K176" s="151">
        <v>29.444</v>
      </c>
      <c r="L176" s="249">
        <v>0</v>
      </c>
      <c r="M176" s="248"/>
      <c r="N176" s="250">
        <f>ROUND(L176*K176,2)</f>
        <v>0</v>
      </c>
      <c r="O176" s="248"/>
      <c r="P176" s="248"/>
      <c r="Q176" s="248"/>
      <c r="R176" s="123"/>
      <c r="T176" s="152" t="s">
        <v>3</v>
      </c>
      <c r="U176" s="40" t="s">
        <v>44</v>
      </c>
      <c r="W176" s="153">
        <f>V176*K176</f>
        <v>0</v>
      </c>
      <c r="X176" s="153">
        <v>0</v>
      </c>
      <c r="Y176" s="153">
        <f>X176*K176</f>
        <v>0</v>
      </c>
      <c r="Z176" s="153">
        <v>0</v>
      </c>
      <c r="AA176" s="154">
        <f>Z176*K176</f>
        <v>0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7" t="s">
        <v>21</v>
      </c>
      <c r="BK176" s="98">
        <f>ROUND(L176*K176,2)</f>
        <v>0</v>
      </c>
      <c r="BL176" s="17" t="s">
        <v>164</v>
      </c>
      <c r="BM176" s="17" t="s">
        <v>730</v>
      </c>
    </row>
    <row r="177" spans="2:65" s="1" customFormat="1" ht="22.5" customHeight="1">
      <c r="B177" s="121"/>
      <c r="C177" s="148" t="s">
        <v>214</v>
      </c>
      <c r="D177" s="148" t="s">
        <v>160</v>
      </c>
      <c r="E177" s="149" t="s">
        <v>231</v>
      </c>
      <c r="F177" s="247" t="s">
        <v>232</v>
      </c>
      <c r="G177" s="248"/>
      <c r="H177" s="248"/>
      <c r="I177" s="248"/>
      <c r="J177" s="150" t="s">
        <v>211</v>
      </c>
      <c r="K177" s="151">
        <v>20</v>
      </c>
      <c r="L177" s="249">
        <v>0</v>
      </c>
      <c r="M177" s="248"/>
      <c r="N177" s="250">
        <f>ROUND(L177*K177,2)</f>
        <v>0</v>
      </c>
      <c r="O177" s="248"/>
      <c r="P177" s="248"/>
      <c r="Q177" s="248"/>
      <c r="R177" s="123"/>
      <c r="T177" s="152" t="s">
        <v>3</v>
      </c>
      <c r="U177" s="40" t="s">
        <v>44</v>
      </c>
      <c r="W177" s="153">
        <f>V177*K177</f>
        <v>0</v>
      </c>
      <c r="X177" s="153">
        <v>0</v>
      </c>
      <c r="Y177" s="153">
        <f>X177*K177</f>
        <v>0</v>
      </c>
      <c r="Z177" s="153">
        <v>0</v>
      </c>
      <c r="AA177" s="154">
        <f>Z177*K177</f>
        <v>0</v>
      </c>
      <c r="AR177" s="17" t="s">
        <v>164</v>
      </c>
      <c r="AT177" s="17" t="s">
        <v>160</v>
      </c>
      <c r="AU177" s="17" t="s">
        <v>103</v>
      </c>
      <c r="AY177" s="17" t="s">
        <v>159</v>
      </c>
      <c r="BE177" s="98">
        <f>IF(U177="základní",N177,0)</f>
        <v>0</v>
      </c>
      <c r="BF177" s="98">
        <f>IF(U177="snížená",N177,0)</f>
        <v>0</v>
      </c>
      <c r="BG177" s="98">
        <f>IF(U177="zákl. přenesená",N177,0)</f>
        <v>0</v>
      </c>
      <c r="BH177" s="98">
        <f>IF(U177="sníž. přenesená",N177,0)</f>
        <v>0</v>
      </c>
      <c r="BI177" s="98">
        <f>IF(U177="nulová",N177,0)</f>
        <v>0</v>
      </c>
      <c r="BJ177" s="17" t="s">
        <v>21</v>
      </c>
      <c r="BK177" s="98">
        <f>ROUND(L177*K177,2)</f>
        <v>0</v>
      </c>
      <c r="BL177" s="17" t="s">
        <v>164</v>
      </c>
      <c r="BM177" s="17" t="s">
        <v>731</v>
      </c>
    </row>
    <row r="178" spans="2:51" s="10" customFormat="1" ht="22.5" customHeight="1">
      <c r="B178" s="155"/>
      <c r="E178" s="156" t="s">
        <v>3</v>
      </c>
      <c r="F178" s="251">
        <v>20</v>
      </c>
      <c r="G178" s="252"/>
      <c r="H178" s="252"/>
      <c r="I178" s="252"/>
      <c r="K178" s="157">
        <v>20</v>
      </c>
      <c r="R178" s="158"/>
      <c r="T178" s="159"/>
      <c r="AA178" s="160"/>
      <c r="AT178" s="156" t="s">
        <v>167</v>
      </c>
      <c r="AU178" s="156" t="s">
        <v>103</v>
      </c>
      <c r="AV178" s="10" t="s">
        <v>103</v>
      </c>
      <c r="AW178" s="10" t="s">
        <v>36</v>
      </c>
      <c r="AX178" s="10" t="s">
        <v>79</v>
      </c>
      <c r="AY178" s="156" t="s">
        <v>159</v>
      </c>
    </row>
    <row r="179" spans="2:51" s="11" customFormat="1" ht="22.5" customHeight="1">
      <c r="B179" s="161"/>
      <c r="E179" s="162" t="s">
        <v>3</v>
      </c>
      <c r="F179" s="253" t="s">
        <v>168</v>
      </c>
      <c r="G179" s="254"/>
      <c r="H179" s="254"/>
      <c r="I179" s="254"/>
      <c r="K179" s="163">
        <v>20</v>
      </c>
      <c r="R179" s="164"/>
      <c r="T179" s="165"/>
      <c r="AA179" s="166"/>
      <c r="AT179" s="167" t="s">
        <v>167</v>
      </c>
      <c r="AU179" s="167" t="s">
        <v>103</v>
      </c>
      <c r="AV179" s="11" t="s">
        <v>164</v>
      </c>
      <c r="AW179" s="11" t="s">
        <v>36</v>
      </c>
      <c r="AX179" s="11" t="s">
        <v>21</v>
      </c>
      <c r="AY179" s="167" t="s">
        <v>159</v>
      </c>
    </row>
    <row r="180" spans="2:65" s="1" customFormat="1" ht="31.5" customHeight="1">
      <c r="B180" s="121"/>
      <c r="C180" s="148" t="s">
        <v>219</v>
      </c>
      <c r="D180" s="148" t="s">
        <v>160</v>
      </c>
      <c r="E180" s="149" t="s">
        <v>234</v>
      </c>
      <c r="F180" s="247" t="s">
        <v>1064</v>
      </c>
      <c r="G180" s="248"/>
      <c r="H180" s="248"/>
      <c r="I180" s="248"/>
      <c r="J180" s="150" t="s">
        <v>211</v>
      </c>
      <c r="K180" s="151">
        <v>200</v>
      </c>
      <c r="L180" s="249">
        <v>0</v>
      </c>
      <c r="M180" s="248"/>
      <c r="N180" s="250">
        <f>ROUND(L180*K180,2)</f>
        <v>0</v>
      </c>
      <c r="O180" s="248"/>
      <c r="P180" s="248"/>
      <c r="Q180" s="248"/>
      <c r="R180" s="123"/>
      <c r="T180" s="152" t="s">
        <v>3</v>
      </c>
      <c r="U180" s="40" t="s">
        <v>44</v>
      </c>
      <c r="W180" s="153">
        <f>V180*K180</f>
        <v>0</v>
      </c>
      <c r="X180" s="153">
        <v>0</v>
      </c>
      <c r="Y180" s="153">
        <f>X180*K180</f>
        <v>0</v>
      </c>
      <c r="Z180" s="153">
        <v>0</v>
      </c>
      <c r="AA180" s="154">
        <f>Z180*K180</f>
        <v>0</v>
      </c>
      <c r="AR180" s="17" t="s">
        <v>164</v>
      </c>
      <c r="AT180" s="17" t="s">
        <v>160</v>
      </c>
      <c r="AU180" s="17" t="s">
        <v>103</v>
      </c>
      <c r="AY180" s="17" t="s">
        <v>159</v>
      </c>
      <c r="BE180" s="98">
        <f>IF(U180="základní",N180,0)</f>
        <v>0</v>
      </c>
      <c r="BF180" s="98">
        <f>IF(U180="snížená",N180,0)</f>
        <v>0</v>
      </c>
      <c r="BG180" s="98">
        <f>IF(U180="zákl. přenesená",N180,0)</f>
        <v>0</v>
      </c>
      <c r="BH180" s="98">
        <f>IF(U180="sníž. přenesená",N180,0)</f>
        <v>0</v>
      </c>
      <c r="BI180" s="98">
        <f>IF(U180="nulová",N180,0)</f>
        <v>0</v>
      </c>
      <c r="BJ180" s="17" t="s">
        <v>21</v>
      </c>
      <c r="BK180" s="98">
        <f>ROUND(L180*K180,2)</f>
        <v>0</v>
      </c>
      <c r="BL180" s="17" t="s">
        <v>164</v>
      </c>
      <c r="BM180" s="17" t="s">
        <v>732</v>
      </c>
    </row>
    <row r="181" spans="2:51" s="10" customFormat="1" ht="22.5" customHeight="1">
      <c r="B181" s="155"/>
      <c r="E181" s="156" t="s">
        <v>3</v>
      </c>
      <c r="F181" s="251" t="s">
        <v>1065</v>
      </c>
      <c r="G181" s="252"/>
      <c r="H181" s="252"/>
      <c r="I181" s="252"/>
      <c r="K181" s="157">
        <v>200</v>
      </c>
      <c r="R181" s="158"/>
      <c r="T181" s="159"/>
      <c r="AA181" s="160"/>
      <c r="AT181" s="156" t="s">
        <v>167</v>
      </c>
      <c r="AU181" s="156" t="s">
        <v>103</v>
      </c>
      <c r="AV181" s="10" t="s">
        <v>103</v>
      </c>
      <c r="AW181" s="10" t="s">
        <v>36</v>
      </c>
      <c r="AX181" s="10" t="s">
        <v>79</v>
      </c>
      <c r="AY181" s="156" t="s">
        <v>159</v>
      </c>
    </row>
    <row r="182" spans="2:51" s="11" customFormat="1" ht="22.5" customHeight="1">
      <c r="B182" s="161"/>
      <c r="E182" s="162" t="s">
        <v>3</v>
      </c>
      <c r="F182" s="253" t="s">
        <v>168</v>
      </c>
      <c r="G182" s="254"/>
      <c r="H182" s="254"/>
      <c r="I182" s="254"/>
      <c r="K182" s="163">
        <v>200</v>
      </c>
      <c r="R182" s="164"/>
      <c r="T182" s="165"/>
      <c r="AA182" s="166"/>
      <c r="AT182" s="167" t="s">
        <v>167</v>
      </c>
      <c r="AU182" s="167" t="s">
        <v>103</v>
      </c>
      <c r="AV182" s="11" t="s">
        <v>164</v>
      </c>
      <c r="AW182" s="11" t="s">
        <v>36</v>
      </c>
      <c r="AX182" s="11" t="s">
        <v>21</v>
      </c>
      <c r="AY182" s="167" t="s">
        <v>159</v>
      </c>
    </row>
    <row r="183" spans="2:65" s="1" customFormat="1" ht="31.5" customHeight="1">
      <c r="B183" s="121"/>
      <c r="C183" s="148" t="s">
        <v>223</v>
      </c>
      <c r="D183" s="148" t="s">
        <v>160</v>
      </c>
      <c r="E183" s="149" t="s">
        <v>237</v>
      </c>
      <c r="F183" s="247" t="s">
        <v>238</v>
      </c>
      <c r="G183" s="248"/>
      <c r="H183" s="248"/>
      <c r="I183" s="248"/>
      <c r="J183" s="150" t="s">
        <v>229</v>
      </c>
      <c r="K183" s="151">
        <v>29.444</v>
      </c>
      <c r="L183" s="249">
        <v>0</v>
      </c>
      <c r="M183" s="248"/>
      <c r="N183" s="250">
        <f>ROUND(L183*K183,2)</f>
        <v>0</v>
      </c>
      <c r="O183" s="248"/>
      <c r="P183" s="248"/>
      <c r="Q183" s="248"/>
      <c r="R183" s="123"/>
      <c r="T183" s="152" t="s">
        <v>3</v>
      </c>
      <c r="U183" s="40" t="s">
        <v>44</v>
      </c>
      <c r="W183" s="153">
        <f>V183*K183</f>
        <v>0</v>
      </c>
      <c r="X183" s="153">
        <v>0</v>
      </c>
      <c r="Y183" s="153">
        <f>X183*K183</f>
        <v>0</v>
      </c>
      <c r="Z183" s="153">
        <v>0</v>
      </c>
      <c r="AA183" s="154">
        <f>Z183*K183</f>
        <v>0</v>
      </c>
      <c r="AR183" s="17" t="s">
        <v>164</v>
      </c>
      <c r="AT183" s="17" t="s">
        <v>160</v>
      </c>
      <c r="AU183" s="17" t="s">
        <v>103</v>
      </c>
      <c r="AY183" s="17" t="s">
        <v>159</v>
      </c>
      <c r="BE183" s="98">
        <f>IF(U183="základní",N183,0)</f>
        <v>0</v>
      </c>
      <c r="BF183" s="98">
        <f>IF(U183="snížená",N183,0)</f>
        <v>0</v>
      </c>
      <c r="BG183" s="98">
        <f>IF(U183="zákl. přenesená",N183,0)</f>
        <v>0</v>
      </c>
      <c r="BH183" s="98">
        <f>IF(U183="sníž. přenesená",N183,0)</f>
        <v>0</v>
      </c>
      <c r="BI183" s="98">
        <f>IF(U183="nulová",N183,0)</f>
        <v>0</v>
      </c>
      <c r="BJ183" s="17" t="s">
        <v>21</v>
      </c>
      <c r="BK183" s="98">
        <f>ROUND(L183*K183,2)</f>
        <v>0</v>
      </c>
      <c r="BL183" s="17" t="s">
        <v>164</v>
      </c>
      <c r="BM183" s="17" t="s">
        <v>733</v>
      </c>
    </row>
    <row r="184" spans="2:65" s="1" customFormat="1" ht="31.5" customHeight="1">
      <c r="B184" s="121"/>
      <c r="C184" s="148" t="s">
        <v>227</v>
      </c>
      <c r="D184" s="148" t="s">
        <v>160</v>
      </c>
      <c r="E184" s="149" t="s">
        <v>241</v>
      </c>
      <c r="F184" s="247" t="s">
        <v>242</v>
      </c>
      <c r="G184" s="248"/>
      <c r="H184" s="248"/>
      <c r="I184" s="248"/>
      <c r="J184" s="150" t="s">
        <v>229</v>
      </c>
      <c r="K184" s="151">
        <v>706.656</v>
      </c>
      <c r="L184" s="249">
        <v>0</v>
      </c>
      <c r="M184" s="248"/>
      <c r="N184" s="250">
        <f>ROUND(L184*K184,2)</f>
        <v>0</v>
      </c>
      <c r="O184" s="248"/>
      <c r="P184" s="248"/>
      <c r="Q184" s="248"/>
      <c r="R184" s="123"/>
      <c r="T184" s="152" t="s">
        <v>3</v>
      </c>
      <c r="U184" s="40" t="s">
        <v>44</v>
      </c>
      <c r="W184" s="153">
        <f>V184*K184</f>
        <v>0</v>
      </c>
      <c r="X184" s="153">
        <v>0</v>
      </c>
      <c r="Y184" s="153">
        <f>X184*K184</f>
        <v>0</v>
      </c>
      <c r="Z184" s="153">
        <v>0</v>
      </c>
      <c r="AA184" s="154">
        <f>Z184*K184</f>
        <v>0</v>
      </c>
      <c r="AR184" s="17" t="s">
        <v>164</v>
      </c>
      <c r="AT184" s="17" t="s">
        <v>160</v>
      </c>
      <c r="AU184" s="17" t="s">
        <v>103</v>
      </c>
      <c r="AY184" s="17" t="s">
        <v>159</v>
      </c>
      <c r="BE184" s="98">
        <f>IF(U184="základní",N184,0)</f>
        <v>0</v>
      </c>
      <c r="BF184" s="98">
        <f>IF(U184="snížená",N184,0)</f>
        <v>0</v>
      </c>
      <c r="BG184" s="98">
        <f>IF(U184="zákl. přenesená",N184,0)</f>
        <v>0</v>
      </c>
      <c r="BH184" s="98">
        <f>IF(U184="sníž. přenesená",N184,0)</f>
        <v>0</v>
      </c>
      <c r="BI184" s="98">
        <f>IF(U184="nulová",N184,0)</f>
        <v>0</v>
      </c>
      <c r="BJ184" s="17" t="s">
        <v>21</v>
      </c>
      <c r="BK184" s="98">
        <f>ROUND(L184*K184,2)</f>
        <v>0</v>
      </c>
      <c r="BL184" s="17" t="s">
        <v>164</v>
      </c>
      <c r="BM184" s="17" t="s">
        <v>734</v>
      </c>
    </row>
    <row r="185" spans="2:65" s="1" customFormat="1" ht="31.5" customHeight="1">
      <c r="B185" s="121"/>
      <c r="C185" s="148" t="s">
        <v>9</v>
      </c>
      <c r="D185" s="148" t="s">
        <v>160</v>
      </c>
      <c r="E185" s="149" t="s">
        <v>245</v>
      </c>
      <c r="F185" s="247" t="s">
        <v>246</v>
      </c>
      <c r="G185" s="248"/>
      <c r="H185" s="248"/>
      <c r="I185" s="248"/>
      <c r="J185" s="150" t="s">
        <v>229</v>
      </c>
      <c r="K185" s="151">
        <v>4.243</v>
      </c>
      <c r="L185" s="249">
        <v>0</v>
      </c>
      <c r="M185" s="248"/>
      <c r="N185" s="250">
        <f>ROUND(L185*K185,2)</f>
        <v>0</v>
      </c>
      <c r="O185" s="248"/>
      <c r="P185" s="248"/>
      <c r="Q185" s="248"/>
      <c r="R185" s="123"/>
      <c r="T185" s="152" t="s">
        <v>3</v>
      </c>
      <c r="U185" s="40" t="s">
        <v>44</v>
      </c>
      <c r="W185" s="153">
        <f>V185*K185</f>
        <v>0</v>
      </c>
      <c r="X185" s="153">
        <v>0</v>
      </c>
      <c r="Y185" s="153">
        <f>X185*K185</f>
        <v>0</v>
      </c>
      <c r="Z185" s="153">
        <v>0</v>
      </c>
      <c r="AA185" s="154">
        <f>Z185*K185</f>
        <v>0</v>
      </c>
      <c r="AR185" s="17" t="s">
        <v>164</v>
      </c>
      <c r="AT185" s="17" t="s">
        <v>160</v>
      </c>
      <c r="AU185" s="17" t="s">
        <v>103</v>
      </c>
      <c r="AY185" s="17" t="s">
        <v>159</v>
      </c>
      <c r="BE185" s="98">
        <f>IF(U185="základní",N185,0)</f>
        <v>0</v>
      </c>
      <c r="BF185" s="98">
        <f>IF(U185="snížená",N185,0)</f>
        <v>0</v>
      </c>
      <c r="BG185" s="98">
        <f>IF(U185="zákl. přenesená",N185,0)</f>
        <v>0</v>
      </c>
      <c r="BH185" s="98">
        <f>IF(U185="sníž. přenesená",N185,0)</f>
        <v>0</v>
      </c>
      <c r="BI185" s="98">
        <f>IF(U185="nulová",N185,0)</f>
        <v>0</v>
      </c>
      <c r="BJ185" s="17" t="s">
        <v>21</v>
      </c>
      <c r="BK185" s="98">
        <f>ROUND(L185*K185,2)</f>
        <v>0</v>
      </c>
      <c r="BL185" s="17" t="s">
        <v>164</v>
      </c>
      <c r="BM185" s="17" t="s">
        <v>735</v>
      </c>
    </row>
    <row r="186" spans="2:51" s="10" customFormat="1" ht="22.5" customHeight="1">
      <c r="B186" s="155"/>
      <c r="E186" s="156" t="s">
        <v>3</v>
      </c>
      <c r="F186" s="251" t="s">
        <v>935</v>
      </c>
      <c r="G186" s="252"/>
      <c r="H186" s="252"/>
      <c r="I186" s="252"/>
      <c r="K186" s="157">
        <v>4.243</v>
      </c>
      <c r="R186" s="158"/>
      <c r="T186" s="159"/>
      <c r="AA186" s="160"/>
      <c r="AT186" s="156" t="s">
        <v>167</v>
      </c>
      <c r="AU186" s="156" t="s">
        <v>103</v>
      </c>
      <c r="AV186" s="10" t="s">
        <v>103</v>
      </c>
      <c r="AW186" s="10" t="s">
        <v>36</v>
      </c>
      <c r="AX186" s="10" t="s">
        <v>79</v>
      </c>
      <c r="AY186" s="156" t="s">
        <v>159</v>
      </c>
    </row>
    <row r="187" spans="2:51" s="11" customFormat="1" ht="22.5" customHeight="1">
      <c r="B187" s="161"/>
      <c r="E187" s="162" t="s">
        <v>3</v>
      </c>
      <c r="F187" s="253" t="s">
        <v>168</v>
      </c>
      <c r="G187" s="254"/>
      <c r="H187" s="254"/>
      <c r="I187" s="254"/>
      <c r="K187" s="163">
        <v>4.243</v>
      </c>
      <c r="R187" s="164"/>
      <c r="T187" s="165"/>
      <c r="AA187" s="166"/>
      <c r="AT187" s="167" t="s">
        <v>167</v>
      </c>
      <c r="AU187" s="167" t="s">
        <v>103</v>
      </c>
      <c r="AV187" s="11" t="s">
        <v>164</v>
      </c>
      <c r="AW187" s="11" t="s">
        <v>36</v>
      </c>
      <c r="AX187" s="11" t="s">
        <v>21</v>
      </c>
      <c r="AY187" s="167" t="s">
        <v>159</v>
      </c>
    </row>
    <row r="188" spans="2:65" s="1" customFormat="1" ht="31.5" customHeight="1">
      <c r="B188" s="121"/>
      <c r="C188" s="148" t="s">
        <v>196</v>
      </c>
      <c r="D188" s="148" t="s">
        <v>160</v>
      </c>
      <c r="E188" s="149" t="s">
        <v>250</v>
      </c>
      <c r="F188" s="247" t="s">
        <v>251</v>
      </c>
      <c r="G188" s="248"/>
      <c r="H188" s="248"/>
      <c r="I188" s="248"/>
      <c r="J188" s="150" t="s">
        <v>229</v>
      </c>
      <c r="K188" s="151">
        <v>29.444</v>
      </c>
      <c r="L188" s="249">
        <v>0</v>
      </c>
      <c r="M188" s="248"/>
      <c r="N188" s="250">
        <f>ROUND(L188*K188,2)</f>
        <v>0</v>
      </c>
      <c r="O188" s="248"/>
      <c r="P188" s="248"/>
      <c r="Q188" s="248"/>
      <c r="R188" s="123"/>
      <c r="T188" s="152" t="s">
        <v>3</v>
      </c>
      <c r="U188" s="40" t="s">
        <v>44</v>
      </c>
      <c r="W188" s="153">
        <f>V188*K188</f>
        <v>0</v>
      </c>
      <c r="X188" s="153">
        <v>0</v>
      </c>
      <c r="Y188" s="153">
        <f>X188*K188</f>
        <v>0</v>
      </c>
      <c r="Z188" s="153">
        <v>0</v>
      </c>
      <c r="AA188" s="154">
        <f>Z188*K188</f>
        <v>0</v>
      </c>
      <c r="AR188" s="17" t="s">
        <v>164</v>
      </c>
      <c r="AT188" s="17" t="s">
        <v>160</v>
      </c>
      <c r="AU188" s="17" t="s">
        <v>103</v>
      </c>
      <c r="AY188" s="17" t="s">
        <v>159</v>
      </c>
      <c r="BE188" s="98">
        <f>IF(U188="základní",N188,0)</f>
        <v>0</v>
      </c>
      <c r="BF188" s="98">
        <f>IF(U188="snížená",N188,0)</f>
        <v>0</v>
      </c>
      <c r="BG188" s="98">
        <f>IF(U188="zákl. přenesená",N188,0)</f>
        <v>0</v>
      </c>
      <c r="BH188" s="98">
        <f>IF(U188="sníž. přenesená",N188,0)</f>
        <v>0</v>
      </c>
      <c r="BI188" s="98">
        <f>IF(U188="nulová",N188,0)</f>
        <v>0</v>
      </c>
      <c r="BJ188" s="17" t="s">
        <v>21</v>
      </c>
      <c r="BK188" s="98">
        <f>ROUND(L188*K188,2)</f>
        <v>0</v>
      </c>
      <c r="BL188" s="17" t="s">
        <v>164</v>
      </c>
      <c r="BM188" s="17" t="s">
        <v>737</v>
      </c>
    </row>
    <row r="189" spans="2:63" s="9" customFormat="1" ht="29.85" customHeight="1">
      <c r="B189" s="138"/>
      <c r="D189" s="147" t="s">
        <v>118</v>
      </c>
      <c r="E189" s="147"/>
      <c r="F189" s="147"/>
      <c r="G189" s="147"/>
      <c r="H189" s="147"/>
      <c r="I189" s="147"/>
      <c r="J189" s="147"/>
      <c r="K189" s="147"/>
      <c r="L189" s="147"/>
      <c r="M189" s="147"/>
      <c r="N189" s="273">
        <f>BK189</f>
        <v>0</v>
      </c>
      <c r="O189" s="274"/>
      <c r="P189" s="274"/>
      <c r="Q189" s="274"/>
      <c r="R189" s="140"/>
      <c r="T189" s="141"/>
      <c r="W189" s="142">
        <f>W190</f>
        <v>0</v>
      </c>
      <c r="Y189" s="142">
        <f>Y190</f>
        <v>0</v>
      </c>
      <c r="AA189" s="143">
        <f>AA190</f>
        <v>0</v>
      </c>
      <c r="AR189" s="144" t="s">
        <v>21</v>
      </c>
      <c r="AT189" s="145" t="s">
        <v>78</v>
      </c>
      <c r="AU189" s="145" t="s">
        <v>21</v>
      </c>
      <c r="AY189" s="144" t="s">
        <v>159</v>
      </c>
      <c r="BK189" s="146">
        <f>BK190</f>
        <v>0</v>
      </c>
    </row>
    <row r="190" spans="2:65" s="1" customFormat="1" ht="22.5" customHeight="1">
      <c r="B190" s="121"/>
      <c r="C190" s="148" t="s">
        <v>236</v>
      </c>
      <c r="D190" s="148" t="s">
        <v>160</v>
      </c>
      <c r="E190" s="149" t="s">
        <v>253</v>
      </c>
      <c r="F190" s="247" t="s">
        <v>254</v>
      </c>
      <c r="G190" s="248"/>
      <c r="H190" s="248"/>
      <c r="I190" s="248"/>
      <c r="J190" s="150" t="s">
        <v>229</v>
      </c>
      <c r="K190" s="151">
        <v>0.981</v>
      </c>
      <c r="L190" s="249">
        <v>0</v>
      </c>
      <c r="M190" s="248"/>
      <c r="N190" s="250">
        <f>ROUND(L190*K190,2)</f>
        <v>0</v>
      </c>
      <c r="O190" s="248"/>
      <c r="P190" s="248"/>
      <c r="Q190" s="248"/>
      <c r="R190" s="123"/>
      <c r="T190" s="152" t="s">
        <v>3</v>
      </c>
      <c r="U190" s="40" t="s">
        <v>44</v>
      </c>
      <c r="W190" s="153">
        <f>V190*K190</f>
        <v>0</v>
      </c>
      <c r="X190" s="153">
        <v>0</v>
      </c>
      <c r="Y190" s="153">
        <f>X190*K190</f>
        <v>0</v>
      </c>
      <c r="Z190" s="153">
        <v>0</v>
      </c>
      <c r="AA190" s="154">
        <f>Z190*K190</f>
        <v>0</v>
      </c>
      <c r="AR190" s="17" t="s">
        <v>164</v>
      </c>
      <c r="AT190" s="17" t="s">
        <v>160</v>
      </c>
      <c r="AU190" s="17" t="s">
        <v>103</v>
      </c>
      <c r="AY190" s="17" t="s">
        <v>159</v>
      </c>
      <c r="BE190" s="98">
        <f>IF(U190="základní",N190,0)</f>
        <v>0</v>
      </c>
      <c r="BF190" s="98">
        <f>IF(U190="snížená",N190,0)</f>
        <v>0</v>
      </c>
      <c r="BG190" s="98">
        <f>IF(U190="zákl. přenesená",N190,0)</f>
        <v>0</v>
      </c>
      <c r="BH190" s="98">
        <f>IF(U190="sníž. přenesená",N190,0)</f>
        <v>0</v>
      </c>
      <c r="BI190" s="98">
        <f>IF(U190="nulová",N190,0)</f>
        <v>0</v>
      </c>
      <c r="BJ190" s="17" t="s">
        <v>21</v>
      </c>
      <c r="BK190" s="98">
        <f>ROUND(L190*K190,2)</f>
        <v>0</v>
      </c>
      <c r="BL190" s="17" t="s">
        <v>164</v>
      </c>
      <c r="BM190" s="17" t="s">
        <v>738</v>
      </c>
    </row>
    <row r="191" spans="2:63" s="9" customFormat="1" ht="37.35" customHeight="1">
      <c r="B191" s="138"/>
      <c r="D191" s="139" t="s">
        <v>119</v>
      </c>
      <c r="E191" s="139"/>
      <c r="F191" s="139"/>
      <c r="G191" s="139"/>
      <c r="H191" s="139"/>
      <c r="I191" s="139"/>
      <c r="J191" s="139"/>
      <c r="K191" s="139"/>
      <c r="L191" s="139"/>
      <c r="M191" s="139"/>
      <c r="N191" s="268">
        <f>BK191</f>
        <v>0</v>
      </c>
      <c r="O191" s="269"/>
      <c r="P191" s="269"/>
      <c r="Q191" s="269"/>
      <c r="R191" s="140"/>
      <c r="T191" s="141"/>
      <c r="W191" s="142">
        <f>W192+W203+W228+W233+W235+W277+W444+W560+W572+W645</f>
        <v>0</v>
      </c>
      <c r="Y191" s="142">
        <f>Y192+Y203+Y228+Y233+Y235+Y277+Y444+Y560+Y572+Y645</f>
        <v>22.21186256</v>
      </c>
      <c r="AA191" s="143">
        <f>AA192+AA203+AA228+AA233+AA235+AA277+AA444+AA560+AA572+AA645</f>
        <v>25.872879219999998</v>
      </c>
      <c r="AR191" s="144" t="s">
        <v>103</v>
      </c>
      <c r="AT191" s="145" t="s">
        <v>78</v>
      </c>
      <c r="AU191" s="145" t="s">
        <v>79</v>
      </c>
      <c r="AY191" s="144" t="s">
        <v>159</v>
      </c>
      <c r="BK191" s="146">
        <f>BK192+BK203+BK228+BK233+BK235+BK277+BK444+BK560+BK572+BK645</f>
        <v>0</v>
      </c>
    </row>
    <row r="192" spans="2:63" s="9" customFormat="1" ht="19.9" customHeight="1">
      <c r="B192" s="138"/>
      <c r="D192" s="147" t="s">
        <v>120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265">
        <f>BK192</f>
        <v>0</v>
      </c>
      <c r="O192" s="266"/>
      <c r="P192" s="266"/>
      <c r="Q192" s="266"/>
      <c r="R192" s="140"/>
      <c r="T192" s="141"/>
      <c r="W192" s="142">
        <f>SUM(W193:W202)</f>
        <v>0</v>
      </c>
      <c r="Y192" s="142">
        <f>SUM(Y193:Y202)</f>
        <v>0.0551874</v>
      </c>
      <c r="AA192" s="143">
        <f>SUM(AA193:AA202)</f>
        <v>0</v>
      </c>
      <c r="AR192" s="144" t="s">
        <v>103</v>
      </c>
      <c r="AT192" s="145" t="s">
        <v>78</v>
      </c>
      <c r="AU192" s="145" t="s">
        <v>21</v>
      </c>
      <c r="AY192" s="144" t="s">
        <v>159</v>
      </c>
      <c r="BK192" s="146">
        <f>SUM(BK193:BK202)</f>
        <v>0</v>
      </c>
    </row>
    <row r="193" spans="2:65" s="1" customFormat="1" ht="31.5" customHeight="1">
      <c r="B193" s="121"/>
      <c r="C193" s="148" t="s">
        <v>240</v>
      </c>
      <c r="D193" s="148" t="s">
        <v>160</v>
      </c>
      <c r="E193" s="149" t="s">
        <v>257</v>
      </c>
      <c r="F193" s="247" t="s">
        <v>258</v>
      </c>
      <c r="G193" s="248"/>
      <c r="H193" s="248"/>
      <c r="I193" s="248"/>
      <c r="J193" s="150" t="s">
        <v>163</v>
      </c>
      <c r="K193" s="151">
        <v>25.257</v>
      </c>
      <c r="L193" s="249">
        <v>0</v>
      </c>
      <c r="M193" s="248"/>
      <c r="N193" s="250">
        <f>ROUND(L193*K193,2)</f>
        <v>0</v>
      </c>
      <c r="O193" s="248"/>
      <c r="P193" s="248"/>
      <c r="Q193" s="248"/>
      <c r="R193" s="123"/>
      <c r="T193" s="152" t="s">
        <v>3</v>
      </c>
      <c r="U193" s="40" t="s">
        <v>44</v>
      </c>
      <c r="W193" s="153">
        <f>V193*K193</f>
        <v>0</v>
      </c>
      <c r="X193" s="153">
        <v>0</v>
      </c>
      <c r="Y193" s="153">
        <f>X193*K193</f>
        <v>0</v>
      </c>
      <c r="Z193" s="153">
        <v>0</v>
      </c>
      <c r="AA193" s="154">
        <f>Z193*K193</f>
        <v>0</v>
      </c>
      <c r="AR193" s="17" t="s">
        <v>196</v>
      </c>
      <c r="AT193" s="17" t="s">
        <v>160</v>
      </c>
      <c r="AU193" s="17" t="s">
        <v>103</v>
      </c>
      <c r="AY193" s="17" t="s">
        <v>159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7" t="s">
        <v>21</v>
      </c>
      <c r="BK193" s="98">
        <f>ROUND(L193*K193,2)</f>
        <v>0</v>
      </c>
      <c r="BL193" s="17" t="s">
        <v>196</v>
      </c>
      <c r="BM193" s="17" t="s">
        <v>739</v>
      </c>
    </row>
    <row r="194" spans="2:51" s="12" customFormat="1" ht="22.5" customHeight="1">
      <c r="B194" s="172"/>
      <c r="E194" s="173" t="s">
        <v>3</v>
      </c>
      <c r="F194" s="261" t="s">
        <v>936</v>
      </c>
      <c r="G194" s="262"/>
      <c r="H194" s="262"/>
      <c r="I194" s="262"/>
      <c r="K194" s="174" t="s">
        <v>3</v>
      </c>
      <c r="R194" s="175"/>
      <c r="T194" s="176"/>
      <c r="AA194" s="177"/>
      <c r="AT194" s="174" t="s">
        <v>167</v>
      </c>
      <c r="AU194" s="174" t="s">
        <v>103</v>
      </c>
      <c r="AV194" s="12" t="s">
        <v>21</v>
      </c>
      <c r="AW194" s="12" t="s">
        <v>36</v>
      </c>
      <c r="AX194" s="12" t="s">
        <v>79</v>
      </c>
      <c r="AY194" s="174" t="s">
        <v>159</v>
      </c>
    </row>
    <row r="195" spans="2:51" s="10" customFormat="1" ht="22.5" customHeight="1">
      <c r="B195" s="155"/>
      <c r="E195" s="156" t="s">
        <v>3</v>
      </c>
      <c r="F195" s="260" t="s">
        <v>937</v>
      </c>
      <c r="G195" s="252"/>
      <c r="H195" s="252"/>
      <c r="I195" s="252"/>
      <c r="K195" s="157">
        <v>23.325</v>
      </c>
      <c r="R195" s="158"/>
      <c r="T195" s="159"/>
      <c r="AA195" s="160"/>
      <c r="AT195" s="156" t="s">
        <v>167</v>
      </c>
      <c r="AU195" s="156" t="s">
        <v>103</v>
      </c>
      <c r="AV195" s="10" t="s">
        <v>103</v>
      </c>
      <c r="AW195" s="10" t="s">
        <v>36</v>
      </c>
      <c r="AX195" s="10" t="s">
        <v>79</v>
      </c>
      <c r="AY195" s="156" t="s">
        <v>159</v>
      </c>
    </row>
    <row r="196" spans="2:51" s="13" customFormat="1" ht="22.5" customHeight="1">
      <c r="B196" s="178"/>
      <c r="E196" s="179" t="s">
        <v>3</v>
      </c>
      <c r="F196" s="263" t="s">
        <v>368</v>
      </c>
      <c r="G196" s="264"/>
      <c r="H196" s="264"/>
      <c r="I196" s="264"/>
      <c r="K196" s="180">
        <v>23.325</v>
      </c>
      <c r="R196" s="181"/>
      <c r="T196" s="182"/>
      <c r="AA196" s="183"/>
      <c r="AT196" s="179" t="s">
        <v>167</v>
      </c>
      <c r="AU196" s="179" t="s">
        <v>103</v>
      </c>
      <c r="AV196" s="13" t="s">
        <v>173</v>
      </c>
      <c r="AW196" s="13" t="s">
        <v>36</v>
      </c>
      <c r="AX196" s="13" t="s">
        <v>79</v>
      </c>
      <c r="AY196" s="179" t="s">
        <v>159</v>
      </c>
    </row>
    <row r="197" spans="2:51" s="12" customFormat="1" ht="22.5" customHeight="1">
      <c r="B197" s="172"/>
      <c r="E197" s="173" t="s">
        <v>3</v>
      </c>
      <c r="F197" s="275" t="s">
        <v>938</v>
      </c>
      <c r="G197" s="262"/>
      <c r="H197" s="262"/>
      <c r="I197" s="262"/>
      <c r="K197" s="174" t="s">
        <v>3</v>
      </c>
      <c r="R197" s="175"/>
      <c r="T197" s="176"/>
      <c r="AA197" s="177"/>
      <c r="AT197" s="174" t="s">
        <v>167</v>
      </c>
      <c r="AU197" s="174" t="s">
        <v>103</v>
      </c>
      <c r="AV197" s="12" t="s">
        <v>21</v>
      </c>
      <c r="AW197" s="12" t="s">
        <v>36</v>
      </c>
      <c r="AX197" s="12" t="s">
        <v>79</v>
      </c>
      <c r="AY197" s="174" t="s">
        <v>159</v>
      </c>
    </row>
    <row r="198" spans="2:51" s="10" customFormat="1" ht="22.5" customHeight="1">
      <c r="B198" s="155"/>
      <c r="E198" s="156" t="s">
        <v>3</v>
      </c>
      <c r="F198" s="260" t="s">
        <v>939</v>
      </c>
      <c r="G198" s="252"/>
      <c r="H198" s="252"/>
      <c r="I198" s="252"/>
      <c r="K198" s="157">
        <v>1.932</v>
      </c>
      <c r="R198" s="158"/>
      <c r="T198" s="159"/>
      <c r="AA198" s="160"/>
      <c r="AT198" s="156" t="s">
        <v>167</v>
      </c>
      <c r="AU198" s="156" t="s">
        <v>103</v>
      </c>
      <c r="AV198" s="10" t="s">
        <v>103</v>
      </c>
      <c r="AW198" s="10" t="s">
        <v>36</v>
      </c>
      <c r="AX198" s="10" t="s">
        <v>79</v>
      </c>
      <c r="AY198" s="156" t="s">
        <v>159</v>
      </c>
    </row>
    <row r="199" spans="2:51" s="13" customFormat="1" ht="22.5" customHeight="1">
      <c r="B199" s="178"/>
      <c r="E199" s="179" t="s">
        <v>3</v>
      </c>
      <c r="F199" s="263" t="s">
        <v>368</v>
      </c>
      <c r="G199" s="264"/>
      <c r="H199" s="264"/>
      <c r="I199" s="264"/>
      <c r="K199" s="180">
        <v>1.932</v>
      </c>
      <c r="R199" s="181"/>
      <c r="T199" s="182"/>
      <c r="AA199" s="183"/>
      <c r="AT199" s="179" t="s">
        <v>167</v>
      </c>
      <c r="AU199" s="179" t="s">
        <v>103</v>
      </c>
      <c r="AV199" s="13" t="s">
        <v>173</v>
      </c>
      <c r="AW199" s="13" t="s">
        <v>36</v>
      </c>
      <c r="AX199" s="13" t="s">
        <v>79</v>
      </c>
      <c r="AY199" s="179" t="s">
        <v>159</v>
      </c>
    </row>
    <row r="200" spans="2:51" s="11" customFormat="1" ht="22.5" customHeight="1">
      <c r="B200" s="161"/>
      <c r="E200" s="162" t="s">
        <v>3</v>
      </c>
      <c r="F200" s="253" t="s">
        <v>168</v>
      </c>
      <c r="G200" s="254"/>
      <c r="H200" s="254"/>
      <c r="I200" s="254"/>
      <c r="K200" s="163">
        <v>25.257</v>
      </c>
      <c r="R200" s="164"/>
      <c r="T200" s="165"/>
      <c r="AA200" s="166"/>
      <c r="AT200" s="167" t="s">
        <v>167</v>
      </c>
      <c r="AU200" s="167" t="s">
        <v>103</v>
      </c>
      <c r="AV200" s="11" t="s">
        <v>164</v>
      </c>
      <c r="AW200" s="11" t="s">
        <v>36</v>
      </c>
      <c r="AX200" s="11" t="s">
        <v>21</v>
      </c>
      <c r="AY200" s="167" t="s">
        <v>159</v>
      </c>
    </row>
    <row r="201" spans="2:65" s="1" customFormat="1" ht="22.5" customHeight="1">
      <c r="B201" s="121"/>
      <c r="C201" s="168" t="s">
        <v>244</v>
      </c>
      <c r="D201" s="168" t="s">
        <v>262</v>
      </c>
      <c r="E201" s="169" t="s">
        <v>263</v>
      </c>
      <c r="F201" s="256" t="s">
        <v>264</v>
      </c>
      <c r="G201" s="257"/>
      <c r="H201" s="257"/>
      <c r="I201" s="257"/>
      <c r="J201" s="170" t="s">
        <v>163</v>
      </c>
      <c r="K201" s="171">
        <v>29.046</v>
      </c>
      <c r="L201" s="258">
        <v>0</v>
      </c>
      <c r="M201" s="257"/>
      <c r="N201" s="259">
        <f>ROUND(L201*K201,2)</f>
        <v>0</v>
      </c>
      <c r="O201" s="248"/>
      <c r="P201" s="248"/>
      <c r="Q201" s="248"/>
      <c r="R201" s="123"/>
      <c r="T201" s="152" t="s">
        <v>3</v>
      </c>
      <c r="U201" s="40" t="s">
        <v>44</v>
      </c>
      <c r="W201" s="153">
        <f>V201*K201</f>
        <v>0</v>
      </c>
      <c r="X201" s="153">
        <v>0.0019</v>
      </c>
      <c r="Y201" s="153">
        <f>X201*K201</f>
        <v>0.0551874</v>
      </c>
      <c r="Z201" s="153">
        <v>0</v>
      </c>
      <c r="AA201" s="154">
        <f>Z201*K201</f>
        <v>0</v>
      </c>
      <c r="AR201" s="17" t="s">
        <v>265</v>
      </c>
      <c r="AT201" s="17" t="s">
        <v>262</v>
      </c>
      <c r="AU201" s="17" t="s">
        <v>103</v>
      </c>
      <c r="AY201" s="17" t="s">
        <v>159</v>
      </c>
      <c r="BE201" s="98">
        <f>IF(U201="základní",N201,0)</f>
        <v>0</v>
      </c>
      <c r="BF201" s="98">
        <f>IF(U201="snížená",N201,0)</f>
        <v>0</v>
      </c>
      <c r="BG201" s="98">
        <f>IF(U201="zákl. přenesená",N201,0)</f>
        <v>0</v>
      </c>
      <c r="BH201" s="98">
        <f>IF(U201="sníž. přenesená",N201,0)</f>
        <v>0</v>
      </c>
      <c r="BI201" s="98">
        <f>IF(U201="nulová",N201,0)</f>
        <v>0</v>
      </c>
      <c r="BJ201" s="17" t="s">
        <v>21</v>
      </c>
      <c r="BK201" s="98">
        <f>ROUND(L201*K201,2)</f>
        <v>0</v>
      </c>
      <c r="BL201" s="17" t="s">
        <v>196</v>
      </c>
      <c r="BM201" s="17" t="s">
        <v>741</v>
      </c>
    </row>
    <row r="202" spans="2:65" s="1" customFormat="1" ht="31.5" customHeight="1">
      <c r="B202" s="121"/>
      <c r="C202" s="148" t="s">
        <v>249</v>
      </c>
      <c r="D202" s="148" t="s">
        <v>160</v>
      </c>
      <c r="E202" s="149" t="s">
        <v>268</v>
      </c>
      <c r="F202" s="247" t="s">
        <v>269</v>
      </c>
      <c r="G202" s="248"/>
      <c r="H202" s="248"/>
      <c r="I202" s="248"/>
      <c r="J202" s="150" t="s">
        <v>229</v>
      </c>
      <c r="K202" s="151">
        <v>0.055</v>
      </c>
      <c r="L202" s="249">
        <v>0</v>
      </c>
      <c r="M202" s="248"/>
      <c r="N202" s="250">
        <f>ROUND(L202*K202,2)</f>
        <v>0</v>
      </c>
      <c r="O202" s="248"/>
      <c r="P202" s="248"/>
      <c r="Q202" s="248"/>
      <c r="R202" s="123"/>
      <c r="T202" s="152" t="s">
        <v>3</v>
      </c>
      <c r="U202" s="40" t="s">
        <v>44</v>
      </c>
      <c r="W202" s="153">
        <f>V202*K202</f>
        <v>0</v>
      </c>
      <c r="X202" s="153">
        <v>0</v>
      </c>
      <c r="Y202" s="153">
        <f>X202*K202</f>
        <v>0</v>
      </c>
      <c r="Z202" s="153">
        <v>0</v>
      </c>
      <c r="AA202" s="154">
        <f>Z202*K202</f>
        <v>0</v>
      </c>
      <c r="AR202" s="17" t="s">
        <v>196</v>
      </c>
      <c r="AT202" s="17" t="s">
        <v>160</v>
      </c>
      <c r="AU202" s="17" t="s">
        <v>103</v>
      </c>
      <c r="AY202" s="17" t="s">
        <v>159</v>
      </c>
      <c r="BE202" s="98">
        <f>IF(U202="základní",N202,0)</f>
        <v>0</v>
      </c>
      <c r="BF202" s="98">
        <f>IF(U202="snížená",N202,0)</f>
        <v>0</v>
      </c>
      <c r="BG202" s="98">
        <f>IF(U202="zákl. přenesená",N202,0)</f>
        <v>0</v>
      </c>
      <c r="BH202" s="98">
        <f>IF(U202="sníž. přenesená",N202,0)</f>
        <v>0</v>
      </c>
      <c r="BI202" s="98">
        <f>IF(U202="nulová",N202,0)</f>
        <v>0</v>
      </c>
      <c r="BJ202" s="17" t="s">
        <v>21</v>
      </c>
      <c r="BK202" s="98">
        <f>ROUND(L202*K202,2)</f>
        <v>0</v>
      </c>
      <c r="BL202" s="17" t="s">
        <v>196</v>
      </c>
      <c r="BM202" s="17" t="s">
        <v>742</v>
      </c>
    </row>
    <row r="203" spans="2:63" s="9" customFormat="1" ht="29.85" customHeight="1">
      <c r="B203" s="138"/>
      <c r="D203" s="147" t="s">
        <v>121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273">
        <f>BK203</f>
        <v>0</v>
      </c>
      <c r="O203" s="274"/>
      <c r="P203" s="274"/>
      <c r="Q203" s="274"/>
      <c r="R203" s="140"/>
      <c r="T203" s="141"/>
      <c r="W203" s="142">
        <f>SUM(W204:W227)</f>
        <v>0</v>
      </c>
      <c r="Y203" s="142">
        <f>SUM(Y204:Y227)</f>
        <v>3.17658876</v>
      </c>
      <c r="AA203" s="143">
        <f>SUM(AA204:AA227)</f>
        <v>4.24344</v>
      </c>
      <c r="AR203" s="144" t="s">
        <v>103</v>
      </c>
      <c r="AT203" s="145" t="s">
        <v>78</v>
      </c>
      <c r="AU203" s="145" t="s">
        <v>21</v>
      </c>
      <c r="AY203" s="144" t="s">
        <v>159</v>
      </c>
      <c r="BK203" s="146">
        <f>SUM(BK204:BK227)</f>
        <v>0</v>
      </c>
    </row>
    <row r="204" spans="2:65" s="1" customFormat="1" ht="31.5" customHeight="1">
      <c r="B204" s="121"/>
      <c r="C204" s="148" t="s">
        <v>8</v>
      </c>
      <c r="D204" s="148" t="s">
        <v>160</v>
      </c>
      <c r="E204" s="149" t="s">
        <v>940</v>
      </c>
      <c r="F204" s="247" t="s">
        <v>941</v>
      </c>
      <c r="G204" s="248"/>
      <c r="H204" s="248"/>
      <c r="I204" s="248"/>
      <c r="J204" s="150" t="s">
        <v>163</v>
      </c>
      <c r="K204" s="151">
        <v>28.95</v>
      </c>
      <c r="L204" s="249">
        <v>0</v>
      </c>
      <c r="M204" s="248"/>
      <c r="N204" s="250">
        <f>ROUND(L204*K204,2)</f>
        <v>0</v>
      </c>
      <c r="O204" s="248"/>
      <c r="P204" s="248"/>
      <c r="Q204" s="248"/>
      <c r="R204" s="123"/>
      <c r="T204" s="152" t="s">
        <v>3</v>
      </c>
      <c r="U204" s="40" t="s">
        <v>44</v>
      </c>
      <c r="W204" s="153">
        <f>V204*K204</f>
        <v>0</v>
      </c>
      <c r="X204" s="153">
        <v>0</v>
      </c>
      <c r="Y204" s="153">
        <f>X204*K204</f>
        <v>0</v>
      </c>
      <c r="Z204" s="153">
        <v>0</v>
      </c>
      <c r="AA204" s="154">
        <f>Z204*K204</f>
        <v>0</v>
      </c>
      <c r="AR204" s="17" t="s">
        <v>196</v>
      </c>
      <c r="AT204" s="17" t="s">
        <v>160</v>
      </c>
      <c r="AU204" s="17" t="s">
        <v>103</v>
      </c>
      <c r="AY204" s="17" t="s">
        <v>159</v>
      </c>
      <c r="BE204" s="98">
        <f>IF(U204="základní",N204,0)</f>
        <v>0</v>
      </c>
      <c r="BF204" s="98">
        <f>IF(U204="snížená",N204,0)</f>
        <v>0</v>
      </c>
      <c r="BG204" s="98">
        <f>IF(U204="zákl. přenesená",N204,0)</f>
        <v>0</v>
      </c>
      <c r="BH204" s="98">
        <f>IF(U204="sníž. přenesená",N204,0)</f>
        <v>0</v>
      </c>
      <c r="BI204" s="98">
        <f>IF(U204="nulová",N204,0)</f>
        <v>0</v>
      </c>
      <c r="BJ204" s="17" t="s">
        <v>21</v>
      </c>
      <c r="BK204" s="98">
        <f>ROUND(L204*K204,2)</f>
        <v>0</v>
      </c>
      <c r="BL204" s="17" t="s">
        <v>196</v>
      </c>
      <c r="BM204" s="17" t="s">
        <v>942</v>
      </c>
    </row>
    <row r="205" spans="2:51" s="12" customFormat="1" ht="22.5" customHeight="1">
      <c r="B205" s="172"/>
      <c r="E205" s="173" t="s">
        <v>3</v>
      </c>
      <c r="F205" s="261" t="s">
        <v>943</v>
      </c>
      <c r="G205" s="262"/>
      <c r="H205" s="262"/>
      <c r="I205" s="262"/>
      <c r="K205" s="174" t="s">
        <v>3</v>
      </c>
      <c r="R205" s="175"/>
      <c r="T205" s="176"/>
      <c r="AA205" s="177"/>
      <c r="AT205" s="174" t="s">
        <v>167</v>
      </c>
      <c r="AU205" s="174" t="s">
        <v>103</v>
      </c>
      <c r="AV205" s="12" t="s">
        <v>21</v>
      </c>
      <c r="AW205" s="12" t="s">
        <v>36</v>
      </c>
      <c r="AX205" s="12" t="s">
        <v>79</v>
      </c>
      <c r="AY205" s="174" t="s">
        <v>159</v>
      </c>
    </row>
    <row r="206" spans="2:51" s="10" customFormat="1" ht="22.5" customHeight="1">
      <c r="B206" s="155"/>
      <c r="E206" s="156" t="s">
        <v>3</v>
      </c>
      <c r="F206" s="260" t="s">
        <v>944</v>
      </c>
      <c r="G206" s="252"/>
      <c r="H206" s="252"/>
      <c r="I206" s="252"/>
      <c r="K206" s="157">
        <v>28.95</v>
      </c>
      <c r="R206" s="158"/>
      <c r="T206" s="159"/>
      <c r="AA206" s="160"/>
      <c r="AT206" s="156" t="s">
        <v>167</v>
      </c>
      <c r="AU206" s="156" t="s">
        <v>103</v>
      </c>
      <c r="AV206" s="10" t="s">
        <v>103</v>
      </c>
      <c r="AW206" s="10" t="s">
        <v>36</v>
      </c>
      <c r="AX206" s="10" t="s">
        <v>79</v>
      </c>
      <c r="AY206" s="156" t="s">
        <v>159</v>
      </c>
    </row>
    <row r="207" spans="2:51" s="11" customFormat="1" ht="22.5" customHeight="1">
      <c r="B207" s="161"/>
      <c r="E207" s="162" t="s">
        <v>3</v>
      </c>
      <c r="F207" s="253" t="s">
        <v>168</v>
      </c>
      <c r="G207" s="254"/>
      <c r="H207" s="254"/>
      <c r="I207" s="254"/>
      <c r="K207" s="163">
        <v>28.95</v>
      </c>
      <c r="R207" s="164"/>
      <c r="T207" s="165"/>
      <c r="AA207" s="166"/>
      <c r="AT207" s="167" t="s">
        <v>167</v>
      </c>
      <c r="AU207" s="167" t="s">
        <v>103</v>
      </c>
      <c r="AV207" s="11" t="s">
        <v>164</v>
      </c>
      <c r="AW207" s="11" t="s">
        <v>36</v>
      </c>
      <c r="AX207" s="11" t="s">
        <v>21</v>
      </c>
      <c r="AY207" s="167" t="s">
        <v>159</v>
      </c>
    </row>
    <row r="208" spans="2:65" s="1" customFormat="1" ht="22.5" customHeight="1">
      <c r="B208" s="121"/>
      <c r="C208" s="168" t="s">
        <v>256</v>
      </c>
      <c r="D208" s="168" t="s">
        <v>262</v>
      </c>
      <c r="E208" s="169" t="s">
        <v>281</v>
      </c>
      <c r="F208" s="256" t="s">
        <v>282</v>
      </c>
      <c r="G208" s="257"/>
      <c r="H208" s="257"/>
      <c r="I208" s="257"/>
      <c r="J208" s="170" t="s">
        <v>163</v>
      </c>
      <c r="K208" s="171">
        <v>33.293</v>
      </c>
      <c r="L208" s="258">
        <v>0</v>
      </c>
      <c r="M208" s="257"/>
      <c r="N208" s="259">
        <f>ROUND(L208*K208,2)</f>
        <v>0</v>
      </c>
      <c r="O208" s="248"/>
      <c r="P208" s="248"/>
      <c r="Q208" s="248"/>
      <c r="R208" s="123"/>
      <c r="T208" s="152" t="s">
        <v>3</v>
      </c>
      <c r="U208" s="40" t="s">
        <v>44</v>
      </c>
      <c r="W208" s="153">
        <f>V208*K208</f>
        <v>0</v>
      </c>
      <c r="X208" s="153">
        <v>0.00388</v>
      </c>
      <c r="Y208" s="153">
        <f>X208*K208</f>
        <v>0.12917684000000001</v>
      </c>
      <c r="Z208" s="153">
        <v>0</v>
      </c>
      <c r="AA208" s="154">
        <f>Z208*K208</f>
        <v>0</v>
      </c>
      <c r="AR208" s="17" t="s">
        <v>265</v>
      </c>
      <c r="AT208" s="17" t="s">
        <v>262</v>
      </c>
      <c r="AU208" s="17" t="s">
        <v>103</v>
      </c>
      <c r="AY208" s="17" t="s">
        <v>159</v>
      </c>
      <c r="BE208" s="98">
        <f>IF(U208="základní",N208,0)</f>
        <v>0</v>
      </c>
      <c r="BF208" s="98">
        <f>IF(U208="snížená",N208,0)</f>
        <v>0</v>
      </c>
      <c r="BG208" s="98">
        <f>IF(U208="zákl. přenesená",N208,0)</f>
        <v>0</v>
      </c>
      <c r="BH208" s="98">
        <f>IF(U208="sníž. přenesená",N208,0)</f>
        <v>0</v>
      </c>
      <c r="BI208" s="98">
        <f>IF(U208="nulová",N208,0)</f>
        <v>0</v>
      </c>
      <c r="BJ208" s="17" t="s">
        <v>21</v>
      </c>
      <c r="BK208" s="98">
        <f>ROUND(L208*K208,2)</f>
        <v>0</v>
      </c>
      <c r="BL208" s="17" t="s">
        <v>196</v>
      </c>
      <c r="BM208" s="17" t="s">
        <v>945</v>
      </c>
    </row>
    <row r="209" spans="2:65" s="1" customFormat="1" ht="31.5" customHeight="1">
      <c r="B209" s="121"/>
      <c r="C209" s="148" t="s">
        <v>261</v>
      </c>
      <c r="D209" s="148" t="s">
        <v>160</v>
      </c>
      <c r="E209" s="149" t="s">
        <v>946</v>
      </c>
      <c r="F209" s="247" t="s">
        <v>947</v>
      </c>
      <c r="G209" s="248"/>
      <c r="H209" s="248"/>
      <c r="I209" s="248"/>
      <c r="J209" s="150" t="s">
        <v>163</v>
      </c>
      <c r="K209" s="151">
        <v>28.95</v>
      </c>
      <c r="L209" s="249">
        <v>0</v>
      </c>
      <c r="M209" s="248"/>
      <c r="N209" s="250">
        <f>ROUND(L209*K209,2)</f>
        <v>0</v>
      </c>
      <c r="O209" s="248"/>
      <c r="P209" s="248"/>
      <c r="Q209" s="248"/>
      <c r="R209" s="123"/>
      <c r="T209" s="152" t="s">
        <v>3</v>
      </c>
      <c r="U209" s="40" t="s">
        <v>44</v>
      </c>
      <c r="W209" s="153">
        <f>V209*K209</f>
        <v>0</v>
      </c>
      <c r="X209" s="153">
        <v>0</v>
      </c>
      <c r="Y209" s="153">
        <f>X209*K209</f>
        <v>0</v>
      </c>
      <c r="Z209" s="153">
        <v>0.006</v>
      </c>
      <c r="AA209" s="154">
        <f>Z209*K209</f>
        <v>0.1737</v>
      </c>
      <c r="AR209" s="17" t="s">
        <v>196</v>
      </c>
      <c r="AT209" s="17" t="s">
        <v>160</v>
      </c>
      <c r="AU209" s="17" t="s">
        <v>103</v>
      </c>
      <c r="AY209" s="17" t="s">
        <v>159</v>
      </c>
      <c r="BE209" s="98">
        <f>IF(U209="základní",N209,0)</f>
        <v>0</v>
      </c>
      <c r="BF209" s="98">
        <f>IF(U209="snížená",N209,0)</f>
        <v>0</v>
      </c>
      <c r="BG209" s="98">
        <f>IF(U209="zákl. přenesená",N209,0)</f>
        <v>0</v>
      </c>
      <c r="BH209" s="98">
        <f>IF(U209="sníž. přenesená",N209,0)</f>
        <v>0</v>
      </c>
      <c r="BI209" s="98">
        <f>IF(U209="nulová",N209,0)</f>
        <v>0</v>
      </c>
      <c r="BJ209" s="17" t="s">
        <v>21</v>
      </c>
      <c r="BK209" s="98">
        <f>ROUND(L209*K209,2)</f>
        <v>0</v>
      </c>
      <c r="BL209" s="17" t="s">
        <v>196</v>
      </c>
      <c r="BM209" s="17" t="s">
        <v>948</v>
      </c>
    </row>
    <row r="210" spans="2:51" s="12" customFormat="1" ht="22.5" customHeight="1">
      <c r="B210" s="172"/>
      <c r="E210" s="173" t="s">
        <v>3</v>
      </c>
      <c r="F210" s="261" t="s">
        <v>943</v>
      </c>
      <c r="G210" s="262"/>
      <c r="H210" s="262"/>
      <c r="I210" s="262"/>
      <c r="K210" s="174" t="s">
        <v>3</v>
      </c>
      <c r="R210" s="175"/>
      <c r="T210" s="176"/>
      <c r="AA210" s="177"/>
      <c r="AT210" s="174" t="s">
        <v>167</v>
      </c>
      <c r="AU210" s="174" t="s">
        <v>103</v>
      </c>
      <c r="AV210" s="12" t="s">
        <v>21</v>
      </c>
      <c r="AW210" s="12" t="s">
        <v>36</v>
      </c>
      <c r="AX210" s="12" t="s">
        <v>79</v>
      </c>
      <c r="AY210" s="174" t="s">
        <v>159</v>
      </c>
    </row>
    <row r="211" spans="2:51" s="10" customFormat="1" ht="22.5" customHeight="1">
      <c r="B211" s="155"/>
      <c r="E211" s="156" t="s">
        <v>3</v>
      </c>
      <c r="F211" s="260" t="s">
        <v>944</v>
      </c>
      <c r="G211" s="252"/>
      <c r="H211" s="252"/>
      <c r="I211" s="252"/>
      <c r="K211" s="157">
        <v>28.95</v>
      </c>
      <c r="R211" s="158"/>
      <c r="T211" s="159"/>
      <c r="AA211" s="160"/>
      <c r="AT211" s="156" t="s">
        <v>167</v>
      </c>
      <c r="AU211" s="156" t="s">
        <v>103</v>
      </c>
      <c r="AV211" s="10" t="s">
        <v>103</v>
      </c>
      <c r="AW211" s="10" t="s">
        <v>36</v>
      </c>
      <c r="AX211" s="10" t="s">
        <v>79</v>
      </c>
      <c r="AY211" s="156" t="s">
        <v>159</v>
      </c>
    </row>
    <row r="212" spans="2:51" s="11" customFormat="1" ht="22.5" customHeight="1">
      <c r="B212" s="161"/>
      <c r="E212" s="162" t="s">
        <v>3</v>
      </c>
      <c r="F212" s="253" t="s">
        <v>168</v>
      </c>
      <c r="G212" s="254"/>
      <c r="H212" s="254"/>
      <c r="I212" s="254"/>
      <c r="K212" s="163">
        <v>28.95</v>
      </c>
      <c r="R212" s="164"/>
      <c r="T212" s="165"/>
      <c r="AA212" s="166"/>
      <c r="AT212" s="167" t="s">
        <v>167</v>
      </c>
      <c r="AU212" s="167" t="s">
        <v>103</v>
      </c>
      <c r="AV212" s="11" t="s">
        <v>164</v>
      </c>
      <c r="AW212" s="11" t="s">
        <v>36</v>
      </c>
      <c r="AX212" s="11" t="s">
        <v>21</v>
      </c>
      <c r="AY212" s="167" t="s">
        <v>159</v>
      </c>
    </row>
    <row r="213" spans="2:65" s="1" customFormat="1" ht="31.5" customHeight="1">
      <c r="B213" s="121"/>
      <c r="C213" s="148" t="s">
        <v>267</v>
      </c>
      <c r="D213" s="148" t="s">
        <v>160</v>
      </c>
      <c r="E213" s="149" t="s">
        <v>272</v>
      </c>
      <c r="F213" s="247" t="s">
        <v>273</v>
      </c>
      <c r="G213" s="248"/>
      <c r="H213" s="248"/>
      <c r="I213" s="248"/>
      <c r="J213" s="150" t="s">
        <v>163</v>
      </c>
      <c r="K213" s="151">
        <v>678.29</v>
      </c>
      <c r="L213" s="249">
        <v>0</v>
      </c>
      <c r="M213" s="248"/>
      <c r="N213" s="250">
        <f>ROUND(L213*K213,2)</f>
        <v>0</v>
      </c>
      <c r="O213" s="248"/>
      <c r="P213" s="248"/>
      <c r="Q213" s="248"/>
      <c r="R213" s="123"/>
      <c r="T213" s="152" t="s">
        <v>3</v>
      </c>
      <c r="U213" s="40" t="s">
        <v>44</v>
      </c>
      <c r="W213" s="153">
        <f>V213*K213</f>
        <v>0</v>
      </c>
      <c r="X213" s="153">
        <v>0</v>
      </c>
      <c r="Y213" s="153">
        <f>X213*K213</f>
        <v>0</v>
      </c>
      <c r="Z213" s="153">
        <v>0.006</v>
      </c>
      <c r="AA213" s="154">
        <f>Z213*K213</f>
        <v>4.0697399999999995</v>
      </c>
      <c r="AR213" s="17" t="s">
        <v>196</v>
      </c>
      <c r="AT213" s="17" t="s">
        <v>160</v>
      </c>
      <c r="AU213" s="17" t="s">
        <v>103</v>
      </c>
      <c r="AY213" s="17" t="s">
        <v>159</v>
      </c>
      <c r="BE213" s="98">
        <f>IF(U213="základní",N213,0)</f>
        <v>0</v>
      </c>
      <c r="BF213" s="98">
        <f>IF(U213="snížená",N213,0)</f>
        <v>0</v>
      </c>
      <c r="BG213" s="98">
        <f>IF(U213="zákl. přenesená",N213,0)</f>
        <v>0</v>
      </c>
      <c r="BH213" s="98">
        <f>IF(U213="sníž. přenesená",N213,0)</f>
        <v>0</v>
      </c>
      <c r="BI213" s="98">
        <f>IF(U213="nulová",N213,0)</f>
        <v>0</v>
      </c>
      <c r="BJ213" s="17" t="s">
        <v>21</v>
      </c>
      <c r="BK213" s="98">
        <f>ROUND(L213*K213,2)</f>
        <v>0</v>
      </c>
      <c r="BL213" s="17" t="s">
        <v>196</v>
      </c>
      <c r="BM213" s="17" t="s">
        <v>743</v>
      </c>
    </row>
    <row r="214" spans="2:51" s="12" customFormat="1" ht="22.5" customHeight="1">
      <c r="B214" s="172"/>
      <c r="E214" s="173" t="s">
        <v>3</v>
      </c>
      <c r="F214" s="261" t="s">
        <v>949</v>
      </c>
      <c r="G214" s="262"/>
      <c r="H214" s="262"/>
      <c r="I214" s="262"/>
      <c r="K214" s="174" t="s">
        <v>3</v>
      </c>
      <c r="R214" s="175"/>
      <c r="T214" s="176"/>
      <c r="AA214" s="177"/>
      <c r="AT214" s="174" t="s">
        <v>167</v>
      </c>
      <c r="AU214" s="174" t="s">
        <v>103</v>
      </c>
      <c r="AV214" s="12" t="s">
        <v>21</v>
      </c>
      <c r="AW214" s="12" t="s">
        <v>36</v>
      </c>
      <c r="AX214" s="12" t="s">
        <v>79</v>
      </c>
      <c r="AY214" s="174" t="s">
        <v>159</v>
      </c>
    </row>
    <row r="215" spans="2:51" s="10" customFormat="1" ht="22.5" customHeight="1">
      <c r="B215" s="155"/>
      <c r="E215" s="156" t="s">
        <v>3</v>
      </c>
      <c r="F215" s="260" t="s">
        <v>950</v>
      </c>
      <c r="G215" s="252"/>
      <c r="H215" s="252"/>
      <c r="I215" s="252"/>
      <c r="K215" s="157">
        <v>678.29</v>
      </c>
      <c r="R215" s="158"/>
      <c r="T215" s="159"/>
      <c r="AA215" s="160"/>
      <c r="AT215" s="156" t="s">
        <v>167</v>
      </c>
      <c r="AU215" s="156" t="s">
        <v>103</v>
      </c>
      <c r="AV215" s="10" t="s">
        <v>103</v>
      </c>
      <c r="AW215" s="10" t="s">
        <v>36</v>
      </c>
      <c r="AX215" s="10" t="s">
        <v>79</v>
      </c>
      <c r="AY215" s="156" t="s">
        <v>159</v>
      </c>
    </row>
    <row r="216" spans="2:51" s="11" customFormat="1" ht="22.5" customHeight="1">
      <c r="B216" s="161"/>
      <c r="E216" s="162" t="s">
        <v>3</v>
      </c>
      <c r="F216" s="253" t="s">
        <v>168</v>
      </c>
      <c r="G216" s="254"/>
      <c r="H216" s="254"/>
      <c r="I216" s="254"/>
      <c r="K216" s="163">
        <v>678.29</v>
      </c>
      <c r="R216" s="164"/>
      <c r="T216" s="165"/>
      <c r="AA216" s="166"/>
      <c r="AT216" s="167" t="s">
        <v>167</v>
      </c>
      <c r="AU216" s="167" t="s">
        <v>103</v>
      </c>
      <c r="AV216" s="11" t="s">
        <v>164</v>
      </c>
      <c r="AW216" s="11" t="s">
        <v>36</v>
      </c>
      <c r="AX216" s="11" t="s">
        <v>21</v>
      </c>
      <c r="AY216" s="167" t="s">
        <v>159</v>
      </c>
    </row>
    <row r="217" spans="2:65" s="1" customFormat="1" ht="31.5" customHeight="1">
      <c r="B217" s="121"/>
      <c r="C217" s="148" t="s">
        <v>271</v>
      </c>
      <c r="D217" s="148" t="s">
        <v>160</v>
      </c>
      <c r="E217" s="149" t="s">
        <v>277</v>
      </c>
      <c r="F217" s="247" t="s">
        <v>278</v>
      </c>
      <c r="G217" s="248"/>
      <c r="H217" s="248"/>
      <c r="I217" s="248"/>
      <c r="J217" s="150" t="s">
        <v>163</v>
      </c>
      <c r="K217" s="151">
        <v>681.29</v>
      </c>
      <c r="L217" s="249">
        <v>0</v>
      </c>
      <c r="M217" s="248"/>
      <c r="N217" s="250">
        <f>ROUND(L217*K217,2)</f>
        <v>0</v>
      </c>
      <c r="O217" s="248"/>
      <c r="P217" s="248"/>
      <c r="Q217" s="248"/>
      <c r="R217" s="123"/>
      <c r="T217" s="152" t="s">
        <v>3</v>
      </c>
      <c r="U217" s="40" t="s">
        <v>44</v>
      </c>
      <c r="W217" s="153">
        <f>V217*K217</f>
        <v>0</v>
      </c>
      <c r="X217" s="153">
        <v>0</v>
      </c>
      <c r="Y217" s="153">
        <f>X217*K217</f>
        <v>0</v>
      </c>
      <c r="Z217" s="153">
        <v>0</v>
      </c>
      <c r="AA217" s="154">
        <f>Z217*K217</f>
        <v>0</v>
      </c>
      <c r="AR217" s="17" t="s">
        <v>196</v>
      </c>
      <c r="AT217" s="17" t="s">
        <v>160</v>
      </c>
      <c r="AU217" s="17" t="s">
        <v>103</v>
      </c>
      <c r="AY217" s="17" t="s">
        <v>159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7" t="s">
        <v>21</v>
      </c>
      <c r="BK217" s="98">
        <f>ROUND(L217*K217,2)</f>
        <v>0</v>
      </c>
      <c r="BL217" s="17" t="s">
        <v>196</v>
      </c>
      <c r="BM217" s="17" t="s">
        <v>745</v>
      </c>
    </row>
    <row r="218" spans="2:51" s="12" customFormat="1" ht="22.5" customHeight="1">
      <c r="B218" s="172"/>
      <c r="E218" s="173" t="s">
        <v>3</v>
      </c>
      <c r="F218" s="261" t="s">
        <v>949</v>
      </c>
      <c r="G218" s="262"/>
      <c r="H218" s="262"/>
      <c r="I218" s="262"/>
      <c r="K218" s="174" t="s">
        <v>3</v>
      </c>
      <c r="R218" s="175"/>
      <c r="T218" s="176"/>
      <c r="AA218" s="177"/>
      <c r="AT218" s="174" t="s">
        <v>167</v>
      </c>
      <c r="AU218" s="174" t="s">
        <v>103</v>
      </c>
      <c r="AV218" s="12" t="s">
        <v>21</v>
      </c>
      <c r="AW218" s="12" t="s">
        <v>36</v>
      </c>
      <c r="AX218" s="12" t="s">
        <v>79</v>
      </c>
      <c r="AY218" s="174" t="s">
        <v>159</v>
      </c>
    </row>
    <row r="219" spans="2:51" s="10" customFormat="1" ht="22.5" customHeight="1">
      <c r="B219" s="155"/>
      <c r="E219" s="156" t="s">
        <v>3</v>
      </c>
      <c r="F219" s="260" t="s">
        <v>951</v>
      </c>
      <c r="G219" s="252"/>
      <c r="H219" s="252"/>
      <c r="I219" s="252"/>
      <c r="K219" s="157">
        <v>681.29</v>
      </c>
      <c r="R219" s="158"/>
      <c r="T219" s="159"/>
      <c r="AA219" s="160"/>
      <c r="AT219" s="156" t="s">
        <v>167</v>
      </c>
      <c r="AU219" s="156" t="s">
        <v>103</v>
      </c>
      <c r="AV219" s="10" t="s">
        <v>103</v>
      </c>
      <c r="AW219" s="10" t="s">
        <v>36</v>
      </c>
      <c r="AX219" s="10" t="s">
        <v>79</v>
      </c>
      <c r="AY219" s="156" t="s">
        <v>159</v>
      </c>
    </row>
    <row r="220" spans="2:51" s="11" customFormat="1" ht="22.5" customHeight="1">
      <c r="B220" s="161"/>
      <c r="E220" s="162" t="s">
        <v>3</v>
      </c>
      <c r="F220" s="253" t="s">
        <v>168</v>
      </c>
      <c r="G220" s="254"/>
      <c r="H220" s="254"/>
      <c r="I220" s="254"/>
      <c r="K220" s="163">
        <v>681.29</v>
      </c>
      <c r="R220" s="164"/>
      <c r="T220" s="165"/>
      <c r="AA220" s="166"/>
      <c r="AT220" s="167" t="s">
        <v>167</v>
      </c>
      <c r="AU220" s="167" t="s">
        <v>103</v>
      </c>
      <c r="AV220" s="11" t="s">
        <v>164</v>
      </c>
      <c r="AW220" s="11" t="s">
        <v>36</v>
      </c>
      <c r="AX220" s="11" t="s">
        <v>21</v>
      </c>
      <c r="AY220" s="167" t="s">
        <v>159</v>
      </c>
    </row>
    <row r="221" spans="2:65" s="1" customFormat="1" ht="22.5" customHeight="1">
      <c r="B221" s="121"/>
      <c r="C221" s="168" t="s">
        <v>276</v>
      </c>
      <c r="D221" s="168" t="s">
        <v>262</v>
      </c>
      <c r="E221" s="169" t="s">
        <v>281</v>
      </c>
      <c r="F221" s="256" t="s">
        <v>282</v>
      </c>
      <c r="G221" s="257"/>
      <c r="H221" s="257"/>
      <c r="I221" s="257"/>
      <c r="J221" s="170" t="s">
        <v>163</v>
      </c>
      <c r="K221" s="171">
        <v>783.484</v>
      </c>
      <c r="L221" s="258">
        <v>0</v>
      </c>
      <c r="M221" s="257"/>
      <c r="N221" s="259">
        <f>ROUND(L221*K221,2)</f>
        <v>0</v>
      </c>
      <c r="O221" s="248"/>
      <c r="P221" s="248"/>
      <c r="Q221" s="248"/>
      <c r="R221" s="123"/>
      <c r="T221" s="152" t="s">
        <v>3</v>
      </c>
      <c r="U221" s="40" t="s">
        <v>44</v>
      </c>
      <c r="W221" s="153">
        <f>V221*K221</f>
        <v>0</v>
      </c>
      <c r="X221" s="153">
        <v>0.00388</v>
      </c>
      <c r="Y221" s="153">
        <f>X221*K221</f>
        <v>3.03991792</v>
      </c>
      <c r="Z221" s="153">
        <v>0</v>
      </c>
      <c r="AA221" s="154">
        <f>Z221*K221</f>
        <v>0</v>
      </c>
      <c r="AR221" s="17" t="s">
        <v>265</v>
      </c>
      <c r="AT221" s="17" t="s">
        <v>262</v>
      </c>
      <c r="AU221" s="17" t="s">
        <v>103</v>
      </c>
      <c r="AY221" s="17" t="s">
        <v>159</v>
      </c>
      <c r="BE221" s="98">
        <f>IF(U221="základní",N221,0)</f>
        <v>0</v>
      </c>
      <c r="BF221" s="98">
        <f>IF(U221="snížená",N221,0)</f>
        <v>0</v>
      </c>
      <c r="BG221" s="98">
        <f>IF(U221="zákl. přenesená",N221,0)</f>
        <v>0</v>
      </c>
      <c r="BH221" s="98">
        <f>IF(U221="sníž. přenesená",N221,0)</f>
        <v>0</v>
      </c>
      <c r="BI221" s="98">
        <f>IF(U221="nulová",N221,0)</f>
        <v>0</v>
      </c>
      <c r="BJ221" s="17" t="s">
        <v>21</v>
      </c>
      <c r="BK221" s="98">
        <f>ROUND(L221*K221,2)</f>
        <v>0</v>
      </c>
      <c r="BL221" s="17" t="s">
        <v>196</v>
      </c>
      <c r="BM221" s="17" t="s">
        <v>746</v>
      </c>
    </row>
    <row r="222" spans="2:65" s="1" customFormat="1" ht="31.5" customHeight="1">
      <c r="B222" s="121"/>
      <c r="C222" s="148" t="s">
        <v>280</v>
      </c>
      <c r="D222" s="148" t="s">
        <v>160</v>
      </c>
      <c r="E222" s="149" t="s">
        <v>285</v>
      </c>
      <c r="F222" s="247" t="s">
        <v>286</v>
      </c>
      <c r="G222" s="248"/>
      <c r="H222" s="248"/>
      <c r="I222" s="248"/>
      <c r="J222" s="150" t="s">
        <v>163</v>
      </c>
      <c r="K222" s="151">
        <v>681.29</v>
      </c>
      <c r="L222" s="249">
        <v>0</v>
      </c>
      <c r="M222" s="248"/>
      <c r="N222" s="250">
        <f>ROUND(L222*K222,2)</f>
        <v>0</v>
      </c>
      <c r="O222" s="248"/>
      <c r="P222" s="248"/>
      <c r="Q222" s="248"/>
      <c r="R222" s="123"/>
      <c r="T222" s="152" t="s">
        <v>3</v>
      </c>
      <c r="U222" s="40" t="s">
        <v>44</v>
      </c>
      <c r="W222" s="153">
        <f>V222*K222</f>
        <v>0</v>
      </c>
      <c r="X222" s="153">
        <v>0</v>
      </c>
      <c r="Y222" s="153">
        <f>X222*K222</f>
        <v>0</v>
      </c>
      <c r="Z222" s="153">
        <v>0</v>
      </c>
      <c r="AA222" s="154">
        <f>Z222*K222</f>
        <v>0</v>
      </c>
      <c r="AR222" s="17" t="s">
        <v>196</v>
      </c>
      <c r="AT222" s="17" t="s">
        <v>160</v>
      </c>
      <c r="AU222" s="17" t="s">
        <v>103</v>
      </c>
      <c r="AY222" s="17" t="s">
        <v>159</v>
      </c>
      <c r="BE222" s="98">
        <f>IF(U222="základní",N222,0)</f>
        <v>0</v>
      </c>
      <c r="BF222" s="98">
        <f>IF(U222="snížená",N222,0)</f>
        <v>0</v>
      </c>
      <c r="BG222" s="98">
        <f>IF(U222="zákl. přenesená",N222,0)</f>
        <v>0</v>
      </c>
      <c r="BH222" s="98">
        <f>IF(U222="sníž. přenesená",N222,0)</f>
        <v>0</v>
      </c>
      <c r="BI222" s="98">
        <f>IF(U222="nulová",N222,0)</f>
        <v>0</v>
      </c>
      <c r="BJ222" s="17" t="s">
        <v>21</v>
      </c>
      <c r="BK222" s="98">
        <f>ROUND(L222*K222,2)</f>
        <v>0</v>
      </c>
      <c r="BL222" s="17" t="s">
        <v>196</v>
      </c>
      <c r="BM222" s="17" t="s">
        <v>747</v>
      </c>
    </row>
    <row r="223" spans="2:51" s="12" customFormat="1" ht="22.5" customHeight="1">
      <c r="B223" s="172"/>
      <c r="E223" s="173" t="s">
        <v>3</v>
      </c>
      <c r="F223" s="261" t="s">
        <v>949</v>
      </c>
      <c r="G223" s="262"/>
      <c r="H223" s="262"/>
      <c r="I223" s="262"/>
      <c r="K223" s="174" t="s">
        <v>3</v>
      </c>
      <c r="R223" s="175"/>
      <c r="T223" s="176"/>
      <c r="AA223" s="177"/>
      <c r="AT223" s="174" t="s">
        <v>167</v>
      </c>
      <c r="AU223" s="174" t="s">
        <v>103</v>
      </c>
      <c r="AV223" s="12" t="s">
        <v>21</v>
      </c>
      <c r="AW223" s="12" t="s">
        <v>36</v>
      </c>
      <c r="AX223" s="12" t="s">
        <v>79</v>
      </c>
      <c r="AY223" s="174" t="s">
        <v>159</v>
      </c>
    </row>
    <row r="224" spans="2:51" s="10" customFormat="1" ht="22.5" customHeight="1">
      <c r="B224" s="155"/>
      <c r="E224" s="156" t="s">
        <v>3</v>
      </c>
      <c r="F224" s="260" t="s">
        <v>951</v>
      </c>
      <c r="G224" s="252"/>
      <c r="H224" s="252"/>
      <c r="I224" s="252"/>
      <c r="K224" s="157">
        <v>681.29</v>
      </c>
      <c r="R224" s="158"/>
      <c r="T224" s="159"/>
      <c r="AA224" s="160"/>
      <c r="AT224" s="156" t="s">
        <v>167</v>
      </c>
      <c r="AU224" s="156" t="s">
        <v>103</v>
      </c>
      <c r="AV224" s="10" t="s">
        <v>103</v>
      </c>
      <c r="AW224" s="10" t="s">
        <v>36</v>
      </c>
      <c r="AX224" s="10" t="s">
        <v>79</v>
      </c>
      <c r="AY224" s="156" t="s">
        <v>159</v>
      </c>
    </row>
    <row r="225" spans="2:51" s="11" customFormat="1" ht="22.5" customHeight="1">
      <c r="B225" s="161"/>
      <c r="E225" s="162" t="s">
        <v>3</v>
      </c>
      <c r="F225" s="253" t="s">
        <v>168</v>
      </c>
      <c r="G225" s="254"/>
      <c r="H225" s="254"/>
      <c r="I225" s="254"/>
      <c r="K225" s="163">
        <v>681.29</v>
      </c>
      <c r="R225" s="164"/>
      <c r="T225" s="165"/>
      <c r="AA225" s="166"/>
      <c r="AT225" s="167" t="s">
        <v>167</v>
      </c>
      <c r="AU225" s="167" t="s">
        <v>103</v>
      </c>
      <c r="AV225" s="11" t="s">
        <v>164</v>
      </c>
      <c r="AW225" s="11" t="s">
        <v>36</v>
      </c>
      <c r="AX225" s="11" t="s">
        <v>21</v>
      </c>
      <c r="AY225" s="167" t="s">
        <v>159</v>
      </c>
    </row>
    <row r="226" spans="2:65" s="1" customFormat="1" ht="22.5" customHeight="1">
      <c r="B226" s="121"/>
      <c r="C226" s="168" t="s">
        <v>284</v>
      </c>
      <c r="D226" s="168" t="s">
        <v>262</v>
      </c>
      <c r="E226" s="169" t="s">
        <v>289</v>
      </c>
      <c r="F226" s="256" t="s">
        <v>290</v>
      </c>
      <c r="G226" s="257"/>
      <c r="H226" s="257"/>
      <c r="I226" s="257"/>
      <c r="J226" s="170" t="s">
        <v>291</v>
      </c>
      <c r="K226" s="171">
        <v>7.494</v>
      </c>
      <c r="L226" s="258">
        <v>0</v>
      </c>
      <c r="M226" s="257"/>
      <c r="N226" s="259">
        <f>ROUND(L226*K226,2)</f>
        <v>0</v>
      </c>
      <c r="O226" s="248"/>
      <c r="P226" s="248"/>
      <c r="Q226" s="248"/>
      <c r="R226" s="123"/>
      <c r="T226" s="152" t="s">
        <v>3</v>
      </c>
      <c r="U226" s="40" t="s">
        <v>44</v>
      </c>
      <c r="W226" s="153">
        <f>V226*K226</f>
        <v>0</v>
      </c>
      <c r="X226" s="153">
        <v>0.001</v>
      </c>
      <c r="Y226" s="153">
        <f>X226*K226</f>
        <v>0.007494</v>
      </c>
      <c r="Z226" s="153">
        <v>0</v>
      </c>
      <c r="AA226" s="154">
        <f>Z226*K226</f>
        <v>0</v>
      </c>
      <c r="AR226" s="17" t="s">
        <v>265</v>
      </c>
      <c r="AT226" s="17" t="s">
        <v>262</v>
      </c>
      <c r="AU226" s="17" t="s">
        <v>103</v>
      </c>
      <c r="AY226" s="17" t="s">
        <v>159</v>
      </c>
      <c r="BE226" s="98">
        <f>IF(U226="základní",N226,0)</f>
        <v>0</v>
      </c>
      <c r="BF226" s="98">
        <f>IF(U226="snížená",N226,0)</f>
        <v>0</v>
      </c>
      <c r="BG226" s="98">
        <f>IF(U226="zákl. přenesená",N226,0)</f>
        <v>0</v>
      </c>
      <c r="BH226" s="98">
        <f>IF(U226="sníž. přenesená",N226,0)</f>
        <v>0</v>
      </c>
      <c r="BI226" s="98">
        <f>IF(U226="nulová",N226,0)</f>
        <v>0</v>
      </c>
      <c r="BJ226" s="17" t="s">
        <v>21</v>
      </c>
      <c r="BK226" s="98">
        <f>ROUND(L226*K226,2)</f>
        <v>0</v>
      </c>
      <c r="BL226" s="17" t="s">
        <v>196</v>
      </c>
      <c r="BM226" s="17" t="s">
        <v>748</v>
      </c>
    </row>
    <row r="227" spans="2:65" s="1" customFormat="1" ht="31.5" customHeight="1">
      <c r="B227" s="121"/>
      <c r="C227" s="148" t="s">
        <v>288</v>
      </c>
      <c r="D227" s="148" t="s">
        <v>160</v>
      </c>
      <c r="E227" s="149" t="s">
        <v>294</v>
      </c>
      <c r="F227" s="247" t="s">
        <v>295</v>
      </c>
      <c r="G227" s="248"/>
      <c r="H227" s="248"/>
      <c r="I227" s="248"/>
      <c r="J227" s="150" t="s">
        <v>229</v>
      </c>
      <c r="K227" s="151">
        <v>3.177</v>
      </c>
      <c r="L227" s="249">
        <v>0</v>
      </c>
      <c r="M227" s="248"/>
      <c r="N227" s="250">
        <f>ROUND(L227*K227,2)</f>
        <v>0</v>
      </c>
      <c r="O227" s="248"/>
      <c r="P227" s="248"/>
      <c r="Q227" s="248"/>
      <c r="R227" s="123"/>
      <c r="T227" s="152" t="s">
        <v>3</v>
      </c>
      <c r="U227" s="40" t="s">
        <v>44</v>
      </c>
      <c r="W227" s="153">
        <f>V227*K227</f>
        <v>0</v>
      </c>
      <c r="X227" s="153">
        <v>0</v>
      </c>
      <c r="Y227" s="153">
        <f>X227*K227</f>
        <v>0</v>
      </c>
      <c r="Z227" s="153">
        <v>0</v>
      </c>
      <c r="AA227" s="154">
        <f>Z227*K227</f>
        <v>0</v>
      </c>
      <c r="AR227" s="17" t="s">
        <v>196</v>
      </c>
      <c r="AT227" s="17" t="s">
        <v>160</v>
      </c>
      <c r="AU227" s="17" t="s">
        <v>103</v>
      </c>
      <c r="AY227" s="17" t="s">
        <v>159</v>
      </c>
      <c r="BE227" s="98">
        <f>IF(U227="základní",N227,0)</f>
        <v>0</v>
      </c>
      <c r="BF227" s="98">
        <f>IF(U227="snížená",N227,0)</f>
        <v>0</v>
      </c>
      <c r="BG227" s="98">
        <f>IF(U227="zákl. přenesená",N227,0)</f>
        <v>0</v>
      </c>
      <c r="BH227" s="98">
        <f>IF(U227="sníž. přenesená",N227,0)</f>
        <v>0</v>
      </c>
      <c r="BI227" s="98">
        <f>IF(U227="nulová",N227,0)</f>
        <v>0</v>
      </c>
      <c r="BJ227" s="17" t="s">
        <v>21</v>
      </c>
      <c r="BK227" s="98">
        <f>ROUND(L227*K227,2)</f>
        <v>0</v>
      </c>
      <c r="BL227" s="17" t="s">
        <v>196</v>
      </c>
      <c r="BM227" s="17" t="s">
        <v>749</v>
      </c>
    </row>
    <row r="228" spans="2:63" s="9" customFormat="1" ht="29.85" customHeight="1">
      <c r="B228" s="138"/>
      <c r="D228" s="147" t="s">
        <v>122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273">
        <f>BK228</f>
        <v>0</v>
      </c>
      <c r="O228" s="274"/>
      <c r="P228" s="274"/>
      <c r="Q228" s="274"/>
      <c r="R228" s="140"/>
      <c r="T228" s="141"/>
      <c r="W228" s="142">
        <f>SUM(W229:W232)</f>
        <v>0</v>
      </c>
      <c r="Y228" s="142">
        <f>SUM(Y229:Y232)</f>
        <v>0.00545</v>
      </c>
      <c r="AA228" s="143">
        <f>SUM(AA229:AA232)</f>
        <v>0</v>
      </c>
      <c r="AR228" s="144" t="s">
        <v>103</v>
      </c>
      <c r="AT228" s="145" t="s">
        <v>78</v>
      </c>
      <c r="AU228" s="145" t="s">
        <v>21</v>
      </c>
      <c r="AY228" s="144" t="s">
        <v>159</v>
      </c>
      <c r="BK228" s="146">
        <f>SUM(BK229:BK232)</f>
        <v>0</v>
      </c>
    </row>
    <row r="229" spans="2:65" s="1" customFormat="1" ht="31.5" customHeight="1">
      <c r="B229" s="121"/>
      <c r="C229" s="148" t="s">
        <v>293</v>
      </c>
      <c r="D229" s="148" t="s">
        <v>160</v>
      </c>
      <c r="E229" s="149" t="s">
        <v>298</v>
      </c>
      <c r="F229" s="247" t="s">
        <v>299</v>
      </c>
      <c r="G229" s="248"/>
      <c r="H229" s="248"/>
      <c r="I229" s="248"/>
      <c r="J229" s="150" t="s">
        <v>211</v>
      </c>
      <c r="K229" s="151">
        <v>5</v>
      </c>
      <c r="L229" s="249">
        <v>0</v>
      </c>
      <c r="M229" s="248"/>
      <c r="N229" s="250">
        <f>ROUND(L229*K229,2)</f>
        <v>0</v>
      </c>
      <c r="O229" s="248"/>
      <c r="P229" s="248"/>
      <c r="Q229" s="248"/>
      <c r="R229" s="123"/>
      <c r="T229" s="152" t="s">
        <v>3</v>
      </c>
      <c r="U229" s="40" t="s">
        <v>44</v>
      </c>
      <c r="W229" s="153">
        <f>V229*K229</f>
        <v>0</v>
      </c>
      <c r="X229" s="153">
        <v>0.00109</v>
      </c>
      <c r="Y229" s="153">
        <f>X229*K229</f>
        <v>0.00545</v>
      </c>
      <c r="Z229" s="153">
        <v>0</v>
      </c>
      <c r="AA229" s="154">
        <f>Z229*K229</f>
        <v>0</v>
      </c>
      <c r="AR229" s="17" t="s">
        <v>196</v>
      </c>
      <c r="AT229" s="17" t="s">
        <v>160</v>
      </c>
      <c r="AU229" s="17" t="s">
        <v>103</v>
      </c>
      <c r="AY229" s="17" t="s">
        <v>159</v>
      </c>
      <c r="BE229" s="98">
        <f>IF(U229="základní",N229,0)</f>
        <v>0</v>
      </c>
      <c r="BF229" s="98">
        <f>IF(U229="snížená",N229,0)</f>
        <v>0</v>
      </c>
      <c r="BG229" s="98">
        <f>IF(U229="zákl. přenesená",N229,0)</f>
        <v>0</v>
      </c>
      <c r="BH229" s="98">
        <f>IF(U229="sníž. přenesená",N229,0)</f>
        <v>0</v>
      </c>
      <c r="BI229" s="98">
        <f>IF(U229="nulová",N229,0)</f>
        <v>0</v>
      </c>
      <c r="BJ229" s="17" t="s">
        <v>21</v>
      </c>
      <c r="BK229" s="98">
        <f>ROUND(L229*K229,2)</f>
        <v>0</v>
      </c>
      <c r="BL229" s="17" t="s">
        <v>196</v>
      </c>
      <c r="BM229" s="17" t="s">
        <v>750</v>
      </c>
    </row>
    <row r="230" spans="2:51" s="10" customFormat="1" ht="31.5" customHeight="1">
      <c r="B230" s="155"/>
      <c r="E230" s="156" t="s">
        <v>3</v>
      </c>
      <c r="F230" s="251" t="s">
        <v>952</v>
      </c>
      <c r="G230" s="252"/>
      <c r="H230" s="252"/>
      <c r="I230" s="252"/>
      <c r="K230" s="157">
        <v>5</v>
      </c>
      <c r="R230" s="158"/>
      <c r="T230" s="159"/>
      <c r="AA230" s="160"/>
      <c r="AT230" s="156" t="s">
        <v>167</v>
      </c>
      <c r="AU230" s="156" t="s">
        <v>103</v>
      </c>
      <c r="AV230" s="10" t="s">
        <v>103</v>
      </c>
      <c r="AW230" s="10" t="s">
        <v>36</v>
      </c>
      <c r="AX230" s="10" t="s">
        <v>79</v>
      </c>
      <c r="AY230" s="156" t="s">
        <v>159</v>
      </c>
    </row>
    <row r="231" spans="2:51" s="11" customFormat="1" ht="22.5" customHeight="1">
      <c r="B231" s="161"/>
      <c r="E231" s="162" t="s">
        <v>3</v>
      </c>
      <c r="F231" s="253" t="s">
        <v>168</v>
      </c>
      <c r="G231" s="254"/>
      <c r="H231" s="254"/>
      <c r="I231" s="254"/>
      <c r="K231" s="163">
        <v>5</v>
      </c>
      <c r="R231" s="164"/>
      <c r="T231" s="165"/>
      <c r="AA231" s="166"/>
      <c r="AT231" s="167" t="s">
        <v>167</v>
      </c>
      <c r="AU231" s="167" t="s">
        <v>103</v>
      </c>
      <c r="AV231" s="11" t="s">
        <v>164</v>
      </c>
      <c r="AW231" s="11" t="s">
        <v>36</v>
      </c>
      <c r="AX231" s="11" t="s">
        <v>21</v>
      </c>
      <c r="AY231" s="167" t="s">
        <v>159</v>
      </c>
    </row>
    <row r="232" spans="2:65" s="1" customFormat="1" ht="31.5" customHeight="1">
      <c r="B232" s="121"/>
      <c r="C232" s="148" t="s">
        <v>297</v>
      </c>
      <c r="D232" s="148" t="s">
        <v>160</v>
      </c>
      <c r="E232" s="149" t="s">
        <v>302</v>
      </c>
      <c r="F232" s="247" t="s">
        <v>303</v>
      </c>
      <c r="G232" s="248"/>
      <c r="H232" s="248"/>
      <c r="I232" s="248"/>
      <c r="J232" s="150" t="s">
        <v>229</v>
      </c>
      <c r="K232" s="151">
        <v>0.005</v>
      </c>
      <c r="L232" s="249">
        <v>0</v>
      </c>
      <c r="M232" s="248"/>
      <c r="N232" s="250">
        <f>ROUND(L232*K232,2)</f>
        <v>0</v>
      </c>
      <c r="O232" s="248"/>
      <c r="P232" s="248"/>
      <c r="Q232" s="248"/>
      <c r="R232" s="123"/>
      <c r="T232" s="152" t="s">
        <v>3</v>
      </c>
      <c r="U232" s="40" t="s">
        <v>44</v>
      </c>
      <c r="W232" s="153">
        <f>V232*K232</f>
        <v>0</v>
      </c>
      <c r="X232" s="153">
        <v>0</v>
      </c>
      <c r="Y232" s="153">
        <f>X232*K232</f>
        <v>0</v>
      </c>
      <c r="Z232" s="153">
        <v>0</v>
      </c>
      <c r="AA232" s="154">
        <f>Z232*K232</f>
        <v>0</v>
      </c>
      <c r="AR232" s="17" t="s">
        <v>196</v>
      </c>
      <c r="AT232" s="17" t="s">
        <v>160</v>
      </c>
      <c r="AU232" s="17" t="s">
        <v>103</v>
      </c>
      <c r="AY232" s="17" t="s">
        <v>159</v>
      </c>
      <c r="BE232" s="98">
        <f>IF(U232="základní",N232,0)</f>
        <v>0</v>
      </c>
      <c r="BF232" s="98">
        <f>IF(U232="snížená",N232,0)</f>
        <v>0</v>
      </c>
      <c r="BG232" s="98">
        <f>IF(U232="zákl. přenesená",N232,0)</f>
        <v>0</v>
      </c>
      <c r="BH232" s="98">
        <f>IF(U232="sníž. přenesená",N232,0)</f>
        <v>0</v>
      </c>
      <c r="BI232" s="98">
        <f>IF(U232="nulová",N232,0)</f>
        <v>0</v>
      </c>
      <c r="BJ232" s="17" t="s">
        <v>21</v>
      </c>
      <c r="BK232" s="98">
        <f>ROUND(L232*K232,2)</f>
        <v>0</v>
      </c>
      <c r="BL232" s="17" t="s">
        <v>196</v>
      </c>
      <c r="BM232" s="17" t="s">
        <v>752</v>
      </c>
    </row>
    <row r="233" spans="2:63" s="9" customFormat="1" ht="29.85" customHeight="1">
      <c r="B233" s="138"/>
      <c r="D233" s="147" t="s">
        <v>123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273">
        <f>BK233</f>
        <v>0</v>
      </c>
      <c r="O233" s="274"/>
      <c r="P233" s="274"/>
      <c r="Q233" s="274"/>
      <c r="R233" s="140"/>
      <c r="T233" s="141"/>
      <c r="W233" s="142">
        <f>W234</f>
        <v>0</v>
      </c>
      <c r="Y233" s="142">
        <f>Y234</f>
        <v>0</v>
      </c>
      <c r="AA233" s="143">
        <f>AA234</f>
        <v>0</v>
      </c>
      <c r="AR233" s="144" t="s">
        <v>103</v>
      </c>
      <c r="AT233" s="145" t="s">
        <v>78</v>
      </c>
      <c r="AU233" s="145" t="s">
        <v>21</v>
      </c>
      <c r="AY233" s="144" t="s">
        <v>159</v>
      </c>
      <c r="BK233" s="146">
        <f>BK234</f>
        <v>0</v>
      </c>
    </row>
    <row r="234" spans="2:65" s="1" customFormat="1" ht="31.5" customHeight="1">
      <c r="B234" s="121"/>
      <c r="C234" s="148" t="s">
        <v>265</v>
      </c>
      <c r="D234" s="148" t="s">
        <v>160</v>
      </c>
      <c r="E234" s="149" t="s">
        <v>306</v>
      </c>
      <c r="F234" s="247" t="s">
        <v>307</v>
      </c>
      <c r="G234" s="248"/>
      <c r="H234" s="248"/>
      <c r="I234" s="248"/>
      <c r="J234" s="150" t="s">
        <v>206</v>
      </c>
      <c r="K234" s="151">
        <v>1</v>
      </c>
      <c r="L234" s="249">
        <v>0</v>
      </c>
      <c r="M234" s="248"/>
      <c r="N234" s="250">
        <f>ROUND(L234*K234,2)</f>
        <v>0</v>
      </c>
      <c r="O234" s="248"/>
      <c r="P234" s="248"/>
      <c r="Q234" s="248"/>
      <c r="R234" s="123"/>
      <c r="T234" s="152" t="s">
        <v>3</v>
      </c>
      <c r="U234" s="40" t="s">
        <v>44</v>
      </c>
      <c r="W234" s="153">
        <f>V234*K234</f>
        <v>0</v>
      </c>
      <c r="X234" s="153">
        <v>0</v>
      </c>
      <c r="Y234" s="153">
        <f>X234*K234</f>
        <v>0</v>
      </c>
      <c r="Z234" s="153">
        <v>0</v>
      </c>
      <c r="AA234" s="15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98">
        <f>IF(U234="základní",N234,0)</f>
        <v>0</v>
      </c>
      <c r="BF234" s="98">
        <f>IF(U234="snížená",N234,0)</f>
        <v>0</v>
      </c>
      <c r="BG234" s="98">
        <f>IF(U234="zákl. přenesená",N234,0)</f>
        <v>0</v>
      </c>
      <c r="BH234" s="98">
        <f>IF(U234="sníž. přenesená",N234,0)</f>
        <v>0</v>
      </c>
      <c r="BI234" s="98">
        <f>IF(U234="nulová",N234,0)</f>
        <v>0</v>
      </c>
      <c r="BJ234" s="17" t="s">
        <v>21</v>
      </c>
      <c r="BK234" s="98">
        <f>ROUND(L234*K234,2)</f>
        <v>0</v>
      </c>
      <c r="BL234" s="17" t="s">
        <v>196</v>
      </c>
      <c r="BM234" s="17" t="s">
        <v>753</v>
      </c>
    </row>
    <row r="235" spans="2:63" s="9" customFormat="1" ht="29.85" customHeight="1">
      <c r="B235" s="138"/>
      <c r="D235" s="147" t="s">
        <v>124</v>
      </c>
      <c r="E235" s="147"/>
      <c r="F235" s="147"/>
      <c r="G235" s="147"/>
      <c r="H235" s="147"/>
      <c r="I235" s="147"/>
      <c r="J235" s="147"/>
      <c r="K235" s="147"/>
      <c r="L235" s="147"/>
      <c r="M235" s="147"/>
      <c r="N235" s="273">
        <f>BK235</f>
        <v>0</v>
      </c>
      <c r="O235" s="274"/>
      <c r="P235" s="274"/>
      <c r="Q235" s="274"/>
      <c r="R235" s="140"/>
      <c r="T235" s="141"/>
      <c r="W235" s="142">
        <f>SUM(W236:W276)</f>
        <v>0</v>
      </c>
      <c r="Y235" s="142">
        <f>SUM(Y236:Y276)</f>
        <v>0.123809</v>
      </c>
      <c r="AA235" s="143">
        <f>SUM(AA236:AA276)</f>
        <v>0</v>
      </c>
      <c r="AR235" s="144" t="s">
        <v>103</v>
      </c>
      <c r="AT235" s="145" t="s">
        <v>78</v>
      </c>
      <c r="AU235" s="145" t="s">
        <v>21</v>
      </c>
      <c r="AY235" s="144" t="s">
        <v>159</v>
      </c>
      <c r="BK235" s="146">
        <f>SUM(BK236:BK276)</f>
        <v>0</v>
      </c>
    </row>
    <row r="236" spans="2:65" s="1" customFormat="1" ht="31.5" customHeight="1">
      <c r="B236" s="121"/>
      <c r="C236" s="148" t="s">
        <v>305</v>
      </c>
      <c r="D236" s="148" t="s">
        <v>160</v>
      </c>
      <c r="E236" s="149" t="s">
        <v>310</v>
      </c>
      <c r="F236" s="247" t="s">
        <v>311</v>
      </c>
      <c r="G236" s="248"/>
      <c r="H236" s="248"/>
      <c r="I236" s="248"/>
      <c r="J236" s="150" t="s">
        <v>211</v>
      </c>
      <c r="K236" s="151">
        <v>124.24</v>
      </c>
      <c r="L236" s="249">
        <v>0</v>
      </c>
      <c r="M236" s="248"/>
      <c r="N236" s="250">
        <f>ROUND(L236*K236,2)</f>
        <v>0</v>
      </c>
      <c r="O236" s="248"/>
      <c r="P236" s="248"/>
      <c r="Q236" s="248"/>
      <c r="R236" s="123"/>
      <c r="T236" s="152" t="s">
        <v>3</v>
      </c>
      <c r="U236" s="40" t="s">
        <v>44</v>
      </c>
      <c r="W236" s="153">
        <f>V236*K236</f>
        <v>0</v>
      </c>
      <c r="X236" s="153">
        <v>0</v>
      </c>
      <c r="Y236" s="153">
        <f>X236*K236</f>
        <v>0</v>
      </c>
      <c r="Z236" s="153">
        <v>0</v>
      </c>
      <c r="AA236" s="154">
        <f>Z236*K236</f>
        <v>0</v>
      </c>
      <c r="AR236" s="17" t="s">
        <v>196</v>
      </c>
      <c r="AT236" s="17" t="s">
        <v>160</v>
      </c>
      <c r="AU236" s="17" t="s">
        <v>103</v>
      </c>
      <c r="AY236" s="17" t="s">
        <v>159</v>
      </c>
      <c r="BE236" s="98">
        <f>IF(U236="základní",N236,0)</f>
        <v>0</v>
      </c>
      <c r="BF236" s="98">
        <f>IF(U236="snížená",N236,0)</f>
        <v>0</v>
      </c>
      <c r="BG236" s="98">
        <f>IF(U236="zákl. přenesená",N236,0)</f>
        <v>0</v>
      </c>
      <c r="BH236" s="98">
        <f>IF(U236="sníž. přenesená",N236,0)</f>
        <v>0</v>
      </c>
      <c r="BI236" s="98">
        <f>IF(U236="nulová",N236,0)</f>
        <v>0</v>
      </c>
      <c r="BJ236" s="17" t="s">
        <v>21</v>
      </c>
      <c r="BK236" s="98">
        <f>ROUND(L236*K236,2)</f>
        <v>0</v>
      </c>
      <c r="BL236" s="17" t="s">
        <v>196</v>
      </c>
      <c r="BM236" s="17" t="s">
        <v>754</v>
      </c>
    </row>
    <row r="237" spans="2:51" s="10" customFormat="1" ht="22.5" customHeight="1">
      <c r="B237" s="155"/>
      <c r="E237" s="156" t="s">
        <v>3</v>
      </c>
      <c r="F237" s="251" t="s">
        <v>953</v>
      </c>
      <c r="G237" s="252"/>
      <c r="H237" s="252"/>
      <c r="I237" s="252"/>
      <c r="K237" s="157">
        <v>53.07</v>
      </c>
      <c r="R237" s="158"/>
      <c r="T237" s="159"/>
      <c r="AA237" s="160"/>
      <c r="AT237" s="156" t="s">
        <v>167</v>
      </c>
      <c r="AU237" s="156" t="s">
        <v>103</v>
      </c>
      <c r="AV237" s="10" t="s">
        <v>103</v>
      </c>
      <c r="AW237" s="10" t="s">
        <v>36</v>
      </c>
      <c r="AX237" s="10" t="s">
        <v>79</v>
      </c>
      <c r="AY237" s="156" t="s">
        <v>159</v>
      </c>
    </row>
    <row r="238" spans="2:51" s="10" customFormat="1" ht="22.5" customHeight="1">
      <c r="B238" s="155"/>
      <c r="E238" s="156" t="s">
        <v>3</v>
      </c>
      <c r="F238" s="260" t="s">
        <v>954</v>
      </c>
      <c r="G238" s="252"/>
      <c r="H238" s="252"/>
      <c r="I238" s="252"/>
      <c r="K238" s="157">
        <v>5.26</v>
      </c>
      <c r="R238" s="158"/>
      <c r="T238" s="159"/>
      <c r="AA238" s="160"/>
      <c r="AT238" s="156" t="s">
        <v>167</v>
      </c>
      <c r="AU238" s="156" t="s">
        <v>103</v>
      </c>
      <c r="AV238" s="10" t="s">
        <v>103</v>
      </c>
      <c r="AW238" s="10" t="s">
        <v>36</v>
      </c>
      <c r="AX238" s="10" t="s">
        <v>79</v>
      </c>
      <c r="AY238" s="156" t="s">
        <v>159</v>
      </c>
    </row>
    <row r="239" spans="2:51" s="10" customFormat="1" ht="22.5" customHeight="1">
      <c r="B239" s="155"/>
      <c r="E239" s="156" t="s">
        <v>3</v>
      </c>
      <c r="F239" s="260" t="s">
        <v>955</v>
      </c>
      <c r="G239" s="252"/>
      <c r="H239" s="252"/>
      <c r="I239" s="252"/>
      <c r="K239" s="157">
        <v>53.16</v>
      </c>
      <c r="R239" s="158"/>
      <c r="T239" s="159"/>
      <c r="AA239" s="160"/>
      <c r="AT239" s="156" t="s">
        <v>167</v>
      </c>
      <c r="AU239" s="156" t="s">
        <v>103</v>
      </c>
      <c r="AV239" s="10" t="s">
        <v>103</v>
      </c>
      <c r="AW239" s="10" t="s">
        <v>36</v>
      </c>
      <c r="AX239" s="10" t="s">
        <v>79</v>
      </c>
      <c r="AY239" s="156" t="s">
        <v>159</v>
      </c>
    </row>
    <row r="240" spans="2:51" s="10" customFormat="1" ht="22.5" customHeight="1">
      <c r="B240" s="155"/>
      <c r="E240" s="156" t="s">
        <v>3</v>
      </c>
      <c r="F240" s="260" t="s">
        <v>956</v>
      </c>
      <c r="G240" s="252"/>
      <c r="H240" s="252"/>
      <c r="I240" s="252"/>
      <c r="K240" s="157">
        <v>12.75</v>
      </c>
      <c r="R240" s="158"/>
      <c r="T240" s="159"/>
      <c r="AA240" s="160"/>
      <c r="AT240" s="156" t="s">
        <v>167</v>
      </c>
      <c r="AU240" s="156" t="s">
        <v>103</v>
      </c>
      <c r="AV240" s="10" t="s">
        <v>103</v>
      </c>
      <c r="AW240" s="10" t="s">
        <v>36</v>
      </c>
      <c r="AX240" s="10" t="s">
        <v>79</v>
      </c>
      <c r="AY240" s="156" t="s">
        <v>159</v>
      </c>
    </row>
    <row r="241" spans="2:51" s="11" customFormat="1" ht="22.5" customHeight="1">
      <c r="B241" s="161"/>
      <c r="E241" s="162" t="s">
        <v>3</v>
      </c>
      <c r="F241" s="253" t="s">
        <v>168</v>
      </c>
      <c r="G241" s="254"/>
      <c r="H241" s="254"/>
      <c r="I241" s="254"/>
      <c r="K241" s="163">
        <v>124.24</v>
      </c>
      <c r="R241" s="164"/>
      <c r="T241" s="165"/>
      <c r="AA241" s="166"/>
      <c r="AT241" s="167" t="s">
        <v>167</v>
      </c>
      <c r="AU241" s="167" t="s">
        <v>103</v>
      </c>
      <c r="AV241" s="11" t="s">
        <v>164</v>
      </c>
      <c r="AW241" s="11" t="s">
        <v>36</v>
      </c>
      <c r="AX241" s="11" t="s">
        <v>21</v>
      </c>
      <c r="AY241" s="167" t="s">
        <v>159</v>
      </c>
    </row>
    <row r="242" spans="2:65" s="1" customFormat="1" ht="22.5" customHeight="1">
      <c r="B242" s="121"/>
      <c r="C242" s="168" t="s">
        <v>309</v>
      </c>
      <c r="D242" s="168" t="s">
        <v>262</v>
      </c>
      <c r="E242" s="169" t="s">
        <v>316</v>
      </c>
      <c r="F242" s="256" t="s">
        <v>317</v>
      </c>
      <c r="G242" s="257"/>
      <c r="H242" s="257"/>
      <c r="I242" s="257"/>
      <c r="J242" s="170" t="s">
        <v>291</v>
      </c>
      <c r="K242" s="171">
        <v>77.029</v>
      </c>
      <c r="L242" s="258">
        <v>0</v>
      </c>
      <c r="M242" s="257"/>
      <c r="N242" s="259">
        <f>ROUND(L242*K242,2)</f>
        <v>0</v>
      </c>
      <c r="O242" s="248"/>
      <c r="P242" s="248"/>
      <c r="Q242" s="248"/>
      <c r="R242" s="123"/>
      <c r="T242" s="152" t="s">
        <v>3</v>
      </c>
      <c r="U242" s="40" t="s">
        <v>44</v>
      </c>
      <c r="W242" s="153">
        <f>V242*K242</f>
        <v>0</v>
      </c>
      <c r="X242" s="153">
        <v>0.001</v>
      </c>
      <c r="Y242" s="153">
        <f>X242*K242</f>
        <v>0.077029</v>
      </c>
      <c r="Z242" s="153">
        <v>0</v>
      </c>
      <c r="AA242" s="154">
        <f>Z242*K242</f>
        <v>0</v>
      </c>
      <c r="AR242" s="17" t="s">
        <v>265</v>
      </c>
      <c r="AT242" s="17" t="s">
        <v>262</v>
      </c>
      <c r="AU242" s="17" t="s">
        <v>103</v>
      </c>
      <c r="AY242" s="17" t="s">
        <v>159</v>
      </c>
      <c r="BE242" s="98">
        <f>IF(U242="základní",N242,0)</f>
        <v>0</v>
      </c>
      <c r="BF242" s="98">
        <f>IF(U242="snížená",N242,0)</f>
        <v>0</v>
      </c>
      <c r="BG242" s="98">
        <f>IF(U242="zákl. přenesená",N242,0)</f>
        <v>0</v>
      </c>
      <c r="BH242" s="98">
        <f>IF(U242="sníž. přenesená",N242,0)</f>
        <v>0</v>
      </c>
      <c r="BI242" s="98">
        <f>IF(U242="nulová",N242,0)</f>
        <v>0</v>
      </c>
      <c r="BJ242" s="17" t="s">
        <v>21</v>
      </c>
      <c r="BK242" s="98">
        <f>ROUND(L242*K242,2)</f>
        <v>0</v>
      </c>
      <c r="BL242" s="17" t="s">
        <v>196</v>
      </c>
      <c r="BM242" s="17" t="s">
        <v>758</v>
      </c>
    </row>
    <row r="243" spans="2:51" s="10" customFormat="1" ht="22.5" customHeight="1">
      <c r="B243" s="155"/>
      <c r="E243" s="156" t="s">
        <v>3</v>
      </c>
      <c r="F243" s="251" t="s">
        <v>957</v>
      </c>
      <c r="G243" s="252"/>
      <c r="H243" s="252"/>
      <c r="I243" s="252"/>
      <c r="K243" s="157">
        <v>77.029</v>
      </c>
      <c r="R243" s="158"/>
      <c r="T243" s="159"/>
      <c r="AA243" s="160"/>
      <c r="AT243" s="156" t="s">
        <v>167</v>
      </c>
      <c r="AU243" s="156" t="s">
        <v>103</v>
      </c>
      <c r="AV243" s="10" t="s">
        <v>103</v>
      </c>
      <c r="AW243" s="10" t="s">
        <v>36</v>
      </c>
      <c r="AX243" s="10" t="s">
        <v>79</v>
      </c>
      <c r="AY243" s="156" t="s">
        <v>159</v>
      </c>
    </row>
    <row r="244" spans="2:51" s="11" customFormat="1" ht="22.5" customHeight="1">
      <c r="B244" s="161"/>
      <c r="E244" s="162" t="s">
        <v>3</v>
      </c>
      <c r="F244" s="253" t="s">
        <v>168</v>
      </c>
      <c r="G244" s="254"/>
      <c r="H244" s="254"/>
      <c r="I244" s="254"/>
      <c r="K244" s="163">
        <v>77.029</v>
      </c>
      <c r="R244" s="164"/>
      <c r="T244" s="165"/>
      <c r="AA244" s="166"/>
      <c r="AT244" s="167" t="s">
        <v>167</v>
      </c>
      <c r="AU244" s="167" t="s">
        <v>103</v>
      </c>
      <c r="AV244" s="11" t="s">
        <v>164</v>
      </c>
      <c r="AW244" s="11" t="s">
        <v>36</v>
      </c>
      <c r="AX244" s="11" t="s">
        <v>21</v>
      </c>
      <c r="AY244" s="167" t="s">
        <v>159</v>
      </c>
    </row>
    <row r="245" spans="2:65" s="1" customFormat="1" ht="22.5" customHeight="1">
      <c r="B245" s="121"/>
      <c r="C245" s="168" t="s">
        <v>315</v>
      </c>
      <c r="D245" s="168" t="s">
        <v>262</v>
      </c>
      <c r="E245" s="169" t="s">
        <v>321</v>
      </c>
      <c r="F245" s="256" t="s">
        <v>322</v>
      </c>
      <c r="G245" s="257"/>
      <c r="H245" s="257"/>
      <c r="I245" s="257"/>
      <c r="J245" s="170" t="s">
        <v>206</v>
      </c>
      <c r="K245" s="171">
        <v>130</v>
      </c>
      <c r="L245" s="258">
        <v>0</v>
      </c>
      <c r="M245" s="257"/>
      <c r="N245" s="259">
        <f>ROUND(L245*K245,2)</f>
        <v>0</v>
      </c>
      <c r="O245" s="248"/>
      <c r="P245" s="248"/>
      <c r="Q245" s="248"/>
      <c r="R245" s="123"/>
      <c r="T245" s="152" t="s">
        <v>3</v>
      </c>
      <c r="U245" s="40" t="s">
        <v>44</v>
      </c>
      <c r="W245" s="153">
        <f>V245*K245</f>
        <v>0</v>
      </c>
      <c r="X245" s="153">
        <v>0.00028</v>
      </c>
      <c r="Y245" s="153">
        <f>X245*K245</f>
        <v>0.036399999999999995</v>
      </c>
      <c r="Z245" s="153">
        <v>0</v>
      </c>
      <c r="AA245" s="154">
        <f>Z245*K245</f>
        <v>0</v>
      </c>
      <c r="AR245" s="17" t="s">
        <v>265</v>
      </c>
      <c r="AT245" s="17" t="s">
        <v>262</v>
      </c>
      <c r="AU245" s="17" t="s">
        <v>103</v>
      </c>
      <c r="AY245" s="17" t="s">
        <v>159</v>
      </c>
      <c r="BE245" s="98">
        <f>IF(U245="základní",N245,0)</f>
        <v>0</v>
      </c>
      <c r="BF245" s="98">
        <f>IF(U245="snížená",N245,0)</f>
        <v>0</v>
      </c>
      <c r="BG245" s="98">
        <f>IF(U245="zákl. přenesená",N245,0)</f>
        <v>0</v>
      </c>
      <c r="BH245" s="98">
        <f>IF(U245="sníž. přenesená",N245,0)</f>
        <v>0</v>
      </c>
      <c r="BI245" s="98">
        <f>IF(U245="nulová",N245,0)</f>
        <v>0</v>
      </c>
      <c r="BJ245" s="17" t="s">
        <v>21</v>
      </c>
      <c r="BK245" s="98">
        <f>ROUND(L245*K245,2)</f>
        <v>0</v>
      </c>
      <c r="BL245" s="17" t="s">
        <v>196</v>
      </c>
      <c r="BM245" s="17" t="s">
        <v>760</v>
      </c>
    </row>
    <row r="246" spans="2:51" s="10" customFormat="1" ht="22.5" customHeight="1">
      <c r="B246" s="155"/>
      <c r="E246" s="156" t="s">
        <v>3</v>
      </c>
      <c r="F246" s="251" t="s">
        <v>958</v>
      </c>
      <c r="G246" s="252"/>
      <c r="H246" s="252"/>
      <c r="I246" s="252"/>
      <c r="K246" s="157">
        <v>130</v>
      </c>
      <c r="R246" s="158"/>
      <c r="T246" s="159"/>
      <c r="AA246" s="160"/>
      <c r="AT246" s="156" t="s">
        <v>167</v>
      </c>
      <c r="AU246" s="156" t="s">
        <v>103</v>
      </c>
      <c r="AV246" s="10" t="s">
        <v>103</v>
      </c>
      <c r="AW246" s="10" t="s">
        <v>36</v>
      </c>
      <c r="AX246" s="10" t="s">
        <v>79</v>
      </c>
      <c r="AY246" s="156" t="s">
        <v>159</v>
      </c>
    </row>
    <row r="247" spans="2:51" s="11" customFormat="1" ht="22.5" customHeight="1">
      <c r="B247" s="161"/>
      <c r="E247" s="162" t="s">
        <v>3</v>
      </c>
      <c r="F247" s="253" t="s">
        <v>168</v>
      </c>
      <c r="G247" s="254"/>
      <c r="H247" s="254"/>
      <c r="I247" s="254"/>
      <c r="K247" s="163">
        <v>130</v>
      </c>
      <c r="R247" s="164"/>
      <c r="T247" s="165"/>
      <c r="AA247" s="166"/>
      <c r="AT247" s="167" t="s">
        <v>167</v>
      </c>
      <c r="AU247" s="167" t="s">
        <v>103</v>
      </c>
      <c r="AV247" s="11" t="s">
        <v>164</v>
      </c>
      <c r="AW247" s="11" t="s">
        <v>36</v>
      </c>
      <c r="AX247" s="11" t="s">
        <v>21</v>
      </c>
      <c r="AY247" s="167" t="s">
        <v>159</v>
      </c>
    </row>
    <row r="248" spans="2:65" s="1" customFormat="1" ht="31.5" customHeight="1">
      <c r="B248" s="121"/>
      <c r="C248" s="148" t="s">
        <v>320</v>
      </c>
      <c r="D248" s="148" t="s">
        <v>160</v>
      </c>
      <c r="E248" s="149" t="s">
        <v>325</v>
      </c>
      <c r="F248" s="247" t="s">
        <v>326</v>
      </c>
      <c r="G248" s="248"/>
      <c r="H248" s="248"/>
      <c r="I248" s="248"/>
      <c r="J248" s="150" t="s">
        <v>211</v>
      </c>
      <c r="K248" s="151">
        <v>124.24</v>
      </c>
      <c r="L248" s="249">
        <v>0</v>
      </c>
      <c r="M248" s="248"/>
      <c r="N248" s="250">
        <f>ROUND(L248*K248,2)</f>
        <v>0</v>
      </c>
      <c r="O248" s="248"/>
      <c r="P248" s="248"/>
      <c r="Q248" s="248"/>
      <c r="R248" s="123"/>
      <c r="T248" s="152" t="s">
        <v>3</v>
      </c>
      <c r="U248" s="40" t="s">
        <v>44</v>
      </c>
      <c r="W248" s="153">
        <f>V248*K248</f>
        <v>0</v>
      </c>
      <c r="X248" s="153">
        <v>0</v>
      </c>
      <c r="Y248" s="153">
        <f>X248*K248</f>
        <v>0</v>
      </c>
      <c r="Z248" s="153">
        <v>0</v>
      </c>
      <c r="AA248" s="154">
        <f>Z248*K248</f>
        <v>0</v>
      </c>
      <c r="AR248" s="17" t="s">
        <v>196</v>
      </c>
      <c r="AT248" s="17" t="s">
        <v>160</v>
      </c>
      <c r="AU248" s="17" t="s">
        <v>103</v>
      </c>
      <c r="AY248" s="17" t="s">
        <v>159</v>
      </c>
      <c r="BE248" s="98">
        <f>IF(U248="základní",N248,0)</f>
        <v>0</v>
      </c>
      <c r="BF248" s="98">
        <f>IF(U248="snížená",N248,0)</f>
        <v>0</v>
      </c>
      <c r="BG248" s="98">
        <f>IF(U248="zákl. přenesená",N248,0)</f>
        <v>0</v>
      </c>
      <c r="BH248" s="98">
        <f>IF(U248="sníž. přenesená",N248,0)</f>
        <v>0</v>
      </c>
      <c r="BI248" s="98">
        <f>IF(U248="nulová",N248,0)</f>
        <v>0</v>
      </c>
      <c r="BJ248" s="17" t="s">
        <v>21</v>
      </c>
      <c r="BK248" s="98">
        <f>ROUND(L248*K248,2)</f>
        <v>0</v>
      </c>
      <c r="BL248" s="17" t="s">
        <v>196</v>
      </c>
      <c r="BM248" s="17" t="s">
        <v>761</v>
      </c>
    </row>
    <row r="249" spans="2:51" s="10" customFormat="1" ht="22.5" customHeight="1">
      <c r="B249" s="155"/>
      <c r="E249" s="156" t="s">
        <v>3</v>
      </c>
      <c r="F249" s="251" t="s">
        <v>953</v>
      </c>
      <c r="G249" s="252"/>
      <c r="H249" s="252"/>
      <c r="I249" s="252"/>
      <c r="K249" s="157">
        <v>53.07</v>
      </c>
      <c r="R249" s="158"/>
      <c r="T249" s="159"/>
      <c r="AA249" s="160"/>
      <c r="AT249" s="156" t="s">
        <v>167</v>
      </c>
      <c r="AU249" s="156" t="s">
        <v>103</v>
      </c>
      <c r="AV249" s="10" t="s">
        <v>103</v>
      </c>
      <c r="AW249" s="10" t="s">
        <v>36</v>
      </c>
      <c r="AX249" s="10" t="s">
        <v>79</v>
      </c>
      <c r="AY249" s="156" t="s">
        <v>159</v>
      </c>
    </row>
    <row r="250" spans="2:51" s="10" customFormat="1" ht="22.5" customHeight="1">
      <c r="B250" s="155"/>
      <c r="E250" s="156" t="s">
        <v>3</v>
      </c>
      <c r="F250" s="260" t="s">
        <v>954</v>
      </c>
      <c r="G250" s="252"/>
      <c r="H250" s="252"/>
      <c r="I250" s="252"/>
      <c r="K250" s="157">
        <v>5.26</v>
      </c>
      <c r="R250" s="158"/>
      <c r="T250" s="159"/>
      <c r="AA250" s="160"/>
      <c r="AT250" s="156" t="s">
        <v>167</v>
      </c>
      <c r="AU250" s="156" t="s">
        <v>103</v>
      </c>
      <c r="AV250" s="10" t="s">
        <v>103</v>
      </c>
      <c r="AW250" s="10" t="s">
        <v>36</v>
      </c>
      <c r="AX250" s="10" t="s">
        <v>79</v>
      </c>
      <c r="AY250" s="156" t="s">
        <v>159</v>
      </c>
    </row>
    <row r="251" spans="2:51" s="10" customFormat="1" ht="22.5" customHeight="1">
      <c r="B251" s="155"/>
      <c r="E251" s="156" t="s">
        <v>3</v>
      </c>
      <c r="F251" s="260" t="s">
        <v>955</v>
      </c>
      <c r="G251" s="252"/>
      <c r="H251" s="252"/>
      <c r="I251" s="252"/>
      <c r="K251" s="157">
        <v>53.16</v>
      </c>
      <c r="R251" s="158"/>
      <c r="T251" s="159"/>
      <c r="AA251" s="160"/>
      <c r="AT251" s="156" t="s">
        <v>167</v>
      </c>
      <c r="AU251" s="156" t="s">
        <v>103</v>
      </c>
      <c r="AV251" s="10" t="s">
        <v>103</v>
      </c>
      <c r="AW251" s="10" t="s">
        <v>36</v>
      </c>
      <c r="AX251" s="10" t="s">
        <v>79</v>
      </c>
      <c r="AY251" s="156" t="s">
        <v>159</v>
      </c>
    </row>
    <row r="252" spans="2:51" s="10" customFormat="1" ht="22.5" customHeight="1">
      <c r="B252" s="155"/>
      <c r="E252" s="156" t="s">
        <v>3</v>
      </c>
      <c r="F252" s="260" t="s">
        <v>956</v>
      </c>
      <c r="G252" s="252"/>
      <c r="H252" s="252"/>
      <c r="I252" s="252"/>
      <c r="K252" s="157">
        <v>12.75</v>
      </c>
      <c r="R252" s="158"/>
      <c r="T252" s="159"/>
      <c r="AA252" s="160"/>
      <c r="AT252" s="156" t="s">
        <v>167</v>
      </c>
      <c r="AU252" s="156" t="s">
        <v>103</v>
      </c>
      <c r="AV252" s="10" t="s">
        <v>103</v>
      </c>
      <c r="AW252" s="10" t="s">
        <v>36</v>
      </c>
      <c r="AX252" s="10" t="s">
        <v>79</v>
      </c>
      <c r="AY252" s="156" t="s">
        <v>159</v>
      </c>
    </row>
    <row r="253" spans="2:51" s="11" customFormat="1" ht="22.5" customHeight="1">
      <c r="B253" s="161"/>
      <c r="E253" s="162" t="s">
        <v>3</v>
      </c>
      <c r="F253" s="253" t="s">
        <v>168</v>
      </c>
      <c r="G253" s="254"/>
      <c r="H253" s="254"/>
      <c r="I253" s="254"/>
      <c r="K253" s="163">
        <v>124.24</v>
      </c>
      <c r="R253" s="164"/>
      <c r="T253" s="165"/>
      <c r="AA253" s="166"/>
      <c r="AT253" s="167" t="s">
        <v>167</v>
      </c>
      <c r="AU253" s="167" t="s">
        <v>103</v>
      </c>
      <c r="AV253" s="11" t="s">
        <v>164</v>
      </c>
      <c r="AW253" s="11" t="s">
        <v>36</v>
      </c>
      <c r="AX253" s="11" t="s">
        <v>21</v>
      </c>
      <c r="AY253" s="167" t="s">
        <v>159</v>
      </c>
    </row>
    <row r="254" spans="2:65" s="1" customFormat="1" ht="31.5" customHeight="1">
      <c r="B254" s="121"/>
      <c r="C254" s="148" t="s">
        <v>324</v>
      </c>
      <c r="D254" s="148" t="s">
        <v>160</v>
      </c>
      <c r="E254" s="149" t="s">
        <v>329</v>
      </c>
      <c r="F254" s="247" t="s">
        <v>330</v>
      </c>
      <c r="G254" s="248"/>
      <c r="H254" s="248"/>
      <c r="I254" s="248"/>
      <c r="J254" s="150" t="s">
        <v>206</v>
      </c>
      <c r="K254" s="151">
        <v>4</v>
      </c>
      <c r="L254" s="249">
        <v>0</v>
      </c>
      <c r="M254" s="248"/>
      <c r="N254" s="250">
        <f>ROUND(L254*K254,2)</f>
        <v>0</v>
      </c>
      <c r="O254" s="248"/>
      <c r="P254" s="248"/>
      <c r="Q254" s="248"/>
      <c r="R254" s="123"/>
      <c r="T254" s="152" t="s">
        <v>3</v>
      </c>
      <c r="U254" s="40" t="s">
        <v>44</v>
      </c>
      <c r="W254" s="153">
        <f>V254*K254</f>
        <v>0</v>
      </c>
      <c r="X254" s="153">
        <v>0</v>
      </c>
      <c r="Y254" s="153">
        <f>X254*K254</f>
        <v>0</v>
      </c>
      <c r="Z254" s="153">
        <v>0</v>
      </c>
      <c r="AA254" s="154">
        <f>Z254*K254</f>
        <v>0</v>
      </c>
      <c r="AR254" s="17" t="s">
        <v>196</v>
      </c>
      <c r="AT254" s="17" t="s">
        <v>160</v>
      </c>
      <c r="AU254" s="17" t="s">
        <v>103</v>
      </c>
      <c r="AY254" s="17" t="s">
        <v>159</v>
      </c>
      <c r="BE254" s="98">
        <f>IF(U254="základní",N254,0)</f>
        <v>0</v>
      </c>
      <c r="BF254" s="98">
        <f>IF(U254="snížená",N254,0)</f>
        <v>0</v>
      </c>
      <c r="BG254" s="98">
        <f>IF(U254="zákl. přenesená",N254,0)</f>
        <v>0</v>
      </c>
      <c r="BH254" s="98">
        <f>IF(U254="sníž. přenesená",N254,0)</f>
        <v>0</v>
      </c>
      <c r="BI254" s="98">
        <f>IF(U254="nulová",N254,0)</f>
        <v>0</v>
      </c>
      <c r="BJ254" s="17" t="s">
        <v>21</v>
      </c>
      <c r="BK254" s="98">
        <f>ROUND(L254*K254,2)</f>
        <v>0</v>
      </c>
      <c r="BL254" s="17" t="s">
        <v>196</v>
      </c>
      <c r="BM254" s="17" t="s">
        <v>762</v>
      </c>
    </row>
    <row r="255" spans="2:51" s="10" customFormat="1" ht="22.5" customHeight="1">
      <c r="B255" s="155"/>
      <c r="E255" s="156" t="s">
        <v>3</v>
      </c>
      <c r="F255" s="251" t="s">
        <v>959</v>
      </c>
      <c r="G255" s="252"/>
      <c r="H255" s="252"/>
      <c r="I255" s="252"/>
      <c r="K255" s="157">
        <v>1</v>
      </c>
      <c r="R255" s="158"/>
      <c r="T255" s="159"/>
      <c r="AA255" s="160"/>
      <c r="AT255" s="156" t="s">
        <v>167</v>
      </c>
      <c r="AU255" s="156" t="s">
        <v>103</v>
      </c>
      <c r="AV255" s="10" t="s">
        <v>103</v>
      </c>
      <c r="AW255" s="10" t="s">
        <v>36</v>
      </c>
      <c r="AX255" s="10" t="s">
        <v>79</v>
      </c>
      <c r="AY255" s="156" t="s">
        <v>159</v>
      </c>
    </row>
    <row r="256" spans="2:51" s="10" customFormat="1" ht="22.5" customHeight="1">
      <c r="B256" s="155"/>
      <c r="E256" s="156" t="s">
        <v>3</v>
      </c>
      <c r="F256" s="260" t="s">
        <v>960</v>
      </c>
      <c r="G256" s="252"/>
      <c r="H256" s="252"/>
      <c r="I256" s="252"/>
      <c r="K256" s="157">
        <v>1</v>
      </c>
      <c r="R256" s="158"/>
      <c r="T256" s="159"/>
      <c r="AA256" s="160"/>
      <c r="AT256" s="156" t="s">
        <v>167</v>
      </c>
      <c r="AU256" s="156" t="s">
        <v>103</v>
      </c>
      <c r="AV256" s="10" t="s">
        <v>103</v>
      </c>
      <c r="AW256" s="10" t="s">
        <v>36</v>
      </c>
      <c r="AX256" s="10" t="s">
        <v>79</v>
      </c>
      <c r="AY256" s="156" t="s">
        <v>159</v>
      </c>
    </row>
    <row r="257" spans="2:51" s="10" customFormat="1" ht="22.5" customHeight="1">
      <c r="B257" s="155"/>
      <c r="E257" s="156" t="s">
        <v>3</v>
      </c>
      <c r="F257" s="260" t="s">
        <v>961</v>
      </c>
      <c r="G257" s="252"/>
      <c r="H257" s="252"/>
      <c r="I257" s="252"/>
      <c r="K257" s="157">
        <v>1</v>
      </c>
      <c r="R257" s="158"/>
      <c r="T257" s="159"/>
      <c r="AA257" s="160"/>
      <c r="AT257" s="156" t="s">
        <v>167</v>
      </c>
      <c r="AU257" s="156" t="s">
        <v>103</v>
      </c>
      <c r="AV257" s="10" t="s">
        <v>103</v>
      </c>
      <c r="AW257" s="10" t="s">
        <v>36</v>
      </c>
      <c r="AX257" s="10" t="s">
        <v>79</v>
      </c>
      <c r="AY257" s="156" t="s">
        <v>159</v>
      </c>
    </row>
    <row r="258" spans="2:51" s="10" customFormat="1" ht="22.5" customHeight="1">
      <c r="B258" s="155"/>
      <c r="E258" s="156" t="s">
        <v>3</v>
      </c>
      <c r="F258" s="260" t="s">
        <v>962</v>
      </c>
      <c r="G258" s="252"/>
      <c r="H258" s="252"/>
      <c r="I258" s="252"/>
      <c r="K258" s="157">
        <v>1</v>
      </c>
      <c r="R258" s="158"/>
      <c r="T258" s="159"/>
      <c r="AA258" s="160"/>
      <c r="AT258" s="156" t="s">
        <v>167</v>
      </c>
      <c r="AU258" s="156" t="s">
        <v>103</v>
      </c>
      <c r="AV258" s="10" t="s">
        <v>103</v>
      </c>
      <c r="AW258" s="10" t="s">
        <v>36</v>
      </c>
      <c r="AX258" s="10" t="s">
        <v>79</v>
      </c>
      <c r="AY258" s="156" t="s">
        <v>159</v>
      </c>
    </row>
    <row r="259" spans="2:51" s="11" customFormat="1" ht="22.5" customHeight="1">
      <c r="B259" s="161"/>
      <c r="E259" s="162" t="s">
        <v>3</v>
      </c>
      <c r="F259" s="253" t="s">
        <v>168</v>
      </c>
      <c r="G259" s="254"/>
      <c r="H259" s="254"/>
      <c r="I259" s="254"/>
      <c r="K259" s="163">
        <v>4</v>
      </c>
      <c r="R259" s="164"/>
      <c r="T259" s="165"/>
      <c r="AA259" s="166"/>
      <c r="AT259" s="167" t="s">
        <v>167</v>
      </c>
      <c r="AU259" s="167" t="s">
        <v>103</v>
      </c>
      <c r="AV259" s="11" t="s">
        <v>164</v>
      </c>
      <c r="AW259" s="11" t="s">
        <v>36</v>
      </c>
      <c r="AX259" s="11" t="s">
        <v>21</v>
      </c>
      <c r="AY259" s="167" t="s">
        <v>159</v>
      </c>
    </row>
    <row r="260" spans="2:65" s="1" customFormat="1" ht="22.5" customHeight="1">
      <c r="B260" s="121"/>
      <c r="C260" s="168" t="s">
        <v>328</v>
      </c>
      <c r="D260" s="168" t="s">
        <v>262</v>
      </c>
      <c r="E260" s="169" t="s">
        <v>335</v>
      </c>
      <c r="F260" s="256" t="s">
        <v>336</v>
      </c>
      <c r="G260" s="257"/>
      <c r="H260" s="257"/>
      <c r="I260" s="257"/>
      <c r="J260" s="170" t="s">
        <v>206</v>
      </c>
      <c r="K260" s="171">
        <v>4</v>
      </c>
      <c r="L260" s="258">
        <v>0</v>
      </c>
      <c r="M260" s="257"/>
      <c r="N260" s="259">
        <f>ROUND(L260*K260,2)</f>
        <v>0</v>
      </c>
      <c r="O260" s="248"/>
      <c r="P260" s="248"/>
      <c r="Q260" s="248"/>
      <c r="R260" s="123"/>
      <c r="T260" s="152" t="s">
        <v>3</v>
      </c>
      <c r="U260" s="40" t="s">
        <v>44</v>
      </c>
      <c r="W260" s="153">
        <f>V260*K260</f>
        <v>0</v>
      </c>
      <c r="X260" s="153">
        <v>0.00032</v>
      </c>
      <c r="Y260" s="153">
        <f>X260*K260</f>
        <v>0.00128</v>
      </c>
      <c r="Z260" s="153">
        <v>0</v>
      </c>
      <c r="AA260" s="154">
        <f>Z260*K260</f>
        <v>0</v>
      </c>
      <c r="AR260" s="17" t="s">
        <v>265</v>
      </c>
      <c r="AT260" s="17" t="s">
        <v>262</v>
      </c>
      <c r="AU260" s="17" t="s">
        <v>103</v>
      </c>
      <c r="AY260" s="17" t="s">
        <v>159</v>
      </c>
      <c r="BE260" s="98">
        <f>IF(U260="základní",N260,0)</f>
        <v>0</v>
      </c>
      <c r="BF260" s="98">
        <f>IF(U260="snížená",N260,0)</f>
        <v>0</v>
      </c>
      <c r="BG260" s="98">
        <f>IF(U260="zákl. přenesená",N260,0)</f>
        <v>0</v>
      </c>
      <c r="BH260" s="98">
        <f>IF(U260="sníž. přenesená",N260,0)</f>
        <v>0</v>
      </c>
      <c r="BI260" s="98">
        <f>IF(U260="nulová",N260,0)</f>
        <v>0</v>
      </c>
      <c r="BJ260" s="17" t="s">
        <v>21</v>
      </c>
      <c r="BK260" s="98">
        <f>ROUND(L260*K260,2)</f>
        <v>0</v>
      </c>
      <c r="BL260" s="17" t="s">
        <v>196</v>
      </c>
      <c r="BM260" s="17" t="s">
        <v>765</v>
      </c>
    </row>
    <row r="261" spans="2:65" s="1" customFormat="1" ht="31.5" customHeight="1">
      <c r="B261" s="121"/>
      <c r="C261" s="148" t="s">
        <v>334</v>
      </c>
      <c r="D261" s="148" t="s">
        <v>160</v>
      </c>
      <c r="E261" s="149" t="s">
        <v>339</v>
      </c>
      <c r="F261" s="247" t="s">
        <v>340</v>
      </c>
      <c r="G261" s="248"/>
      <c r="H261" s="248"/>
      <c r="I261" s="248"/>
      <c r="J261" s="150" t="s">
        <v>206</v>
      </c>
      <c r="K261" s="151">
        <v>5</v>
      </c>
      <c r="L261" s="249">
        <v>0</v>
      </c>
      <c r="M261" s="248"/>
      <c r="N261" s="250">
        <f>ROUND(L261*K261,2)</f>
        <v>0</v>
      </c>
      <c r="O261" s="248"/>
      <c r="P261" s="248"/>
      <c r="Q261" s="248"/>
      <c r="R261" s="123"/>
      <c r="T261" s="152" t="s">
        <v>3</v>
      </c>
      <c r="U261" s="40" t="s">
        <v>44</v>
      </c>
      <c r="W261" s="153">
        <f>V261*K261</f>
        <v>0</v>
      </c>
      <c r="X261" s="153">
        <v>0</v>
      </c>
      <c r="Y261" s="153">
        <f>X261*K261</f>
        <v>0</v>
      </c>
      <c r="Z261" s="153">
        <v>0</v>
      </c>
      <c r="AA261" s="154">
        <f>Z261*K261</f>
        <v>0</v>
      </c>
      <c r="AR261" s="17" t="s">
        <v>196</v>
      </c>
      <c r="AT261" s="17" t="s">
        <v>160</v>
      </c>
      <c r="AU261" s="17" t="s">
        <v>103</v>
      </c>
      <c r="AY261" s="17" t="s">
        <v>159</v>
      </c>
      <c r="BE261" s="98">
        <f>IF(U261="základní",N261,0)</f>
        <v>0</v>
      </c>
      <c r="BF261" s="98">
        <f>IF(U261="snížená",N261,0)</f>
        <v>0</v>
      </c>
      <c r="BG261" s="98">
        <f>IF(U261="zákl. přenesená",N261,0)</f>
        <v>0</v>
      </c>
      <c r="BH261" s="98">
        <f>IF(U261="sníž. přenesená",N261,0)</f>
        <v>0</v>
      </c>
      <c r="BI261" s="98">
        <f>IF(U261="nulová",N261,0)</f>
        <v>0</v>
      </c>
      <c r="BJ261" s="17" t="s">
        <v>21</v>
      </c>
      <c r="BK261" s="98">
        <f>ROUND(L261*K261,2)</f>
        <v>0</v>
      </c>
      <c r="BL261" s="17" t="s">
        <v>196</v>
      </c>
      <c r="BM261" s="17" t="s">
        <v>766</v>
      </c>
    </row>
    <row r="262" spans="2:51" s="10" customFormat="1" ht="22.5" customHeight="1">
      <c r="B262" s="155"/>
      <c r="E262" s="156" t="s">
        <v>3</v>
      </c>
      <c r="F262" s="251" t="s">
        <v>763</v>
      </c>
      <c r="G262" s="252"/>
      <c r="H262" s="252"/>
      <c r="I262" s="252"/>
      <c r="K262" s="157">
        <v>1</v>
      </c>
      <c r="R262" s="158"/>
      <c r="T262" s="159"/>
      <c r="AA262" s="160"/>
      <c r="AT262" s="156" t="s">
        <v>167</v>
      </c>
      <c r="AU262" s="156" t="s">
        <v>103</v>
      </c>
      <c r="AV262" s="10" t="s">
        <v>103</v>
      </c>
      <c r="AW262" s="10" t="s">
        <v>36</v>
      </c>
      <c r="AX262" s="10" t="s">
        <v>79</v>
      </c>
      <c r="AY262" s="156" t="s">
        <v>159</v>
      </c>
    </row>
    <row r="263" spans="2:51" s="10" customFormat="1" ht="22.5" customHeight="1">
      <c r="B263" s="155"/>
      <c r="E263" s="156" t="s">
        <v>3</v>
      </c>
      <c r="F263" s="260" t="s">
        <v>959</v>
      </c>
      <c r="G263" s="252"/>
      <c r="H263" s="252"/>
      <c r="I263" s="252"/>
      <c r="K263" s="157">
        <v>1</v>
      </c>
      <c r="R263" s="158"/>
      <c r="T263" s="159"/>
      <c r="AA263" s="160"/>
      <c r="AT263" s="156" t="s">
        <v>167</v>
      </c>
      <c r="AU263" s="156" t="s">
        <v>103</v>
      </c>
      <c r="AV263" s="10" t="s">
        <v>103</v>
      </c>
      <c r="AW263" s="10" t="s">
        <v>36</v>
      </c>
      <c r="AX263" s="10" t="s">
        <v>79</v>
      </c>
      <c r="AY263" s="156" t="s">
        <v>159</v>
      </c>
    </row>
    <row r="264" spans="2:51" s="10" customFormat="1" ht="22.5" customHeight="1">
      <c r="B264" s="155"/>
      <c r="E264" s="156" t="s">
        <v>3</v>
      </c>
      <c r="F264" s="260" t="s">
        <v>960</v>
      </c>
      <c r="G264" s="252"/>
      <c r="H264" s="252"/>
      <c r="I264" s="252"/>
      <c r="K264" s="157">
        <v>1</v>
      </c>
      <c r="R264" s="158"/>
      <c r="T264" s="159"/>
      <c r="AA264" s="160"/>
      <c r="AT264" s="156" t="s">
        <v>167</v>
      </c>
      <c r="AU264" s="156" t="s">
        <v>103</v>
      </c>
      <c r="AV264" s="10" t="s">
        <v>103</v>
      </c>
      <c r="AW264" s="10" t="s">
        <v>36</v>
      </c>
      <c r="AX264" s="10" t="s">
        <v>79</v>
      </c>
      <c r="AY264" s="156" t="s">
        <v>159</v>
      </c>
    </row>
    <row r="265" spans="2:51" s="10" customFormat="1" ht="22.5" customHeight="1">
      <c r="B265" s="155"/>
      <c r="E265" s="156" t="s">
        <v>3</v>
      </c>
      <c r="F265" s="260" t="s">
        <v>961</v>
      </c>
      <c r="G265" s="252"/>
      <c r="H265" s="252"/>
      <c r="I265" s="252"/>
      <c r="K265" s="157">
        <v>1</v>
      </c>
      <c r="R265" s="158"/>
      <c r="T265" s="159"/>
      <c r="AA265" s="160"/>
      <c r="AT265" s="156" t="s">
        <v>167</v>
      </c>
      <c r="AU265" s="156" t="s">
        <v>103</v>
      </c>
      <c r="AV265" s="10" t="s">
        <v>103</v>
      </c>
      <c r="AW265" s="10" t="s">
        <v>36</v>
      </c>
      <c r="AX265" s="10" t="s">
        <v>79</v>
      </c>
      <c r="AY265" s="156" t="s">
        <v>159</v>
      </c>
    </row>
    <row r="266" spans="2:51" s="10" customFormat="1" ht="22.5" customHeight="1">
      <c r="B266" s="155"/>
      <c r="E266" s="156" t="s">
        <v>3</v>
      </c>
      <c r="F266" s="260" t="s">
        <v>962</v>
      </c>
      <c r="G266" s="252"/>
      <c r="H266" s="252"/>
      <c r="I266" s="252"/>
      <c r="K266" s="157">
        <v>1</v>
      </c>
      <c r="R266" s="158"/>
      <c r="T266" s="159"/>
      <c r="AA266" s="160"/>
      <c r="AT266" s="156" t="s">
        <v>167</v>
      </c>
      <c r="AU266" s="156" t="s">
        <v>103</v>
      </c>
      <c r="AV266" s="10" t="s">
        <v>103</v>
      </c>
      <c r="AW266" s="10" t="s">
        <v>36</v>
      </c>
      <c r="AX266" s="10" t="s">
        <v>79</v>
      </c>
      <c r="AY266" s="156" t="s">
        <v>159</v>
      </c>
    </row>
    <row r="267" spans="2:51" s="11" customFormat="1" ht="22.5" customHeight="1">
      <c r="B267" s="161"/>
      <c r="E267" s="162" t="s">
        <v>3</v>
      </c>
      <c r="F267" s="253" t="s">
        <v>168</v>
      </c>
      <c r="G267" s="254"/>
      <c r="H267" s="254"/>
      <c r="I267" s="254"/>
      <c r="K267" s="163">
        <v>5</v>
      </c>
      <c r="R267" s="164"/>
      <c r="T267" s="165"/>
      <c r="AA267" s="166"/>
      <c r="AT267" s="167" t="s">
        <v>167</v>
      </c>
      <c r="AU267" s="167" t="s">
        <v>103</v>
      </c>
      <c r="AV267" s="11" t="s">
        <v>164</v>
      </c>
      <c r="AW267" s="11" t="s">
        <v>36</v>
      </c>
      <c r="AX267" s="11" t="s">
        <v>21</v>
      </c>
      <c r="AY267" s="167" t="s">
        <v>159</v>
      </c>
    </row>
    <row r="268" spans="2:65" s="1" customFormat="1" ht="22.5" customHeight="1">
      <c r="B268" s="121"/>
      <c r="C268" s="148" t="s">
        <v>338</v>
      </c>
      <c r="D268" s="148" t="s">
        <v>160</v>
      </c>
      <c r="E268" s="149" t="s">
        <v>343</v>
      </c>
      <c r="F268" s="247" t="s">
        <v>344</v>
      </c>
      <c r="G268" s="248"/>
      <c r="H268" s="248"/>
      <c r="I268" s="248"/>
      <c r="J268" s="150" t="s">
        <v>206</v>
      </c>
      <c r="K268" s="151">
        <v>2</v>
      </c>
      <c r="L268" s="249">
        <v>0</v>
      </c>
      <c r="M268" s="248"/>
      <c r="N268" s="250">
        <f>ROUND(L268*K268,2)</f>
        <v>0</v>
      </c>
      <c r="O268" s="248"/>
      <c r="P268" s="248"/>
      <c r="Q268" s="248"/>
      <c r="R268" s="123"/>
      <c r="T268" s="152" t="s">
        <v>3</v>
      </c>
      <c r="U268" s="40" t="s">
        <v>44</v>
      </c>
      <c r="W268" s="153">
        <f>V268*K268</f>
        <v>0</v>
      </c>
      <c r="X268" s="153">
        <v>0</v>
      </c>
      <c r="Y268" s="153">
        <f>X268*K268</f>
        <v>0</v>
      </c>
      <c r="Z268" s="153">
        <v>0</v>
      </c>
      <c r="AA268" s="154">
        <f>Z268*K268</f>
        <v>0</v>
      </c>
      <c r="AR268" s="17" t="s">
        <v>196</v>
      </c>
      <c r="AT268" s="17" t="s">
        <v>160</v>
      </c>
      <c r="AU268" s="17" t="s">
        <v>103</v>
      </c>
      <c r="AY268" s="17" t="s">
        <v>159</v>
      </c>
      <c r="BE268" s="98">
        <f>IF(U268="základní",N268,0)</f>
        <v>0</v>
      </c>
      <c r="BF268" s="98">
        <f>IF(U268="snížená",N268,0)</f>
        <v>0</v>
      </c>
      <c r="BG268" s="98">
        <f>IF(U268="zákl. přenesená",N268,0)</f>
        <v>0</v>
      </c>
      <c r="BH268" s="98">
        <f>IF(U268="sníž. přenesená",N268,0)</f>
        <v>0</v>
      </c>
      <c r="BI268" s="98">
        <f>IF(U268="nulová",N268,0)</f>
        <v>0</v>
      </c>
      <c r="BJ268" s="17" t="s">
        <v>21</v>
      </c>
      <c r="BK268" s="98">
        <f>ROUND(L268*K268,2)</f>
        <v>0</v>
      </c>
      <c r="BL268" s="17" t="s">
        <v>196</v>
      </c>
      <c r="BM268" s="17" t="s">
        <v>767</v>
      </c>
    </row>
    <row r="269" spans="2:51" s="10" customFormat="1" ht="22.5" customHeight="1">
      <c r="B269" s="155"/>
      <c r="E269" s="156" t="s">
        <v>3</v>
      </c>
      <c r="F269" s="251" t="s">
        <v>963</v>
      </c>
      <c r="G269" s="252"/>
      <c r="H269" s="252"/>
      <c r="I269" s="252"/>
      <c r="K269" s="157">
        <v>1</v>
      </c>
      <c r="R269" s="158"/>
      <c r="T269" s="159"/>
      <c r="AA269" s="160"/>
      <c r="AT269" s="156" t="s">
        <v>167</v>
      </c>
      <c r="AU269" s="156" t="s">
        <v>103</v>
      </c>
      <c r="AV269" s="10" t="s">
        <v>103</v>
      </c>
      <c r="AW269" s="10" t="s">
        <v>36</v>
      </c>
      <c r="AX269" s="10" t="s">
        <v>79</v>
      </c>
      <c r="AY269" s="156" t="s">
        <v>159</v>
      </c>
    </row>
    <row r="270" spans="2:51" s="10" customFormat="1" ht="22.5" customHeight="1">
      <c r="B270" s="155"/>
      <c r="E270" s="156" t="s">
        <v>3</v>
      </c>
      <c r="F270" s="260" t="s">
        <v>964</v>
      </c>
      <c r="G270" s="252"/>
      <c r="H270" s="252"/>
      <c r="I270" s="252"/>
      <c r="K270" s="157">
        <v>1</v>
      </c>
      <c r="R270" s="158"/>
      <c r="T270" s="159"/>
      <c r="AA270" s="160"/>
      <c r="AT270" s="156" t="s">
        <v>167</v>
      </c>
      <c r="AU270" s="156" t="s">
        <v>103</v>
      </c>
      <c r="AV270" s="10" t="s">
        <v>103</v>
      </c>
      <c r="AW270" s="10" t="s">
        <v>36</v>
      </c>
      <c r="AX270" s="10" t="s">
        <v>79</v>
      </c>
      <c r="AY270" s="156" t="s">
        <v>159</v>
      </c>
    </row>
    <row r="271" spans="2:51" s="11" customFormat="1" ht="22.5" customHeight="1">
      <c r="B271" s="161"/>
      <c r="E271" s="162" t="s">
        <v>3</v>
      </c>
      <c r="F271" s="253" t="s">
        <v>168</v>
      </c>
      <c r="G271" s="254"/>
      <c r="H271" s="254"/>
      <c r="I271" s="254"/>
      <c r="K271" s="163">
        <v>2</v>
      </c>
      <c r="R271" s="164"/>
      <c r="T271" s="165"/>
      <c r="AA271" s="166"/>
      <c r="AT271" s="167" t="s">
        <v>167</v>
      </c>
      <c r="AU271" s="167" t="s">
        <v>103</v>
      </c>
      <c r="AV271" s="11" t="s">
        <v>164</v>
      </c>
      <c r="AW271" s="11" t="s">
        <v>36</v>
      </c>
      <c r="AX271" s="11" t="s">
        <v>21</v>
      </c>
      <c r="AY271" s="167" t="s">
        <v>159</v>
      </c>
    </row>
    <row r="272" spans="2:65" s="1" customFormat="1" ht="22.5" customHeight="1">
      <c r="B272" s="121"/>
      <c r="C272" s="168" t="s">
        <v>342</v>
      </c>
      <c r="D272" s="168" t="s">
        <v>262</v>
      </c>
      <c r="E272" s="169" t="s">
        <v>348</v>
      </c>
      <c r="F272" s="256" t="s">
        <v>349</v>
      </c>
      <c r="G272" s="257"/>
      <c r="H272" s="257"/>
      <c r="I272" s="257"/>
      <c r="J272" s="170" t="s">
        <v>206</v>
      </c>
      <c r="K272" s="171">
        <v>2</v>
      </c>
      <c r="L272" s="258">
        <v>0</v>
      </c>
      <c r="M272" s="257"/>
      <c r="N272" s="259">
        <f>ROUND(L272*K272,2)</f>
        <v>0</v>
      </c>
      <c r="O272" s="248"/>
      <c r="P272" s="248"/>
      <c r="Q272" s="248"/>
      <c r="R272" s="123"/>
      <c r="T272" s="152" t="s">
        <v>3</v>
      </c>
      <c r="U272" s="40" t="s">
        <v>44</v>
      </c>
      <c r="W272" s="153">
        <f>V272*K272</f>
        <v>0</v>
      </c>
      <c r="X272" s="153">
        <v>0.00455</v>
      </c>
      <c r="Y272" s="153">
        <f>X272*K272</f>
        <v>0.0091</v>
      </c>
      <c r="Z272" s="153">
        <v>0</v>
      </c>
      <c r="AA272" s="154">
        <f>Z272*K272</f>
        <v>0</v>
      </c>
      <c r="AR272" s="17" t="s">
        <v>265</v>
      </c>
      <c r="AT272" s="17" t="s">
        <v>262</v>
      </c>
      <c r="AU272" s="17" t="s">
        <v>103</v>
      </c>
      <c r="AY272" s="17" t="s">
        <v>159</v>
      </c>
      <c r="BE272" s="98">
        <f>IF(U272="základní",N272,0)</f>
        <v>0</v>
      </c>
      <c r="BF272" s="98">
        <f>IF(U272="snížená",N272,0)</f>
        <v>0</v>
      </c>
      <c r="BG272" s="98">
        <f>IF(U272="zákl. přenesená",N272,0)</f>
        <v>0</v>
      </c>
      <c r="BH272" s="98">
        <f>IF(U272="sníž. přenesená",N272,0)</f>
        <v>0</v>
      </c>
      <c r="BI272" s="98">
        <f>IF(U272="nulová",N272,0)</f>
        <v>0</v>
      </c>
      <c r="BJ272" s="17" t="s">
        <v>21</v>
      </c>
      <c r="BK272" s="98">
        <f>ROUND(L272*K272,2)</f>
        <v>0</v>
      </c>
      <c r="BL272" s="17" t="s">
        <v>196</v>
      </c>
      <c r="BM272" s="17" t="s">
        <v>771</v>
      </c>
    </row>
    <row r="273" spans="2:65" s="1" customFormat="1" ht="31.5" customHeight="1">
      <c r="B273" s="121"/>
      <c r="C273" s="148" t="s">
        <v>347</v>
      </c>
      <c r="D273" s="148" t="s">
        <v>160</v>
      </c>
      <c r="E273" s="149" t="s">
        <v>352</v>
      </c>
      <c r="F273" s="247" t="s">
        <v>353</v>
      </c>
      <c r="G273" s="248"/>
      <c r="H273" s="248"/>
      <c r="I273" s="248"/>
      <c r="J273" s="150" t="s">
        <v>206</v>
      </c>
      <c r="K273" s="151">
        <v>2</v>
      </c>
      <c r="L273" s="249">
        <v>0</v>
      </c>
      <c r="M273" s="248"/>
      <c r="N273" s="250">
        <f>ROUND(L273*K273,2)</f>
        <v>0</v>
      </c>
      <c r="O273" s="248"/>
      <c r="P273" s="248"/>
      <c r="Q273" s="248"/>
      <c r="R273" s="123"/>
      <c r="T273" s="152" t="s">
        <v>3</v>
      </c>
      <c r="U273" s="40" t="s">
        <v>44</v>
      </c>
      <c r="W273" s="153">
        <f>V273*K273</f>
        <v>0</v>
      </c>
      <c r="X273" s="153">
        <v>0</v>
      </c>
      <c r="Y273" s="153">
        <f>X273*K273</f>
        <v>0</v>
      </c>
      <c r="Z273" s="153">
        <v>0</v>
      </c>
      <c r="AA273" s="154">
        <f>Z273*K273</f>
        <v>0</v>
      </c>
      <c r="AR273" s="17" t="s">
        <v>196</v>
      </c>
      <c r="AT273" s="17" t="s">
        <v>160</v>
      </c>
      <c r="AU273" s="17" t="s">
        <v>103</v>
      </c>
      <c r="AY273" s="17" t="s">
        <v>159</v>
      </c>
      <c r="BE273" s="98">
        <f>IF(U273="základní",N273,0)</f>
        <v>0</v>
      </c>
      <c r="BF273" s="98">
        <f>IF(U273="snížená",N273,0)</f>
        <v>0</v>
      </c>
      <c r="BG273" s="98">
        <f>IF(U273="zákl. přenesená",N273,0)</f>
        <v>0</v>
      </c>
      <c r="BH273" s="98">
        <f>IF(U273="sníž. přenesená",N273,0)</f>
        <v>0</v>
      </c>
      <c r="BI273" s="98">
        <f>IF(U273="nulová",N273,0)</f>
        <v>0</v>
      </c>
      <c r="BJ273" s="17" t="s">
        <v>21</v>
      </c>
      <c r="BK273" s="98">
        <f>ROUND(L273*K273,2)</f>
        <v>0</v>
      </c>
      <c r="BL273" s="17" t="s">
        <v>196</v>
      </c>
      <c r="BM273" s="17" t="s">
        <v>772</v>
      </c>
    </row>
    <row r="274" spans="2:51" s="10" customFormat="1" ht="22.5" customHeight="1">
      <c r="B274" s="155"/>
      <c r="E274" s="156" t="s">
        <v>3</v>
      </c>
      <c r="F274" s="251" t="s">
        <v>963</v>
      </c>
      <c r="G274" s="252"/>
      <c r="H274" s="252"/>
      <c r="I274" s="252"/>
      <c r="K274" s="157">
        <v>1</v>
      </c>
      <c r="R274" s="158"/>
      <c r="T274" s="159"/>
      <c r="AA274" s="160"/>
      <c r="AT274" s="156" t="s">
        <v>167</v>
      </c>
      <c r="AU274" s="156" t="s">
        <v>103</v>
      </c>
      <c r="AV274" s="10" t="s">
        <v>103</v>
      </c>
      <c r="AW274" s="10" t="s">
        <v>36</v>
      </c>
      <c r="AX274" s="10" t="s">
        <v>79</v>
      </c>
      <c r="AY274" s="156" t="s">
        <v>159</v>
      </c>
    </row>
    <row r="275" spans="2:51" s="10" customFormat="1" ht="22.5" customHeight="1">
      <c r="B275" s="155"/>
      <c r="E275" s="156" t="s">
        <v>3</v>
      </c>
      <c r="F275" s="260" t="s">
        <v>964</v>
      </c>
      <c r="G275" s="252"/>
      <c r="H275" s="252"/>
      <c r="I275" s="252"/>
      <c r="K275" s="157">
        <v>1</v>
      </c>
      <c r="R275" s="158"/>
      <c r="T275" s="159"/>
      <c r="AA275" s="160"/>
      <c r="AT275" s="156" t="s">
        <v>167</v>
      </c>
      <c r="AU275" s="156" t="s">
        <v>103</v>
      </c>
      <c r="AV275" s="10" t="s">
        <v>103</v>
      </c>
      <c r="AW275" s="10" t="s">
        <v>36</v>
      </c>
      <c r="AX275" s="10" t="s">
        <v>79</v>
      </c>
      <c r="AY275" s="156" t="s">
        <v>159</v>
      </c>
    </row>
    <row r="276" spans="2:51" s="11" customFormat="1" ht="22.5" customHeight="1">
      <c r="B276" s="161"/>
      <c r="E276" s="162" t="s">
        <v>3</v>
      </c>
      <c r="F276" s="253" t="s">
        <v>168</v>
      </c>
      <c r="G276" s="254"/>
      <c r="H276" s="254"/>
      <c r="I276" s="254"/>
      <c r="K276" s="163">
        <v>2</v>
      </c>
      <c r="R276" s="164"/>
      <c r="T276" s="165"/>
      <c r="AA276" s="166"/>
      <c r="AT276" s="167" t="s">
        <v>167</v>
      </c>
      <c r="AU276" s="167" t="s">
        <v>103</v>
      </c>
      <c r="AV276" s="11" t="s">
        <v>164</v>
      </c>
      <c r="AW276" s="11" t="s">
        <v>36</v>
      </c>
      <c r="AX276" s="11" t="s">
        <v>21</v>
      </c>
      <c r="AY276" s="167" t="s">
        <v>159</v>
      </c>
    </row>
    <row r="277" spans="2:63" s="9" customFormat="1" ht="29.85" customHeight="1">
      <c r="B277" s="138"/>
      <c r="D277" s="147" t="s">
        <v>125</v>
      </c>
      <c r="E277" s="147"/>
      <c r="F277" s="147"/>
      <c r="G277" s="147"/>
      <c r="H277" s="147"/>
      <c r="I277" s="147"/>
      <c r="J277" s="147"/>
      <c r="K277" s="147"/>
      <c r="L277" s="147"/>
      <c r="M277" s="147"/>
      <c r="N277" s="265">
        <f>BK277</f>
        <v>0</v>
      </c>
      <c r="O277" s="266"/>
      <c r="P277" s="266"/>
      <c r="Q277" s="266"/>
      <c r="R277" s="140"/>
      <c r="T277" s="141"/>
      <c r="W277" s="142">
        <f>SUM(W278:W443)</f>
        <v>0</v>
      </c>
      <c r="Y277" s="142">
        <f>SUM(Y278:Y443)</f>
        <v>16.90976789</v>
      </c>
      <c r="AA277" s="143">
        <f>SUM(AA278:AA443)</f>
        <v>16.33043832</v>
      </c>
      <c r="AR277" s="144" t="s">
        <v>103</v>
      </c>
      <c r="AT277" s="145" t="s">
        <v>78</v>
      </c>
      <c r="AU277" s="145" t="s">
        <v>21</v>
      </c>
      <c r="AY277" s="144" t="s">
        <v>159</v>
      </c>
      <c r="BK277" s="146">
        <f>SUM(BK278:BK443)</f>
        <v>0</v>
      </c>
    </row>
    <row r="278" spans="2:65" s="1" customFormat="1" ht="31.5" customHeight="1">
      <c r="B278" s="121"/>
      <c r="C278" s="148" t="s">
        <v>351</v>
      </c>
      <c r="D278" s="148" t="s">
        <v>160</v>
      </c>
      <c r="E278" s="149" t="s">
        <v>356</v>
      </c>
      <c r="F278" s="247" t="s">
        <v>357</v>
      </c>
      <c r="G278" s="248"/>
      <c r="H278" s="248"/>
      <c r="I278" s="248"/>
      <c r="J278" s="150" t="s">
        <v>195</v>
      </c>
      <c r="K278" s="151">
        <v>26.9</v>
      </c>
      <c r="L278" s="249">
        <v>0</v>
      </c>
      <c r="M278" s="248"/>
      <c r="N278" s="250">
        <f>ROUND(L278*K278,2)</f>
        <v>0</v>
      </c>
      <c r="O278" s="248"/>
      <c r="P278" s="248"/>
      <c r="Q278" s="248"/>
      <c r="R278" s="123"/>
      <c r="T278" s="152" t="s">
        <v>3</v>
      </c>
      <c r="U278" s="40" t="s">
        <v>44</v>
      </c>
      <c r="W278" s="153">
        <f>V278*K278</f>
        <v>0</v>
      </c>
      <c r="X278" s="153">
        <v>0.00122</v>
      </c>
      <c r="Y278" s="153">
        <f>X278*K278</f>
        <v>0.032818</v>
      </c>
      <c r="Z278" s="153">
        <v>0</v>
      </c>
      <c r="AA278" s="154">
        <f>Z278*K278</f>
        <v>0</v>
      </c>
      <c r="AR278" s="17" t="s">
        <v>196</v>
      </c>
      <c r="AT278" s="17" t="s">
        <v>160</v>
      </c>
      <c r="AU278" s="17" t="s">
        <v>103</v>
      </c>
      <c r="AY278" s="17" t="s">
        <v>159</v>
      </c>
      <c r="BE278" s="98">
        <f>IF(U278="základní",N278,0)</f>
        <v>0</v>
      </c>
      <c r="BF278" s="98">
        <f>IF(U278="snížená",N278,0)</f>
        <v>0</v>
      </c>
      <c r="BG278" s="98">
        <f>IF(U278="zákl. přenesená",N278,0)</f>
        <v>0</v>
      </c>
      <c r="BH278" s="98">
        <f>IF(U278="sníž. přenesená",N278,0)</f>
        <v>0</v>
      </c>
      <c r="BI278" s="98">
        <f>IF(U278="nulová",N278,0)</f>
        <v>0</v>
      </c>
      <c r="BJ278" s="17" t="s">
        <v>21</v>
      </c>
      <c r="BK278" s="98">
        <f>ROUND(L278*K278,2)</f>
        <v>0</v>
      </c>
      <c r="BL278" s="17" t="s">
        <v>196</v>
      </c>
      <c r="BM278" s="17" t="s">
        <v>773</v>
      </c>
    </row>
    <row r="279" spans="2:51" s="10" customFormat="1" ht="22.5" customHeight="1">
      <c r="B279" s="155"/>
      <c r="E279" s="156" t="s">
        <v>3</v>
      </c>
      <c r="F279" s="251" t="s">
        <v>965</v>
      </c>
      <c r="G279" s="252"/>
      <c r="H279" s="252"/>
      <c r="I279" s="252"/>
      <c r="K279" s="157">
        <v>10.296</v>
      </c>
      <c r="R279" s="158"/>
      <c r="T279" s="159"/>
      <c r="AA279" s="160"/>
      <c r="AT279" s="156" t="s">
        <v>167</v>
      </c>
      <c r="AU279" s="156" t="s">
        <v>103</v>
      </c>
      <c r="AV279" s="10" t="s">
        <v>103</v>
      </c>
      <c r="AW279" s="10" t="s">
        <v>36</v>
      </c>
      <c r="AX279" s="10" t="s">
        <v>79</v>
      </c>
      <c r="AY279" s="156" t="s">
        <v>159</v>
      </c>
    </row>
    <row r="280" spans="2:51" s="10" customFormat="1" ht="22.5" customHeight="1">
      <c r="B280" s="155"/>
      <c r="E280" s="156" t="s">
        <v>3</v>
      </c>
      <c r="F280" s="260" t="s">
        <v>966</v>
      </c>
      <c r="G280" s="252"/>
      <c r="H280" s="252"/>
      <c r="I280" s="252"/>
      <c r="K280" s="157">
        <v>16.604</v>
      </c>
      <c r="R280" s="158"/>
      <c r="T280" s="159"/>
      <c r="AA280" s="160"/>
      <c r="AT280" s="156" t="s">
        <v>167</v>
      </c>
      <c r="AU280" s="156" t="s">
        <v>103</v>
      </c>
      <c r="AV280" s="10" t="s">
        <v>103</v>
      </c>
      <c r="AW280" s="10" t="s">
        <v>36</v>
      </c>
      <c r="AX280" s="10" t="s">
        <v>79</v>
      </c>
      <c r="AY280" s="156" t="s">
        <v>159</v>
      </c>
    </row>
    <row r="281" spans="2:51" s="11" customFormat="1" ht="22.5" customHeight="1">
      <c r="B281" s="161"/>
      <c r="E281" s="162" t="s">
        <v>3</v>
      </c>
      <c r="F281" s="253" t="s">
        <v>168</v>
      </c>
      <c r="G281" s="254"/>
      <c r="H281" s="254"/>
      <c r="I281" s="254"/>
      <c r="K281" s="163">
        <v>26.9</v>
      </c>
      <c r="R281" s="164"/>
      <c r="T281" s="165"/>
      <c r="AA281" s="166"/>
      <c r="AT281" s="167" t="s">
        <v>167</v>
      </c>
      <c r="AU281" s="167" t="s">
        <v>103</v>
      </c>
      <c r="AV281" s="11" t="s">
        <v>164</v>
      </c>
      <c r="AW281" s="11" t="s">
        <v>36</v>
      </c>
      <c r="AX281" s="11" t="s">
        <v>21</v>
      </c>
      <c r="AY281" s="167" t="s">
        <v>159</v>
      </c>
    </row>
    <row r="282" spans="2:65" s="1" customFormat="1" ht="31.5" customHeight="1">
      <c r="B282" s="121"/>
      <c r="C282" s="148" t="s">
        <v>355</v>
      </c>
      <c r="D282" s="148" t="s">
        <v>160</v>
      </c>
      <c r="E282" s="149" t="s">
        <v>362</v>
      </c>
      <c r="F282" s="247" t="s">
        <v>363</v>
      </c>
      <c r="G282" s="248"/>
      <c r="H282" s="248"/>
      <c r="I282" s="248"/>
      <c r="J282" s="150" t="s">
        <v>211</v>
      </c>
      <c r="K282" s="151">
        <v>326.174</v>
      </c>
      <c r="L282" s="249">
        <v>0</v>
      </c>
      <c r="M282" s="248"/>
      <c r="N282" s="250">
        <f>ROUND(L282*K282,2)</f>
        <v>0</v>
      </c>
      <c r="O282" s="248"/>
      <c r="P282" s="248"/>
      <c r="Q282" s="248"/>
      <c r="R282" s="123"/>
      <c r="T282" s="152" t="s">
        <v>3</v>
      </c>
      <c r="U282" s="40" t="s">
        <v>44</v>
      </c>
      <c r="W282" s="153">
        <f>V282*K282</f>
        <v>0</v>
      </c>
      <c r="X282" s="153">
        <v>0</v>
      </c>
      <c r="Y282" s="153">
        <f>X282*K282</f>
        <v>0</v>
      </c>
      <c r="Z282" s="153">
        <v>0.0066</v>
      </c>
      <c r="AA282" s="154">
        <f>Z282*K282</f>
        <v>2.1527483999999997</v>
      </c>
      <c r="AR282" s="17" t="s">
        <v>196</v>
      </c>
      <c r="AT282" s="17" t="s">
        <v>160</v>
      </c>
      <c r="AU282" s="17" t="s">
        <v>103</v>
      </c>
      <c r="AY282" s="17" t="s">
        <v>159</v>
      </c>
      <c r="BE282" s="98">
        <f>IF(U282="základní",N282,0)</f>
        <v>0</v>
      </c>
      <c r="BF282" s="98">
        <f>IF(U282="snížená",N282,0)</f>
        <v>0</v>
      </c>
      <c r="BG282" s="98">
        <f>IF(U282="zákl. přenesená",N282,0)</f>
        <v>0</v>
      </c>
      <c r="BH282" s="98">
        <f>IF(U282="sníž. přenesená",N282,0)</f>
        <v>0</v>
      </c>
      <c r="BI282" s="98">
        <f>IF(U282="nulová",N282,0)</f>
        <v>0</v>
      </c>
      <c r="BJ282" s="17" t="s">
        <v>21</v>
      </c>
      <c r="BK282" s="98">
        <f>ROUND(L282*K282,2)</f>
        <v>0</v>
      </c>
      <c r="BL282" s="17" t="s">
        <v>196</v>
      </c>
      <c r="BM282" s="17" t="s">
        <v>776</v>
      </c>
    </row>
    <row r="283" spans="2:51" s="12" customFormat="1" ht="22.5" customHeight="1">
      <c r="B283" s="172"/>
      <c r="E283" s="173" t="s">
        <v>3</v>
      </c>
      <c r="F283" s="261" t="s">
        <v>365</v>
      </c>
      <c r="G283" s="262"/>
      <c r="H283" s="262"/>
      <c r="I283" s="262"/>
      <c r="K283" s="174" t="s">
        <v>3</v>
      </c>
      <c r="R283" s="175"/>
      <c r="T283" s="176"/>
      <c r="AA283" s="177"/>
      <c r="AT283" s="174" t="s">
        <v>167</v>
      </c>
      <c r="AU283" s="174" t="s">
        <v>103</v>
      </c>
      <c r="AV283" s="12" t="s">
        <v>21</v>
      </c>
      <c r="AW283" s="12" t="s">
        <v>36</v>
      </c>
      <c r="AX283" s="12" t="s">
        <v>79</v>
      </c>
      <c r="AY283" s="174" t="s">
        <v>159</v>
      </c>
    </row>
    <row r="284" spans="2:51" s="12" customFormat="1" ht="22.5" customHeight="1">
      <c r="B284" s="172"/>
      <c r="E284" s="173" t="s">
        <v>3</v>
      </c>
      <c r="F284" s="275" t="s">
        <v>936</v>
      </c>
      <c r="G284" s="262"/>
      <c r="H284" s="262"/>
      <c r="I284" s="262"/>
      <c r="K284" s="174" t="s">
        <v>3</v>
      </c>
      <c r="R284" s="175"/>
      <c r="T284" s="176"/>
      <c r="AA284" s="177"/>
      <c r="AT284" s="174" t="s">
        <v>167</v>
      </c>
      <c r="AU284" s="174" t="s">
        <v>103</v>
      </c>
      <c r="AV284" s="12" t="s">
        <v>21</v>
      </c>
      <c r="AW284" s="12" t="s">
        <v>36</v>
      </c>
      <c r="AX284" s="12" t="s">
        <v>79</v>
      </c>
      <c r="AY284" s="174" t="s">
        <v>159</v>
      </c>
    </row>
    <row r="285" spans="2:51" s="10" customFormat="1" ht="22.5" customHeight="1">
      <c r="B285" s="155"/>
      <c r="E285" s="156" t="s">
        <v>3</v>
      </c>
      <c r="F285" s="260" t="s">
        <v>967</v>
      </c>
      <c r="G285" s="252"/>
      <c r="H285" s="252"/>
      <c r="I285" s="252"/>
      <c r="K285" s="157">
        <v>24.079</v>
      </c>
      <c r="R285" s="158"/>
      <c r="T285" s="159"/>
      <c r="AA285" s="160"/>
      <c r="AT285" s="156" t="s">
        <v>167</v>
      </c>
      <c r="AU285" s="156" t="s">
        <v>103</v>
      </c>
      <c r="AV285" s="10" t="s">
        <v>103</v>
      </c>
      <c r="AW285" s="10" t="s">
        <v>36</v>
      </c>
      <c r="AX285" s="10" t="s">
        <v>79</v>
      </c>
      <c r="AY285" s="156" t="s">
        <v>159</v>
      </c>
    </row>
    <row r="286" spans="2:51" s="10" customFormat="1" ht="22.5" customHeight="1">
      <c r="B286" s="155"/>
      <c r="E286" s="156" t="s">
        <v>3</v>
      </c>
      <c r="F286" s="260" t="s">
        <v>968</v>
      </c>
      <c r="G286" s="252"/>
      <c r="H286" s="252"/>
      <c r="I286" s="252"/>
      <c r="K286" s="157">
        <v>265.077</v>
      </c>
      <c r="R286" s="158"/>
      <c r="T286" s="159"/>
      <c r="AA286" s="160"/>
      <c r="AT286" s="156" t="s">
        <v>167</v>
      </c>
      <c r="AU286" s="156" t="s">
        <v>103</v>
      </c>
      <c r="AV286" s="10" t="s">
        <v>103</v>
      </c>
      <c r="AW286" s="10" t="s">
        <v>36</v>
      </c>
      <c r="AX286" s="10" t="s">
        <v>79</v>
      </c>
      <c r="AY286" s="156" t="s">
        <v>159</v>
      </c>
    </row>
    <row r="287" spans="2:51" s="13" customFormat="1" ht="22.5" customHeight="1">
      <c r="B287" s="178"/>
      <c r="E287" s="179" t="s">
        <v>3</v>
      </c>
      <c r="F287" s="263" t="s">
        <v>368</v>
      </c>
      <c r="G287" s="264"/>
      <c r="H287" s="264"/>
      <c r="I287" s="264"/>
      <c r="K287" s="180">
        <v>289.156</v>
      </c>
      <c r="R287" s="181"/>
      <c r="T287" s="182"/>
      <c r="AA287" s="183"/>
      <c r="AT287" s="179" t="s">
        <v>167</v>
      </c>
      <c r="AU287" s="179" t="s">
        <v>103</v>
      </c>
      <c r="AV287" s="13" t="s">
        <v>173</v>
      </c>
      <c r="AW287" s="13" t="s">
        <v>36</v>
      </c>
      <c r="AX287" s="13" t="s">
        <v>79</v>
      </c>
      <c r="AY287" s="179" t="s">
        <v>159</v>
      </c>
    </row>
    <row r="288" spans="2:51" s="12" customFormat="1" ht="22.5" customHeight="1">
      <c r="B288" s="172"/>
      <c r="E288" s="173" t="s">
        <v>3</v>
      </c>
      <c r="F288" s="275" t="s">
        <v>938</v>
      </c>
      <c r="G288" s="262"/>
      <c r="H288" s="262"/>
      <c r="I288" s="262"/>
      <c r="K288" s="174" t="s">
        <v>3</v>
      </c>
      <c r="R288" s="175"/>
      <c r="T288" s="176"/>
      <c r="AA288" s="177"/>
      <c r="AT288" s="174" t="s">
        <v>167</v>
      </c>
      <c r="AU288" s="174" t="s">
        <v>103</v>
      </c>
      <c r="AV288" s="12" t="s">
        <v>21</v>
      </c>
      <c r="AW288" s="12" t="s">
        <v>36</v>
      </c>
      <c r="AX288" s="12" t="s">
        <v>79</v>
      </c>
      <c r="AY288" s="174" t="s">
        <v>159</v>
      </c>
    </row>
    <row r="289" spans="2:51" s="10" customFormat="1" ht="22.5" customHeight="1">
      <c r="B289" s="155"/>
      <c r="E289" s="156" t="s">
        <v>3</v>
      </c>
      <c r="F289" s="260" t="s">
        <v>969</v>
      </c>
      <c r="G289" s="252"/>
      <c r="H289" s="252"/>
      <c r="I289" s="252"/>
      <c r="K289" s="157">
        <v>37.018</v>
      </c>
      <c r="R289" s="158"/>
      <c r="T289" s="159"/>
      <c r="AA289" s="160"/>
      <c r="AT289" s="156" t="s">
        <v>167</v>
      </c>
      <c r="AU289" s="156" t="s">
        <v>103</v>
      </c>
      <c r="AV289" s="10" t="s">
        <v>103</v>
      </c>
      <c r="AW289" s="10" t="s">
        <v>36</v>
      </c>
      <c r="AX289" s="10" t="s">
        <v>79</v>
      </c>
      <c r="AY289" s="156" t="s">
        <v>159</v>
      </c>
    </row>
    <row r="290" spans="2:51" s="13" customFormat="1" ht="22.5" customHeight="1">
      <c r="B290" s="178"/>
      <c r="E290" s="179" t="s">
        <v>3</v>
      </c>
      <c r="F290" s="263" t="s">
        <v>368</v>
      </c>
      <c r="G290" s="264"/>
      <c r="H290" s="264"/>
      <c r="I290" s="264"/>
      <c r="K290" s="180">
        <v>37.018</v>
      </c>
      <c r="R290" s="181"/>
      <c r="T290" s="182"/>
      <c r="AA290" s="183"/>
      <c r="AT290" s="179" t="s">
        <v>167</v>
      </c>
      <c r="AU290" s="179" t="s">
        <v>103</v>
      </c>
      <c r="AV290" s="13" t="s">
        <v>173</v>
      </c>
      <c r="AW290" s="13" t="s">
        <v>36</v>
      </c>
      <c r="AX290" s="13" t="s">
        <v>79</v>
      </c>
      <c r="AY290" s="179" t="s">
        <v>159</v>
      </c>
    </row>
    <row r="291" spans="2:51" s="11" customFormat="1" ht="22.5" customHeight="1">
      <c r="B291" s="161"/>
      <c r="E291" s="162" t="s">
        <v>3</v>
      </c>
      <c r="F291" s="253" t="s">
        <v>168</v>
      </c>
      <c r="G291" s="254"/>
      <c r="H291" s="254"/>
      <c r="I291" s="254"/>
      <c r="K291" s="163">
        <v>326.174</v>
      </c>
      <c r="R291" s="164"/>
      <c r="T291" s="165"/>
      <c r="AA291" s="166"/>
      <c r="AT291" s="167" t="s">
        <v>167</v>
      </c>
      <c r="AU291" s="167" t="s">
        <v>103</v>
      </c>
      <c r="AV291" s="11" t="s">
        <v>164</v>
      </c>
      <c r="AW291" s="11" t="s">
        <v>36</v>
      </c>
      <c r="AX291" s="11" t="s">
        <v>21</v>
      </c>
      <c r="AY291" s="167" t="s">
        <v>159</v>
      </c>
    </row>
    <row r="292" spans="2:65" s="1" customFormat="1" ht="31.5" customHeight="1">
      <c r="B292" s="121"/>
      <c r="C292" s="148" t="s">
        <v>361</v>
      </c>
      <c r="D292" s="148" t="s">
        <v>160</v>
      </c>
      <c r="E292" s="149" t="s">
        <v>370</v>
      </c>
      <c r="F292" s="247" t="s">
        <v>371</v>
      </c>
      <c r="G292" s="248"/>
      <c r="H292" s="248"/>
      <c r="I292" s="248"/>
      <c r="J292" s="150" t="s">
        <v>211</v>
      </c>
      <c r="K292" s="151">
        <v>27.39</v>
      </c>
      <c r="L292" s="249">
        <v>0</v>
      </c>
      <c r="M292" s="248"/>
      <c r="N292" s="250">
        <f>ROUND(L292*K292,2)</f>
        <v>0</v>
      </c>
      <c r="O292" s="248"/>
      <c r="P292" s="248"/>
      <c r="Q292" s="248"/>
      <c r="R292" s="123"/>
      <c r="T292" s="152" t="s">
        <v>3</v>
      </c>
      <c r="U292" s="40" t="s">
        <v>44</v>
      </c>
      <c r="W292" s="153">
        <f>V292*K292</f>
        <v>0</v>
      </c>
      <c r="X292" s="153">
        <v>0</v>
      </c>
      <c r="Y292" s="153">
        <f>X292*K292</f>
        <v>0</v>
      </c>
      <c r="Z292" s="153">
        <v>0.01232</v>
      </c>
      <c r="AA292" s="154">
        <f>Z292*K292</f>
        <v>0.3374448</v>
      </c>
      <c r="AR292" s="17" t="s">
        <v>196</v>
      </c>
      <c r="AT292" s="17" t="s">
        <v>160</v>
      </c>
      <c r="AU292" s="17" t="s">
        <v>103</v>
      </c>
      <c r="AY292" s="17" t="s">
        <v>159</v>
      </c>
      <c r="BE292" s="98">
        <f>IF(U292="základní",N292,0)</f>
        <v>0</v>
      </c>
      <c r="BF292" s="98">
        <f>IF(U292="snížená",N292,0)</f>
        <v>0</v>
      </c>
      <c r="BG292" s="98">
        <f>IF(U292="zákl. přenesená",N292,0)</f>
        <v>0</v>
      </c>
      <c r="BH292" s="98">
        <f>IF(U292="sníž. přenesená",N292,0)</f>
        <v>0</v>
      </c>
      <c r="BI292" s="98">
        <f>IF(U292="nulová",N292,0)</f>
        <v>0</v>
      </c>
      <c r="BJ292" s="17" t="s">
        <v>21</v>
      </c>
      <c r="BK292" s="98">
        <f>ROUND(L292*K292,2)</f>
        <v>0</v>
      </c>
      <c r="BL292" s="17" t="s">
        <v>196</v>
      </c>
      <c r="BM292" s="17" t="s">
        <v>781</v>
      </c>
    </row>
    <row r="293" spans="2:51" s="12" customFormat="1" ht="22.5" customHeight="1">
      <c r="B293" s="172"/>
      <c r="E293" s="173" t="s">
        <v>3</v>
      </c>
      <c r="F293" s="261" t="s">
        <v>365</v>
      </c>
      <c r="G293" s="262"/>
      <c r="H293" s="262"/>
      <c r="I293" s="262"/>
      <c r="K293" s="174" t="s">
        <v>3</v>
      </c>
      <c r="R293" s="175"/>
      <c r="T293" s="176"/>
      <c r="AA293" s="177"/>
      <c r="AT293" s="174" t="s">
        <v>167</v>
      </c>
      <c r="AU293" s="174" t="s">
        <v>103</v>
      </c>
      <c r="AV293" s="12" t="s">
        <v>21</v>
      </c>
      <c r="AW293" s="12" t="s">
        <v>36</v>
      </c>
      <c r="AX293" s="12" t="s">
        <v>79</v>
      </c>
      <c r="AY293" s="174" t="s">
        <v>159</v>
      </c>
    </row>
    <row r="294" spans="2:51" s="12" customFormat="1" ht="22.5" customHeight="1">
      <c r="B294" s="172"/>
      <c r="E294" s="173" t="s">
        <v>3</v>
      </c>
      <c r="F294" s="275" t="s">
        <v>936</v>
      </c>
      <c r="G294" s="262"/>
      <c r="H294" s="262"/>
      <c r="I294" s="262"/>
      <c r="K294" s="174" t="s">
        <v>3</v>
      </c>
      <c r="R294" s="175"/>
      <c r="T294" s="176"/>
      <c r="AA294" s="177"/>
      <c r="AT294" s="174" t="s">
        <v>167</v>
      </c>
      <c r="AU294" s="174" t="s">
        <v>103</v>
      </c>
      <c r="AV294" s="12" t="s">
        <v>21</v>
      </c>
      <c r="AW294" s="12" t="s">
        <v>36</v>
      </c>
      <c r="AX294" s="12" t="s">
        <v>79</v>
      </c>
      <c r="AY294" s="174" t="s">
        <v>159</v>
      </c>
    </row>
    <row r="295" spans="2:51" s="10" customFormat="1" ht="22.5" customHeight="1">
      <c r="B295" s="155"/>
      <c r="E295" s="156" t="s">
        <v>3</v>
      </c>
      <c r="F295" s="260" t="s">
        <v>970</v>
      </c>
      <c r="G295" s="252"/>
      <c r="H295" s="252"/>
      <c r="I295" s="252"/>
      <c r="K295" s="157">
        <v>7.207</v>
      </c>
      <c r="R295" s="158"/>
      <c r="T295" s="159"/>
      <c r="AA295" s="160"/>
      <c r="AT295" s="156" t="s">
        <v>167</v>
      </c>
      <c r="AU295" s="156" t="s">
        <v>103</v>
      </c>
      <c r="AV295" s="10" t="s">
        <v>103</v>
      </c>
      <c r="AW295" s="10" t="s">
        <v>36</v>
      </c>
      <c r="AX295" s="10" t="s">
        <v>79</v>
      </c>
      <c r="AY295" s="156" t="s">
        <v>159</v>
      </c>
    </row>
    <row r="296" spans="2:51" s="10" customFormat="1" ht="22.5" customHeight="1">
      <c r="B296" s="155"/>
      <c r="E296" s="156" t="s">
        <v>3</v>
      </c>
      <c r="F296" s="260" t="s">
        <v>971</v>
      </c>
      <c r="G296" s="252"/>
      <c r="H296" s="252"/>
      <c r="I296" s="252"/>
      <c r="K296" s="157">
        <v>12.524</v>
      </c>
      <c r="R296" s="158"/>
      <c r="T296" s="159"/>
      <c r="AA296" s="160"/>
      <c r="AT296" s="156" t="s">
        <v>167</v>
      </c>
      <c r="AU296" s="156" t="s">
        <v>103</v>
      </c>
      <c r="AV296" s="10" t="s">
        <v>103</v>
      </c>
      <c r="AW296" s="10" t="s">
        <v>36</v>
      </c>
      <c r="AX296" s="10" t="s">
        <v>79</v>
      </c>
      <c r="AY296" s="156" t="s">
        <v>159</v>
      </c>
    </row>
    <row r="297" spans="2:51" s="13" customFormat="1" ht="22.5" customHeight="1">
      <c r="B297" s="178"/>
      <c r="E297" s="179" t="s">
        <v>3</v>
      </c>
      <c r="F297" s="263" t="s">
        <v>368</v>
      </c>
      <c r="G297" s="264"/>
      <c r="H297" s="264"/>
      <c r="I297" s="264"/>
      <c r="K297" s="180">
        <v>19.731</v>
      </c>
      <c r="R297" s="181"/>
      <c r="T297" s="182"/>
      <c r="AA297" s="183"/>
      <c r="AT297" s="179" t="s">
        <v>167</v>
      </c>
      <c r="AU297" s="179" t="s">
        <v>103</v>
      </c>
      <c r="AV297" s="13" t="s">
        <v>173</v>
      </c>
      <c r="AW297" s="13" t="s">
        <v>36</v>
      </c>
      <c r="AX297" s="13" t="s">
        <v>79</v>
      </c>
      <c r="AY297" s="179" t="s">
        <v>159</v>
      </c>
    </row>
    <row r="298" spans="2:51" s="12" customFormat="1" ht="22.5" customHeight="1">
      <c r="B298" s="172"/>
      <c r="E298" s="173" t="s">
        <v>3</v>
      </c>
      <c r="F298" s="275" t="s">
        <v>938</v>
      </c>
      <c r="G298" s="262"/>
      <c r="H298" s="262"/>
      <c r="I298" s="262"/>
      <c r="K298" s="174" t="s">
        <v>3</v>
      </c>
      <c r="R298" s="175"/>
      <c r="T298" s="176"/>
      <c r="AA298" s="177"/>
      <c r="AT298" s="174" t="s">
        <v>167</v>
      </c>
      <c r="AU298" s="174" t="s">
        <v>103</v>
      </c>
      <c r="AV298" s="12" t="s">
        <v>21</v>
      </c>
      <c r="AW298" s="12" t="s">
        <v>36</v>
      </c>
      <c r="AX298" s="12" t="s">
        <v>79</v>
      </c>
      <c r="AY298" s="174" t="s">
        <v>159</v>
      </c>
    </row>
    <row r="299" spans="2:51" s="10" customFormat="1" ht="22.5" customHeight="1">
      <c r="B299" s="155"/>
      <c r="E299" s="156" t="s">
        <v>3</v>
      </c>
      <c r="F299" s="260" t="s">
        <v>972</v>
      </c>
      <c r="G299" s="252"/>
      <c r="H299" s="252"/>
      <c r="I299" s="252"/>
      <c r="K299" s="157">
        <v>7.659</v>
      </c>
      <c r="R299" s="158"/>
      <c r="T299" s="159"/>
      <c r="AA299" s="160"/>
      <c r="AT299" s="156" t="s">
        <v>167</v>
      </c>
      <c r="AU299" s="156" t="s">
        <v>103</v>
      </c>
      <c r="AV299" s="10" t="s">
        <v>103</v>
      </c>
      <c r="AW299" s="10" t="s">
        <v>36</v>
      </c>
      <c r="AX299" s="10" t="s">
        <v>79</v>
      </c>
      <c r="AY299" s="156" t="s">
        <v>159</v>
      </c>
    </row>
    <row r="300" spans="2:51" s="13" customFormat="1" ht="22.5" customHeight="1">
      <c r="B300" s="178"/>
      <c r="E300" s="179" t="s">
        <v>3</v>
      </c>
      <c r="F300" s="263" t="s">
        <v>368</v>
      </c>
      <c r="G300" s="264"/>
      <c r="H300" s="264"/>
      <c r="I300" s="264"/>
      <c r="K300" s="180">
        <v>7.659</v>
      </c>
      <c r="R300" s="181"/>
      <c r="T300" s="182"/>
      <c r="AA300" s="183"/>
      <c r="AT300" s="179" t="s">
        <v>167</v>
      </c>
      <c r="AU300" s="179" t="s">
        <v>103</v>
      </c>
      <c r="AV300" s="13" t="s">
        <v>173</v>
      </c>
      <c r="AW300" s="13" t="s">
        <v>36</v>
      </c>
      <c r="AX300" s="13" t="s">
        <v>79</v>
      </c>
      <c r="AY300" s="179" t="s">
        <v>159</v>
      </c>
    </row>
    <row r="301" spans="2:51" s="11" customFormat="1" ht="22.5" customHeight="1">
      <c r="B301" s="161"/>
      <c r="E301" s="162" t="s">
        <v>3</v>
      </c>
      <c r="F301" s="253" t="s">
        <v>168</v>
      </c>
      <c r="G301" s="254"/>
      <c r="H301" s="254"/>
      <c r="I301" s="254"/>
      <c r="K301" s="163">
        <v>27.39</v>
      </c>
      <c r="R301" s="164"/>
      <c r="T301" s="165"/>
      <c r="AA301" s="166"/>
      <c r="AT301" s="167" t="s">
        <v>167</v>
      </c>
      <c r="AU301" s="167" t="s">
        <v>103</v>
      </c>
      <c r="AV301" s="11" t="s">
        <v>164</v>
      </c>
      <c r="AW301" s="11" t="s">
        <v>36</v>
      </c>
      <c r="AX301" s="11" t="s">
        <v>21</v>
      </c>
      <c r="AY301" s="167" t="s">
        <v>159</v>
      </c>
    </row>
    <row r="302" spans="2:65" s="1" customFormat="1" ht="31.5" customHeight="1">
      <c r="B302" s="121"/>
      <c r="C302" s="148" t="s">
        <v>369</v>
      </c>
      <c r="D302" s="148" t="s">
        <v>160</v>
      </c>
      <c r="E302" s="149" t="s">
        <v>376</v>
      </c>
      <c r="F302" s="247" t="s">
        <v>377</v>
      </c>
      <c r="G302" s="248"/>
      <c r="H302" s="248"/>
      <c r="I302" s="248"/>
      <c r="J302" s="150" t="s">
        <v>211</v>
      </c>
      <c r="K302" s="151">
        <v>147.193</v>
      </c>
      <c r="L302" s="249">
        <v>0</v>
      </c>
      <c r="M302" s="248"/>
      <c r="N302" s="250">
        <f>ROUND(L302*K302,2)</f>
        <v>0</v>
      </c>
      <c r="O302" s="248"/>
      <c r="P302" s="248"/>
      <c r="Q302" s="248"/>
      <c r="R302" s="123"/>
      <c r="T302" s="152" t="s">
        <v>3</v>
      </c>
      <c r="U302" s="40" t="s">
        <v>44</v>
      </c>
      <c r="W302" s="153">
        <f>V302*K302</f>
        <v>0</v>
      </c>
      <c r="X302" s="153">
        <v>0</v>
      </c>
      <c r="Y302" s="153">
        <f>X302*K302</f>
        <v>0</v>
      </c>
      <c r="Z302" s="153">
        <v>0.01584</v>
      </c>
      <c r="AA302" s="154">
        <f>Z302*K302</f>
        <v>2.33153712</v>
      </c>
      <c r="AR302" s="17" t="s">
        <v>196</v>
      </c>
      <c r="AT302" s="17" t="s">
        <v>160</v>
      </c>
      <c r="AU302" s="17" t="s">
        <v>103</v>
      </c>
      <c r="AY302" s="17" t="s">
        <v>159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7" t="s">
        <v>21</v>
      </c>
      <c r="BK302" s="98">
        <f>ROUND(L302*K302,2)</f>
        <v>0</v>
      </c>
      <c r="BL302" s="17" t="s">
        <v>196</v>
      </c>
      <c r="BM302" s="17" t="s">
        <v>783</v>
      </c>
    </row>
    <row r="303" spans="2:51" s="12" customFormat="1" ht="22.5" customHeight="1">
      <c r="B303" s="172"/>
      <c r="E303" s="173" t="s">
        <v>3</v>
      </c>
      <c r="F303" s="261" t="s">
        <v>365</v>
      </c>
      <c r="G303" s="262"/>
      <c r="H303" s="262"/>
      <c r="I303" s="262"/>
      <c r="K303" s="174" t="s">
        <v>3</v>
      </c>
      <c r="R303" s="175"/>
      <c r="T303" s="176"/>
      <c r="AA303" s="177"/>
      <c r="AT303" s="174" t="s">
        <v>167</v>
      </c>
      <c r="AU303" s="174" t="s">
        <v>103</v>
      </c>
      <c r="AV303" s="12" t="s">
        <v>21</v>
      </c>
      <c r="AW303" s="12" t="s">
        <v>36</v>
      </c>
      <c r="AX303" s="12" t="s">
        <v>79</v>
      </c>
      <c r="AY303" s="174" t="s">
        <v>159</v>
      </c>
    </row>
    <row r="304" spans="2:51" s="12" customFormat="1" ht="22.5" customHeight="1">
      <c r="B304" s="172"/>
      <c r="E304" s="173" t="s">
        <v>3</v>
      </c>
      <c r="F304" s="275" t="s">
        <v>936</v>
      </c>
      <c r="G304" s="262"/>
      <c r="H304" s="262"/>
      <c r="I304" s="262"/>
      <c r="K304" s="174" t="s">
        <v>3</v>
      </c>
      <c r="R304" s="175"/>
      <c r="T304" s="176"/>
      <c r="AA304" s="177"/>
      <c r="AT304" s="174" t="s">
        <v>167</v>
      </c>
      <c r="AU304" s="174" t="s">
        <v>103</v>
      </c>
      <c r="AV304" s="12" t="s">
        <v>21</v>
      </c>
      <c r="AW304" s="12" t="s">
        <v>36</v>
      </c>
      <c r="AX304" s="12" t="s">
        <v>79</v>
      </c>
      <c r="AY304" s="174" t="s">
        <v>159</v>
      </c>
    </row>
    <row r="305" spans="2:51" s="10" customFormat="1" ht="22.5" customHeight="1">
      <c r="B305" s="155"/>
      <c r="E305" s="156" t="s">
        <v>3</v>
      </c>
      <c r="F305" s="260" t="s">
        <v>973</v>
      </c>
      <c r="G305" s="252"/>
      <c r="H305" s="252"/>
      <c r="I305" s="252"/>
      <c r="K305" s="157">
        <v>4.486</v>
      </c>
      <c r="R305" s="158"/>
      <c r="T305" s="159"/>
      <c r="AA305" s="160"/>
      <c r="AT305" s="156" t="s">
        <v>167</v>
      </c>
      <c r="AU305" s="156" t="s">
        <v>103</v>
      </c>
      <c r="AV305" s="10" t="s">
        <v>103</v>
      </c>
      <c r="AW305" s="10" t="s">
        <v>36</v>
      </c>
      <c r="AX305" s="10" t="s">
        <v>79</v>
      </c>
      <c r="AY305" s="156" t="s">
        <v>159</v>
      </c>
    </row>
    <row r="306" spans="2:51" s="10" customFormat="1" ht="22.5" customHeight="1">
      <c r="B306" s="155"/>
      <c r="E306" s="156" t="s">
        <v>3</v>
      </c>
      <c r="F306" s="260" t="s">
        <v>974</v>
      </c>
      <c r="G306" s="252"/>
      <c r="H306" s="252"/>
      <c r="I306" s="252"/>
      <c r="K306" s="157">
        <v>13.45</v>
      </c>
      <c r="R306" s="158"/>
      <c r="T306" s="159"/>
      <c r="AA306" s="160"/>
      <c r="AT306" s="156" t="s">
        <v>167</v>
      </c>
      <c r="AU306" s="156" t="s">
        <v>103</v>
      </c>
      <c r="AV306" s="10" t="s">
        <v>103</v>
      </c>
      <c r="AW306" s="10" t="s">
        <v>36</v>
      </c>
      <c r="AX306" s="10" t="s">
        <v>79</v>
      </c>
      <c r="AY306" s="156" t="s">
        <v>159</v>
      </c>
    </row>
    <row r="307" spans="2:51" s="10" customFormat="1" ht="22.5" customHeight="1">
      <c r="B307" s="155"/>
      <c r="E307" s="156" t="s">
        <v>3</v>
      </c>
      <c r="F307" s="260" t="s">
        <v>975</v>
      </c>
      <c r="G307" s="252"/>
      <c r="H307" s="252"/>
      <c r="I307" s="252"/>
      <c r="K307" s="157">
        <v>9.287</v>
      </c>
      <c r="R307" s="158"/>
      <c r="T307" s="159"/>
      <c r="AA307" s="160"/>
      <c r="AT307" s="156" t="s">
        <v>167</v>
      </c>
      <c r="AU307" s="156" t="s">
        <v>103</v>
      </c>
      <c r="AV307" s="10" t="s">
        <v>103</v>
      </c>
      <c r="AW307" s="10" t="s">
        <v>36</v>
      </c>
      <c r="AX307" s="10" t="s">
        <v>79</v>
      </c>
      <c r="AY307" s="156" t="s">
        <v>159</v>
      </c>
    </row>
    <row r="308" spans="2:51" s="10" customFormat="1" ht="22.5" customHeight="1">
      <c r="B308" s="155"/>
      <c r="E308" s="156" t="s">
        <v>3</v>
      </c>
      <c r="F308" s="260" t="s">
        <v>976</v>
      </c>
      <c r="G308" s="252"/>
      <c r="H308" s="252"/>
      <c r="I308" s="252"/>
      <c r="K308" s="157">
        <v>58.314</v>
      </c>
      <c r="R308" s="158"/>
      <c r="T308" s="159"/>
      <c r="AA308" s="160"/>
      <c r="AT308" s="156" t="s">
        <v>167</v>
      </c>
      <c r="AU308" s="156" t="s">
        <v>103</v>
      </c>
      <c r="AV308" s="10" t="s">
        <v>103</v>
      </c>
      <c r="AW308" s="10" t="s">
        <v>36</v>
      </c>
      <c r="AX308" s="10" t="s">
        <v>79</v>
      </c>
      <c r="AY308" s="156" t="s">
        <v>159</v>
      </c>
    </row>
    <row r="309" spans="2:51" s="10" customFormat="1" ht="22.5" customHeight="1">
      <c r="B309" s="155"/>
      <c r="E309" s="156" t="s">
        <v>3</v>
      </c>
      <c r="F309" s="260" t="s">
        <v>977</v>
      </c>
      <c r="G309" s="252"/>
      <c r="H309" s="252"/>
      <c r="I309" s="252"/>
      <c r="K309" s="157">
        <v>24.711</v>
      </c>
      <c r="R309" s="158"/>
      <c r="T309" s="159"/>
      <c r="AA309" s="160"/>
      <c r="AT309" s="156" t="s">
        <v>167</v>
      </c>
      <c r="AU309" s="156" t="s">
        <v>103</v>
      </c>
      <c r="AV309" s="10" t="s">
        <v>103</v>
      </c>
      <c r="AW309" s="10" t="s">
        <v>36</v>
      </c>
      <c r="AX309" s="10" t="s">
        <v>79</v>
      </c>
      <c r="AY309" s="156" t="s">
        <v>159</v>
      </c>
    </row>
    <row r="310" spans="2:51" s="10" customFormat="1" ht="22.5" customHeight="1">
      <c r="B310" s="155"/>
      <c r="E310" s="156" t="s">
        <v>3</v>
      </c>
      <c r="F310" s="260" t="s">
        <v>978</v>
      </c>
      <c r="G310" s="252"/>
      <c r="H310" s="252"/>
      <c r="I310" s="252"/>
      <c r="K310" s="157">
        <v>27.283</v>
      </c>
      <c r="R310" s="158"/>
      <c r="T310" s="159"/>
      <c r="AA310" s="160"/>
      <c r="AT310" s="156" t="s">
        <v>167</v>
      </c>
      <c r="AU310" s="156" t="s">
        <v>103</v>
      </c>
      <c r="AV310" s="10" t="s">
        <v>103</v>
      </c>
      <c r="AW310" s="10" t="s">
        <v>36</v>
      </c>
      <c r="AX310" s="10" t="s">
        <v>79</v>
      </c>
      <c r="AY310" s="156" t="s">
        <v>159</v>
      </c>
    </row>
    <row r="311" spans="2:51" s="13" customFormat="1" ht="22.5" customHeight="1">
      <c r="B311" s="178"/>
      <c r="E311" s="179" t="s">
        <v>3</v>
      </c>
      <c r="F311" s="263" t="s">
        <v>368</v>
      </c>
      <c r="G311" s="264"/>
      <c r="H311" s="264"/>
      <c r="I311" s="264"/>
      <c r="K311" s="180">
        <v>137.531</v>
      </c>
      <c r="R311" s="181"/>
      <c r="T311" s="182"/>
      <c r="AA311" s="183"/>
      <c r="AT311" s="179" t="s">
        <v>167</v>
      </c>
      <c r="AU311" s="179" t="s">
        <v>103</v>
      </c>
      <c r="AV311" s="13" t="s">
        <v>173</v>
      </c>
      <c r="AW311" s="13" t="s">
        <v>36</v>
      </c>
      <c r="AX311" s="13" t="s">
        <v>79</v>
      </c>
      <c r="AY311" s="179" t="s">
        <v>159</v>
      </c>
    </row>
    <row r="312" spans="2:51" s="12" customFormat="1" ht="22.5" customHeight="1">
      <c r="B312" s="172"/>
      <c r="E312" s="173" t="s">
        <v>3</v>
      </c>
      <c r="F312" s="275" t="s">
        <v>938</v>
      </c>
      <c r="G312" s="262"/>
      <c r="H312" s="262"/>
      <c r="I312" s="262"/>
      <c r="K312" s="174" t="s">
        <v>3</v>
      </c>
      <c r="R312" s="175"/>
      <c r="T312" s="176"/>
      <c r="AA312" s="177"/>
      <c r="AT312" s="174" t="s">
        <v>167</v>
      </c>
      <c r="AU312" s="174" t="s">
        <v>103</v>
      </c>
      <c r="AV312" s="12" t="s">
        <v>21</v>
      </c>
      <c r="AW312" s="12" t="s">
        <v>36</v>
      </c>
      <c r="AX312" s="12" t="s">
        <v>79</v>
      </c>
      <c r="AY312" s="174" t="s">
        <v>159</v>
      </c>
    </row>
    <row r="313" spans="2:51" s="10" customFormat="1" ht="22.5" customHeight="1">
      <c r="B313" s="155"/>
      <c r="E313" s="156" t="s">
        <v>3</v>
      </c>
      <c r="F313" s="260" t="s">
        <v>979</v>
      </c>
      <c r="G313" s="252"/>
      <c r="H313" s="252"/>
      <c r="I313" s="252"/>
      <c r="K313" s="157">
        <v>9.662</v>
      </c>
      <c r="R313" s="158"/>
      <c r="T313" s="159"/>
      <c r="AA313" s="160"/>
      <c r="AT313" s="156" t="s">
        <v>167</v>
      </c>
      <c r="AU313" s="156" t="s">
        <v>103</v>
      </c>
      <c r="AV313" s="10" t="s">
        <v>103</v>
      </c>
      <c r="AW313" s="10" t="s">
        <v>36</v>
      </c>
      <c r="AX313" s="10" t="s">
        <v>79</v>
      </c>
      <c r="AY313" s="156" t="s">
        <v>159</v>
      </c>
    </row>
    <row r="314" spans="2:51" s="13" customFormat="1" ht="22.5" customHeight="1">
      <c r="B314" s="178"/>
      <c r="E314" s="179" t="s">
        <v>3</v>
      </c>
      <c r="F314" s="263" t="s">
        <v>368</v>
      </c>
      <c r="G314" s="264"/>
      <c r="H314" s="264"/>
      <c r="I314" s="264"/>
      <c r="K314" s="180">
        <v>9.662</v>
      </c>
      <c r="R314" s="181"/>
      <c r="T314" s="182"/>
      <c r="AA314" s="183"/>
      <c r="AT314" s="179" t="s">
        <v>167</v>
      </c>
      <c r="AU314" s="179" t="s">
        <v>103</v>
      </c>
      <c r="AV314" s="13" t="s">
        <v>173</v>
      </c>
      <c r="AW314" s="13" t="s">
        <v>36</v>
      </c>
      <c r="AX314" s="13" t="s">
        <v>79</v>
      </c>
      <c r="AY314" s="179" t="s">
        <v>159</v>
      </c>
    </row>
    <row r="315" spans="2:51" s="11" customFormat="1" ht="22.5" customHeight="1">
      <c r="B315" s="161"/>
      <c r="E315" s="162" t="s">
        <v>3</v>
      </c>
      <c r="F315" s="253" t="s">
        <v>168</v>
      </c>
      <c r="G315" s="254"/>
      <c r="H315" s="254"/>
      <c r="I315" s="254"/>
      <c r="K315" s="163">
        <v>147.193</v>
      </c>
      <c r="R315" s="164"/>
      <c r="T315" s="165"/>
      <c r="AA315" s="166"/>
      <c r="AT315" s="167" t="s">
        <v>167</v>
      </c>
      <c r="AU315" s="167" t="s">
        <v>103</v>
      </c>
      <c r="AV315" s="11" t="s">
        <v>164</v>
      </c>
      <c r="AW315" s="11" t="s">
        <v>36</v>
      </c>
      <c r="AX315" s="11" t="s">
        <v>21</v>
      </c>
      <c r="AY315" s="167" t="s">
        <v>159</v>
      </c>
    </row>
    <row r="316" spans="2:65" s="1" customFormat="1" ht="31.5" customHeight="1">
      <c r="B316" s="121"/>
      <c r="C316" s="148" t="s">
        <v>375</v>
      </c>
      <c r="D316" s="148" t="s">
        <v>160</v>
      </c>
      <c r="E316" s="149" t="s">
        <v>386</v>
      </c>
      <c r="F316" s="247" t="s">
        <v>387</v>
      </c>
      <c r="G316" s="248"/>
      <c r="H316" s="248"/>
      <c r="I316" s="248"/>
      <c r="J316" s="150" t="s">
        <v>211</v>
      </c>
      <c r="K316" s="151">
        <v>36.368</v>
      </c>
      <c r="L316" s="249">
        <v>0</v>
      </c>
      <c r="M316" s="248"/>
      <c r="N316" s="250">
        <f>ROUND(L316*K316,2)</f>
        <v>0</v>
      </c>
      <c r="O316" s="248"/>
      <c r="P316" s="248"/>
      <c r="Q316" s="248"/>
      <c r="R316" s="123"/>
      <c r="T316" s="152" t="s">
        <v>3</v>
      </c>
      <c r="U316" s="40" t="s">
        <v>44</v>
      </c>
      <c r="W316" s="153">
        <f>V316*K316</f>
        <v>0</v>
      </c>
      <c r="X316" s="153">
        <v>0</v>
      </c>
      <c r="Y316" s="153">
        <f>X316*K316</f>
        <v>0</v>
      </c>
      <c r="Z316" s="153">
        <v>0.02475</v>
      </c>
      <c r="AA316" s="154">
        <f>Z316*K316</f>
        <v>0.9001080000000001</v>
      </c>
      <c r="AR316" s="17" t="s">
        <v>196</v>
      </c>
      <c r="AT316" s="17" t="s">
        <v>160</v>
      </c>
      <c r="AU316" s="17" t="s">
        <v>103</v>
      </c>
      <c r="AY316" s="17" t="s">
        <v>159</v>
      </c>
      <c r="BE316" s="98">
        <f>IF(U316="základní",N316,0)</f>
        <v>0</v>
      </c>
      <c r="BF316" s="98">
        <f>IF(U316="snížená",N316,0)</f>
        <v>0</v>
      </c>
      <c r="BG316" s="98">
        <f>IF(U316="zákl. přenesená",N316,0)</f>
        <v>0</v>
      </c>
      <c r="BH316" s="98">
        <f>IF(U316="sníž. přenesená",N316,0)</f>
        <v>0</v>
      </c>
      <c r="BI316" s="98">
        <f>IF(U316="nulová",N316,0)</f>
        <v>0</v>
      </c>
      <c r="BJ316" s="17" t="s">
        <v>21</v>
      </c>
      <c r="BK316" s="98">
        <f>ROUND(L316*K316,2)</f>
        <v>0</v>
      </c>
      <c r="BL316" s="17" t="s">
        <v>196</v>
      </c>
      <c r="BM316" s="17" t="s">
        <v>789</v>
      </c>
    </row>
    <row r="317" spans="2:51" s="12" customFormat="1" ht="22.5" customHeight="1">
      <c r="B317" s="172"/>
      <c r="E317" s="173" t="s">
        <v>3</v>
      </c>
      <c r="F317" s="261" t="s">
        <v>365</v>
      </c>
      <c r="G317" s="262"/>
      <c r="H317" s="262"/>
      <c r="I317" s="262"/>
      <c r="K317" s="174" t="s">
        <v>3</v>
      </c>
      <c r="R317" s="175"/>
      <c r="T317" s="176"/>
      <c r="AA317" s="177"/>
      <c r="AT317" s="174" t="s">
        <v>167</v>
      </c>
      <c r="AU317" s="174" t="s">
        <v>103</v>
      </c>
      <c r="AV317" s="12" t="s">
        <v>21</v>
      </c>
      <c r="AW317" s="12" t="s">
        <v>36</v>
      </c>
      <c r="AX317" s="12" t="s">
        <v>79</v>
      </c>
      <c r="AY317" s="174" t="s">
        <v>159</v>
      </c>
    </row>
    <row r="318" spans="2:51" s="12" customFormat="1" ht="22.5" customHeight="1">
      <c r="B318" s="172"/>
      <c r="E318" s="173" t="s">
        <v>3</v>
      </c>
      <c r="F318" s="275" t="s">
        <v>936</v>
      </c>
      <c r="G318" s="262"/>
      <c r="H318" s="262"/>
      <c r="I318" s="262"/>
      <c r="K318" s="174" t="s">
        <v>3</v>
      </c>
      <c r="R318" s="175"/>
      <c r="T318" s="176"/>
      <c r="AA318" s="177"/>
      <c r="AT318" s="174" t="s">
        <v>167</v>
      </c>
      <c r="AU318" s="174" t="s">
        <v>103</v>
      </c>
      <c r="AV318" s="12" t="s">
        <v>21</v>
      </c>
      <c r="AW318" s="12" t="s">
        <v>36</v>
      </c>
      <c r="AX318" s="12" t="s">
        <v>79</v>
      </c>
      <c r="AY318" s="174" t="s">
        <v>159</v>
      </c>
    </row>
    <row r="319" spans="2:51" s="10" customFormat="1" ht="22.5" customHeight="1">
      <c r="B319" s="155"/>
      <c r="E319" s="156" t="s">
        <v>3</v>
      </c>
      <c r="F319" s="260" t="s">
        <v>980</v>
      </c>
      <c r="G319" s="252"/>
      <c r="H319" s="252"/>
      <c r="I319" s="252"/>
      <c r="K319" s="157">
        <v>36.368</v>
      </c>
      <c r="R319" s="158"/>
      <c r="T319" s="159"/>
      <c r="AA319" s="160"/>
      <c r="AT319" s="156" t="s">
        <v>167</v>
      </c>
      <c r="AU319" s="156" t="s">
        <v>103</v>
      </c>
      <c r="AV319" s="10" t="s">
        <v>103</v>
      </c>
      <c r="AW319" s="10" t="s">
        <v>36</v>
      </c>
      <c r="AX319" s="10" t="s">
        <v>79</v>
      </c>
      <c r="AY319" s="156" t="s">
        <v>159</v>
      </c>
    </row>
    <row r="320" spans="2:51" s="13" customFormat="1" ht="22.5" customHeight="1">
      <c r="B320" s="178"/>
      <c r="E320" s="179" t="s">
        <v>3</v>
      </c>
      <c r="F320" s="263" t="s">
        <v>368</v>
      </c>
      <c r="G320" s="264"/>
      <c r="H320" s="264"/>
      <c r="I320" s="264"/>
      <c r="K320" s="180">
        <v>36.368</v>
      </c>
      <c r="R320" s="181"/>
      <c r="T320" s="182"/>
      <c r="AA320" s="183"/>
      <c r="AT320" s="179" t="s">
        <v>167</v>
      </c>
      <c r="AU320" s="179" t="s">
        <v>103</v>
      </c>
      <c r="AV320" s="13" t="s">
        <v>173</v>
      </c>
      <c r="AW320" s="13" t="s">
        <v>36</v>
      </c>
      <c r="AX320" s="13" t="s">
        <v>79</v>
      </c>
      <c r="AY320" s="179" t="s">
        <v>159</v>
      </c>
    </row>
    <row r="321" spans="2:51" s="11" customFormat="1" ht="22.5" customHeight="1">
      <c r="B321" s="161"/>
      <c r="E321" s="162" t="s">
        <v>3</v>
      </c>
      <c r="F321" s="253" t="s">
        <v>168</v>
      </c>
      <c r="G321" s="254"/>
      <c r="H321" s="254"/>
      <c r="I321" s="254"/>
      <c r="K321" s="163">
        <v>36.368</v>
      </c>
      <c r="R321" s="164"/>
      <c r="T321" s="165"/>
      <c r="AA321" s="166"/>
      <c r="AT321" s="167" t="s">
        <v>167</v>
      </c>
      <c r="AU321" s="167" t="s">
        <v>103</v>
      </c>
      <c r="AV321" s="11" t="s">
        <v>164</v>
      </c>
      <c r="AW321" s="11" t="s">
        <v>36</v>
      </c>
      <c r="AX321" s="11" t="s">
        <v>21</v>
      </c>
      <c r="AY321" s="167" t="s">
        <v>159</v>
      </c>
    </row>
    <row r="322" spans="2:65" s="1" customFormat="1" ht="31.5" customHeight="1">
      <c r="B322" s="121"/>
      <c r="C322" s="148" t="s">
        <v>385</v>
      </c>
      <c r="D322" s="148" t="s">
        <v>160</v>
      </c>
      <c r="E322" s="149" t="s">
        <v>391</v>
      </c>
      <c r="F322" s="247" t="s">
        <v>392</v>
      </c>
      <c r="G322" s="248"/>
      <c r="H322" s="248"/>
      <c r="I322" s="248"/>
      <c r="J322" s="150" t="s">
        <v>211</v>
      </c>
      <c r="K322" s="151">
        <v>326.174</v>
      </c>
      <c r="L322" s="249">
        <v>0</v>
      </c>
      <c r="M322" s="248"/>
      <c r="N322" s="250">
        <f>ROUND(L322*K322,2)</f>
        <v>0</v>
      </c>
      <c r="O322" s="248"/>
      <c r="P322" s="248"/>
      <c r="Q322" s="248"/>
      <c r="R322" s="123"/>
      <c r="T322" s="152" t="s">
        <v>3</v>
      </c>
      <c r="U322" s="40" t="s">
        <v>44</v>
      </c>
      <c r="W322" s="153">
        <f>V322*K322</f>
        <v>0</v>
      </c>
      <c r="X322" s="153">
        <v>6E-05</v>
      </c>
      <c r="Y322" s="153">
        <f>X322*K322</f>
        <v>0.019570439999999998</v>
      </c>
      <c r="Z322" s="153">
        <v>0</v>
      </c>
      <c r="AA322" s="154">
        <f>Z322*K322</f>
        <v>0</v>
      </c>
      <c r="AR322" s="17" t="s">
        <v>196</v>
      </c>
      <c r="AT322" s="17" t="s">
        <v>160</v>
      </c>
      <c r="AU322" s="17" t="s">
        <v>103</v>
      </c>
      <c r="AY322" s="17" t="s">
        <v>159</v>
      </c>
      <c r="BE322" s="98">
        <f>IF(U322="základní",N322,0)</f>
        <v>0</v>
      </c>
      <c r="BF322" s="98">
        <f>IF(U322="snížená",N322,0)</f>
        <v>0</v>
      </c>
      <c r="BG322" s="98">
        <f>IF(U322="zákl. přenesená",N322,0)</f>
        <v>0</v>
      </c>
      <c r="BH322" s="98">
        <f>IF(U322="sníž. přenesená",N322,0)</f>
        <v>0</v>
      </c>
      <c r="BI322" s="98">
        <f>IF(U322="nulová",N322,0)</f>
        <v>0</v>
      </c>
      <c r="BJ322" s="17" t="s">
        <v>21</v>
      </c>
      <c r="BK322" s="98">
        <f>ROUND(L322*K322,2)</f>
        <v>0</v>
      </c>
      <c r="BL322" s="17" t="s">
        <v>196</v>
      </c>
      <c r="BM322" s="17" t="s">
        <v>791</v>
      </c>
    </row>
    <row r="323" spans="2:51" s="12" customFormat="1" ht="22.5" customHeight="1">
      <c r="B323" s="172"/>
      <c r="E323" s="173" t="s">
        <v>3</v>
      </c>
      <c r="F323" s="261" t="s">
        <v>365</v>
      </c>
      <c r="G323" s="262"/>
      <c r="H323" s="262"/>
      <c r="I323" s="262"/>
      <c r="K323" s="174" t="s">
        <v>3</v>
      </c>
      <c r="R323" s="175"/>
      <c r="T323" s="176"/>
      <c r="AA323" s="177"/>
      <c r="AT323" s="174" t="s">
        <v>167</v>
      </c>
      <c r="AU323" s="174" t="s">
        <v>103</v>
      </c>
      <c r="AV323" s="12" t="s">
        <v>21</v>
      </c>
      <c r="AW323" s="12" t="s">
        <v>36</v>
      </c>
      <c r="AX323" s="12" t="s">
        <v>79</v>
      </c>
      <c r="AY323" s="174" t="s">
        <v>159</v>
      </c>
    </row>
    <row r="324" spans="2:51" s="12" customFormat="1" ht="22.5" customHeight="1">
      <c r="B324" s="172"/>
      <c r="E324" s="173" t="s">
        <v>3</v>
      </c>
      <c r="F324" s="275" t="s">
        <v>936</v>
      </c>
      <c r="G324" s="262"/>
      <c r="H324" s="262"/>
      <c r="I324" s="262"/>
      <c r="K324" s="174" t="s">
        <v>3</v>
      </c>
      <c r="R324" s="175"/>
      <c r="T324" s="176"/>
      <c r="AA324" s="177"/>
      <c r="AT324" s="174" t="s">
        <v>167</v>
      </c>
      <c r="AU324" s="174" t="s">
        <v>103</v>
      </c>
      <c r="AV324" s="12" t="s">
        <v>21</v>
      </c>
      <c r="AW324" s="12" t="s">
        <v>36</v>
      </c>
      <c r="AX324" s="12" t="s">
        <v>79</v>
      </c>
      <c r="AY324" s="174" t="s">
        <v>159</v>
      </c>
    </row>
    <row r="325" spans="2:51" s="10" customFormat="1" ht="22.5" customHeight="1">
      <c r="B325" s="155"/>
      <c r="E325" s="156" t="s">
        <v>3</v>
      </c>
      <c r="F325" s="260" t="s">
        <v>967</v>
      </c>
      <c r="G325" s="252"/>
      <c r="H325" s="252"/>
      <c r="I325" s="252"/>
      <c r="K325" s="157">
        <v>24.079</v>
      </c>
      <c r="R325" s="158"/>
      <c r="T325" s="159"/>
      <c r="AA325" s="160"/>
      <c r="AT325" s="156" t="s">
        <v>167</v>
      </c>
      <c r="AU325" s="156" t="s">
        <v>103</v>
      </c>
      <c r="AV325" s="10" t="s">
        <v>103</v>
      </c>
      <c r="AW325" s="10" t="s">
        <v>36</v>
      </c>
      <c r="AX325" s="10" t="s">
        <v>79</v>
      </c>
      <c r="AY325" s="156" t="s">
        <v>159</v>
      </c>
    </row>
    <row r="326" spans="2:51" s="10" customFormat="1" ht="22.5" customHeight="1">
      <c r="B326" s="155"/>
      <c r="E326" s="156" t="s">
        <v>3</v>
      </c>
      <c r="F326" s="260" t="s">
        <v>968</v>
      </c>
      <c r="G326" s="252"/>
      <c r="H326" s="252"/>
      <c r="I326" s="252"/>
      <c r="K326" s="157">
        <v>265.077</v>
      </c>
      <c r="R326" s="158"/>
      <c r="T326" s="159"/>
      <c r="AA326" s="160"/>
      <c r="AT326" s="156" t="s">
        <v>167</v>
      </c>
      <c r="AU326" s="156" t="s">
        <v>103</v>
      </c>
      <c r="AV326" s="10" t="s">
        <v>103</v>
      </c>
      <c r="AW326" s="10" t="s">
        <v>36</v>
      </c>
      <c r="AX326" s="10" t="s">
        <v>79</v>
      </c>
      <c r="AY326" s="156" t="s">
        <v>159</v>
      </c>
    </row>
    <row r="327" spans="2:51" s="13" customFormat="1" ht="22.5" customHeight="1">
      <c r="B327" s="178"/>
      <c r="E327" s="179" t="s">
        <v>3</v>
      </c>
      <c r="F327" s="263" t="s">
        <v>368</v>
      </c>
      <c r="G327" s="264"/>
      <c r="H327" s="264"/>
      <c r="I327" s="264"/>
      <c r="K327" s="180">
        <v>289.156</v>
      </c>
      <c r="R327" s="181"/>
      <c r="T327" s="182"/>
      <c r="AA327" s="183"/>
      <c r="AT327" s="179" t="s">
        <v>167</v>
      </c>
      <c r="AU327" s="179" t="s">
        <v>103</v>
      </c>
      <c r="AV327" s="13" t="s">
        <v>173</v>
      </c>
      <c r="AW327" s="13" t="s">
        <v>36</v>
      </c>
      <c r="AX327" s="13" t="s">
        <v>79</v>
      </c>
      <c r="AY327" s="179" t="s">
        <v>159</v>
      </c>
    </row>
    <row r="328" spans="2:51" s="12" customFormat="1" ht="22.5" customHeight="1">
      <c r="B328" s="172"/>
      <c r="E328" s="173" t="s">
        <v>3</v>
      </c>
      <c r="F328" s="275" t="s">
        <v>938</v>
      </c>
      <c r="G328" s="262"/>
      <c r="H328" s="262"/>
      <c r="I328" s="262"/>
      <c r="K328" s="174" t="s">
        <v>3</v>
      </c>
      <c r="R328" s="175"/>
      <c r="T328" s="176"/>
      <c r="AA328" s="177"/>
      <c r="AT328" s="174" t="s">
        <v>167</v>
      </c>
      <c r="AU328" s="174" t="s">
        <v>103</v>
      </c>
      <c r="AV328" s="12" t="s">
        <v>21</v>
      </c>
      <c r="AW328" s="12" t="s">
        <v>36</v>
      </c>
      <c r="AX328" s="12" t="s">
        <v>79</v>
      </c>
      <c r="AY328" s="174" t="s">
        <v>159</v>
      </c>
    </row>
    <row r="329" spans="2:51" s="10" customFormat="1" ht="22.5" customHeight="1">
      <c r="B329" s="155"/>
      <c r="E329" s="156" t="s">
        <v>3</v>
      </c>
      <c r="F329" s="260" t="s">
        <v>969</v>
      </c>
      <c r="G329" s="252"/>
      <c r="H329" s="252"/>
      <c r="I329" s="252"/>
      <c r="K329" s="157">
        <v>37.018</v>
      </c>
      <c r="R329" s="158"/>
      <c r="T329" s="159"/>
      <c r="AA329" s="160"/>
      <c r="AT329" s="156" t="s">
        <v>167</v>
      </c>
      <c r="AU329" s="156" t="s">
        <v>103</v>
      </c>
      <c r="AV329" s="10" t="s">
        <v>103</v>
      </c>
      <c r="AW329" s="10" t="s">
        <v>36</v>
      </c>
      <c r="AX329" s="10" t="s">
        <v>79</v>
      </c>
      <c r="AY329" s="156" t="s">
        <v>159</v>
      </c>
    </row>
    <row r="330" spans="2:51" s="13" customFormat="1" ht="22.5" customHeight="1">
      <c r="B330" s="178"/>
      <c r="E330" s="179" t="s">
        <v>3</v>
      </c>
      <c r="F330" s="263" t="s">
        <v>368</v>
      </c>
      <c r="G330" s="264"/>
      <c r="H330" s="264"/>
      <c r="I330" s="264"/>
      <c r="K330" s="180">
        <v>37.018</v>
      </c>
      <c r="R330" s="181"/>
      <c r="T330" s="182"/>
      <c r="AA330" s="183"/>
      <c r="AT330" s="179" t="s">
        <v>167</v>
      </c>
      <c r="AU330" s="179" t="s">
        <v>103</v>
      </c>
      <c r="AV330" s="13" t="s">
        <v>173</v>
      </c>
      <c r="AW330" s="13" t="s">
        <v>36</v>
      </c>
      <c r="AX330" s="13" t="s">
        <v>79</v>
      </c>
      <c r="AY330" s="179" t="s">
        <v>159</v>
      </c>
    </row>
    <row r="331" spans="2:51" s="11" customFormat="1" ht="22.5" customHeight="1">
      <c r="B331" s="161"/>
      <c r="E331" s="162" t="s">
        <v>3</v>
      </c>
      <c r="F331" s="253" t="s">
        <v>168</v>
      </c>
      <c r="G331" s="254"/>
      <c r="H331" s="254"/>
      <c r="I331" s="254"/>
      <c r="K331" s="163">
        <v>326.174</v>
      </c>
      <c r="R331" s="164"/>
      <c r="T331" s="165"/>
      <c r="AA331" s="166"/>
      <c r="AT331" s="167" t="s">
        <v>167</v>
      </c>
      <c r="AU331" s="167" t="s">
        <v>103</v>
      </c>
      <c r="AV331" s="11" t="s">
        <v>164</v>
      </c>
      <c r="AW331" s="11" t="s">
        <v>36</v>
      </c>
      <c r="AX331" s="11" t="s">
        <v>21</v>
      </c>
      <c r="AY331" s="167" t="s">
        <v>159</v>
      </c>
    </row>
    <row r="332" spans="2:65" s="1" customFormat="1" ht="22.5" customHeight="1">
      <c r="B332" s="121"/>
      <c r="C332" s="168" t="s">
        <v>390</v>
      </c>
      <c r="D332" s="168" t="s">
        <v>262</v>
      </c>
      <c r="E332" s="169" t="s">
        <v>395</v>
      </c>
      <c r="F332" s="256" t="s">
        <v>396</v>
      </c>
      <c r="G332" s="257"/>
      <c r="H332" s="257"/>
      <c r="I332" s="257"/>
      <c r="J332" s="170" t="s">
        <v>195</v>
      </c>
      <c r="K332" s="171">
        <v>3.842</v>
      </c>
      <c r="L332" s="258">
        <v>0</v>
      </c>
      <c r="M332" s="257"/>
      <c r="N332" s="259">
        <f>ROUND(L332*K332,2)</f>
        <v>0</v>
      </c>
      <c r="O332" s="248"/>
      <c r="P332" s="248"/>
      <c r="Q332" s="248"/>
      <c r="R332" s="123"/>
      <c r="T332" s="152" t="s">
        <v>3</v>
      </c>
      <c r="U332" s="40" t="s">
        <v>44</v>
      </c>
      <c r="W332" s="153">
        <f>V332*K332</f>
        <v>0</v>
      </c>
      <c r="X332" s="153">
        <v>0.55</v>
      </c>
      <c r="Y332" s="153">
        <f>X332*K332</f>
        <v>2.1131</v>
      </c>
      <c r="Z332" s="153">
        <v>0</v>
      </c>
      <c r="AA332" s="154">
        <f>Z332*K332</f>
        <v>0</v>
      </c>
      <c r="AR332" s="17" t="s">
        <v>265</v>
      </c>
      <c r="AT332" s="17" t="s">
        <v>262</v>
      </c>
      <c r="AU332" s="17" t="s">
        <v>103</v>
      </c>
      <c r="AY332" s="17" t="s">
        <v>159</v>
      </c>
      <c r="BE332" s="98">
        <f>IF(U332="základní",N332,0)</f>
        <v>0</v>
      </c>
      <c r="BF332" s="98">
        <f>IF(U332="snížená",N332,0)</f>
        <v>0</v>
      </c>
      <c r="BG332" s="98">
        <f>IF(U332="zákl. přenesená",N332,0)</f>
        <v>0</v>
      </c>
      <c r="BH332" s="98">
        <f>IF(U332="sníž. přenesená",N332,0)</f>
        <v>0</v>
      </c>
      <c r="BI332" s="98">
        <f>IF(U332="nulová",N332,0)</f>
        <v>0</v>
      </c>
      <c r="BJ332" s="17" t="s">
        <v>21</v>
      </c>
      <c r="BK332" s="98">
        <f>ROUND(L332*K332,2)</f>
        <v>0</v>
      </c>
      <c r="BL332" s="17" t="s">
        <v>196</v>
      </c>
      <c r="BM332" s="17" t="s">
        <v>792</v>
      </c>
    </row>
    <row r="333" spans="2:51" s="12" customFormat="1" ht="22.5" customHeight="1">
      <c r="B333" s="172"/>
      <c r="E333" s="173" t="s">
        <v>3</v>
      </c>
      <c r="F333" s="261" t="s">
        <v>365</v>
      </c>
      <c r="G333" s="262"/>
      <c r="H333" s="262"/>
      <c r="I333" s="262"/>
      <c r="K333" s="174" t="s">
        <v>3</v>
      </c>
      <c r="R333" s="175"/>
      <c r="T333" s="176"/>
      <c r="AA333" s="177"/>
      <c r="AT333" s="174" t="s">
        <v>167</v>
      </c>
      <c r="AU333" s="174" t="s">
        <v>103</v>
      </c>
      <c r="AV333" s="12" t="s">
        <v>21</v>
      </c>
      <c r="AW333" s="12" t="s">
        <v>36</v>
      </c>
      <c r="AX333" s="12" t="s">
        <v>79</v>
      </c>
      <c r="AY333" s="174" t="s">
        <v>159</v>
      </c>
    </row>
    <row r="334" spans="2:51" s="12" customFormat="1" ht="22.5" customHeight="1">
      <c r="B334" s="172"/>
      <c r="E334" s="173" t="s">
        <v>3</v>
      </c>
      <c r="F334" s="275" t="s">
        <v>936</v>
      </c>
      <c r="G334" s="262"/>
      <c r="H334" s="262"/>
      <c r="I334" s="262"/>
      <c r="K334" s="174" t="s">
        <v>3</v>
      </c>
      <c r="R334" s="175"/>
      <c r="T334" s="176"/>
      <c r="AA334" s="177"/>
      <c r="AT334" s="174" t="s">
        <v>167</v>
      </c>
      <c r="AU334" s="174" t="s">
        <v>103</v>
      </c>
      <c r="AV334" s="12" t="s">
        <v>21</v>
      </c>
      <c r="AW334" s="12" t="s">
        <v>36</v>
      </c>
      <c r="AX334" s="12" t="s">
        <v>79</v>
      </c>
      <c r="AY334" s="174" t="s">
        <v>159</v>
      </c>
    </row>
    <row r="335" spans="2:51" s="10" customFormat="1" ht="22.5" customHeight="1">
      <c r="B335" s="155"/>
      <c r="E335" s="156" t="s">
        <v>3</v>
      </c>
      <c r="F335" s="260" t="s">
        <v>981</v>
      </c>
      <c r="G335" s="252"/>
      <c r="H335" s="252"/>
      <c r="I335" s="252"/>
      <c r="K335" s="157">
        <v>0.217</v>
      </c>
      <c r="R335" s="158"/>
      <c r="T335" s="159"/>
      <c r="AA335" s="160"/>
      <c r="AT335" s="156" t="s">
        <v>167</v>
      </c>
      <c r="AU335" s="156" t="s">
        <v>103</v>
      </c>
      <c r="AV335" s="10" t="s">
        <v>103</v>
      </c>
      <c r="AW335" s="10" t="s">
        <v>36</v>
      </c>
      <c r="AX335" s="10" t="s">
        <v>79</v>
      </c>
      <c r="AY335" s="156" t="s">
        <v>159</v>
      </c>
    </row>
    <row r="336" spans="2:51" s="10" customFormat="1" ht="22.5" customHeight="1">
      <c r="B336" s="155"/>
      <c r="E336" s="156" t="s">
        <v>3</v>
      </c>
      <c r="F336" s="260" t="s">
        <v>982</v>
      </c>
      <c r="G336" s="252"/>
      <c r="H336" s="252"/>
      <c r="I336" s="252"/>
      <c r="K336" s="157">
        <v>3.181</v>
      </c>
      <c r="R336" s="158"/>
      <c r="T336" s="159"/>
      <c r="AA336" s="160"/>
      <c r="AT336" s="156" t="s">
        <v>167</v>
      </c>
      <c r="AU336" s="156" t="s">
        <v>103</v>
      </c>
      <c r="AV336" s="10" t="s">
        <v>103</v>
      </c>
      <c r="AW336" s="10" t="s">
        <v>36</v>
      </c>
      <c r="AX336" s="10" t="s">
        <v>79</v>
      </c>
      <c r="AY336" s="156" t="s">
        <v>159</v>
      </c>
    </row>
    <row r="337" spans="2:51" s="13" customFormat="1" ht="22.5" customHeight="1">
      <c r="B337" s="178"/>
      <c r="E337" s="179" t="s">
        <v>3</v>
      </c>
      <c r="F337" s="263" t="s">
        <v>368</v>
      </c>
      <c r="G337" s="264"/>
      <c r="H337" s="264"/>
      <c r="I337" s="264"/>
      <c r="K337" s="180">
        <v>3.398</v>
      </c>
      <c r="R337" s="181"/>
      <c r="T337" s="182"/>
      <c r="AA337" s="183"/>
      <c r="AT337" s="179" t="s">
        <v>167</v>
      </c>
      <c r="AU337" s="179" t="s">
        <v>103</v>
      </c>
      <c r="AV337" s="13" t="s">
        <v>173</v>
      </c>
      <c r="AW337" s="13" t="s">
        <v>36</v>
      </c>
      <c r="AX337" s="13" t="s">
        <v>79</v>
      </c>
      <c r="AY337" s="179" t="s">
        <v>159</v>
      </c>
    </row>
    <row r="338" spans="2:51" s="12" customFormat="1" ht="22.5" customHeight="1">
      <c r="B338" s="172"/>
      <c r="E338" s="173" t="s">
        <v>3</v>
      </c>
      <c r="F338" s="275" t="s">
        <v>938</v>
      </c>
      <c r="G338" s="262"/>
      <c r="H338" s="262"/>
      <c r="I338" s="262"/>
      <c r="K338" s="174" t="s">
        <v>3</v>
      </c>
      <c r="R338" s="175"/>
      <c r="T338" s="176"/>
      <c r="AA338" s="177"/>
      <c r="AT338" s="174" t="s">
        <v>167</v>
      </c>
      <c r="AU338" s="174" t="s">
        <v>103</v>
      </c>
      <c r="AV338" s="12" t="s">
        <v>21</v>
      </c>
      <c r="AW338" s="12" t="s">
        <v>36</v>
      </c>
      <c r="AX338" s="12" t="s">
        <v>79</v>
      </c>
      <c r="AY338" s="174" t="s">
        <v>159</v>
      </c>
    </row>
    <row r="339" spans="2:51" s="10" customFormat="1" ht="22.5" customHeight="1">
      <c r="B339" s="155"/>
      <c r="E339" s="156" t="s">
        <v>3</v>
      </c>
      <c r="F339" s="260" t="s">
        <v>983</v>
      </c>
      <c r="G339" s="252"/>
      <c r="H339" s="252"/>
      <c r="I339" s="252"/>
      <c r="K339" s="157">
        <v>0.444</v>
      </c>
      <c r="R339" s="158"/>
      <c r="T339" s="159"/>
      <c r="AA339" s="160"/>
      <c r="AT339" s="156" t="s">
        <v>167</v>
      </c>
      <c r="AU339" s="156" t="s">
        <v>103</v>
      </c>
      <c r="AV339" s="10" t="s">
        <v>103</v>
      </c>
      <c r="AW339" s="10" t="s">
        <v>36</v>
      </c>
      <c r="AX339" s="10" t="s">
        <v>79</v>
      </c>
      <c r="AY339" s="156" t="s">
        <v>159</v>
      </c>
    </row>
    <row r="340" spans="2:51" s="13" customFormat="1" ht="22.5" customHeight="1">
      <c r="B340" s="178"/>
      <c r="E340" s="179" t="s">
        <v>3</v>
      </c>
      <c r="F340" s="263" t="s">
        <v>368</v>
      </c>
      <c r="G340" s="264"/>
      <c r="H340" s="264"/>
      <c r="I340" s="264"/>
      <c r="K340" s="180">
        <v>0.444</v>
      </c>
      <c r="R340" s="181"/>
      <c r="T340" s="182"/>
      <c r="AA340" s="183"/>
      <c r="AT340" s="179" t="s">
        <v>167</v>
      </c>
      <c r="AU340" s="179" t="s">
        <v>103</v>
      </c>
      <c r="AV340" s="13" t="s">
        <v>173</v>
      </c>
      <c r="AW340" s="13" t="s">
        <v>36</v>
      </c>
      <c r="AX340" s="13" t="s">
        <v>79</v>
      </c>
      <c r="AY340" s="179" t="s">
        <v>159</v>
      </c>
    </row>
    <row r="341" spans="2:51" s="11" customFormat="1" ht="22.5" customHeight="1">
      <c r="B341" s="161"/>
      <c r="E341" s="162" t="s">
        <v>3</v>
      </c>
      <c r="F341" s="253" t="s">
        <v>168</v>
      </c>
      <c r="G341" s="254"/>
      <c r="H341" s="254"/>
      <c r="I341" s="254"/>
      <c r="K341" s="163">
        <v>3.842</v>
      </c>
      <c r="R341" s="164"/>
      <c r="T341" s="165"/>
      <c r="AA341" s="166"/>
      <c r="AT341" s="167" t="s">
        <v>167</v>
      </c>
      <c r="AU341" s="167" t="s">
        <v>103</v>
      </c>
      <c r="AV341" s="11" t="s">
        <v>164</v>
      </c>
      <c r="AW341" s="11" t="s">
        <v>36</v>
      </c>
      <c r="AX341" s="11" t="s">
        <v>21</v>
      </c>
      <c r="AY341" s="167" t="s">
        <v>159</v>
      </c>
    </row>
    <row r="342" spans="2:65" s="1" customFormat="1" ht="31.5" customHeight="1">
      <c r="B342" s="121"/>
      <c r="C342" s="148" t="s">
        <v>394</v>
      </c>
      <c r="D342" s="148" t="s">
        <v>160</v>
      </c>
      <c r="E342" s="149" t="s">
        <v>401</v>
      </c>
      <c r="F342" s="247" t="s">
        <v>402</v>
      </c>
      <c r="G342" s="248"/>
      <c r="H342" s="248"/>
      <c r="I342" s="248"/>
      <c r="J342" s="150" t="s">
        <v>211</v>
      </c>
      <c r="K342" s="151">
        <v>27.39</v>
      </c>
      <c r="L342" s="249">
        <v>0</v>
      </c>
      <c r="M342" s="248"/>
      <c r="N342" s="250">
        <f>ROUND(L342*K342,2)</f>
        <v>0</v>
      </c>
      <c r="O342" s="248"/>
      <c r="P342" s="248"/>
      <c r="Q342" s="248"/>
      <c r="R342" s="123"/>
      <c r="T342" s="152" t="s">
        <v>3</v>
      </c>
      <c r="U342" s="40" t="s">
        <v>44</v>
      </c>
      <c r="W342" s="153">
        <f>V342*K342</f>
        <v>0</v>
      </c>
      <c r="X342" s="153">
        <v>8E-05</v>
      </c>
      <c r="Y342" s="153">
        <f>X342*K342</f>
        <v>0.0021912000000000004</v>
      </c>
      <c r="Z342" s="153">
        <v>0</v>
      </c>
      <c r="AA342" s="154">
        <f>Z342*K342</f>
        <v>0</v>
      </c>
      <c r="AR342" s="17" t="s">
        <v>196</v>
      </c>
      <c r="AT342" s="17" t="s">
        <v>160</v>
      </c>
      <c r="AU342" s="17" t="s">
        <v>103</v>
      </c>
      <c r="AY342" s="17" t="s">
        <v>159</v>
      </c>
      <c r="BE342" s="98">
        <f>IF(U342="základní",N342,0)</f>
        <v>0</v>
      </c>
      <c r="BF342" s="98">
        <f>IF(U342="snížená",N342,0)</f>
        <v>0</v>
      </c>
      <c r="BG342" s="98">
        <f>IF(U342="zákl. přenesená",N342,0)</f>
        <v>0</v>
      </c>
      <c r="BH342" s="98">
        <f>IF(U342="sníž. přenesená",N342,0)</f>
        <v>0</v>
      </c>
      <c r="BI342" s="98">
        <f>IF(U342="nulová",N342,0)</f>
        <v>0</v>
      </c>
      <c r="BJ342" s="17" t="s">
        <v>21</v>
      </c>
      <c r="BK342" s="98">
        <f>ROUND(L342*K342,2)</f>
        <v>0</v>
      </c>
      <c r="BL342" s="17" t="s">
        <v>196</v>
      </c>
      <c r="BM342" s="17" t="s">
        <v>797</v>
      </c>
    </row>
    <row r="343" spans="2:51" s="12" customFormat="1" ht="22.5" customHeight="1">
      <c r="B343" s="172"/>
      <c r="E343" s="173" t="s">
        <v>3</v>
      </c>
      <c r="F343" s="261" t="s">
        <v>365</v>
      </c>
      <c r="G343" s="262"/>
      <c r="H343" s="262"/>
      <c r="I343" s="262"/>
      <c r="K343" s="174" t="s">
        <v>3</v>
      </c>
      <c r="R343" s="175"/>
      <c r="T343" s="176"/>
      <c r="AA343" s="177"/>
      <c r="AT343" s="174" t="s">
        <v>167</v>
      </c>
      <c r="AU343" s="174" t="s">
        <v>103</v>
      </c>
      <c r="AV343" s="12" t="s">
        <v>21</v>
      </c>
      <c r="AW343" s="12" t="s">
        <v>36</v>
      </c>
      <c r="AX343" s="12" t="s">
        <v>79</v>
      </c>
      <c r="AY343" s="174" t="s">
        <v>159</v>
      </c>
    </row>
    <row r="344" spans="2:51" s="12" customFormat="1" ht="22.5" customHeight="1">
      <c r="B344" s="172"/>
      <c r="E344" s="173" t="s">
        <v>3</v>
      </c>
      <c r="F344" s="275" t="s">
        <v>936</v>
      </c>
      <c r="G344" s="262"/>
      <c r="H344" s="262"/>
      <c r="I344" s="262"/>
      <c r="K344" s="174" t="s">
        <v>3</v>
      </c>
      <c r="R344" s="175"/>
      <c r="T344" s="176"/>
      <c r="AA344" s="177"/>
      <c r="AT344" s="174" t="s">
        <v>167</v>
      </c>
      <c r="AU344" s="174" t="s">
        <v>103</v>
      </c>
      <c r="AV344" s="12" t="s">
        <v>21</v>
      </c>
      <c r="AW344" s="12" t="s">
        <v>36</v>
      </c>
      <c r="AX344" s="12" t="s">
        <v>79</v>
      </c>
      <c r="AY344" s="174" t="s">
        <v>159</v>
      </c>
    </row>
    <row r="345" spans="2:51" s="10" customFormat="1" ht="22.5" customHeight="1">
      <c r="B345" s="155"/>
      <c r="E345" s="156" t="s">
        <v>3</v>
      </c>
      <c r="F345" s="260" t="s">
        <v>970</v>
      </c>
      <c r="G345" s="252"/>
      <c r="H345" s="252"/>
      <c r="I345" s="252"/>
      <c r="K345" s="157">
        <v>7.207</v>
      </c>
      <c r="R345" s="158"/>
      <c r="T345" s="159"/>
      <c r="AA345" s="160"/>
      <c r="AT345" s="156" t="s">
        <v>167</v>
      </c>
      <c r="AU345" s="156" t="s">
        <v>103</v>
      </c>
      <c r="AV345" s="10" t="s">
        <v>103</v>
      </c>
      <c r="AW345" s="10" t="s">
        <v>36</v>
      </c>
      <c r="AX345" s="10" t="s">
        <v>79</v>
      </c>
      <c r="AY345" s="156" t="s">
        <v>159</v>
      </c>
    </row>
    <row r="346" spans="2:51" s="10" customFormat="1" ht="22.5" customHeight="1">
      <c r="B346" s="155"/>
      <c r="E346" s="156" t="s">
        <v>3</v>
      </c>
      <c r="F346" s="260" t="s">
        <v>971</v>
      </c>
      <c r="G346" s="252"/>
      <c r="H346" s="252"/>
      <c r="I346" s="252"/>
      <c r="K346" s="157">
        <v>12.524</v>
      </c>
      <c r="R346" s="158"/>
      <c r="T346" s="159"/>
      <c r="AA346" s="160"/>
      <c r="AT346" s="156" t="s">
        <v>167</v>
      </c>
      <c r="AU346" s="156" t="s">
        <v>103</v>
      </c>
      <c r="AV346" s="10" t="s">
        <v>103</v>
      </c>
      <c r="AW346" s="10" t="s">
        <v>36</v>
      </c>
      <c r="AX346" s="10" t="s">
        <v>79</v>
      </c>
      <c r="AY346" s="156" t="s">
        <v>159</v>
      </c>
    </row>
    <row r="347" spans="2:51" s="13" customFormat="1" ht="22.5" customHeight="1">
      <c r="B347" s="178"/>
      <c r="E347" s="179" t="s">
        <v>3</v>
      </c>
      <c r="F347" s="263" t="s">
        <v>368</v>
      </c>
      <c r="G347" s="264"/>
      <c r="H347" s="264"/>
      <c r="I347" s="264"/>
      <c r="K347" s="180">
        <v>19.731</v>
      </c>
      <c r="R347" s="181"/>
      <c r="T347" s="182"/>
      <c r="AA347" s="183"/>
      <c r="AT347" s="179" t="s">
        <v>167</v>
      </c>
      <c r="AU347" s="179" t="s">
        <v>103</v>
      </c>
      <c r="AV347" s="13" t="s">
        <v>173</v>
      </c>
      <c r="AW347" s="13" t="s">
        <v>36</v>
      </c>
      <c r="AX347" s="13" t="s">
        <v>79</v>
      </c>
      <c r="AY347" s="179" t="s">
        <v>159</v>
      </c>
    </row>
    <row r="348" spans="2:51" s="12" customFormat="1" ht="22.5" customHeight="1">
      <c r="B348" s="172"/>
      <c r="E348" s="173" t="s">
        <v>3</v>
      </c>
      <c r="F348" s="275" t="s">
        <v>938</v>
      </c>
      <c r="G348" s="262"/>
      <c r="H348" s="262"/>
      <c r="I348" s="262"/>
      <c r="K348" s="174" t="s">
        <v>3</v>
      </c>
      <c r="R348" s="175"/>
      <c r="T348" s="176"/>
      <c r="AA348" s="177"/>
      <c r="AT348" s="174" t="s">
        <v>167</v>
      </c>
      <c r="AU348" s="174" t="s">
        <v>103</v>
      </c>
      <c r="AV348" s="12" t="s">
        <v>21</v>
      </c>
      <c r="AW348" s="12" t="s">
        <v>36</v>
      </c>
      <c r="AX348" s="12" t="s">
        <v>79</v>
      </c>
      <c r="AY348" s="174" t="s">
        <v>159</v>
      </c>
    </row>
    <row r="349" spans="2:51" s="10" customFormat="1" ht="22.5" customHeight="1">
      <c r="B349" s="155"/>
      <c r="E349" s="156" t="s">
        <v>3</v>
      </c>
      <c r="F349" s="260" t="s">
        <v>972</v>
      </c>
      <c r="G349" s="252"/>
      <c r="H349" s="252"/>
      <c r="I349" s="252"/>
      <c r="K349" s="157">
        <v>7.659</v>
      </c>
      <c r="R349" s="158"/>
      <c r="T349" s="159"/>
      <c r="AA349" s="160"/>
      <c r="AT349" s="156" t="s">
        <v>167</v>
      </c>
      <c r="AU349" s="156" t="s">
        <v>103</v>
      </c>
      <c r="AV349" s="10" t="s">
        <v>103</v>
      </c>
      <c r="AW349" s="10" t="s">
        <v>36</v>
      </c>
      <c r="AX349" s="10" t="s">
        <v>79</v>
      </c>
      <c r="AY349" s="156" t="s">
        <v>159</v>
      </c>
    </row>
    <row r="350" spans="2:51" s="13" customFormat="1" ht="22.5" customHeight="1">
      <c r="B350" s="178"/>
      <c r="E350" s="179" t="s">
        <v>3</v>
      </c>
      <c r="F350" s="263" t="s">
        <v>368</v>
      </c>
      <c r="G350" s="264"/>
      <c r="H350" s="264"/>
      <c r="I350" s="264"/>
      <c r="K350" s="180">
        <v>7.659</v>
      </c>
      <c r="R350" s="181"/>
      <c r="T350" s="182"/>
      <c r="AA350" s="183"/>
      <c r="AT350" s="179" t="s">
        <v>167</v>
      </c>
      <c r="AU350" s="179" t="s">
        <v>103</v>
      </c>
      <c r="AV350" s="13" t="s">
        <v>173</v>
      </c>
      <c r="AW350" s="13" t="s">
        <v>36</v>
      </c>
      <c r="AX350" s="13" t="s">
        <v>79</v>
      </c>
      <c r="AY350" s="179" t="s">
        <v>159</v>
      </c>
    </row>
    <row r="351" spans="2:51" s="11" customFormat="1" ht="22.5" customHeight="1">
      <c r="B351" s="161"/>
      <c r="E351" s="162" t="s">
        <v>3</v>
      </c>
      <c r="F351" s="253" t="s">
        <v>168</v>
      </c>
      <c r="G351" s="254"/>
      <c r="H351" s="254"/>
      <c r="I351" s="254"/>
      <c r="K351" s="163">
        <v>27.39</v>
      </c>
      <c r="R351" s="164"/>
      <c r="T351" s="165"/>
      <c r="AA351" s="166"/>
      <c r="AT351" s="167" t="s">
        <v>167</v>
      </c>
      <c r="AU351" s="167" t="s">
        <v>103</v>
      </c>
      <c r="AV351" s="11" t="s">
        <v>164</v>
      </c>
      <c r="AW351" s="11" t="s">
        <v>36</v>
      </c>
      <c r="AX351" s="11" t="s">
        <v>21</v>
      </c>
      <c r="AY351" s="167" t="s">
        <v>159</v>
      </c>
    </row>
    <row r="352" spans="2:65" s="1" customFormat="1" ht="22.5" customHeight="1">
      <c r="B352" s="121"/>
      <c r="C352" s="168" t="s">
        <v>400</v>
      </c>
      <c r="D352" s="168" t="s">
        <v>262</v>
      </c>
      <c r="E352" s="169" t="s">
        <v>395</v>
      </c>
      <c r="F352" s="256" t="s">
        <v>396</v>
      </c>
      <c r="G352" s="257"/>
      <c r="H352" s="257"/>
      <c r="I352" s="257"/>
      <c r="J352" s="170" t="s">
        <v>195</v>
      </c>
      <c r="K352" s="171">
        <v>0.503</v>
      </c>
      <c r="L352" s="258">
        <v>0</v>
      </c>
      <c r="M352" s="257"/>
      <c r="N352" s="259">
        <f>ROUND(L352*K352,2)</f>
        <v>0</v>
      </c>
      <c r="O352" s="248"/>
      <c r="P352" s="248"/>
      <c r="Q352" s="248"/>
      <c r="R352" s="123"/>
      <c r="T352" s="152" t="s">
        <v>3</v>
      </c>
      <c r="U352" s="40" t="s">
        <v>44</v>
      </c>
      <c r="W352" s="153">
        <f>V352*K352</f>
        <v>0</v>
      </c>
      <c r="X352" s="153">
        <v>0.55</v>
      </c>
      <c r="Y352" s="153">
        <f>X352*K352</f>
        <v>0.27665</v>
      </c>
      <c r="Z352" s="153">
        <v>0</v>
      </c>
      <c r="AA352" s="154">
        <f>Z352*K352</f>
        <v>0</v>
      </c>
      <c r="AR352" s="17" t="s">
        <v>265</v>
      </c>
      <c r="AT352" s="17" t="s">
        <v>262</v>
      </c>
      <c r="AU352" s="17" t="s">
        <v>103</v>
      </c>
      <c r="AY352" s="17" t="s">
        <v>159</v>
      </c>
      <c r="BE352" s="98">
        <f>IF(U352="základní",N352,0)</f>
        <v>0</v>
      </c>
      <c r="BF352" s="98">
        <f>IF(U352="snížená",N352,0)</f>
        <v>0</v>
      </c>
      <c r="BG352" s="98">
        <f>IF(U352="zákl. přenesená",N352,0)</f>
        <v>0</v>
      </c>
      <c r="BH352" s="98">
        <f>IF(U352="sníž. přenesená",N352,0)</f>
        <v>0</v>
      </c>
      <c r="BI352" s="98">
        <f>IF(U352="nulová",N352,0)</f>
        <v>0</v>
      </c>
      <c r="BJ352" s="17" t="s">
        <v>21</v>
      </c>
      <c r="BK352" s="98">
        <f>ROUND(L352*K352,2)</f>
        <v>0</v>
      </c>
      <c r="BL352" s="17" t="s">
        <v>196</v>
      </c>
      <c r="BM352" s="17" t="s">
        <v>798</v>
      </c>
    </row>
    <row r="353" spans="2:51" s="12" customFormat="1" ht="22.5" customHeight="1">
      <c r="B353" s="172"/>
      <c r="E353" s="173" t="s">
        <v>3</v>
      </c>
      <c r="F353" s="261" t="s">
        <v>365</v>
      </c>
      <c r="G353" s="262"/>
      <c r="H353" s="262"/>
      <c r="I353" s="262"/>
      <c r="K353" s="174" t="s">
        <v>3</v>
      </c>
      <c r="R353" s="175"/>
      <c r="T353" s="176"/>
      <c r="AA353" s="177"/>
      <c r="AT353" s="174" t="s">
        <v>167</v>
      </c>
      <c r="AU353" s="174" t="s">
        <v>103</v>
      </c>
      <c r="AV353" s="12" t="s">
        <v>21</v>
      </c>
      <c r="AW353" s="12" t="s">
        <v>36</v>
      </c>
      <c r="AX353" s="12" t="s">
        <v>79</v>
      </c>
      <c r="AY353" s="174" t="s">
        <v>159</v>
      </c>
    </row>
    <row r="354" spans="2:51" s="12" customFormat="1" ht="22.5" customHeight="1">
      <c r="B354" s="172"/>
      <c r="E354" s="173" t="s">
        <v>3</v>
      </c>
      <c r="F354" s="275" t="s">
        <v>936</v>
      </c>
      <c r="G354" s="262"/>
      <c r="H354" s="262"/>
      <c r="I354" s="262"/>
      <c r="K354" s="174" t="s">
        <v>3</v>
      </c>
      <c r="R354" s="175"/>
      <c r="T354" s="176"/>
      <c r="AA354" s="177"/>
      <c r="AT354" s="174" t="s">
        <v>167</v>
      </c>
      <c r="AU354" s="174" t="s">
        <v>103</v>
      </c>
      <c r="AV354" s="12" t="s">
        <v>21</v>
      </c>
      <c r="AW354" s="12" t="s">
        <v>36</v>
      </c>
      <c r="AX354" s="12" t="s">
        <v>79</v>
      </c>
      <c r="AY354" s="174" t="s">
        <v>159</v>
      </c>
    </row>
    <row r="355" spans="2:51" s="10" customFormat="1" ht="22.5" customHeight="1">
      <c r="B355" s="155"/>
      <c r="E355" s="156" t="s">
        <v>3</v>
      </c>
      <c r="F355" s="260" t="s">
        <v>984</v>
      </c>
      <c r="G355" s="252"/>
      <c r="H355" s="252"/>
      <c r="I355" s="252"/>
      <c r="K355" s="157">
        <v>0.121</v>
      </c>
      <c r="R355" s="158"/>
      <c r="T355" s="159"/>
      <c r="AA355" s="160"/>
      <c r="AT355" s="156" t="s">
        <v>167</v>
      </c>
      <c r="AU355" s="156" t="s">
        <v>103</v>
      </c>
      <c r="AV355" s="10" t="s">
        <v>103</v>
      </c>
      <c r="AW355" s="10" t="s">
        <v>36</v>
      </c>
      <c r="AX355" s="10" t="s">
        <v>79</v>
      </c>
      <c r="AY355" s="156" t="s">
        <v>159</v>
      </c>
    </row>
    <row r="356" spans="2:51" s="10" customFormat="1" ht="22.5" customHeight="1">
      <c r="B356" s="155"/>
      <c r="E356" s="156" t="s">
        <v>3</v>
      </c>
      <c r="F356" s="260" t="s">
        <v>985</v>
      </c>
      <c r="G356" s="252"/>
      <c r="H356" s="252"/>
      <c r="I356" s="252"/>
      <c r="K356" s="157">
        <v>0.21</v>
      </c>
      <c r="R356" s="158"/>
      <c r="T356" s="159"/>
      <c r="AA356" s="160"/>
      <c r="AT356" s="156" t="s">
        <v>167</v>
      </c>
      <c r="AU356" s="156" t="s">
        <v>103</v>
      </c>
      <c r="AV356" s="10" t="s">
        <v>103</v>
      </c>
      <c r="AW356" s="10" t="s">
        <v>36</v>
      </c>
      <c r="AX356" s="10" t="s">
        <v>79</v>
      </c>
      <c r="AY356" s="156" t="s">
        <v>159</v>
      </c>
    </row>
    <row r="357" spans="2:51" s="13" customFormat="1" ht="22.5" customHeight="1">
      <c r="B357" s="178"/>
      <c r="E357" s="179" t="s">
        <v>3</v>
      </c>
      <c r="F357" s="263" t="s">
        <v>368</v>
      </c>
      <c r="G357" s="264"/>
      <c r="H357" s="264"/>
      <c r="I357" s="264"/>
      <c r="K357" s="180">
        <v>0.331</v>
      </c>
      <c r="R357" s="181"/>
      <c r="T357" s="182"/>
      <c r="AA357" s="183"/>
      <c r="AT357" s="179" t="s">
        <v>167</v>
      </c>
      <c r="AU357" s="179" t="s">
        <v>103</v>
      </c>
      <c r="AV357" s="13" t="s">
        <v>173</v>
      </c>
      <c r="AW357" s="13" t="s">
        <v>36</v>
      </c>
      <c r="AX357" s="13" t="s">
        <v>79</v>
      </c>
      <c r="AY357" s="179" t="s">
        <v>159</v>
      </c>
    </row>
    <row r="358" spans="2:51" s="12" customFormat="1" ht="22.5" customHeight="1">
      <c r="B358" s="172"/>
      <c r="E358" s="173" t="s">
        <v>3</v>
      </c>
      <c r="F358" s="275" t="s">
        <v>938</v>
      </c>
      <c r="G358" s="262"/>
      <c r="H358" s="262"/>
      <c r="I358" s="262"/>
      <c r="K358" s="174" t="s">
        <v>3</v>
      </c>
      <c r="R358" s="175"/>
      <c r="T358" s="176"/>
      <c r="AA358" s="177"/>
      <c r="AT358" s="174" t="s">
        <v>167</v>
      </c>
      <c r="AU358" s="174" t="s">
        <v>103</v>
      </c>
      <c r="AV358" s="12" t="s">
        <v>21</v>
      </c>
      <c r="AW358" s="12" t="s">
        <v>36</v>
      </c>
      <c r="AX358" s="12" t="s">
        <v>79</v>
      </c>
      <c r="AY358" s="174" t="s">
        <v>159</v>
      </c>
    </row>
    <row r="359" spans="2:51" s="10" customFormat="1" ht="22.5" customHeight="1">
      <c r="B359" s="155"/>
      <c r="E359" s="156" t="s">
        <v>3</v>
      </c>
      <c r="F359" s="260" t="s">
        <v>986</v>
      </c>
      <c r="G359" s="252"/>
      <c r="H359" s="252"/>
      <c r="I359" s="252"/>
      <c r="K359" s="157">
        <v>0.172</v>
      </c>
      <c r="R359" s="158"/>
      <c r="T359" s="159"/>
      <c r="AA359" s="160"/>
      <c r="AT359" s="156" t="s">
        <v>167</v>
      </c>
      <c r="AU359" s="156" t="s">
        <v>103</v>
      </c>
      <c r="AV359" s="10" t="s">
        <v>103</v>
      </c>
      <c r="AW359" s="10" t="s">
        <v>36</v>
      </c>
      <c r="AX359" s="10" t="s">
        <v>79</v>
      </c>
      <c r="AY359" s="156" t="s">
        <v>159</v>
      </c>
    </row>
    <row r="360" spans="2:51" s="13" customFormat="1" ht="22.5" customHeight="1">
      <c r="B360" s="178"/>
      <c r="E360" s="179" t="s">
        <v>3</v>
      </c>
      <c r="F360" s="263" t="s">
        <v>368</v>
      </c>
      <c r="G360" s="264"/>
      <c r="H360" s="264"/>
      <c r="I360" s="264"/>
      <c r="K360" s="180">
        <v>0.172</v>
      </c>
      <c r="R360" s="181"/>
      <c r="T360" s="182"/>
      <c r="AA360" s="183"/>
      <c r="AT360" s="179" t="s">
        <v>167</v>
      </c>
      <c r="AU360" s="179" t="s">
        <v>103</v>
      </c>
      <c r="AV360" s="13" t="s">
        <v>173</v>
      </c>
      <c r="AW360" s="13" t="s">
        <v>36</v>
      </c>
      <c r="AX360" s="13" t="s">
        <v>79</v>
      </c>
      <c r="AY360" s="179" t="s">
        <v>159</v>
      </c>
    </row>
    <row r="361" spans="2:51" s="11" customFormat="1" ht="22.5" customHeight="1">
      <c r="B361" s="161"/>
      <c r="E361" s="162" t="s">
        <v>3</v>
      </c>
      <c r="F361" s="253" t="s">
        <v>168</v>
      </c>
      <c r="G361" s="254"/>
      <c r="H361" s="254"/>
      <c r="I361" s="254"/>
      <c r="K361" s="163">
        <v>0.503</v>
      </c>
      <c r="R361" s="164"/>
      <c r="T361" s="165"/>
      <c r="AA361" s="166"/>
      <c r="AT361" s="167" t="s">
        <v>167</v>
      </c>
      <c r="AU361" s="167" t="s">
        <v>103</v>
      </c>
      <c r="AV361" s="11" t="s">
        <v>164</v>
      </c>
      <c r="AW361" s="11" t="s">
        <v>36</v>
      </c>
      <c r="AX361" s="11" t="s">
        <v>21</v>
      </c>
      <c r="AY361" s="167" t="s">
        <v>159</v>
      </c>
    </row>
    <row r="362" spans="2:65" s="1" customFormat="1" ht="31.5" customHeight="1">
      <c r="B362" s="121"/>
      <c r="C362" s="148" t="s">
        <v>404</v>
      </c>
      <c r="D362" s="148" t="s">
        <v>160</v>
      </c>
      <c r="E362" s="149" t="s">
        <v>409</v>
      </c>
      <c r="F362" s="247" t="s">
        <v>410</v>
      </c>
      <c r="G362" s="248"/>
      <c r="H362" s="248"/>
      <c r="I362" s="248"/>
      <c r="J362" s="150" t="s">
        <v>211</v>
      </c>
      <c r="K362" s="151">
        <v>147.193</v>
      </c>
      <c r="L362" s="249">
        <v>0</v>
      </c>
      <c r="M362" s="248"/>
      <c r="N362" s="250">
        <f>ROUND(L362*K362,2)</f>
        <v>0</v>
      </c>
      <c r="O362" s="248"/>
      <c r="P362" s="248"/>
      <c r="Q362" s="248"/>
      <c r="R362" s="123"/>
      <c r="T362" s="152" t="s">
        <v>3</v>
      </c>
      <c r="U362" s="40" t="s">
        <v>44</v>
      </c>
      <c r="W362" s="153">
        <f>V362*K362</f>
        <v>0</v>
      </c>
      <c r="X362" s="153">
        <v>9E-05</v>
      </c>
      <c r="Y362" s="153">
        <f>X362*K362</f>
        <v>0.013247370000000001</v>
      </c>
      <c r="Z362" s="153">
        <v>0</v>
      </c>
      <c r="AA362" s="154">
        <f>Z362*K362</f>
        <v>0</v>
      </c>
      <c r="AR362" s="17" t="s">
        <v>196</v>
      </c>
      <c r="AT362" s="17" t="s">
        <v>160</v>
      </c>
      <c r="AU362" s="17" t="s">
        <v>103</v>
      </c>
      <c r="AY362" s="17" t="s">
        <v>159</v>
      </c>
      <c r="BE362" s="98">
        <f>IF(U362="základní",N362,0)</f>
        <v>0</v>
      </c>
      <c r="BF362" s="98">
        <f>IF(U362="snížená",N362,0)</f>
        <v>0</v>
      </c>
      <c r="BG362" s="98">
        <f>IF(U362="zákl. přenesená",N362,0)</f>
        <v>0</v>
      </c>
      <c r="BH362" s="98">
        <f>IF(U362="sníž. přenesená",N362,0)</f>
        <v>0</v>
      </c>
      <c r="BI362" s="98">
        <f>IF(U362="nulová",N362,0)</f>
        <v>0</v>
      </c>
      <c r="BJ362" s="17" t="s">
        <v>21</v>
      </c>
      <c r="BK362" s="98">
        <f>ROUND(L362*K362,2)</f>
        <v>0</v>
      </c>
      <c r="BL362" s="17" t="s">
        <v>196</v>
      </c>
      <c r="BM362" s="17" t="s">
        <v>800</v>
      </c>
    </row>
    <row r="363" spans="2:51" s="12" customFormat="1" ht="22.5" customHeight="1">
      <c r="B363" s="172"/>
      <c r="E363" s="173" t="s">
        <v>3</v>
      </c>
      <c r="F363" s="261" t="s">
        <v>365</v>
      </c>
      <c r="G363" s="262"/>
      <c r="H363" s="262"/>
      <c r="I363" s="262"/>
      <c r="K363" s="174" t="s">
        <v>3</v>
      </c>
      <c r="R363" s="175"/>
      <c r="T363" s="176"/>
      <c r="AA363" s="177"/>
      <c r="AT363" s="174" t="s">
        <v>167</v>
      </c>
      <c r="AU363" s="174" t="s">
        <v>103</v>
      </c>
      <c r="AV363" s="12" t="s">
        <v>21</v>
      </c>
      <c r="AW363" s="12" t="s">
        <v>36</v>
      </c>
      <c r="AX363" s="12" t="s">
        <v>79</v>
      </c>
      <c r="AY363" s="174" t="s">
        <v>159</v>
      </c>
    </row>
    <row r="364" spans="2:51" s="12" customFormat="1" ht="22.5" customHeight="1">
      <c r="B364" s="172"/>
      <c r="E364" s="173" t="s">
        <v>3</v>
      </c>
      <c r="F364" s="275" t="s">
        <v>936</v>
      </c>
      <c r="G364" s="262"/>
      <c r="H364" s="262"/>
      <c r="I364" s="262"/>
      <c r="K364" s="174" t="s">
        <v>3</v>
      </c>
      <c r="R364" s="175"/>
      <c r="T364" s="176"/>
      <c r="AA364" s="177"/>
      <c r="AT364" s="174" t="s">
        <v>167</v>
      </c>
      <c r="AU364" s="174" t="s">
        <v>103</v>
      </c>
      <c r="AV364" s="12" t="s">
        <v>21</v>
      </c>
      <c r="AW364" s="12" t="s">
        <v>36</v>
      </c>
      <c r="AX364" s="12" t="s">
        <v>79</v>
      </c>
      <c r="AY364" s="174" t="s">
        <v>159</v>
      </c>
    </row>
    <row r="365" spans="2:51" s="10" customFormat="1" ht="22.5" customHeight="1">
      <c r="B365" s="155"/>
      <c r="E365" s="156" t="s">
        <v>3</v>
      </c>
      <c r="F365" s="260" t="s">
        <v>973</v>
      </c>
      <c r="G365" s="252"/>
      <c r="H365" s="252"/>
      <c r="I365" s="252"/>
      <c r="K365" s="157">
        <v>4.486</v>
      </c>
      <c r="R365" s="158"/>
      <c r="T365" s="159"/>
      <c r="AA365" s="160"/>
      <c r="AT365" s="156" t="s">
        <v>167</v>
      </c>
      <c r="AU365" s="156" t="s">
        <v>103</v>
      </c>
      <c r="AV365" s="10" t="s">
        <v>103</v>
      </c>
      <c r="AW365" s="10" t="s">
        <v>36</v>
      </c>
      <c r="AX365" s="10" t="s">
        <v>79</v>
      </c>
      <c r="AY365" s="156" t="s">
        <v>159</v>
      </c>
    </row>
    <row r="366" spans="2:51" s="10" customFormat="1" ht="22.5" customHeight="1">
      <c r="B366" s="155"/>
      <c r="E366" s="156" t="s">
        <v>3</v>
      </c>
      <c r="F366" s="260" t="s">
        <v>974</v>
      </c>
      <c r="G366" s="252"/>
      <c r="H366" s="252"/>
      <c r="I366" s="252"/>
      <c r="K366" s="157">
        <v>13.45</v>
      </c>
      <c r="R366" s="158"/>
      <c r="T366" s="159"/>
      <c r="AA366" s="160"/>
      <c r="AT366" s="156" t="s">
        <v>167</v>
      </c>
      <c r="AU366" s="156" t="s">
        <v>103</v>
      </c>
      <c r="AV366" s="10" t="s">
        <v>103</v>
      </c>
      <c r="AW366" s="10" t="s">
        <v>36</v>
      </c>
      <c r="AX366" s="10" t="s">
        <v>79</v>
      </c>
      <c r="AY366" s="156" t="s">
        <v>159</v>
      </c>
    </row>
    <row r="367" spans="2:51" s="10" customFormat="1" ht="22.5" customHeight="1">
      <c r="B367" s="155"/>
      <c r="E367" s="156" t="s">
        <v>3</v>
      </c>
      <c r="F367" s="260" t="s">
        <v>975</v>
      </c>
      <c r="G367" s="252"/>
      <c r="H367" s="252"/>
      <c r="I367" s="252"/>
      <c r="K367" s="157">
        <v>9.287</v>
      </c>
      <c r="R367" s="158"/>
      <c r="T367" s="159"/>
      <c r="AA367" s="160"/>
      <c r="AT367" s="156" t="s">
        <v>167</v>
      </c>
      <c r="AU367" s="156" t="s">
        <v>103</v>
      </c>
      <c r="AV367" s="10" t="s">
        <v>103</v>
      </c>
      <c r="AW367" s="10" t="s">
        <v>36</v>
      </c>
      <c r="AX367" s="10" t="s">
        <v>79</v>
      </c>
      <c r="AY367" s="156" t="s">
        <v>159</v>
      </c>
    </row>
    <row r="368" spans="2:51" s="10" customFormat="1" ht="22.5" customHeight="1">
      <c r="B368" s="155"/>
      <c r="E368" s="156" t="s">
        <v>3</v>
      </c>
      <c r="F368" s="260" t="s">
        <v>976</v>
      </c>
      <c r="G368" s="252"/>
      <c r="H368" s="252"/>
      <c r="I368" s="252"/>
      <c r="K368" s="157">
        <v>58.314</v>
      </c>
      <c r="R368" s="158"/>
      <c r="T368" s="159"/>
      <c r="AA368" s="160"/>
      <c r="AT368" s="156" t="s">
        <v>167</v>
      </c>
      <c r="AU368" s="156" t="s">
        <v>103</v>
      </c>
      <c r="AV368" s="10" t="s">
        <v>103</v>
      </c>
      <c r="AW368" s="10" t="s">
        <v>36</v>
      </c>
      <c r="AX368" s="10" t="s">
        <v>79</v>
      </c>
      <c r="AY368" s="156" t="s">
        <v>159</v>
      </c>
    </row>
    <row r="369" spans="2:51" s="10" customFormat="1" ht="22.5" customHeight="1">
      <c r="B369" s="155"/>
      <c r="E369" s="156" t="s">
        <v>3</v>
      </c>
      <c r="F369" s="260" t="s">
        <v>977</v>
      </c>
      <c r="G369" s="252"/>
      <c r="H369" s="252"/>
      <c r="I369" s="252"/>
      <c r="K369" s="157">
        <v>24.711</v>
      </c>
      <c r="R369" s="158"/>
      <c r="T369" s="159"/>
      <c r="AA369" s="160"/>
      <c r="AT369" s="156" t="s">
        <v>167</v>
      </c>
      <c r="AU369" s="156" t="s">
        <v>103</v>
      </c>
      <c r="AV369" s="10" t="s">
        <v>103</v>
      </c>
      <c r="AW369" s="10" t="s">
        <v>36</v>
      </c>
      <c r="AX369" s="10" t="s">
        <v>79</v>
      </c>
      <c r="AY369" s="156" t="s">
        <v>159</v>
      </c>
    </row>
    <row r="370" spans="2:51" s="10" customFormat="1" ht="22.5" customHeight="1">
      <c r="B370" s="155"/>
      <c r="E370" s="156" t="s">
        <v>3</v>
      </c>
      <c r="F370" s="260" t="s">
        <v>978</v>
      </c>
      <c r="G370" s="252"/>
      <c r="H370" s="252"/>
      <c r="I370" s="252"/>
      <c r="K370" s="157">
        <v>27.283</v>
      </c>
      <c r="R370" s="158"/>
      <c r="T370" s="159"/>
      <c r="AA370" s="160"/>
      <c r="AT370" s="156" t="s">
        <v>167</v>
      </c>
      <c r="AU370" s="156" t="s">
        <v>103</v>
      </c>
      <c r="AV370" s="10" t="s">
        <v>103</v>
      </c>
      <c r="AW370" s="10" t="s">
        <v>36</v>
      </c>
      <c r="AX370" s="10" t="s">
        <v>79</v>
      </c>
      <c r="AY370" s="156" t="s">
        <v>159</v>
      </c>
    </row>
    <row r="371" spans="2:51" s="13" customFormat="1" ht="22.5" customHeight="1">
      <c r="B371" s="178"/>
      <c r="E371" s="179" t="s">
        <v>3</v>
      </c>
      <c r="F371" s="263" t="s">
        <v>368</v>
      </c>
      <c r="G371" s="264"/>
      <c r="H371" s="264"/>
      <c r="I371" s="264"/>
      <c r="K371" s="180">
        <v>137.531</v>
      </c>
      <c r="R371" s="181"/>
      <c r="T371" s="182"/>
      <c r="AA371" s="183"/>
      <c r="AT371" s="179" t="s">
        <v>167</v>
      </c>
      <c r="AU371" s="179" t="s">
        <v>103</v>
      </c>
      <c r="AV371" s="13" t="s">
        <v>173</v>
      </c>
      <c r="AW371" s="13" t="s">
        <v>36</v>
      </c>
      <c r="AX371" s="13" t="s">
        <v>79</v>
      </c>
      <c r="AY371" s="179" t="s">
        <v>159</v>
      </c>
    </row>
    <row r="372" spans="2:51" s="12" customFormat="1" ht="22.5" customHeight="1">
      <c r="B372" s="172"/>
      <c r="E372" s="173" t="s">
        <v>3</v>
      </c>
      <c r="F372" s="275" t="s">
        <v>938</v>
      </c>
      <c r="G372" s="262"/>
      <c r="H372" s="262"/>
      <c r="I372" s="262"/>
      <c r="K372" s="174" t="s">
        <v>3</v>
      </c>
      <c r="R372" s="175"/>
      <c r="T372" s="176"/>
      <c r="AA372" s="177"/>
      <c r="AT372" s="174" t="s">
        <v>167</v>
      </c>
      <c r="AU372" s="174" t="s">
        <v>103</v>
      </c>
      <c r="AV372" s="12" t="s">
        <v>21</v>
      </c>
      <c r="AW372" s="12" t="s">
        <v>36</v>
      </c>
      <c r="AX372" s="12" t="s">
        <v>79</v>
      </c>
      <c r="AY372" s="174" t="s">
        <v>159</v>
      </c>
    </row>
    <row r="373" spans="2:51" s="10" customFormat="1" ht="22.5" customHeight="1">
      <c r="B373" s="155"/>
      <c r="E373" s="156" t="s">
        <v>3</v>
      </c>
      <c r="F373" s="260" t="s">
        <v>979</v>
      </c>
      <c r="G373" s="252"/>
      <c r="H373" s="252"/>
      <c r="I373" s="252"/>
      <c r="K373" s="157">
        <v>9.662</v>
      </c>
      <c r="R373" s="158"/>
      <c r="T373" s="159"/>
      <c r="AA373" s="160"/>
      <c r="AT373" s="156" t="s">
        <v>167</v>
      </c>
      <c r="AU373" s="156" t="s">
        <v>103</v>
      </c>
      <c r="AV373" s="10" t="s">
        <v>103</v>
      </c>
      <c r="AW373" s="10" t="s">
        <v>36</v>
      </c>
      <c r="AX373" s="10" t="s">
        <v>79</v>
      </c>
      <c r="AY373" s="156" t="s">
        <v>159</v>
      </c>
    </row>
    <row r="374" spans="2:51" s="13" customFormat="1" ht="22.5" customHeight="1">
      <c r="B374" s="178"/>
      <c r="E374" s="179" t="s">
        <v>3</v>
      </c>
      <c r="F374" s="263" t="s">
        <v>368</v>
      </c>
      <c r="G374" s="264"/>
      <c r="H374" s="264"/>
      <c r="I374" s="264"/>
      <c r="K374" s="180">
        <v>9.662</v>
      </c>
      <c r="R374" s="181"/>
      <c r="T374" s="182"/>
      <c r="AA374" s="183"/>
      <c r="AT374" s="179" t="s">
        <v>167</v>
      </c>
      <c r="AU374" s="179" t="s">
        <v>103</v>
      </c>
      <c r="AV374" s="13" t="s">
        <v>173</v>
      </c>
      <c r="AW374" s="13" t="s">
        <v>36</v>
      </c>
      <c r="AX374" s="13" t="s">
        <v>79</v>
      </c>
      <c r="AY374" s="179" t="s">
        <v>159</v>
      </c>
    </row>
    <row r="375" spans="2:51" s="11" customFormat="1" ht="22.5" customHeight="1">
      <c r="B375" s="161"/>
      <c r="E375" s="162" t="s">
        <v>3</v>
      </c>
      <c r="F375" s="253" t="s">
        <v>168</v>
      </c>
      <c r="G375" s="254"/>
      <c r="H375" s="254"/>
      <c r="I375" s="254"/>
      <c r="K375" s="163">
        <v>147.193</v>
      </c>
      <c r="R375" s="164"/>
      <c r="T375" s="165"/>
      <c r="AA375" s="166"/>
      <c r="AT375" s="167" t="s">
        <v>167</v>
      </c>
      <c r="AU375" s="167" t="s">
        <v>103</v>
      </c>
      <c r="AV375" s="11" t="s">
        <v>164</v>
      </c>
      <c r="AW375" s="11" t="s">
        <v>36</v>
      </c>
      <c r="AX375" s="11" t="s">
        <v>21</v>
      </c>
      <c r="AY375" s="167" t="s">
        <v>159</v>
      </c>
    </row>
    <row r="376" spans="2:65" s="1" customFormat="1" ht="22.5" customHeight="1">
      <c r="B376" s="121"/>
      <c r="C376" s="168" t="s">
        <v>408</v>
      </c>
      <c r="D376" s="168" t="s">
        <v>262</v>
      </c>
      <c r="E376" s="169" t="s">
        <v>395</v>
      </c>
      <c r="F376" s="256" t="s">
        <v>396</v>
      </c>
      <c r="G376" s="257"/>
      <c r="H376" s="257"/>
      <c r="I376" s="257"/>
      <c r="J376" s="170" t="s">
        <v>195</v>
      </c>
      <c r="K376" s="171">
        <v>3.987</v>
      </c>
      <c r="L376" s="258">
        <v>0</v>
      </c>
      <c r="M376" s="257"/>
      <c r="N376" s="259">
        <f>ROUND(L376*K376,2)</f>
        <v>0</v>
      </c>
      <c r="O376" s="248"/>
      <c r="P376" s="248"/>
      <c r="Q376" s="248"/>
      <c r="R376" s="123"/>
      <c r="T376" s="152" t="s">
        <v>3</v>
      </c>
      <c r="U376" s="40" t="s">
        <v>44</v>
      </c>
      <c r="W376" s="153">
        <f>V376*K376</f>
        <v>0</v>
      </c>
      <c r="X376" s="153">
        <v>0.55</v>
      </c>
      <c r="Y376" s="153">
        <f>X376*K376</f>
        <v>2.1928500000000004</v>
      </c>
      <c r="Z376" s="153">
        <v>0</v>
      </c>
      <c r="AA376" s="154">
        <f>Z376*K376</f>
        <v>0</v>
      </c>
      <c r="AR376" s="17" t="s">
        <v>265</v>
      </c>
      <c r="AT376" s="17" t="s">
        <v>262</v>
      </c>
      <c r="AU376" s="17" t="s">
        <v>103</v>
      </c>
      <c r="AY376" s="17" t="s">
        <v>159</v>
      </c>
      <c r="BE376" s="98">
        <f>IF(U376="základní",N376,0)</f>
        <v>0</v>
      </c>
      <c r="BF376" s="98">
        <f>IF(U376="snížená",N376,0)</f>
        <v>0</v>
      </c>
      <c r="BG376" s="98">
        <f>IF(U376="zákl. přenesená",N376,0)</f>
        <v>0</v>
      </c>
      <c r="BH376" s="98">
        <f>IF(U376="sníž. přenesená",N376,0)</f>
        <v>0</v>
      </c>
      <c r="BI376" s="98">
        <f>IF(U376="nulová",N376,0)</f>
        <v>0</v>
      </c>
      <c r="BJ376" s="17" t="s">
        <v>21</v>
      </c>
      <c r="BK376" s="98">
        <f>ROUND(L376*K376,2)</f>
        <v>0</v>
      </c>
      <c r="BL376" s="17" t="s">
        <v>196</v>
      </c>
      <c r="BM376" s="17" t="s">
        <v>801</v>
      </c>
    </row>
    <row r="377" spans="2:51" s="12" customFormat="1" ht="22.5" customHeight="1">
      <c r="B377" s="172"/>
      <c r="E377" s="173" t="s">
        <v>3</v>
      </c>
      <c r="F377" s="261" t="s">
        <v>365</v>
      </c>
      <c r="G377" s="262"/>
      <c r="H377" s="262"/>
      <c r="I377" s="262"/>
      <c r="K377" s="174" t="s">
        <v>3</v>
      </c>
      <c r="R377" s="175"/>
      <c r="T377" s="176"/>
      <c r="AA377" s="177"/>
      <c r="AT377" s="174" t="s">
        <v>167</v>
      </c>
      <c r="AU377" s="174" t="s">
        <v>103</v>
      </c>
      <c r="AV377" s="12" t="s">
        <v>21</v>
      </c>
      <c r="AW377" s="12" t="s">
        <v>36</v>
      </c>
      <c r="AX377" s="12" t="s">
        <v>79</v>
      </c>
      <c r="AY377" s="174" t="s">
        <v>159</v>
      </c>
    </row>
    <row r="378" spans="2:51" s="12" customFormat="1" ht="22.5" customHeight="1">
      <c r="B378" s="172"/>
      <c r="E378" s="173" t="s">
        <v>3</v>
      </c>
      <c r="F378" s="275" t="s">
        <v>936</v>
      </c>
      <c r="G378" s="262"/>
      <c r="H378" s="262"/>
      <c r="I378" s="262"/>
      <c r="K378" s="174" t="s">
        <v>3</v>
      </c>
      <c r="R378" s="175"/>
      <c r="T378" s="176"/>
      <c r="AA378" s="177"/>
      <c r="AT378" s="174" t="s">
        <v>167</v>
      </c>
      <c r="AU378" s="174" t="s">
        <v>103</v>
      </c>
      <c r="AV378" s="12" t="s">
        <v>21</v>
      </c>
      <c r="AW378" s="12" t="s">
        <v>36</v>
      </c>
      <c r="AX378" s="12" t="s">
        <v>79</v>
      </c>
      <c r="AY378" s="174" t="s">
        <v>159</v>
      </c>
    </row>
    <row r="379" spans="2:51" s="10" customFormat="1" ht="22.5" customHeight="1">
      <c r="B379" s="155"/>
      <c r="E379" s="156" t="s">
        <v>3</v>
      </c>
      <c r="F379" s="260" t="s">
        <v>987</v>
      </c>
      <c r="G379" s="252"/>
      <c r="H379" s="252"/>
      <c r="I379" s="252"/>
      <c r="K379" s="157">
        <v>0.115</v>
      </c>
      <c r="R379" s="158"/>
      <c r="T379" s="159"/>
      <c r="AA379" s="160"/>
      <c r="AT379" s="156" t="s">
        <v>167</v>
      </c>
      <c r="AU379" s="156" t="s">
        <v>103</v>
      </c>
      <c r="AV379" s="10" t="s">
        <v>103</v>
      </c>
      <c r="AW379" s="10" t="s">
        <v>36</v>
      </c>
      <c r="AX379" s="10" t="s">
        <v>79</v>
      </c>
      <c r="AY379" s="156" t="s">
        <v>159</v>
      </c>
    </row>
    <row r="380" spans="2:51" s="10" customFormat="1" ht="22.5" customHeight="1">
      <c r="B380" s="155"/>
      <c r="E380" s="156" t="s">
        <v>3</v>
      </c>
      <c r="F380" s="260" t="s">
        <v>988</v>
      </c>
      <c r="G380" s="252"/>
      <c r="H380" s="252"/>
      <c r="I380" s="252"/>
      <c r="K380" s="157">
        <v>0.339</v>
      </c>
      <c r="R380" s="158"/>
      <c r="T380" s="159"/>
      <c r="AA380" s="160"/>
      <c r="AT380" s="156" t="s">
        <v>167</v>
      </c>
      <c r="AU380" s="156" t="s">
        <v>103</v>
      </c>
      <c r="AV380" s="10" t="s">
        <v>103</v>
      </c>
      <c r="AW380" s="10" t="s">
        <v>36</v>
      </c>
      <c r="AX380" s="10" t="s">
        <v>79</v>
      </c>
      <c r="AY380" s="156" t="s">
        <v>159</v>
      </c>
    </row>
    <row r="381" spans="2:51" s="10" customFormat="1" ht="22.5" customHeight="1">
      <c r="B381" s="155"/>
      <c r="E381" s="156" t="s">
        <v>3</v>
      </c>
      <c r="F381" s="260" t="s">
        <v>989</v>
      </c>
      <c r="G381" s="252"/>
      <c r="H381" s="252"/>
      <c r="I381" s="252"/>
      <c r="K381" s="157">
        <v>0.234</v>
      </c>
      <c r="R381" s="158"/>
      <c r="T381" s="159"/>
      <c r="AA381" s="160"/>
      <c r="AT381" s="156" t="s">
        <v>167</v>
      </c>
      <c r="AU381" s="156" t="s">
        <v>103</v>
      </c>
      <c r="AV381" s="10" t="s">
        <v>103</v>
      </c>
      <c r="AW381" s="10" t="s">
        <v>36</v>
      </c>
      <c r="AX381" s="10" t="s">
        <v>79</v>
      </c>
      <c r="AY381" s="156" t="s">
        <v>159</v>
      </c>
    </row>
    <row r="382" spans="2:51" s="10" customFormat="1" ht="22.5" customHeight="1">
      <c r="B382" s="155"/>
      <c r="E382" s="156" t="s">
        <v>3</v>
      </c>
      <c r="F382" s="260" t="s">
        <v>990</v>
      </c>
      <c r="G382" s="252"/>
      <c r="H382" s="252"/>
      <c r="I382" s="252"/>
      <c r="K382" s="157">
        <v>1.679</v>
      </c>
      <c r="R382" s="158"/>
      <c r="T382" s="159"/>
      <c r="AA382" s="160"/>
      <c r="AT382" s="156" t="s">
        <v>167</v>
      </c>
      <c r="AU382" s="156" t="s">
        <v>103</v>
      </c>
      <c r="AV382" s="10" t="s">
        <v>103</v>
      </c>
      <c r="AW382" s="10" t="s">
        <v>36</v>
      </c>
      <c r="AX382" s="10" t="s">
        <v>79</v>
      </c>
      <c r="AY382" s="156" t="s">
        <v>159</v>
      </c>
    </row>
    <row r="383" spans="2:51" s="10" customFormat="1" ht="22.5" customHeight="1">
      <c r="B383" s="155"/>
      <c r="E383" s="156" t="s">
        <v>3</v>
      </c>
      <c r="F383" s="260" t="s">
        <v>991</v>
      </c>
      <c r="G383" s="252"/>
      <c r="H383" s="252"/>
      <c r="I383" s="252"/>
      <c r="K383" s="157">
        <v>0.556</v>
      </c>
      <c r="R383" s="158"/>
      <c r="T383" s="159"/>
      <c r="AA383" s="160"/>
      <c r="AT383" s="156" t="s">
        <v>167</v>
      </c>
      <c r="AU383" s="156" t="s">
        <v>103</v>
      </c>
      <c r="AV383" s="10" t="s">
        <v>103</v>
      </c>
      <c r="AW383" s="10" t="s">
        <v>36</v>
      </c>
      <c r="AX383" s="10" t="s">
        <v>79</v>
      </c>
      <c r="AY383" s="156" t="s">
        <v>159</v>
      </c>
    </row>
    <row r="384" spans="2:51" s="10" customFormat="1" ht="22.5" customHeight="1">
      <c r="B384" s="155"/>
      <c r="E384" s="156" t="s">
        <v>3</v>
      </c>
      <c r="F384" s="260" t="s">
        <v>992</v>
      </c>
      <c r="G384" s="252"/>
      <c r="H384" s="252"/>
      <c r="I384" s="252"/>
      <c r="K384" s="157">
        <v>0.786</v>
      </c>
      <c r="R384" s="158"/>
      <c r="T384" s="159"/>
      <c r="AA384" s="160"/>
      <c r="AT384" s="156" t="s">
        <v>167</v>
      </c>
      <c r="AU384" s="156" t="s">
        <v>103</v>
      </c>
      <c r="AV384" s="10" t="s">
        <v>103</v>
      </c>
      <c r="AW384" s="10" t="s">
        <v>36</v>
      </c>
      <c r="AX384" s="10" t="s">
        <v>79</v>
      </c>
      <c r="AY384" s="156" t="s">
        <v>159</v>
      </c>
    </row>
    <row r="385" spans="2:51" s="13" customFormat="1" ht="22.5" customHeight="1">
      <c r="B385" s="178"/>
      <c r="E385" s="179" t="s">
        <v>3</v>
      </c>
      <c r="F385" s="263" t="s">
        <v>368</v>
      </c>
      <c r="G385" s="264"/>
      <c r="H385" s="264"/>
      <c r="I385" s="264"/>
      <c r="K385" s="180">
        <v>3.709</v>
      </c>
      <c r="R385" s="181"/>
      <c r="T385" s="182"/>
      <c r="AA385" s="183"/>
      <c r="AT385" s="179" t="s">
        <v>167</v>
      </c>
      <c r="AU385" s="179" t="s">
        <v>103</v>
      </c>
      <c r="AV385" s="13" t="s">
        <v>173</v>
      </c>
      <c r="AW385" s="13" t="s">
        <v>36</v>
      </c>
      <c r="AX385" s="13" t="s">
        <v>79</v>
      </c>
      <c r="AY385" s="179" t="s">
        <v>159</v>
      </c>
    </row>
    <row r="386" spans="2:51" s="12" customFormat="1" ht="22.5" customHeight="1">
      <c r="B386" s="172"/>
      <c r="E386" s="173" t="s">
        <v>3</v>
      </c>
      <c r="F386" s="275" t="s">
        <v>938</v>
      </c>
      <c r="G386" s="262"/>
      <c r="H386" s="262"/>
      <c r="I386" s="262"/>
      <c r="K386" s="174" t="s">
        <v>3</v>
      </c>
      <c r="R386" s="175"/>
      <c r="T386" s="176"/>
      <c r="AA386" s="177"/>
      <c r="AT386" s="174" t="s">
        <v>167</v>
      </c>
      <c r="AU386" s="174" t="s">
        <v>103</v>
      </c>
      <c r="AV386" s="12" t="s">
        <v>21</v>
      </c>
      <c r="AW386" s="12" t="s">
        <v>36</v>
      </c>
      <c r="AX386" s="12" t="s">
        <v>79</v>
      </c>
      <c r="AY386" s="174" t="s">
        <v>159</v>
      </c>
    </row>
    <row r="387" spans="2:51" s="10" customFormat="1" ht="22.5" customHeight="1">
      <c r="B387" s="155"/>
      <c r="E387" s="156" t="s">
        <v>3</v>
      </c>
      <c r="F387" s="260" t="s">
        <v>993</v>
      </c>
      <c r="G387" s="252"/>
      <c r="H387" s="252"/>
      <c r="I387" s="252"/>
      <c r="K387" s="157">
        <v>0.278</v>
      </c>
      <c r="R387" s="158"/>
      <c r="T387" s="159"/>
      <c r="AA387" s="160"/>
      <c r="AT387" s="156" t="s">
        <v>167</v>
      </c>
      <c r="AU387" s="156" t="s">
        <v>103</v>
      </c>
      <c r="AV387" s="10" t="s">
        <v>103</v>
      </c>
      <c r="AW387" s="10" t="s">
        <v>36</v>
      </c>
      <c r="AX387" s="10" t="s">
        <v>79</v>
      </c>
      <c r="AY387" s="156" t="s">
        <v>159</v>
      </c>
    </row>
    <row r="388" spans="2:51" s="13" customFormat="1" ht="22.5" customHeight="1">
      <c r="B388" s="178"/>
      <c r="E388" s="179" t="s">
        <v>3</v>
      </c>
      <c r="F388" s="263" t="s">
        <v>368</v>
      </c>
      <c r="G388" s="264"/>
      <c r="H388" s="264"/>
      <c r="I388" s="264"/>
      <c r="K388" s="180">
        <v>0.278</v>
      </c>
      <c r="R388" s="181"/>
      <c r="T388" s="182"/>
      <c r="AA388" s="183"/>
      <c r="AT388" s="179" t="s">
        <v>167</v>
      </c>
      <c r="AU388" s="179" t="s">
        <v>103</v>
      </c>
      <c r="AV388" s="13" t="s">
        <v>173</v>
      </c>
      <c r="AW388" s="13" t="s">
        <v>36</v>
      </c>
      <c r="AX388" s="13" t="s">
        <v>79</v>
      </c>
      <c r="AY388" s="179" t="s">
        <v>159</v>
      </c>
    </row>
    <row r="389" spans="2:51" s="11" customFormat="1" ht="22.5" customHeight="1">
      <c r="B389" s="161"/>
      <c r="E389" s="162" t="s">
        <v>3</v>
      </c>
      <c r="F389" s="253" t="s">
        <v>168</v>
      </c>
      <c r="G389" s="254"/>
      <c r="H389" s="254"/>
      <c r="I389" s="254"/>
      <c r="K389" s="163">
        <v>3.987</v>
      </c>
      <c r="R389" s="164"/>
      <c r="T389" s="165"/>
      <c r="AA389" s="166"/>
      <c r="AT389" s="167" t="s">
        <v>167</v>
      </c>
      <c r="AU389" s="167" t="s">
        <v>103</v>
      </c>
      <c r="AV389" s="11" t="s">
        <v>164</v>
      </c>
      <c r="AW389" s="11" t="s">
        <v>36</v>
      </c>
      <c r="AX389" s="11" t="s">
        <v>21</v>
      </c>
      <c r="AY389" s="167" t="s">
        <v>159</v>
      </c>
    </row>
    <row r="390" spans="2:65" s="1" customFormat="1" ht="31.5" customHeight="1">
      <c r="B390" s="121"/>
      <c r="C390" s="148" t="s">
        <v>412</v>
      </c>
      <c r="D390" s="148" t="s">
        <v>160</v>
      </c>
      <c r="E390" s="149" t="s">
        <v>421</v>
      </c>
      <c r="F390" s="247" t="s">
        <v>422</v>
      </c>
      <c r="G390" s="248"/>
      <c r="H390" s="248"/>
      <c r="I390" s="248"/>
      <c r="J390" s="150" t="s">
        <v>211</v>
      </c>
      <c r="K390" s="151">
        <v>36.368</v>
      </c>
      <c r="L390" s="249">
        <v>0</v>
      </c>
      <c r="M390" s="248"/>
      <c r="N390" s="250">
        <f>ROUND(L390*K390,2)</f>
        <v>0</v>
      </c>
      <c r="O390" s="248"/>
      <c r="P390" s="248"/>
      <c r="Q390" s="248"/>
      <c r="R390" s="123"/>
      <c r="T390" s="152" t="s">
        <v>3</v>
      </c>
      <c r="U390" s="40" t="s">
        <v>44</v>
      </c>
      <c r="W390" s="153">
        <f>V390*K390</f>
        <v>0</v>
      </c>
      <c r="X390" s="153">
        <v>0.0001</v>
      </c>
      <c r="Y390" s="153">
        <f>X390*K390</f>
        <v>0.0036368000000000004</v>
      </c>
      <c r="Z390" s="153">
        <v>0</v>
      </c>
      <c r="AA390" s="154">
        <f>Z390*K390</f>
        <v>0</v>
      </c>
      <c r="AR390" s="17" t="s">
        <v>196</v>
      </c>
      <c r="AT390" s="17" t="s">
        <v>160</v>
      </c>
      <c r="AU390" s="17" t="s">
        <v>103</v>
      </c>
      <c r="AY390" s="17" t="s">
        <v>159</v>
      </c>
      <c r="BE390" s="98">
        <f>IF(U390="základní",N390,0)</f>
        <v>0</v>
      </c>
      <c r="BF390" s="98">
        <f>IF(U390="snížená",N390,0)</f>
        <v>0</v>
      </c>
      <c r="BG390" s="98">
        <f>IF(U390="zákl. přenesená",N390,0)</f>
        <v>0</v>
      </c>
      <c r="BH390" s="98">
        <f>IF(U390="sníž. přenesená",N390,0)</f>
        <v>0</v>
      </c>
      <c r="BI390" s="98">
        <f>IF(U390="nulová",N390,0)</f>
        <v>0</v>
      </c>
      <c r="BJ390" s="17" t="s">
        <v>21</v>
      </c>
      <c r="BK390" s="98">
        <f>ROUND(L390*K390,2)</f>
        <v>0</v>
      </c>
      <c r="BL390" s="17" t="s">
        <v>196</v>
      </c>
      <c r="BM390" s="17" t="s">
        <v>807</v>
      </c>
    </row>
    <row r="391" spans="2:51" s="12" customFormat="1" ht="22.5" customHeight="1">
      <c r="B391" s="172"/>
      <c r="E391" s="173" t="s">
        <v>3</v>
      </c>
      <c r="F391" s="261" t="s">
        <v>365</v>
      </c>
      <c r="G391" s="262"/>
      <c r="H391" s="262"/>
      <c r="I391" s="262"/>
      <c r="K391" s="174" t="s">
        <v>3</v>
      </c>
      <c r="R391" s="175"/>
      <c r="T391" s="176"/>
      <c r="AA391" s="177"/>
      <c r="AT391" s="174" t="s">
        <v>167</v>
      </c>
      <c r="AU391" s="174" t="s">
        <v>103</v>
      </c>
      <c r="AV391" s="12" t="s">
        <v>21</v>
      </c>
      <c r="AW391" s="12" t="s">
        <v>36</v>
      </c>
      <c r="AX391" s="12" t="s">
        <v>79</v>
      </c>
      <c r="AY391" s="174" t="s">
        <v>159</v>
      </c>
    </row>
    <row r="392" spans="2:51" s="12" customFormat="1" ht="22.5" customHeight="1">
      <c r="B392" s="172"/>
      <c r="E392" s="173" t="s">
        <v>3</v>
      </c>
      <c r="F392" s="275" t="s">
        <v>936</v>
      </c>
      <c r="G392" s="262"/>
      <c r="H392" s="262"/>
      <c r="I392" s="262"/>
      <c r="K392" s="174" t="s">
        <v>3</v>
      </c>
      <c r="R392" s="175"/>
      <c r="T392" s="176"/>
      <c r="AA392" s="177"/>
      <c r="AT392" s="174" t="s">
        <v>167</v>
      </c>
      <c r="AU392" s="174" t="s">
        <v>103</v>
      </c>
      <c r="AV392" s="12" t="s">
        <v>21</v>
      </c>
      <c r="AW392" s="12" t="s">
        <v>36</v>
      </c>
      <c r="AX392" s="12" t="s">
        <v>79</v>
      </c>
      <c r="AY392" s="174" t="s">
        <v>159</v>
      </c>
    </row>
    <row r="393" spans="2:51" s="10" customFormat="1" ht="22.5" customHeight="1">
      <c r="B393" s="155"/>
      <c r="E393" s="156" t="s">
        <v>3</v>
      </c>
      <c r="F393" s="260" t="s">
        <v>980</v>
      </c>
      <c r="G393" s="252"/>
      <c r="H393" s="252"/>
      <c r="I393" s="252"/>
      <c r="K393" s="157">
        <v>36.368</v>
      </c>
      <c r="R393" s="158"/>
      <c r="T393" s="159"/>
      <c r="AA393" s="160"/>
      <c r="AT393" s="156" t="s">
        <v>167</v>
      </c>
      <c r="AU393" s="156" t="s">
        <v>103</v>
      </c>
      <c r="AV393" s="10" t="s">
        <v>103</v>
      </c>
      <c r="AW393" s="10" t="s">
        <v>36</v>
      </c>
      <c r="AX393" s="10" t="s">
        <v>79</v>
      </c>
      <c r="AY393" s="156" t="s">
        <v>159</v>
      </c>
    </row>
    <row r="394" spans="2:51" s="13" customFormat="1" ht="22.5" customHeight="1">
      <c r="B394" s="178"/>
      <c r="E394" s="179" t="s">
        <v>3</v>
      </c>
      <c r="F394" s="263" t="s">
        <v>368</v>
      </c>
      <c r="G394" s="264"/>
      <c r="H394" s="264"/>
      <c r="I394" s="264"/>
      <c r="K394" s="180">
        <v>36.368</v>
      </c>
      <c r="R394" s="181"/>
      <c r="T394" s="182"/>
      <c r="AA394" s="183"/>
      <c r="AT394" s="179" t="s">
        <v>167</v>
      </c>
      <c r="AU394" s="179" t="s">
        <v>103</v>
      </c>
      <c r="AV394" s="13" t="s">
        <v>173</v>
      </c>
      <c r="AW394" s="13" t="s">
        <v>36</v>
      </c>
      <c r="AX394" s="13" t="s">
        <v>79</v>
      </c>
      <c r="AY394" s="179" t="s">
        <v>159</v>
      </c>
    </row>
    <row r="395" spans="2:51" s="11" customFormat="1" ht="22.5" customHeight="1">
      <c r="B395" s="161"/>
      <c r="E395" s="162" t="s">
        <v>3</v>
      </c>
      <c r="F395" s="253" t="s">
        <v>168</v>
      </c>
      <c r="G395" s="254"/>
      <c r="H395" s="254"/>
      <c r="I395" s="254"/>
      <c r="K395" s="163">
        <v>36.368</v>
      </c>
      <c r="R395" s="164"/>
      <c r="T395" s="165"/>
      <c r="AA395" s="166"/>
      <c r="AT395" s="167" t="s">
        <v>167</v>
      </c>
      <c r="AU395" s="167" t="s">
        <v>103</v>
      </c>
      <c r="AV395" s="11" t="s">
        <v>164</v>
      </c>
      <c r="AW395" s="11" t="s">
        <v>36</v>
      </c>
      <c r="AX395" s="11" t="s">
        <v>21</v>
      </c>
      <c r="AY395" s="167" t="s">
        <v>159</v>
      </c>
    </row>
    <row r="396" spans="2:65" s="1" customFormat="1" ht="22.5" customHeight="1">
      <c r="B396" s="121"/>
      <c r="C396" s="168" t="s">
        <v>420</v>
      </c>
      <c r="D396" s="168" t="s">
        <v>262</v>
      </c>
      <c r="E396" s="169" t="s">
        <v>395</v>
      </c>
      <c r="F396" s="256" t="s">
        <v>396</v>
      </c>
      <c r="G396" s="257"/>
      <c r="H396" s="257"/>
      <c r="I396" s="257"/>
      <c r="J396" s="170" t="s">
        <v>195</v>
      </c>
      <c r="K396" s="171">
        <v>1.964</v>
      </c>
      <c r="L396" s="258">
        <v>0</v>
      </c>
      <c r="M396" s="257"/>
      <c r="N396" s="259">
        <f>ROUND(L396*K396,2)</f>
        <v>0</v>
      </c>
      <c r="O396" s="248"/>
      <c r="P396" s="248"/>
      <c r="Q396" s="248"/>
      <c r="R396" s="123"/>
      <c r="T396" s="152" t="s">
        <v>3</v>
      </c>
      <c r="U396" s="40" t="s">
        <v>44</v>
      </c>
      <c r="W396" s="153">
        <f>V396*K396</f>
        <v>0</v>
      </c>
      <c r="X396" s="153">
        <v>0.55</v>
      </c>
      <c r="Y396" s="153">
        <f>X396*K396</f>
        <v>1.0802</v>
      </c>
      <c r="Z396" s="153">
        <v>0</v>
      </c>
      <c r="AA396" s="154">
        <f>Z396*K396</f>
        <v>0</v>
      </c>
      <c r="AR396" s="17" t="s">
        <v>265</v>
      </c>
      <c r="AT396" s="17" t="s">
        <v>262</v>
      </c>
      <c r="AU396" s="17" t="s">
        <v>103</v>
      </c>
      <c r="AY396" s="17" t="s">
        <v>159</v>
      </c>
      <c r="BE396" s="98">
        <f>IF(U396="základní",N396,0)</f>
        <v>0</v>
      </c>
      <c r="BF396" s="98">
        <f>IF(U396="snížená",N396,0)</f>
        <v>0</v>
      </c>
      <c r="BG396" s="98">
        <f>IF(U396="zákl. přenesená",N396,0)</f>
        <v>0</v>
      </c>
      <c r="BH396" s="98">
        <f>IF(U396="sníž. přenesená",N396,0)</f>
        <v>0</v>
      </c>
      <c r="BI396" s="98">
        <f>IF(U396="nulová",N396,0)</f>
        <v>0</v>
      </c>
      <c r="BJ396" s="17" t="s">
        <v>21</v>
      </c>
      <c r="BK396" s="98">
        <f>ROUND(L396*K396,2)</f>
        <v>0</v>
      </c>
      <c r="BL396" s="17" t="s">
        <v>196</v>
      </c>
      <c r="BM396" s="17" t="s">
        <v>808</v>
      </c>
    </row>
    <row r="397" spans="2:51" s="12" customFormat="1" ht="22.5" customHeight="1">
      <c r="B397" s="172"/>
      <c r="E397" s="173" t="s">
        <v>3</v>
      </c>
      <c r="F397" s="261" t="s">
        <v>365</v>
      </c>
      <c r="G397" s="262"/>
      <c r="H397" s="262"/>
      <c r="I397" s="262"/>
      <c r="K397" s="174" t="s">
        <v>3</v>
      </c>
      <c r="R397" s="175"/>
      <c r="T397" s="176"/>
      <c r="AA397" s="177"/>
      <c r="AT397" s="174" t="s">
        <v>167</v>
      </c>
      <c r="AU397" s="174" t="s">
        <v>103</v>
      </c>
      <c r="AV397" s="12" t="s">
        <v>21</v>
      </c>
      <c r="AW397" s="12" t="s">
        <v>36</v>
      </c>
      <c r="AX397" s="12" t="s">
        <v>79</v>
      </c>
      <c r="AY397" s="174" t="s">
        <v>159</v>
      </c>
    </row>
    <row r="398" spans="2:51" s="12" customFormat="1" ht="22.5" customHeight="1">
      <c r="B398" s="172"/>
      <c r="E398" s="173" t="s">
        <v>3</v>
      </c>
      <c r="F398" s="275" t="s">
        <v>936</v>
      </c>
      <c r="G398" s="262"/>
      <c r="H398" s="262"/>
      <c r="I398" s="262"/>
      <c r="K398" s="174" t="s">
        <v>3</v>
      </c>
      <c r="R398" s="175"/>
      <c r="T398" s="176"/>
      <c r="AA398" s="177"/>
      <c r="AT398" s="174" t="s">
        <v>167</v>
      </c>
      <c r="AU398" s="174" t="s">
        <v>103</v>
      </c>
      <c r="AV398" s="12" t="s">
        <v>21</v>
      </c>
      <c r="AW398" s="12" t="s">
        <v>36</v>
      </c>
      <c r="AX398" s="12" t="s">
        <v>79</v>
      </c>
      <c r="AY398" s="174" t="s">
        <v>159</v>
      </c>
    </row>
    <row r="399" spans="2:51" s="10" customFormat="1" ht="22.5" customHeight="1">
      <c r="B399" s="155"/>
      <c r="E399" s="156" t="s">
        <v>3</v>
      </c>
      <c r="F399" s="260" t="s">
        <v>994</v>
      </c>
      <c r="G399" s="252"/>
      <c r="H399" s="252"/>
      <c r="I399" s="252"/>
      <c r="K399" s="157">
        <v>1.964</v>
      </c>
      <c r="R399" s="158"/>
      <c r="T399" s="159"/>
      <c r="AA399" s="160"/>
      <c r="AT399" s="156" t="s">
        <v>167</v>
      </c>
      <c r="AU399" s="156" t="s">
        <v>103</v>
      </c>
      <c r="AV399" s="10" t="s">
        <v>103</v>
      </c>
      <c r="AW399" s="10" t="s">
        <v>36</v>
      </c>
      <c r="AX399" s="10" t="s">
        <v>79</v>
      </c>
      <c r="AY399" s="156" t="s">
        <v>159</v>
      </c>
    </row>
    <row r="400" spans="2:51" s="13" customFormat="1" ht="22.5" customHeight="1">
      <c r="B400" s="178"/>
      <c r="E400" s="179" t="s">
        <v>3</v>
      </c>
      <c r="F400" s="263" t="s">
        <v>368</v>
      </c>
      <c r="G400" s="264"/>
      <c r="H400" s="264"/>
      <c r="I400" s="264"/>
      <c r="K400" s="180">
        <v>1.964</v>
      </c>
      <c r="R400" s="181"/>
      <c r="T400" s="182"/>
      <c r="AA400" s="183"/>
      <c r="AT400" s="179" t="s">
        <v>167</v>
      </c>
      <c r="AU400" s="179" t="s">
        <v>103</v>
      </c>
      <c r="AV400" s="13" t="s">
        <v>173</v>
      </c>
      <c r="AW400" s="13" t="s">
        <v>36</v>
      </c>
      <c r="AX400" s="13" t="s">
        <v>79</v>
      </c>
      <c r="AY400" s="179" t="s">
        <v>159</v>
      </c>
    </row>
    <row r="401" spans="2:51" s="11" customFormat="1" ht="22.5" customHeight="1">
      <c r="B401" s="161"/>
      <c r="E401" s="162" t="s">
        <v>3</v>
      </c>
      <c r="F401" s="253" t="s">
        <v>168</v>
      </c>
      <c r="G401" s="254"/>
      <c r="H401" s="254"/>
      <c r="I401" s="254"/>
      <c r="K401" s="163">
        <v>1.964</v>
      </c>
      <c r="R401" s="164"/>
      <c r="T401" s="165"/>
      <c r="AA401" s="166"/>
      <c r="AT401" s="167" t="s">
        <v>167</v>
      </c>
      <c r="AU401" s="167" t="s">
        <v>103</v>
      </c>
      <c r="AV401" s="11" t="s">
        <v>164</v>
      </c>
      <c r="AW401" s="11" t="s">
        <v>36</v>
      </c>
      <c r="AX401" s="11" t="s">
        <v>21</v>
      </c>
      <c r="AY401" s="167" t="s">
        <v>159</v>
      </c>
    </row>
    <row r="402" spans="2:65" s="1" customFormat="1" ht="31.5" customHeight="1">
      <c r="B402" s="121"/>
      <c r="C402" s="148" t="s">
        <v>424</v>
      </c>
      <c r="D402" s="148" t="s">
        <v>160</v>
      </c>
      <c r="E402" s="149" t="s">
        <v>428</v>
      </c>
      <c r="F402" s="247" t="s">
        <v>429</v>
      </c>
      <c r="G402" s="248"/>
      <c r="H402" s="248"/>
      <c r="I402" s="248"/>
      <c r="J402" s="150" t="s">
        <v>163</v>
      </c>
      <c r="K402" s="151">
        <v>81.282</v>
      </c>
      <c r="L402" s="249">
        <v>0</v>
      </c>
      <c r="M402" s="248"/>
      <c r="N402" s="250">
        <f>ROUND(L402*K402,2)</f>
        <v>0</v>
      </c>
      <c r="O402" s="248"/>
      <c r="P402" s="248"/>
      <c r="Q402" s="248"/>
      <c r="R402" s="123"/>
      <c r="T402" s="152" t="s">
        <v>3</v>
      </c>
      <c r="U402" s="40" t="s">
        <v>44</v>
      </c>
      <c r="W402" s="153">
        <f>V402*K402</f>
        <v>0</v>
      </c>
      <c r="X402" s="153">
        <v>0.00686</v>
      </c>
      <c r="Y402" s="153">
        <f>X402*K402</f>
        <v>0.55759452</v>
      </c>
      <c r="Z402" s="153">
        <v>0</v>
      </c>
      <c r="AA402" s="154">
        <f>Z402*K402</f>
        <v>0</v>
      </c>
      <c r="AR402" s="17" t="s">
        <v>196</v>
      </c>
      <c r="AT402" s="17" t="s">
        <v>160</v>
      </c>
      <c r="AU402" s="17" t="s">
        <v>103</v>
      </c>
      <c r="AY402" s="17" t="s">
        <v>159</v>
      </c>
      <c r="BE402" s="98">
        <f>IF(U402="základní",N402,0)</f>
        <v>0</v>
      </c>
      <c r="BF402" s="98">
        <f>IF(U402="snížená",N402,0)</f>
        <v>0</v>
      </c>
      <c r="BG402" s="98">
        <f>IF(U402="zákl. přenesená",N402,0)</f>
        <v>0</v>
      </c>
      <c r="BH402" s="98">
        <f>IF(U402="sníž. přenesená",N402,0)</f>
        <v>0</v>
      </c>
      <c r="BI402" s="98">
        <f>IF(U402="nulová",N402,0)</f>
        <v>0</v>
      </c>
      <c r="BJ402" s="17" t="s">
        <v>21</v>
      </c>
      <c r="BK402" s="98">
        <f>ROUND(L402*K402,2)</f>
        <v>0</v>
      </c>
      <c r="BL402" s="17" t="s">
        <v>196</v>
      </c>
      <c r="BM402" s="17" t="s">
        <v>810</v>
      </c>
    </row>
    <row r="403" spans="2:51" s="10" customFormat="1" ht="22.5" customHeight="1">
      <c r="B403" s="155"/>
      <c r="E403" s="156" t="s">
        <v>3</v>
      </c>
      <c r="F403" s="251" t="s">
        <v>995</v>
      </c>
      <c r="G403" s="252"/>
      <c r="H403" s="252"/>
      <c r="I403" s="252"/>
      <c r="K403" s="157">
        <v>75.063</v>
      </c>
      <c r="R403" s="158"/>
      <c r="T403" s="159"/>
      <c r="AA403" s="160"/>
      <c r="AT403" s="156" t="s">
        <v>167</v>
      </c>
      <c r="AU403" s="156" t="s">
        <v>103</v>
      </c>
      <c r="AV403" s="10" t="s">
        <v>103</v>
      </c>
      <c r="AW403" s="10" t="s">
        <v>36</v>
      </c>
      <c r="AX403" s="10" t="s">
        <v>79</v>
      </c>
      <c r="AY403" s="156" t="s">
        <v>159</v>
      </c>
    </row>
    <row r="404" spans="2:51" s="13" customFormat="1" ht="22.5" customHeight="1">
      <c r="B404" s="178"/>
      <c r="E404" s="179" t="s">
        <v>3</v>
      </c>
      <c r="F404" s="263" t="s">
        <v>368</v>
      </c>
      <c r="G404" s="264"/>
      <c r="H404" s="264"/>
      <c r="I404" s="264"/>
      <c r="K404" s="180">
        <v>75.063</v>
      </c>
      <c r="R404" s="181"/>
      <c r="T404" s="182"/>
      <c r="AA404" s="183"/>
      <c r="AT404" s="179" t="s">
        <v>167</v>
      </c>
      <c r="AU404" s="179" t="s">
        <v>103</v>
      </c>
      <c r="AV404" s="13" t="s">
        <v>173</v>
      </c>
      <c r="AW404" s="13" t="s">
        <v>36</v>
      </c>
      <c r="AX404" s="13" t="s">
        <v>79</v>
      </c>
      <c r="AY404" s="179" t="s">
        <v>159</v>
      </c>
    </row>
    <row r="405" spans="2:51" s="10" customFormat="1" ht="22.5" customHeight="1">
      <c r="B405" s="155"/>
      <c r="E405" s="156" t="s">
        <v>3</v>
      </c>
      <c r="F405" s="260" t="s">
        <v>996</v>
      </c>
      <c r="G405" s="252"/>
      <c r="H405" s="252"/>
      <c r="I405" s="252"/>
      <c r="K405" s="157">
        <v>6.219</v>
      </c>
      <c r="R405" s="158"/>
      <c r="T405" s="159"/>
      <c r="AA405" s="160"/>
      <c r="AT405" s="156" t="s">
        <v>167</v>
      </c>
      <c r="AU405" s="156" t="s">
        <v>103</v>
      </c>
      <c r="AV405" s="10" t="s">
        <v>103</v>
      </c>
      <c r="AW405" s="10" t="s">
        <v>36</v>
      </c>
      <c r="AX405" s="10" t="s">
        <v>79</v>
      </c>
      <c r="AY405" s="156" t="s">
        <v>159</v>
      </c>
    </row>
    <row r="406" spans="2:51" s="13" customFormat="1" ht="22.5" customHeight="1">
      <c r="B406" s="178"/>
      <c r="E406" s="179" t="s">
        <v>3</v>
      </c>
      <c r="F406" s="263" t="s">
        <v>368</v>
      </c>
      <c r="G406" s="264"/>
      <c r="H406" s="264"/>
      <c r="I406" s="264"/>
      <c r="K406" s="180">
        <v>6.219</v>
      </c>
      <c r="R406" s="181"/>
      <c r="T406" s="182"/>
      <c r="AA406" s="183"/>
      <c r="AT406" s="179" t="s">
        <v>167</v>
      </c>
      <c r="AU406" s="179" t="s">
        <v>103</v>
      </c>
      <c r="AV406" s="13" t="s">
        <v>173</v>
      </c>
      <c r="AW406" s="13" t="s">
        <v>36</v>
      </c>
      <c r="AX406" s="13" t="s">
        <v>79</v>
      </c>
      <c r="AY406" s="179" t="s">
        <v>159</v>
      </c>
    </row>
    <row r="407" spans="2:51" s="11" customFormat="1" ht="22.5" customHeight="1">
      <c r="B407" s="161"/>
      <c r="E407" s="162" t="s">
        <v>3</v>
      </c>
      <c r="F407" s="253" t="s">
        <v>168</v>
      </c>
      <c r="G407" s="254"/>
      <c r="H407" s="254"/>
      <c r="I407" s="254"/>
      <c r="K407" s="163">
        <v>81.282</v>
      </c>
      <c r="R407" s="164"/>
      <c r="T407" s="165"/>
      <c r="AA407" s="166"/>
      <c r="AT407" s="167" t="s">
        <v>167</v>
      </c>
      <c r="AU407" s="167" t="s">
        <v>103</v>
      </c>
      <c r="AV407" s="11" t="s">
        <v>164</v>
      </c>
      <c r="AW407" s="11" t="s">
        <v>36</v>
      </c>
      <c r="AX407" s="11" t="s">
        <v>21</v>
      </c>
      <c r="AY407" s="167" t="s">
        <v>159</v>
      </c>
    </row>
    <row r="408" spans="2:65" s="1" customFormat="1" ht="31.5" customHeight="1">
      <c r="B408" s="121"/>
      <c r="C408" s="148" t="s">
        <v>427</v>
      </c>
      <c r="D408" s="148" t="s">
        <v>160</v>
      </c>
      <c r="E408" s="149" t="s">
        <v>433</v>
      </c>
      <c r="F408" s="247" t="s">
        <v>434</v>
      </c>
      <c r="G408" s="248"/>
      <c r="H408" s="248"/>
      <c r="I408" s="248"/>
      <c r="J408" s="150" t="s">
        <v>163</v>
      </c>
      <c r="K408" s="151">
        <v>81.282</v>
      </c>
      <c r="L408" s="249">
        <v>0</v>
      </c>
      <c r="M408" s="248"/>
      <c r="N408" s="250">
        <f>ROUND(L408*K408,2)</f>
        <v>0</v>
      </c>
      <c r="O408" s="248"/>
      <c r="P408" s="248"/>
      <c r="Q408" s="248"/>
      <c r="R408" s="123"/>
      <c r="T408" s="152" t="s">
        <v>3</v>
      </c>
      <c r="U408" s="40" t="s">
        <v>44</v>
      </c>
      <c r="W408" s="153">
        <f>V408*K408</f>
        <v>0</v>
      </c>
      <c r="X408" s="153">
        <v>0.00996</v>
      </c>
      <c r="Y408" s="153">
        <f>X408*K408</f>
        <v>0.80956872</v>
      </c>
      <c r="Z408" s="153">
        <v>0</v>
      </c>
      <c r="AA408" s="154">
        <f>Z408*K408</f>
        <v>0</v>
      </c>
      <c r="AR408" s="17" t="s">
        <v>196</v>
      </c>
      <c r="AT408" s="17" t="s">
        <v>160</v>
      </c>
      <c r="AU408" s="17" t="s">
        <v>103</v>
      </c>
      <c r="AY408" s="17" t="s">
        <v>159</v>
      </c>
      <c r="BE408" s="98">
        <f>IF(U408="základní",N408,0)</f>
        <v>0</v>
      </c>
      <c r="BF408" s="98">
        <f>IF(U408="snížená",N408,0)</f>
        <v>0</v>
      </c>
      <c r="BG408" s="98">
        <f>IF(U408="zákl. přenesená",N408,0)</f>
        <v>0</v>
      </c>
      <c r="BH408" s="98">
        <f>IF(U408="sníž. přenesená",N408,0)</f>
        <v>0</v>
      </c>
      <c r="BI408" s="98">
        <f>IF(U408="nulová",N408,0)</f>
        <v>0</v>
      </c>
      <c r="BJ408" s="17" t="s">
        <v>21</v>
      </c>
      <c r="BK408" s="98">
        <f>ROUND(L408*K408,2)</f>
        <v>0</v>
      </c>
      <c r="BL408" s="17" t="s">
        <v>196</v>
      </c>
      <c r="BM408" s="17" t="s">
        <v>812</v>
      </c>
    </row>
    <row r="409" spans="2:51" s="10" customFormat="1" ht="22.5" customHeight="1">
      <c r="B409" s="155"/>
      <c r="E409" s="156" t="s">
        <v>3</v>
      </c>
      <c r="F409" s="251" t="s">
        <v>995</v>
      </c>
      <c r="G409" s="252"/>
      <c r="H409" s="252"/>
      <c r="I409" s="252"/>
      <c r="K409" s="157">
        <v>75.063</v>
      </c>
      <c r="R409" s="158"/>
      <c r="T409" s="159"/>
      <c r="AA409" s="160"/>
      <c r="AT409" s="156" t="s">
        <v>167</v>
      </c>
      <c r="AU409" s="156" t="s">
        <v>103</v>
      </c>
      <c r="AV409" s="10" t="s">
        <v>103</v>
      </c>
      <c r="AW409" s="10" t="s">
        <v>36</v>
      </c>
      <c r="AX409" s="10" t="s">
        <v>79</v>
      </c>
      <c r="AY409" s="156" t="s">
        <v>159</v>
      </c>
    </row>
    <row r="410" spans="2:51" s="13" customFormat="1" ht="22.5" customHeight="1">
      <c r="B410" s="178"/>
      <c r="E410" s="179" t="s">
        <v>3</v>
      </c>
      <c r="F410" s="263" t="s">
        <v>368</v>
      </c>
      <c r="G410" s="264"/>
      <c r="H410" s="264"/>
      <c r="I410" s="264"/>
      <c r="K410" s="180">
        <v>75.063</v>
      </c>
      <c r="R410" s="181"/>
      <c r="T410" s="182"/>
      <c r="AA410" s="183"/>
      <c r="AT410" s="179" t="s">
        <v>167</v>
      </c>
      <c r="AU410" s="179" t="s">
        <v>103</v>
      </c>
      <c r="AV410" s="13" t="s">
        <v>173</v>
      </c>
      <c r="AW410" s="13" t="s">
        <v>36</v>
      </c>
      <c r="AX410" s="13" t="s">
        <v>79</v>
      </c>
      <c r="AY410" s="179" t="s">
        <v>159</v>
      </c>
    </row>
    <row r="411" spans="2:51" s="10" customFormat="1" ht="22.5" customHeight="1">
      <c r="B411" s="155"/>
      <c r="E411" s="156" t="s">
        <v>3</v>
      </c>
      <c r="F411" s="260" t="s">
        <v>996</v>
      </c>
      <c r="G411" s="252"/>
      <c r="H411" s="252"/>
      <c r="I411" s="252"/>
      <c r="K411" s="157">
        <v>6.219</v>
      </c>
      <c r="R411" s="158"/>
      <c r="T411" s="159"/>
      <c r="AA411" s="160"/>
      <c r="AT411" s="156" t="s">
        <v>167</v>
      </c>
      <c r="AU411" s="156" t="s">
        <v>103</v>
      </c>
      <c r="AV411" s="10" t="s">
        <v>103</v>
      </c>
      <c r="AW411" s="10" t="s">
        <v>36</v>
      </c>
      <c r="AX411" s="10" t="s">
        <v>79</v>
      </c>
      <c r="AY411" s="156" t="s">
        <v>159</v>
      </c>
    </row>
    <row r="412" spans="2:51" s="13" customFormat="1" ht="22.5" customHeight="1">
      <c r="B412" s="178"/>
      <c r="E412" s="179" t="s">
        <v>3</v>
      </c>
      <c r="F412" s="263" t="s">
        <v>368</v>
      </c>
      <c r="G412" s="264"/>
      <c r="H412" s="264"/>
      <c r="I412" s="264"/>
      <c r="K412" s="180">
        <v>6.219</v>
      </c>
      <c r="R412" s="181"/>
      <c r="T412" s="182"/>
      <c r="AA412" s="183"/>
      <c r="AT412" s="179" t="s">
        <v>167</v>
      </c>
      <c r="AU412" s="179" t="s">
        <v>103</v>
      </c>
      <c r="AV412" s="13" t="s">
        <v>173</v>
      </c>
      <c r="AW412" s="13" t="s">
        <v>36</v>
      </c>
      <c r="AX412" s="13" t="s">
        <v>79</v>
      </c>
      <c r="AY412" s="179" t="s">
        <v>159</v>
      </c>
    </row>
    <row r="413" spans="2:51" s="11" customFormat="1" ht="22.5" customHeight="1">
      <c r="B413" s="161"/>
      <c r="E413" s="162" t="s">
        <v>3</v>
      </c>
      <c r="F413" s="253" t="s">
        <v>168</v>
      </c>
      <c r="G413" s="254"/>
      <c r="H413" s="254"/>
      <c r="I413" s="254"/>
      <c r="K413" s="163">
        <v>81.282</v>
      </c>
      <c r="R413" s="164"/>
      <c r="T413" s="165"/>
      <c r="AA413" s="166"/>
      <c r="AT413" s="167" t="s">
        <v>167</v>
      </c>
      <c r="AU413" s="167" t="s">
        <v>103</v>
      </c>
      <c r="AV413" s="11" t="s">
        <v>164</v>
      </c>
      <c r="AW413" s="11" t="s">
        <v>36</v>
      </c>
      <c r="AX413" s="11" t="s">
        <v>21</v>
      </c>
      <c r="AY413" s="167" t="s">
        <v>159</v>
      </c>
    </row>
    <row r="414" spans="2:65" s="1" customFormat="1" ht="31.5" customHeight="1">
      <c r="B414" s="121"/>
      <c r="C414" s="148" t="s">
        <v>432</v>
      </c>
      <c r="D414" s="148" t="s">
        <v>160</v>
      </c>
      <c r="E414" s="149" t="s">
        <v>437</v>
      </c>
      <c r="F414" s="247" t="s">
        <v>438</v>
      </c>
      <c r="G414" s="248"/>
      <c r="H414" s="248"/>
      <c r="I414" s="248"/>
      <c r="J414" s="150" t="s">
        <v>163</v>
      </c>
      <c r="K414" s="151">
        <v>628.958</v>
      </c>
      <c r="L414" s="249">
        <v>0</v>
      </c>
      <c r="M414" s="248"/>
      <c r="N414" s="250">
        <f>ROUND(L414*K414,2)</f>
        <v>0</v>
      </c>
      <c r="O414" s="248"/>
      <c r="P414" s="248"/>
      <c r="Q414" s="248"/>
      <c r="R414" s="123"/>
      <c r="T414" s="152" t="s">
        <v>3</v>
      </c>
      <c r="U414" s="40" t="s">
        <v>44</v>
      </c>
      <c r="W414" s="153">
        <f>V414*K414</f>
        <v>0</v>
      </c>
      <c r="X414" s="153">
        <v>0</v>
      </c>
      <c r="Y414" s="153">
        <f>X414*K414</f>
        <v>0</v>
      </c>
      <c r="Z414" s="153">
        <v>0</v>
      </c>
      <c r="AA414" s="154">
        <f>Z414*K414</f>
        <v>0</v>
      </c>
      <c r="AR414" s="17" t="s">
        <v>196</v>
      </c>
      <c r="AT414" s="17" t="s">
        <v>160</v>
      </c>
      <c r="AU414" s="17" t="s">
        <v>103</v>
      </c>
      <c r="AY414" s="17" t="s">
        <v>159</v>
      </c>
      <c r="BE414" s="98">
        <f>IF(U414="základní",N414,0)</f>
        <v>0</v>
      </c>
      <c r="BF414" s="98">
        <f>IF(U414="snížená",N414,0)</f>
        <v>0</v>
      </c>
      <c r="BG414" s="98">
        <f>IF(U414="zákl. přenesená",N414,0)</f>
        <v>0</v>
      </c>
      <c r="BH414" s="98">
        <f>IF(U414="sníž. přenesená",N414,0)</f>
        <v>0</v>
      </c>
      <c r="BI414" s="98">
        <f>IF(U414="nulová",N414,0)</f>
        <v>0</v>
      </c>
      <c r="BJ414" s="17" t="s">
        <v>21</v>
      </c>
      <c r="BK414" s="98">
        <f>ROUND(L414*K414,2)</f>
        <v>0</v>
      </c>
      <c r="BL414" s="17" t="s">
        <v>196</v>
      </c>
      <c r="BM414" s="17" t="s">
        <v>813</v>
      </c>
    </row>
    <row r="415" spans="2:51" s="12" customFormat="1" ht="22.5" customHeight="1">
      <c r="B415" s="172"/>
      <c r="E415" s="173" t="s">
        <v>3</v>
      </c>
      <c r="F415" s="261" t="s">
        <v>949</v>
      </c>
      <c r="G415" s="262"/>
      <c r="H415" s="262"/>
      <c r="I415" s="262"/>
      <c r="K415" s="174" t="s">
        <v>3</v>
      </c>
      <c r="R415" s="175"/>
      <c r="T415" s="176"/>
      <c r="AA415" s="177"/>
      <c r="AT415" s="174" t="s">
        <v>167</v>
      </c>
      <c r="AU415" s="174" t="s">
        <v>103</v>
      </c>
      <c r="AV415" s="12" t="s">
        <v>21</v>
      </c>
      <c r="AW415" s="12" t="s">
        <v>36</v>
      </c>
      <c r="AX415" s="12" t="s">
        <v>79</v>
      </c>
      <c r="AY415" s="174" t="s">
        <v>159</v>
      </c>
    </row>
    <row r="416" spans="2:51" s="10" customFormat="1" ht="22.5" customHeight="1">
      <c r="B416" s="155"/>
      <c r="E416" s="156" t="s">
        <v>3</v>
      </c>
      <c r="F416" s="260" t="s">
        <v>951</v>
      </c>
      <c r="G416" s="252"/>
      <c r="H416" s="252"/>
      <c r="I416" s="252"/>
      <c r="K416" s="157">
        <v>681.29</v>
      </c>
      <c r="R416" s="158"/>
      <c r="T416" s="159"/>
      <c r="AA416" s="160"/>
      <c r="AT416" s="156" t="s">
        <v>167</v>
      </c>
      <c r="AU416" s="156" t="s">
        <v>103</v>
      </c>
      <c r="AV416" s="10" t="s">
        <v>103</v>
      </c>
      <c r="AW416" s="10" t="s">
        <v>36</v>
      </c>
      <c r="AX416" s="10" t="s">
        <v>79</v>
      </c>
      <c r="AY416" s="156" t="s">
        <v>159</v>
      </c>
    </row>
    <row r="417" spans="2:51" s="10" customFormat="1" ht="22.5" customHeight="1">
      <c r="B417" s="155"/>
      <c r="E417" s="156" t="s">
        <v>3</v>
      </c>
      <c r="F417" s="260" t="s">
        <v>997</v>
      </c>
      <c r="G417" s="252"/>
      <c r="H417" s="252"/>
      <c r="I417" s="252"/>
      <c r="K417" s="157">
        <v>-75.063</v>
      </c>
      <c r="R417" s="158"/>
      <c r="T417" s="159"/>
      <c r="AA417" s="160"/>
      <c r="AT417" s="156" t="s">
        <v>167</v>
      </c>
      <c r="AU417" s="156" t="s">
        <v>103</v>
      </c>
      <c r="AV417" s="10" t="s">
        <v>103</v>
      </c>
      <c r="AW417" s="10" t="s">
        <v>36</v>
      </c>
      <c r="AX417" s="10" t="s">
        <v>79</v>
      </c>
      <c r="AY417" s="156" t="s">
        <v>159</v>
      </c>
    </row>
    <row r="418" spans="2:51" s="12" customFormat="1" ht="22.5" customHeight="1">
      <c r="B418" s="172"/>
      <c r="E418" s="173" t="s">
        <v>3</v>
      </c>
      <c r="F418" s="275" t="s">
        <v>943</v>
      </c>
      <c r="G418" s="262"/>
      <c r="H418" s="262"/>
      <c r="I418" s="262"/>
      <c r="K418" s="174" t="s">
        <v>3</v>
      </c>
      <c r="R418" s="175"/>
      <c r="T418" s="176"/>
      <c r="AA418" s="177"/>
      <c r="AT418" s="174" t="s">
        <v>167</v>
      </c>
      <c r="AU418" s="174" t="s">
        <v>103</v>
      </c>
      <c r="AV418" s="12" t="s">
        <v>21</v>
      </c>
      <c r="AW418" s="12" t="s">
        <v>36</v>
      </c>
      <c r="AX418" s="12" t="s">
        <v>79</v>
      </c>
      <c r="AY418" s="174" t="s">
        <v>159</v>
      </c>
    </row>
    <row r="419" spans="2:51" s="10" customFormat="1" ht="22.5" customHeight="1">
      <c r="B419" s="155"/>
      <c r="E419" s="156" t="s">
        <v>3</v>
      </c>
      <c r="F419" s="260" t="s">
        <v>944</v>
      </c>
      <c r="G419" s="252"/>
      <c r="H419" s="252"/>
      <c r="I419" s="252"/>
      <c r="K419" s="157">
        <v>28.95</v>
      </c>
      <c r="R419" s="158"/>
      <c r="T419" s="159"/>
      <c r="AA419" s="160"/>
      <c r="AT419" s="156" t="s">
        <v>167</v>
      </c>
      <c r="AU419" s="156" t="s">
        <v>103</v>
      </c>
      <c r="AV419" s="10" t="s">
        <v>103</v>
      </c>
      <c r="AW419" s="10" t="s">
        <v>36</v>
      </c>
      <c r="AX419" s="10" t="s">
        <v>79</v>
      </c>
      <c r="AY419" s="156" t="s">
        <v>159</v>
      </c>
    </row>
    <row r="420" spans="2:51" s="10" customFormat="1" ht="22.5" customHeight="1">
      <c r="B420" s="155"/>
      <c r="E420" s="156" t="s">
        <v>3</v>
      </c>
      <c r="F420" s="260" t="s">
        <v>998</v>
      </c>
      <c r="G420" s="252"/>
      <c r="H420" s="252"/>
      <c r="I420" s="252"/>
      <c r="K420" s="157">
        <v>-6.219</v>
      </c>
      <c r="R420" s="158"/>
      <c r="T420" s="159"/>
      <c r="AA420" s="160"/>
      <c r="AT420" s="156" t="s">
        <v>167</v>
      </c>
      <c r="AU420" s="156" t="s">
        <v>103</v>
      </c>
      <c r="AV420" s="10" t="s">
        <v>103</v>
      </c>
      <c r="AW420" s="10" t="s">
        <v>36</v>
      </c>
      <c r="AX420" s="10" t="s">
        <v>79</v>
      </c>
      <c r="AY420" s="156" t="s">
        <v>159</v>
      </c>
    </row>
    <row r="421" spans="2:51" s="11" customFormat="1" ht="22.5" customHeight="1">
      <c r="B421" s="161"/>
      <c r="E421" s="162" t="s">
        <v>3</v>
      </c>
      <c r="F421" s="253" t="s">
        <v>168</v>
      </c>
      <c r="G421" s="254"/>
      <c r="H421" s="254"/>
      <c r="I421" s="254"/>
      <c r="K421" s="163">
        <v>628.958</v>
      </c>
      <c r="R421" s="164"/>
      <c r="T421" s="165"/>
      <c r="AA421" s="166"/>
      <c r="AT421" s="167" t="s">
        <v>167</v>
      </c>
      <c r="AU421" s="167" t="s">
        <v>103</v>
      </c>
      <c r="AV421" s="11" t="s">
        <v>164</v>
      </c>
      <c r="AW421" s="11" t="s">
        <v>36</v>
      </c>
      <c r="AX421" s="11" t="s">
        <v>21</v>
      </c>
      <c r="AY421" s="167" t="s">
        <v>159</v>
      </c>
    </row>
    <row r="422" spans="2:65" s="1" customFormat="1" ht="31.5" customHeight="1">
      <c r="B422" s="121"/>
      <c r="C422" s="168" t="s">
        <v>436</v>
      </c>
      <c r="D422" s="168" t="s">
        <v>262</v>
      </c>
      <c r="E422" s="169" t="s">
        <v>443</v>
      </c>
      <c r="F422" s="256" t="s">
        <v>444</v>
      </c>
      <c r="G422" s="257"/>
      <c r="H422" s="257"/>
      <c r="I422" s="257"/>
      <c r="J422" s="170" t="s">
        <v>195</v>
      </c>
      <c r="K422" s="171">
        <v>16.604</v>
      </c>
      <c r="L422" s="258">
        <v>0</v>
      </c>
      <c r="M422" s="257"/>
      <c r="N422" s="259">
        <f>ROUND(L422*K422,2)</f>
        <v>0</v>
      </c>
      <c r="O422" s="248"/>
      <c r="P422" s="248"/>
      <c r="Q422" s="248"/>
      <c r="R422" s="123"/>
      <c r="T422" s="152" t="s">
        <v>3</v>
      </c>
      <c r="U422" s="40" t="s">
        <v>44</v>
      </c>
      <c r="W422" s="153">
        <f>V422*K422</f>
        <v>0</v>
      </c>
      <c r="X422" s="153">
        <v>0.55</v>
      </c>
      <c r="Y422" s="153">
        <f>X422*K422</f>
        <v>9.132200000000001</v>
      </c>
      <c r="Z422" s="153">
        <v>0</v>
      </c>
      <c r="AA422" s="154">
        <f>Z422*K422</f>
        <v>0</v>
      </c>
      <c r="AR422" s="17" t="s">
        <v>265</v>
      </c>
      <c r="AT422" s="17" t="s">
        <v>262</v>
      </c>
      <c r="AU422" s="17" t="s">
        <v>103</v>
      </c>
      <c r="AY422" s="17" t="s">
        <v>159</v>
      </c>
      <c r="BE422" s="98">
        <f>IF(U422="základní",N422,0)</f>
        <v>0</v>
      </c>
      <c r="BF422" s="98">
        <f>IF(U422="snížená",N422,0)</f>
        <v>0</v>
      </c>
      <c r="BG422" s="98">
        <f>IF(U422="zákl. přenesená",N422,0)</f>
        <v>0</v>
      </c>
      <c r="BH422" s="98">
        <f>IF(U422="sníž. přenesená",N422,0)</f>
        <v>0</v>
      </c>
      <c r="BI422" s="98">
        <f>IF(U422="nulová",N422,0)</f>
        <v>0</v>
      </c>
      <c r="BJ422" s="17" t="s">
        <v>21</v>
      </c>
      <c r="BK422" s="98">
        <f>ROUND(L422*K422,2)</f>
        <v>0</v>
      </c>
      <c r="BL422" s="17" t="s">
        <v>196</v>
      </c>
      <c r="BM422" s="17" t="s">
        <v>816</v>
      </c>
    </row>
    <row r="423" spans="2:51" s="12" customFormat="1" ht="22.5" customHeight="1">
      <c r="B423" s="172"/>
      <c r="E423" s="173" t="s">
        <v>3</v>
      </c>
      <c r="F423" s="261" t="s">
        <v>949</v>
      </c>
      <c r="G423" s="262"/>
      <c r="H423" s="262"/>
      <c r="I423" s="262"/>
      <c r="K423" s="174" t="s">
        <v>3</v>
      </c>
      <c r="R423" s="175"/>
      <c r="T423" s="176"/>
      <c r="AA423" s="177"/>
      <c r="AT423" s="174" t="s">
        <v>167</v>
      </c>
      <c r="AU423" s="174" t="s">
        <v>103</v>
      </c>
      <c r="AV423" s="12" t="s">
        <v>21</v>
      </c>
      <c r="AW423" s="12" t="s">
        <v>36</v>
      </c>
      <c r="AX423" s="12" t="s">
        <v>79</v>
      </c>
      <c r="AY423" s="174" t="s">
        <v>159</v>
      </c>
    </row>
    <row r="424" spans="2:51" s="10" customFormat="1" ht="22.5" customHeight="1">
      <c r="B424" s="155"/>
      <c r="E424" s="156" t="s">
        <v>3</v>
      </c>
      <c r="F424" s="260" t="s">
        <v>951</v>
      </c>
      <c r="G424" s="252"/>
      <c r="H424" s="252"/>
      <c r="I424" s="252"/>
      <c r="K424" s="157">
        <v>681.29</v>
      </c>
      <c r="R424" s="158"/>
      <c r="T424" s="159"/>
      <c r="AA424" s="160"/>
      <c r="AT424" s="156" t="s">
        <v>167</v>
      </c>
      <c r="AU424" s="156" t="s">
        <v>103</v>
      </c>
      <c r="AV424" s="10" t="s">
        <v>103</v>
      </c>
      <c r="AW424" s="10" t="s">
        <v>36</v>
      </c>
      <c r="AX424" s="10" t="s">
        <v>79</v>
      </c>
      <c r="AY424" s="156" t="s">
        <v>159</v>
      </c>
    </row>
    <row r="425" spans="2:51" s="10" customFormat="1" ht="22.5" customHeight="1">
      <c r="B425" s="155"/>
      <c r="E425" s="156" t="s">
        <v>3</v>
      </c>
      <c r="F425" s="260" t="s">
        <v>997</v>
      </c>
      <c r="G425" s="252"/>
      <c r="H425" s="252"/>
      <c r="I425" s="252"/>
      <c r="K425" s="157">
        <v>-75.063</v>
      </c>
      <c r="R425" s="158"/>
      <c r="T425" s="159"/>
      <c r="AA425" s="160"/>
      <c r="AT425" s="156" t="s">
        <v>167</v>
      </c>
      <c r="AU425" s="156" t="s">
        <v>103</v>
      </c>
      <c r="AV425" s="10" t="s">
        <v>103</v>
      </c>
      <c r="AW425" s="10" t="s">
        <v>36</v>
      </c>
      <c r="AX425" s="10" t="s">
        <v>79</v>
      </c>
      <c r="AY425" s="156" t="s">
        <v>159</v>
      </c>
    </row>
    <row r="426" spans="2:51" s="12" customFormat="1" ht="22.5" customHeight="1">
      <c r="B426" s="172"/>
      <c r="E426" s="173" t="s">
        <v>3</v>
      </c>
      <c r="F426" s="275" t="s">
        <v>943</v>
      </c>
      <c r="G426" s="262"/>
      <c r="H426" s="262"/>
      <c r="I426" s="262"/>
      <c r="K426" s="174" t="s">
        <v>3</v>
      </c>
      <c r="R426" s="175"/>
      <c r="T426" s="176"/>
      <c r="AA426" s="177"/>
      <c r="AT426" s="174" t="s">
        <v>167</v>
      </c>
      <c r="AU426" s="174" t="s">
        <v>103</v>
      </c>
      <c r="AV426" s="12" t="s">
        <v>21</v>
      </c>
      <c r="AW426" s="12" t="s">
        <v>36</v>
      </c>
      <c r="AX426" s="12" t="s">
        <v>79</v>
      </c>
      <c r="AY426" s="174" t="s">
        <v>159</v>
      </c>
    </row>
    <row r="427" spans="2:51" s="10" customFormat="1" ht="22.5" customHeight="1">
      <c r="B427" s="155"/>
      <c r="E427" s="156" t="s">
        <v>3</v>
      </c>
      <c r="F427" s="260" t="s">
        <v>944</v>
      </c>
      <c r="G427" s="252"/>
      <c r="H427" s="252"/>
      <c r="I427" s="252"/>
      <c r="K427" s="157">
        <v>28.95</v>
      </c>
      <c r="R427" s="158"/>
      <c r="T427" s="159"/>
      <c r="AA427" s="160"/>
      <c r="AT427" s="156" t="s">
        <v>167</v>
      </c>
      <c r="AU427" s="156" t="s">
        <v>103</v>
      </c>
      <c r="AV427" s="10" t="s">
        <v>103</v>
      </c>
      <c r="AW427" s="10" t="s">
        <v>36</v>
      </c>
      <c r="AX427" s="10" t="s">
        <v>79</v>
      </c>
      <c r="AY427" s="156" t="s">
        <v>159</v>
      </c>
    </row>
    <row r="428" spans="2:51" s="10" customFormat="1" ht="22.5" customHeight="1">
      <c r="B428" s="155"/>
      <c r="E428" s="156" t="s">
        <v>3</v>
      </c>
      <c r="F428" s="260" t="s">
        <v>998</v>
      </c>
      <c r="G428" s="252"/>
      <c r="H428" s="252"/>
      <c r="I428" s="252"/>
      <c r="K428" s="157">
        <v>-6.219</v>
      </c>
      <c r="R428" s="158"/>
      <c r="T428" s="159"/>
      <c r="AA428" s="160"/>
      <c r="AT428" s="156" t="s">
        <v>167</v>
      </c>
      <c r="AU428" s="156" t="s">
        <v>103</v>
      </c>
      <c r="AV428" s="10" t="s">
        <v>103</v>
      </c>
      <c r="AW428" s="10" t="s">
        <v>36</v>
      </c>
      <c r="AX428" s="10" t="s">
        <v>79</v>
      </c>
      <c r="AY428" s="156" t="s">
        <v>159</v>
      </c>
    </row>
    <row r="429" spans="2:51" s="11" customFormat="1" ht="22.5" customHeight="1">
      <c r="B429" s="161"/>
      <c r="E429" s="162" t="s">
        <v>3</v>
      </c>
      <c r="F429" s="253" t="s">
        <v>168</v>
      </c>
      <c r="G429" s="254"/>
      <c r="H429" s="254"/>
      <c r="I429" s="254"/>
      <c r="K429" s="163">
        <v>628.958</v>
      </c>
      <c r="R429" s="164"/>
      <c r="T429" s="165"/>
      <c r="AA429" s="166"/>
      <c r="AT429" s="167" t="s">
        <v>167</v>
      </c>
      <c r="AU429" s="167" t="s">
        <v>103</v>
      </c>
      <c r="AV429" s="11" t="s">
        <v>164</v>
      </c>
      <c r="AW429" s="11" t="s">
        <v>36</v>
      </c>
      <c r="AX429" s="11" t="s">
        <v>79</v>
      </c>
      <c r="AY429" s="167" t="s">
        <v>159</v>
      </c>
    </row>
    <row r="430" spans="2:51" s="10" customFormat="1" ht="22.5" customHeight="1">
      <c r="B430" s="155"/>
      <c r="E430" s="156" t="s">
        <v>3</v>
      </c>
      <c r="F430" s="260" t="s">
        <v>999</v>
      </c>
      <c r="G430" s="252"/>
      <c r="H430" s="252"/>
      <c r="I430" s="252"/>
      <c r="K430" s="157">
        <v>16.604</v>
      </c>
      <c r="R430" s="158"/>
      <c r="T430" s="159"/>
      <c r="AA430" s="160"/>
      <c r="AT430" s="156" t="s">
        <v>167</v>
      </c>
      <c r="AU430" s="156" t="s">
        <v>103</v>
      </c>
      <c r="AV430" s="10" t="s">
        <v>103</v>
      </c>
      <c r="AW430" s="10" t="s">
        <v>36</v>
      </c>
      <c r="AX430" s="10" t="s">
        <v>79</v>
      </c>
      <c r="AY430" s="156" t="s">
        <v>159</v>
      </c>
    </row>
    <row r="431" spans="2:51" s="11" customFormat="1" ht="22.5" customHeight="1">
      <c r="B431" s="161"/>
      <c r="E431" s="162" t="s">
        <v>3</v>
      </c>
      <c r="F431" s="253" t="s">
        <v>168</v>
      </c>
      <c r="G431" s="254"/>
      <c r="H431" s="254"/>
      <c r="I431" s="254"/>
      <c r="K431" s="163">
        <v>16.604</v>
      </c>
      <c r="R431" s="164"/>
      <c r="T431" s="165"/>
      <c r="AA431" s="166"/>
      <c r="AT431" s="167" t="s">
        <v>167</v>
      </c>
      <c r="AU431" s="167" t="s">
        <v>103</v>
      </c>
      <c r="AV431" s="11" t="s">
        <v>164</v>
      </c>
      <c r="AW431" s="11" t="s">
        <v>36</v>
      </c>
      <c r="AX431" s="11" t="s">
        <v>21</v>
      </c>
      <c r="AY431" s="167" t="s">
        <v>159</v>
      </c>
    </row>
    <row r="432" spans="2:65" s="1" customFormat="1" ht="22.5" customHeight="1">
      <c r="B432" s="121"/>
      <c r="C432" s="148" t="s">
        <v>442</v>
      </c>
      <c r="D432" s="148" t="s">
        <v>160</v>
      </c>
      <c r="E432" s="149" t="s">
        <v>448</v>
      </c>
      <c r="F432" s="247" t="s">
        <v>449</v>
      </c>
      <c r="G432" s="248"/>
      <c r="H432" s="248"/>
      <c r="I432" s="248"/>
      <c r="J432" s="150" t="s">
        <v>163</v>
      </c>
      <c r="K432" s="151">
        <v>707.24</v>
      </c>
      <c r="L432" s="249">
        <v>0</v>
      </c>
      <c r="M432" s="248"/>
      <c r="N432" s="250">
        <f>ROUND(L432*K432,2)</f>
        <v>0</v>
      </c>
      <c r="O432" s="248"/>
      <c r="P432" s="248"/>
      <c r="Q432" s="248"/>
      <c r="R432" s="123"/>
      <c r="T432" s="152" t="s">
        <v>3</v>
      </c>
      <c r="U432" s="40" t="s">
        <v>44</v>
      </c>
      <c r="W432" s="153">
        <f>V432*K432</f>
        <v>0</v>
      </c>
      <c r="X432" s="153">
        <v>0</v>
      </c>
      <c r="Y432" s="153">
        <f>X432*K432</f>
        <v>0</v>
      </c>
      <c r="Z432" s="153">
        <v>0.015</v>
      </c>
      <c r="AA432" s="154">
        <f>Z432*K432</f>
        <v>10.6086</v>
      </c>
      <c r="AR432" s="17" t="s">
        <v>196</v>
      </c>
      <c r="AT432" s="17" t="s">
        <v>160</v>
      </c>
      <c r="AU432" s="17" t="s">
        <v>103</v>
      </c>
      <c r="AY432" s="17" t="s">
        <v>159</v>
      </c>
      <c r="BE432" s="98">
        <f>IF(U432="základní",N432,0)</f>
        <v>0</v>
      </c>
      <c r="BF432" s="98">
        <f>IF(U432="snížená",N432,0)</f>
        <v>0</v>
      </c>
      <c r="BG432" s="98">
        <f>IF(U432="zákl. přenesená",N432,0)</f>
        <v>0</v>
      </c>
      <c r="BH432" s="98">
        <f>IF(U432="sníž. přenesená",N432,0)</f>
        <v>0</v>
      </c>
      <c r="BI432" s="98">
        <f>IF(U432="nulová",N432,0)</f>
        <v>0</v>
      </c>
      <c r="BJ432" s="17" t="s">
        <v>21</v>
      </c>
      <c r="BK432" s="98">
        <f>ROUND(L432*K432,2)</f>
        <v>0</v>
      </c>
      <c r="BL432" s="17" t="s">
        <v>196</v>
      </c>
      <c r="BM432" s="17" t="s">
        <v>818</v>
      </c>
    </row>
    <row r="433" spans="2:51" s="12" customFormat="1" ht="22.5" customHeight="1">
      <c r="B433" s="172"/>
      <c r="E433" s="173" t="s">
        <v>3</v>
      </c>
      <c r="F433" s="261" t="s">
        <v>949</v>
      </c>
      <c r="G433" s="262"/>
      <c r="H433" s="262"/>
      <c r="I433" s="262"/>
      <c r="K433" s="174" t="s">
        <v>3</v>
      </c>
      <c r="R433" s="175"/>
      <c r="T433" s="176"/>
      <c r="AA433" s="177"/>
      <c r="AT433" s="174" t="s">
        <v>167</v>
      </c>
      <c r="AU433" s="174" t="s">
        <v>103</v>
      </c>
      <c r="AV433" s="12" t="s">
        <v>21</v>
      </c>
      <c r="AW433" s="12" t="s">
        <v>36</v>
      </c>
      <c r="AX433" s="12" t="s">
        <v>79</v>
      </c>
      <c r="AY433" s="174" t="s">
        <v>159</v>
      </c>
    </row>
    <row r="434" spans="2:51" s="10" customFormat="1" ht="22.5" customHeight="1">
      <c r="B434" s="155"/>
      <c r="E434" s="156" t="s">
        <v>3</v>
      </c>
      <c r="F434" s="260" t="s">
        <v>950</v>
      </c>
      <c r="G434" s="252"/>
      <c r="H434" s="252"/>
      <c r="I434" s="252"/>
      <c r="K434" s="157">
        <v>678.29</v>
      </c>
      <c r="R434" s="158"/>
      <c r="T434" s="159"/>
      <c r="AA434" s="160"/>
      <c r="AT434" s="156" t="s">
        <v>167</v>
      </c>
      <c r="AU434" s="156" t="s">
        <v>103</v>
      </c>
      <c r="AV434" s="10" t="s">
        <v>103</v>
      </c>
      <c r="AW434" s="10" t="s">
        <v>36</v>
      </c>
      <c r="AX434" s="10" t="s">
        <v>79</v>
      </c>
      <c r="AY434" s="156" t="s">
        <v>159</v>
      </c>
    </row>
    <row r="435" spans="2:51" s="12" customFormat="1" ht="22.5" customHeight="1">
      <c r="B435" s="172"/>
      <c r="E435" s="173" t="s">
        <v>3</v>
      </c>
      <c r="F435" s="275" t="s">
        <v>943</v>
      </c>
      <c r="G435" s="262"/>
      <c r="H435" s="262"/>
      <c r="I435" s="262"/>
      <c r="K435" s="174" t="s">
        <v>3</v>
      </c>
      <c r="R435" s="175"/>
      <c r="T435" s="176"/>
      <c r="AA435" s="177"/>
      <c r="AT435" s="174" t="s">
        <v>167</v>
      </c>
      <c r="AU435" s="174" t="s">
        <v>103</v>
      </c>
      <c r="AV435" s="12" t="s">
        <v>21</v>
      </c>
      <c r="AW435" s="12" t="s">
        <v>36</v>
      </c>
      <c r="AX435" s="12" t="s">
        <v>79</v>
      </c>
      <c r="AY435" s="174" t="s">
        <v>159</v>
      </c>
    </row>
    <row r="436" spans="2:51" s="10" customFormat="1" ht="22.5" customHeight="1">
      <c r="B436" s="155"/>
      <c r="E436" s="156" t="s">
        <v>3</v>
      </c>
      <c r="F436" s="260" t="s">
        <v>944</v>
      </c>
      <c r="G436" s="252"/>
      <c r="H436" s="252"/>
      <c r="I436" s="252"/>
      <c r="K436" s="157">
        <v>28.95</v>
      </c>
      <c r="R436" s="158"/>
      <c r="T436" s="159"/>
      <c r="AA436" s="160"/>
      <c r="AT436" s="156" t="s">
        <v>167</v>
      </c>
      <c r="AU436" s="156" t="s">
        <v>103</v>
      </c>
      <c r="AV436" s="10" t="s">
        <v>103</v>
      </c>
      <c r="AW436" s="10" t="s">
        <v>36</v>
      </c>
      <c r="AX436" s="10" t="s">
        <v>79</v>
      </c>
      <c r="AY436" s="156" t="s">
        <v>159</v>
      </c>
    </row>
    <row r="437" spans="2:51" s="11" customFormat="1" ht="22.5" customHeight="1">
      <c r="B437" s="161"/>
      <c r="E437" s="162" t="s">
        <v>3</v>
      </c>
      <c r="F437" s="253" t="s">
        <v>168</v>
      </c>
      <c r="G437" s="254"/>
      <c r="H437" s="254"/>
      <c r="I437" s="254"/>
      <c r="K437" s="163">
        <v>707.24</v>
      </c>
      <c r="R437" s="164"/>
      <c r="T437" s="165"/>
      <c r="AA437" s="166"/>
      <c r="AT437" s="167" t="s">
        <v>167</v>
      </c>
      <c r="AU437" s="167" t="s">
        <v>103</v>
      </c>
      <c r="AV437" s="11" t="s">
        <v>164</v>
      </c>
      <c r="AW437" s="11" t="s">
        <v>36</v>
      </c>
      <c r="AX437" s="11" t="s">
        <v>21</v>
      </c>
      <c r="AY437" s="167" t="s">
        <v>159</v>
      </c>
    </row>
    <row r="438" spans="2:65" s="1" customFormat="1" ht="44.25" customHeight="1">
      <c r="B438" s="121"/>
      <c r="C438" s="148" t="s">
        <v>447</v>
      </c>
      <c r="D438" s="148" t="s">
        <v>160</v>
      </c>
      <c r="E438" s="149" t="s">
        <v>453</v>
      </c>
      <c r="F438" s="247" t="s">
        <v>454</v>
      </c>
      <c r="G438" s="248"/>
      <c r="H438" s="248"/>
      <c r="I438" s="248"/>
      <c r="J438" s="150" t="s">
        <v>195</v>
      </c>
      <c r="K438" s="151">
        <v>28.932</v>
      </c>
      <c r="L438" s="249">
        <v>0</v>
      </c>
      <c r="M438" s="248"/>
      <c r="N438" s="250">
        <f>ROUND(L438*K438,2)</f>
        <v>0</v>
      </c>
      <c r="O438" s="248"/>
      <c r="P438" s="248"/>
      <c r="Q438" s="248"/>
      <c r="R438" s="123"/>
      <c r="T438" s="152" t="s">
        <v>3</v>
      </c>
      <c r="U438" s="40" t="s">
        <v>44</v>
      </c>
      <c r="W438" s="153">
        <f>V438*K438</f>
        <v>0</v>
      </c>
      <c r="X438" s="153">
        <v>0.02337</v>
      </c>
      <c r="Y438" s="153">
        <f>X438*K438</f>
        <v>0.67614084</v>
      </c>
      <c r="Z438" s="153">
        <v>0</v>
      </c>
      <c r="AA438" s="154">
        <f>Z438*K438</f>
        <v>0</v>
      </c>
      <c r="AR438" s="17" t="s">
        <v>196</v>
      </c>
      <c r="AT438" s="17" t="s">
        <v>160</v>
      </c>
      <c r="AU438" s="17" t="s">
        <v>103</v>
      </c>
      <c r="AY438" s="17" t="s">
        <v>159</v>
      </c>
      <c r="BE438" s="98">
        <f>IF(U438="základní",N438,0)</f>
        <v>0</v>
      </c>
      <c r="BF438" s="98">
        <f>IF(U438="snížená",N438,0)</f>
        <v>0</v>
      </c>
      <c r="BG438" s="98">
        <f>IF(U438="zákl. přenesená",N438,0)</f>
        <v>0</v>
      </c>
      <c r="BH438" s="98">
        <f>IF(U438="sníž. přenesená",N438,0)</f>
        <v>0</v>
      </c>
      <c r="BI438" s="98">
        <f>IF(U438="nulová",N438,0)</f>
        <v>0</v>
      </c>
      <c r="BJ438" s="17" t="s">
        <v>21</v>
      </c>
      <c r="BK438" s="98">
        <f>ROUND(L438*K438,2)</f>
        <v>0</v>
      </c>
      <c r="BL438" s="17" t="s">
        <v>196</v>
      </c>
      <c r="BM438" s="17" t="s">
        <v>820</v>
      </c>
    </row>
    <row r="439" spans="2:51" s="10" customFormat="1" ht="22.5" customHeight="1">
      <c r="B439" s="155"/>
      <c r="E439" s="156" t="s">
        <v>3</v>
      </c>
      <c r="F439" s="251" t="s">
        <v>1000</v>
      </c>
      <c r="G439" s="252"/>
      <c r="H439" s="252"/>
      <c r="I439" s="252"/>
      <c r="K439" s="157">
        <v>10.296</v>
      </c>
      <c r="R439" s="158"/>
      <c r="T439" s="159"/>
      <c r="AA439" s="160"/>
      <c r="AT439" s="156" t="s">
        <v>167</v>
      </c>
      <c r="AU439" s="156" t="s">
        <v>103</v>
      </c>
      <c r="AV439" s="10" t="s">
        <v>103</v>
      </c>
      <c r="AW439" s="10" t="s">
        <v>36</v>
      </c>
      <c r="AX439" s="10" t="s">
        <v>79</v>
      </c>
      <c r="AY439" s="156" t="s">
        <v>159</v>
      </c>
    </row>
    <row r="440" spans="2:51" s="10" customFormat="1" ht="22.5" customHeight="1">
      <c r="B440" s="155"/>
      <c r="E440" s="156" t="s">
        <v>3</v>
      </c>
      <c r="F440" s="260" t="s">
        <v>1001</v>
      </c>
      <c r="G440" s="252"/>
      <c r="H440" s="252"/>
      <c r="I440" s="252"/>
      <c r="K440" s="157">
        <v>2.032</v>
      </c>
      <c r="R440" s="158"/>
      <c r="T440" s="159"/>
      <c r="AA440" s="160"/>
      <c r="AT440" s="156" t="s">
        <v>167</v>
      </c>
      <c r="AU440" s="156" t="s">
        <v>103</v>
      </c>
      <c r="AV440" s="10" t="s">
        <v>103</v>
      </c>
      <c r="AW440" s="10" t="s">
        <v>36</v>
      </c>
      <c r="AX440" s="10" t="s">
        <v>79</v>
      </c>
      <c r="AY440" s="156" t="s">
        <v>159</v>
      </c>
    </row>
    <row r="441" spans="2:51" s="10" customFormat="1" ht="22.5" customHeight="1">
      <c r="B441" s="155"/>
      <c r="E441" s="156" t="s">
        <v>3</v>
      </c>
      <c r="F441" s="260" t="s">
        <v>1002</v>
      </c>
      <c r="G441" s="252"/>
      <c r="H441" s="252"/>
      <c r="I441" s="252"/>
      <c r="K441" s="157">
        <v>16.604</v>
      </c>
      <c r="R441" s="158"/>
      <c r="T441" s="159"/>
      <c r="AA441" s="160"/>
      <c r="AT441" s="156" t="s">
        <v>167</v>
      </c>
      <c r="AU441" s="156" t="s">
        <v>103</v>
      </c>
      <c r="AV441" s="10" t="s">
        <v>103</v>
      </c>
      <c r="AW441" s="10" t="s">
        <v>36</v>
      </c>
      <c r="AX441" s="10" t="s">
        <v>79</v>
      </c>
      <c r="AY441" s="156" t="s">
        <v>159</v>
      </c>
    </row>
    <row r="442" spans="2:51" s="11" customFormat="1" ht="22.5" customHeight="1">
      <c r="B442" s="161"/>
      <c r="E442" s="162" t="s">
        <v>3</v>
      </c>
      <c r="F442" s="253" t="s">
        <v>168</v>
      </c>
      <c r="G442" s="254"/>
      <c r="H442" s="254"/>
      <c r="I442" s="254"/>
      <c r="K442" s="163">
        <v>28.932</v>
      </c>
      <c r="R442" s="164"/>
      <c r="T442" s="165"/>
      <c r="AA442" s="166"/>
      <c r="AT442" s="167" t="s">
        <v>167</v>
      </c>
      <c r="AU442" s="167" t="s">
        <v>103</v>
      </c>
      <c r="AV442" s="11" t="s">
        <v>164</v>
      </c>
      <c r="AW442" s="11" t="s">
        <v>36</v>
      </c>
      <c r="AX442" s="11" t="s">
        <v>21</v>
      </c>
      <c r="AY442" s="167" t="s">
        <v>159</v>
      </c>
    </row>
    <row r="443" spans="2:65" s="1" customFormat="1" ht="31.5" customHeight="1">
      <c r="B443" s="121"/>
      <c r="C443" s="148" t="s">
        <v>452</v>
      </c>
      <c r="D443" s="148" t="s">
        <v>160</v>
      </c>
      <c r="E443" s="149" t="s">
        <v>460</v>
      </c>
      <c r="F443" s="247" t="s">
        <v>461</v>
      </c>
      <c r="G443" s="248"/>
      <c r="H443" s="248"/>
      <c r="I443" s="248"/>
      <c r="J443" s="150" t="s">
        <v>229</v>
      </c>
      <c r="K443" s="151">
        <v>16.91</v>
      </c>
      <c r="L443" s="249">
        <v>0</v>
      </c>
      <c r="M443" s="248"/>
      <c r="N443" s="250">
        <f>ROUND(L443*K443,2)</f>
        <v>0</v>
      </c>
      <c r="O443" s="248"/>
      <c r="P443" s="248"/>
      <c r="Q443" s="248"/>
      <c r="R443" s="123"/>
      <c r="T443" s="152" t="s">
        <v>3</v>
      </c>
      <c r="U443" s="40" t="s">
        <v>44</v>
      </c>
      <c r="W443" s="153">
        <f>V443*K443</f>
        <v>0</v>
      </c>
      <c r="X443" s="153">
        <v>0</v>
      </c>
      <c r="Y443" s="153">
        <f>X443*K443</f>
        <v>0</v>
      </c>
      <c r="Z443" s="153">
        <v>0</v>
      </c>
      <c r="AA443" s="154">
        <f>Z443*K443</f>
        <v>0</v>
      </c>
      <c r="AR443" s="17" t="s">
        <v>196</v>
      </c>
      <c r="AT443" s="17" t="s">
        <v>160</v>
      </c>
      <c r="AU443" s="17" t="s">
        <v>103</v>
      </c>
      <c r="AY443" s="17" t="s">
        <v>159</v>
      </c>
      <c r="BE443" s="98">
        <f>IF(U443="základní",N443,0)</f>
        <v>0</v>
      </c>
      <c r="BF443" s="98">
        <f>IF(U443="snížená",N443,0)</f>
        <v>0</v>
      </c>
      <c r="BG443" s="98">
        <f>IF(U443="zákl. přenesená",N443,0)</f>
        <v>0</v>
      </c>
      <c r="BH443" s="98">
        <f>IF(U443="sníž. přenesená",N443,0)</f>
        <v>0</v>
      </c>
      <c r="BI443" s="98">
        <f>IF(U443="nulová",N443,0)</f>
        <v>0</v>
      </c>
      <c r="BJ443" s="17" t="s">
        <v>21</v>
      </c>
      <c r="BK443" s="98">
        <f>ROUND(L443*K443,2)</f>
        <v>0</v>
      </c>
      <c r="BL443" s="17" t="s">
        <v>196</v>
      </c>
      <c r="BM443" s="17" t="s">
        <v>824</v>
      </c>
    </row>
    <row r="444" spans="2:63" s="9" customFormat="1" ht="29.85" customHeight="1">
      <c r="B444" s="138"/>
      <c r="D444" s="147" t="s">
        <v>126</v>
      </c>
      <c r="E444" s="147"/>
      <c r="F444" s="147"/>
      <c r="G444" s="147"/>
      <c r="H444" s="147"/>
      <c r="I444" s="147"/>
      <c r="J444" s="147"/>
      <c r="K444" s="147"/>
      <c r="L444" s="147"/>
      <c r="M444" s="147"/>
      <c r="N444" s="273">
        <f>BK444</f>
        <v>0</v>
      </c>
      <c r="O444" s="274"/>
      <c r="P444" s="274"/>
      <c r="Q444" s="274"/>
      <c r="R444" s="140"/>
      <c r="T444" s="141"/>
      <c r="W444" s="142">
        <f>SUM(W445:W559)</f>
        <v>0</v>
      </c>
      <c r="Y444" s="142">
        <f>SUM(Y445:Y559)</f>
        <v>1.7692598</v>
      </c>
      <c r="AA444" s="143">
        <f>SUM(AA445:AA559)</f>
        <v>5.299000899999999</v>
      </c>
      <c r="AR444" s="144" t="s">
        <v>103</v>
      </c>
      <c r="AT444" s="145" t="s">
        <v>78</v>
      </c>
      <c r="AU444" s="145" t="s">
        <v>21</v>
      </c>
      <c r="AY444" s="144" t="s">
        <v>159</v>
      </c>
      <c r="BK444" s="146">
        <f>SUM(BK445:BK559)</f>
        <v>0</v>
      </c>
    </row>
    <row r="445" spans="2:65" s="1" customFormat="1" ht="22.5" customHeight="1">
      <c r="B445" s="121"/>
      <c r="C445" s="148" t="s">
        <v>459</v>
      </c>
      <c r="D445" s="148" t="s">
        <v>160</v>
      </c>
      <c r="E445" s="149" t="s">
        <v>464</v>
      </c>
      <c r="F445" s="247" t="s">
        <v>465</v>
      </c>
      <c r="G445" s="248"/>
      <c r="H445" s="248"/>
      <c r="I445" s="248"/>
      <c r="J445" s="150" t="s">
        <v>163</v>
      </c>
      <c r="K445" s="151">
        <v>707.24</v>
      </c>
      <c r="L445" s="249">
        <v>0</v>
      </c>
      <c r="M445" s="248"/>
      <c r="N445" s="250">
        <f>ROUND(L445*K445,2)</f>
        <v>0</v>
      </c>
      <c r="O445" s="248"/>
      <c r="P445" s="248"/>
      <c r="Q445" s="248"/>
      <c r="R445" s="123"/>
      <c r="T445" s="152" t="s">
        <v>3</v>
      </c>
      <c r="U445" s="40" t="s">
        <v>44</v>
      </c>
      <c r="W445" s="153">
        <f>V445*K445</f>
        <v>0</v>
      </c>
      <c r="X445" s="153">
        <v>0</v>
      </c>
      <c r="Y445" s="153">
        <f>X445*K445</f>
        <v>0</v>
      </c>
      <c r="Z445" s="153">
        <v>0.00594</v>
      </c>
      <c r="AA445" s="154">
        <f>Z445*K445</f>
        <v>4.2010056</v>
      </c>
      <c r="AR445" s="17" t="s">
        <v>196</v>
      </c>
      <c r="AT445" s="17" t="s">
        <v>160</v>
      </c>
      <c r="AU445" s="17" t="s">
        <v>103</v>
      </c>
      <c r="AY445" s="17" t="s">
        <v>159</v>
      </c>
      <c r="BE445" s="98">
        <f>IF(U445="základní",N445,0)</f>
        <v>0</v>
      </c>
      <c r="BF445" s="98">
        <f>IF(U445="snížená",N445,0)</f>
        <v>0</v>
      </c>
      <c r="BG445" s="98">
        <f>IF(U445="zákl. přenesená",N445,0)</f>
        <v>0</v>
      </c>
      <c r="BH445" s="98">
        <f>IF(U445="sníž. přenesená",N445,0)</f>
        <v>0</v>
      </c>
      <c r="BI445" s="98">
        <f>IF(U445="nulová",N445,0)</f>
        <v>0</v>
      </c>
      <c r="BJ445" s="17" t="s">
        <v>21</v>
      </c>
      <c r="BK445" s="98">
        <f>ROUND(L445*K445,2)</f>
        <v>0</v>
      </c>
      <c r="BL445" s="17" t="s">
        <v>196</v>
      </c>
      <c r="BM445" s="17" t="s">
        <v>825</v>
      </c>
    </row>
    <row r="446" spans="2:51" s="12" customFormat="1" ht="22.5" customHeight="1">
      <c r="B446" s="172"/>
      <c r="E446" s="173" t="s">
        <v>3</v>
      </c>
      <c r="F446" s="261" t="s">
        <v>949</v>
      </c>
      <c r="G446" s="262"/>
      <c r="H446" s="262"/>
      <c r="I446" s="262"/>
      <c r="K446" s="174" t="s">
        <v>3</v>
      </c>
      <c r="R446" s="175"/>
      <c r="T446" s="176"/>
      <c r="AA446" s="177"/>
      <c r="AT446" s="174" t="s">
        <v>167</v>
      </c>
      <c r="AU446" s="174" t="s">
        <v>103</v>
      </c>
      <c r="AV446" s="12" t="s">
        <v>21</v>
      </c>
      <c r="AW446" s="12" t="s">
        <v>36</v>
      </c>
      <c r="AX446" s="12" t="s">
        <v>79</v>
      </c>
      <c r="AY446" s="174" t="s">
        <v>159</v>
      </c>
    </row>
    <row r="447" spans="2:51" s="10" customFormat="1" ht="22.5" customHeight="1">
      <c r="B447" s="155"/>
      <c r="E447" s="156" t="s">
        <v>3</v>
      </c>
      <c r="F447" s="260" t="s">
        <v>950</v>
      </c>
      <c r="G447" s="252"/>
      <c r="H447" s="252"/>
      <c r="I447" s="252"/>
      <c r="K447" s="157">
        <v>678.29</v>
      </c>
      <c r="R447" s="158"/>
      <c r="T447" s="159"/>
      <c r="AA447" s="160"/>
      <c r="AT447" s="156" t="s">
        <v>167</v>
      </c>
      <c r="AU447" s="156" t="s">
        <v>103</v>
      </c>
      <c r="AV447" s="10" t="s">
        <v>103</v>
      </c>
      <c r="AW447" s="10" t="s">
        <v>36</v>
      </c>
      <c r="AX447" s="10" t="s">
        <v>79</v>
      </c>
      <c r="AY447" s="156" t="s">
        <v>159</v>
      </c>
    </row>
    <row r="448" spans="2:51" s="12" customFormat="1" ht="22.5" customHeight="1">
      <c r="B448" s="172"/>
      <c r="E448" s="173" t="s">
        <v>3</v>
      </c>
      <c r="F448" s="275" t="s">
        <v>943</v>
      </c>
      <c r="G448" s="262"/>
      <c r="H448" s="262"/>
      <c r="I448" s="262"/>
      <c r="K448" s="174" t="s">
        <v>3</v>
      </c>
      <c r="R448" s="175"/>
      <c r="T448" s="176"/>
      <c r="AA448" s="177"/>
      <c r="AT448" s="174" t="s">
        <v>167</v>
      </c>
      <c r="AU448" s="174" t="s">
        <v>103</v>
      </c>
      <c r="AV448" s="12" t="s">
        <v>21</v>
      </c>
      <c r="AW448" s="12" t="s">
        <v>36</v>
      </c>
      <c r="AX448" s="12" t="s">
        <v>79</v>
      </c>
      <c r="AY448" s="174" t="s">
        <v>159</v>
      </c>
    </row>
    <row r="449" spans="2:51" s="10" customFormat="1" ht="22.5" customHeight="1">
      <c r="B449" s="155"/>
      <c r="E449" s="156" t="s">
        <v>3</v>
      </c>
      <c r="F449" s="260" t="s">
        <v>944</v>
      </c>
      <c r="G449" s="252"/>
      <c r="H449" s="252"/>
      <c r="I449" s="252"/>
      <c r="K449" s="157">
        <v>28.95</v>
      </c>
      <c r="R449" s="158"/>
      <c r="T449" s="159"/>
      <c r="AA449" s="160"/>
      <c r="AT449" s="156" t="s">
        <v>167</v>
      </c>
      <c r="AU449" s="156" t="s">
        <v>103</v>
      </c>
      <c r="AV449" s="10" t="s">
        <v>103</v>
      </c>
      <c r="AW449" s="10" t="s">
        <v>36</v>
      </c>
      <c r="AX449" s="10" t="s">
        <v>79</v>
      </c>
      <c r="AY449" s="156" t="s">
        <v>159</v>
      </c>
    </row>
    <row r="450" spans="2:51" s="11" customFormat="1" ht="22.5" customHeight="1">
      <c r="B450" s="161"/>
      <c r="E450" s="162" t="s">
        <v>3</v>
      </c>
      <c r="F450" s="253" t="s">
        <v>168</v>
      </c>
      <c r="G450" s="254"/>
      <c r="H450" s="254"/>
      <c r="I450" s="254"/>
      <c r="K450" s="163">
        <v>707.24</v>
      </c>
      <c r="R450" s="164"/>
      <c r="T450" s="165"/>
      <c r="AA450" s="166"/>
      <c r="AT450" s="167" t="s">
        <v>167</v>
      </c>
      <c r="AU450" s="167" t="s">
        <v>103</v>
      </c>
      <c r="AV450" s="11" t="s">
        <v>164</v>
      </c>
      <c r="AW450" s="11" t="s">
        <v>36</v>
      </c>
      <c r="AX450" s="11" t="s">
        <v>21</v>
      </c>
      <c r="AY450" s="167" t="s">
        <v>159</v>
      </c>
    </row>
    <row r="451" spans="2:65" s="1" customFormat="1" ht="31.5" customHeight="1">
      <c r="B451" s="121"/>
      <c r="C451" s="148" t="s">
        <v>463</v>
      </c>
      <c r="D451" s="148" t="s">
        <v>160</v>
      </c>
      <c r="E451" s="149" t="s">
        <v>469</v>
      </c>
      <c r="F451" s="247" t="s">
        <v>470</v>
      </c>
      <c r="G451" s="248"/>
      <c r="H451" s="248"/>
      <c r="I451" s="248"/>
      <c r="J451" s="150" t="s">
        <v>211</v>
      </c>
      <c r="K451" s="151">
        <v>49.93</v>
      </c>
      <c r="L451" s="249">
        <v>0</v>
      </c>
      <c r="M451" s="248"/>
      <c r="N451" s="250">
        <f>ROUND(L451*K451,2)</f>
        <v>0</v>
      </c>
      <c r="O451" s="248"/>
      <c r="P451" s="248"/>
      <c r="Q451" s="248"/>
      <c r="R451" s="123"/>
      <c r="T451" s="152" t="s">
        <v>3</v>
      </c>
      <c r="U451" s="40" t="s">
        <v>44</v>
      </c>
      <c r="W451" s="153">
        <f>V451*K451</f>
        <v>0</v>
      </c>
      <c r="X451" s="153">
        <v>0</v>
      </c>
      <c r="Y451" s="153">
        <f>X451*K451</f>
        <v>0</v>
      </c>
      <c r="Z451" s="153">
        <v>0.00338</v>
      </c>
      <c r="AA451" s="154">
        <f>Z451*K451</f>
        <v>0.1687634</v>
      </c>
      <c r="AR451" s="17" t="s">
        <v>196</v>
      </c>
      <c r="AT451" s="17" t="s">
        <v>160</v>
      </c>
      <c r="AU451" s="17" t="s">
        <v>103</v>
      </c>
      <c r="AY451" s="17" t="s">
        <v>159</v>
      </c>
      <c r="BE451" s="98">
        <f>IF(U451="základní",N451,0)</f>
        <v>0</v>
      </c>
      <c r="BF451" s="98">
        <f>IF(U451="snížená",N451,0)</f>
        <v>0</v>
      </c>
      <c r="BG451" s="98">
        <f>IF(U451="zákl. přenesená",N451,0)</f>
        <v>0</v>
      </c>
      <c r="BH451" s="98">
        <f>IF(U451="sníž. přenesená",N451,0)</f>
        <v>0</v>
      </c>
      <c r="BI451" s="98">
        <f>IF(U451="nulová",N451,0)</f>
        <v>0</v>
      </c>
      <c r="BJ451" s="17" t="s">
        <v>21</v>
      </c>
      <c r="BK451" s="98">
        <f>ROUND(L451*K451,2)</f>
        <v>0</v>
      </c>
      <c r="BL451" s="17" t="s">
        <v>196</v>
      </c>
      <c r="BM451" s="17" t="s">
        <v>826</v>
      </c>
    </row>
    <row r="452" spans="2:51" s="10" customFormat="1" ht="22.5" customHeight="1">
      <c r="B452" s="155"/>
      <c r="E452" s="156" t="s">
        <v>3</v>
      </c>
      <c r="F452" s="251" t="s">
        <v>1003</v>
      </c>
      <c r="G452" s="252"/>
      <c r="H452" s="252"/>
      <c r="I452" s="252"/>
      <c r="K452" s="157">
        <v>49.93</v>
      </c>
      <c r="R452" s="158"/>
      <c r="T452" s="159"/>
      <c r="AA452" s="160"/>
      <c r="AT452" s="156" t="s">
        <v>167</v>
      </c>
      <c r="AU452" s="156" t="s">
        <v>103</v>
      </c>
      <c r="AV452" s="10" t="s">
        <v>103</v>
      </c>
      <c r="AW452" s="10" t="s">
        <v>36</v>
      </c>
      <c r="AX452" s="10" t="s">
        <v>79</v>
      </c>
      <c r="AY452" s="156" t="s">
        <v>159</v>
      </c>
    </row>
    <row r="453" spans="2:51" s="11" customFormat="1" ht="22.5" customHeight="1">
      <c r="B453" s="161"/>
      <c r="E453" s="162" t="s">
        <v>3</v>
      </c>
      <c r="F453" s="253" t="s">
        <v>168</v>
      </c>
      <c r="G453" s="254"/>
      <c r="H453" s="254"/>
      <c r="I453" s="254"/>
      <c r="K453" s="163">
        <v>49.93</v>
      </c>
      <c r="R453" s="164"/>
      <c r="T453" s="165"/>
      <c r="AA453" s="166"/>
      <c r="AT453" s="167" t="s">
        <v>167</v>
      </c>
      <c r="AU453" s="167" t="s">
        <v>103</v>
      </c>
      <c r="AV453" s="11" t="s">
        <v>164</v>
      </c>
      <c r="AW453" s="11" t="s">
        <v>36</v>
      </c>
      <c r="AX453" s="11" t="s">
        <v>21</v>
      </c>
      <c r="AY453" s="167" t="s">
        <v>159</v>
      </c>
    </row>
    <row r="454" spans="2:65" s="1" customFormat="1" ht="22.5" customHeight="1">
      <c r="B454" s="121"/>
      <c r="C454" s="148" t="s">
        <v>468</v>
      </c>
      <c r="D454" s="148" t="s">
        <v>160</v>
      </c>
      <c r="E454" s="149" t="s">
        <v>474</v>
      </c>
      <c r="F454" s="247" t="s">
        <v>475</v>
      </c>
      <c r="G454" s="248"/>
      <c r="H454" s="248"/>
      <c r="I454" s="248"/>
      <c r="J454" s="150" t="s">
        <v>211</v>
      </c>
      <c r="K454" s="151">
        <v>43.26</v>
      </c>
      <c r="L454" s="249">
        <v>0</v>
      </c>
      <c r="M454" s="248"/>
      <c r="N454" s="250">
        <f>ROUND(L454*K454,2)</f>
        <v>0</v>
      </c>
      <c r="O454" s="248"/>
      <c r="P454" s="248"/>
      <c r="Q454" s="248"/>
      <c r="R454" s="123"/>
      <c r="T454" s="152" t="s">
        <v>3</v>
      </c>
      <c r="U454" s="40" t="s">
        <v>44</v>
      </c>
      <c r="W454" s="153">
        <f>V454*K454</f>
        <v>0</v>
      </c>
      <c r="X454" s="153">
        <v>0</v>
      </c>
      <c r="Y454" s="153">
        <f>X454*K454</f>
        <v>0</v>
      </c>
      <c r="Z454" s="153">
        <v>0.00187</v>
      </c>
      <c r="AA454" s="154">
        <f>Z454*K454</f>
        <v>0.08089619999999999</v>
      </c>
      <c r="AR454" s="17" t="s">
        <v>196</v>
      </c>
      <c r="AT454" s="17" t="s">
        <v>160</v>
      </c>
      <c r="AU454" s="17" t="s">
        <v>103</v>
      </c>
      <c r="AY454" s="17" t="s">
        <v>159</v>
      </c>
      <c r="BE454" s="98">
        <f>IF(U454="základní",N454,0)</f>
        <v>0</v>
      </c>
      <c r="BF454" s="98">
        <f>IF(U454="snížená",N454,0)</f>
        <v>0</v>
      </c>
      <c r="BG454" s="98">
        <f>IF(U454="zákl. přenesená",N454,0)</f>
        <v>0</v>
      </c>
      <c r="BH454" s="98">
        <f>IF(U454="sníž. přenesená",N454,0)</f>
        <v>0</v>
      </c>
      <c r="BI454" s="98">
        <f>IF(U454="nulová",N454,0)</f>
        <v>0</v>
      </c>
      <c r="BJ454" s="17" t="s">
        <v>21</v>
      </c>
      <c r="BK454" s="98">
        <f>ROUND(L454*K454,2)</f>
        <v>0</v>
      </c>
      <c r="BL454" s="17" t="s">
        <v>196</v>
      </c>
      <c r="BM454" s="17" t="s">
        <v>828</v>
      </c>
    </row>
    <row r="455" spans="2:51" s="10" customFormat="1" ht="22.5" customHeight="1">
      <c r="B455" s="155"/>
      <c r="E455" s="156" t="s">
        <v>3</v>
      </c>
      <c r="F455" s="251" t="s">
        <v>1004</v>
      </c>
      <c r="G455" s="252"/>
      <c r="H455" s="252"/>
      <c r="I455" s="252"/>
      <c r="K455" s="157">
        <v>43.26</v>
      </c>
      <c r="R455" s="158"/>
      <c r="T455" s="159"/>
      <c r="AA455" s="160"/>
      <c r="AT455" s="156" t="s">
        <v>167</v>
      </c>
      <c r="AU455" s="156" t="s">
        <v>103</v>
      </c>
      <c r="AV455" s="10" t="s">
        <v>103</v>
      </c>
      <c r="AW455" s="10" t="s">
        <v>36</v>
      </c>
      <c r="AX455" s="10" t="s">
        <v>79</v>
      </c>
      <c r="AY455" s="156" t="s">
        <v>159</v>
      </c>
    </row>
    <row r="456" spans="2:51" s="11" customFormat="1" ht="22.5" customHeight="1">
      <c r="B456" s="161"/>
      <c r="E456" s="162" t="s">
        <v>3</v>
      </c>
      <c r="F456" s="253" t="s">
        <v>168</v>
      </c>
      <c r="G456" s="254"/>
      <c r="H456" s="254"/>
      <c r="I456" s="254"/>
      <c r="K456" s="163">
        <v>43.26</v>
      </c>
      <c r="R456" s="164"/>
      <c r="T456" s="165"/>
      <c r="AA456" s="166"/>
      <c r="AT456" s="167" t="s">
        <v>167</v>
      </c>
      <c r="AU456" s="167" t="s">
        <v>103</v>
      </c>
      <c r="AV456" s="11" t="s">
        <v>164</v>
      </c>
      <c r="AW456" s="11" t="s">
        <v>36</v>
      </c>
      <c r="AX456" s="11" t="s">
        <v>21</v>
      </c>
      <c r="AY456" s="167" t="s">
        <v>159</v>
      </c>
    </row>
    <row r="457" spans="2:65" s="1" customFormat="1" ht="22.5" customHeight="1">
      <c r="B457" s="121"/>
      <c r="C457" s="148" t="s">
        <v>473</v>
      </c>
      <c r="D457" s="148" t="s">
        <v>160</v>
      </c>
      <c r="E457" s="149" t="s">
        <v>479</v>
      </c>
      <c r="F457" s="247" t="s">
        <v>480</v>
      </c>
      <c r="G457" s="248"/>
      <c r="H457" s="248"/>
      <c r="I457" s="248"/>
      <c r="J457" s="150" t="s">
        <v>211</v>
      </c>
      <c r="K457" s="151">
        <v>17.98</v>
      </c>
      <c r="L457" s="249">
        <v>0</v>
      </c>
      <c r="M457" s="248"/>
      <c r="N457" s="250">
        <f>ROUND(L457*K457,2)</f>
        <v>0</v>
      </c>
      <c r="O457" s="248"/>
      <c r="P457" s="248"/>
      <c r="Q457" s="248"/>
      <c r="R457" s="123"/>
      <c r="T457" s="152" t="s">
        <v>3</v>
      </c>
      <c r="U457" s="40" t="s">
        <v>44</v>
      </c>
      <c r="W457" s="153">
        <f>V457*K457</f>
        <v>0</v>
      </c>
      <c r="X457" s="153">
        <v>0</v>
      </c>
      <c r="Y457" s="153">
        <f>X457*K457</f>
        <v>0</v>
      </c>
      <c r="Z457" s="153">
        <v>0.00348</v>
      </c>
      <c r="AA457" s="154">
        <f>Z457*K457</f>
        <v>0.0625704</v>
      </c>
      <c r="AR457" s="17" t="s">
        <v>196</v>
      </c>
      <c r="AT457" s="17" t="s">
        <v>160</v>
      </c>
      <c r="AU457" s="17" t="s">
        <v>103</v>
      </c>
      <c r="AY457" s="17" t="s">
        <v>159</v>
      </c>
      <c r="BE457" s="98">
        <f>IF(U457="základní",N457,0)</f>
        <v>0</v>
      </c>
      <c r="BF457" s="98">
        <f>IF(U457="snížená",N457,0)</f>
        <v>0</v>
      </c>
      <c r="BG457" s="98">
        <f>IF(U457="zákl. přenesená",N457,0)</f>
        <v>0</v>
      </c>
      <c r="BH457" s="98">
        <f>IF(U457="sníž. přenesená",N457,0)</f>
        <v>0</v>
      </c>
      <c r="BI457" s="98">
        <f>IF(U457="nulová",N457,0)</f>
        <v>0</v>
      </c>
      <c r="BJ457" s="17" t="s">
        <v>21</v>
      </c>
      <c r="BK457" s="98">
        <f>ROUND(L457*K457,2)</f>
        <v>0</v>
      </c>
      <c r="BL457" s="17" t="s">
        <v>196</v>
      </c>
      <c r="BM457" s="17" t="s">
        <v>830</v>
      </c>
    </row>
    <row r="458" spans="2:51" s="10" customFormat="1" ht="22.5" customHeight="1">
      <c r="B458" s="155"/>
      <c r="E458" s="156" t="s">
        <v>3</v>
      </c>
      <c r="F458" s="251" t="s">
        <v>1005</v>
      </c>
      <c r="G458" s="252"/>
      <c r="H458" s="252"/>
      <c r="I458" s="252"/>
      <c r="K458" s="157">
        <v>17.98</v>
      </c>
      <c r="R458" s="158"/>
      <c r="T458" s="159"/>
      <c r="AA458" s="160"/>
      <c r="AT458" s="156" t="s">
        <v>167</v>
      </c>
      <c r="AU458" s="156" t="s">
        <v>103</v>
      </c>
      <c r="AV458" s="10" t="s">
        <v>103</v>
      </c>
      <c r="AW458" s="10" t="s">
        <v>36</v>
      </c>
      <c r="AX458" s="10" t="s">
        <v>79</v>
      </c>
      <c r="AY458" s="156" t="s">
        <v>159</v>
      </c>
    </row>
    <row r="459" spans="2:51" s="11" customFormat="1" ht="22.5" customHeight="1">
      <c r="B459" s="161"/>
      <c r="E459" s="162" t="s">
        <v>3</v>
      </c>
      <c r="F459" s="253" t="s">
        <v>168</v>
      </c>
      <c r="G459" s="254"/>
      <c r="H459" s="254"/>
      <c r="I459" s="254"/>
      <c r="K459" s="163">
        <v>17.98</v>
      </c>
      <c r="R459" s="164"/>
      <c r="T459" s="165"/>
      <c r="AA459" s="166"/>
      <c r="AT459" s="167" t="s">
        <v>167</v>
      </c>
      <c r="AU459" s="167" t="s">
        <v>103</v>
      </c>
      <c r="AV459" s="11" t="s">
        <v>164</v>
      </c>
      <c r="AW459" s="11" t="s">
        <v>36</v>
      </c>
      <c r="AX459" s="11" t="s">
        <v>21</v>
      </c>
      <c r="AY459" s="167" t="s">
        <v>159</v>
      </c>
    </row>
    <row r="460" spans="2:65" s="1" customFormat="1" ht="22.5" customHeight="1">
      <c r="B460" s="121"/>
      <c r="C460" s="148" t="s">
        <v>478</v>
      </c>
      <c r="D460" s="148" t="s">
        <v>160</v>
      </c>
      <c r="E460" s="149" t="s">
        <v>832</v>
      </c>
      <c r="F460" s="247" t="s">
        <v>833</v>
      </c>
      <c r="G460" s="248"/>
      <c r="H460" s="248"/>
      <c r="I460" s="248"/>
      <c r="J460" s="150" t="s">
        <v>211</v>
      </c>
      <c r="K460" s="151">
        <v>1.02</v>
      </c>
      <c r="L460" s="249">
        <v>0</v>
      </c>
      <c r="M460" s="248"/>
      <c r="N460" s="250">
        <f>ROUND(L460*K460,2)</f>
        <v>0</v>
      </c>
      <c r="O460" s="248"/>
      <c r="P460" s="248"/>
      <c r="Q460" s="248"/>
      <c r="R460" s="123"/>
      <c r="T460" s="152" t="s">
        <v>3</v>
      </c>
      <c r="U460" s="40" t="s">
        <v>44</v>
      </c>
      <c r="W460" s="153">
        <f>V460*K460</f>
        <v>0</v>
      </c>
      <c r="X460" s="153">
        <v>0</v>
      </c>
      <c r="Y460" s="153">
        <f>X460*K460</f>
        <v>0</v>
      </c>
      <c r="Z460" s="153">
        <v>0.0017</v>
      </c>
      <c r="AA460" s="154">
        <f>Z460*K460</f>
        <v>0.0017339999999999999</v>
      </c>
      <c r="AR460" s="17" t="s">
        <v>196</v>
      </c>
      <c r="AT460" s="17" t="s">
        <v>160</v>
      </c>
      <c r="AU460" s="17" t="s">
        <v>103</v>
      </c>
      <c r="AY460" s="17" t="s">
        <v>159</v>
      </c>
      <c r="BE460" s="98">
        <f>IF(U460="základní",N460,0)</f>
        <v>0</v>
      </c>
      <c r="BF460" s="98">
        <f>IF(U460="snížená",N460,0)</f>
        <v>0</v>
      </c>
      <c r="BG460" s="98">
        <f>IF(U460="zákl. přenesená",N460,0)</f>
        <v>0</v>
      </c>
      <c r="BH460" s="98">
        <f>IF(U460="sníž. přenesená",N460,0)</f>
        <v>0</v>
      </c>
      <c r="BI460" s="98">
        <f>IF(U460="nulová",N460,0)</f>
        <v>0</v>
      </c>
      <c r="BJ460" s="17" t="s">
        <v>21</v>
      </c>
      <c r="BK460" s="98">
        <f>ROUND(L460*K460,2)</f>
        <v>0</v>
      </c>
      <c r="BL460" s="17" t="s">
        <v>196</v>
      </c>
      <c r="BM460" s="17" t="s">
        <v>834</v>
      </c>
    </row>
    <row r="461" spans="2:51" s="10" customFormat="1" ht="22.5" customHeight="1">
      <c r="B461" s="155"/>
      <c r="E461" s="156" t="s">
        <v>3</v>
      </c>
      <c r="F461" s="251" t="s">
        <v>1006</v>
      </c>
      <c r="G461" s="252"/>
      <c r="H461" s="252"/>
      <c r="I461" s="252"/>
      <c r="K461" s="157">
        <v>1.02</v>
      </c>
      <c r="R461" s="158"/>
      <c r="T461" s="159"/>
      <c r="AA461" s="160"/>
      <c r="AT461" s="156" t="s">
        <v>167</v>
      </c>
      <c r="AU461" s="156" t="s">
        <v>103</v>
      </c>
      <c r="AV461" s="10" t="s">
        <v>103</v>
      </c>
      <c r="AW461" s="10" t="s">
        <v>36</v>
      </c>
      <c r="AX461" s="10" t="s">
        <v>79</v>
      </c>
      <c r="AY461" s="156" t="s">
        <v>159</v>
      </c>
    </row>
    <row r="462" spans="2:51" s="11" customFormat="1" ht="22.5" customHeight="1">
      <c r="B462" s="161"/>
      <c r="E462" s="162" t="s">
        <v>3</v>
      </c>
      <c r="F462" s="253" t="s">
        <v>168</v>
      </c>
      <c r="G462" s="254"/>
      <c r="H462" s="254"/>
      <c r="I462" s="254"/>
      <c r="K462" s="163">
        <v>1.02</v>
      </c>
      <c r="R462" s="164"/>
      <c r="T462" s="165"/>
      <c r="AA462" s="166"/>
      <c r="AT462" s="167" t="s">
        <v>167</v>
      </c>
      <c r="AU462" s="167" t="s">
        <v>103</v>
      </c>
      <c r="AV462" s="11" t="s">
        <v>164</v>
      </c>
      <c r="AW462" s="11" t="s">
        <v>36</v>
      </c>
      <c r="AX462" s="11" t="s">
        <v>21</v>
      </c>
      <c r="AY462" s="167" t="s">
        <v>159</v>
      </c>
    </row>
    <row r="463" spans="2:65" s="1" customFormat="1" ht="31.5" customHeight="1">
      <c r="B463" s="121"/>
      <c r="C463" s="148" t="s">
        <v>483</v>
      </c>
      <c r="D463" s="148" t="s">
        <v>160</v>
      </c>
      <c r="E463" s="149" t="s">
        <v>484</v>
      </c>
      <c r="F463" s="247" t="s">
        <v>485</v>
      </c>
      <c r="G463" s="248"/>
      <c r="H463" s="248"/>
      <c r="I463" s="248"/>
      <c r="J463" s="150" t="s">
        <v>211</v>
      </c>
      <c r="K463" s="151">
        <v>131.44</v>
      </c>
      <c r="L463" s="249">
        <v>0</v>
      </c>
      <c r="M463" s="248"/>
      <c r="N463" s="250">
        <f>ROUND(L463*K463,2)</f>
        <v>0</v>
      </c>
      <c r="O463" s="248"/>
      <c r="P463" s="248"/>
      <c r="Q463" s="248"/>
      <c r="R463" s="123"/>
      <c r="T463" s="152" t="s">
        <v>3</v>
      </c>
      <c r="U463" s="40" t="s">
        <v>44</v>
      </c>
      <c r="W463" s="153">
        <f>V463*K463</f>
        <v>0</v>
      </c>
      <c r="X463" s="153">
        <v>0</v>
      </c>
      <c r="Y463" s="153">
        <f>X463*K463</f>
        <v>0</v>
      </c>
      <c r="Z463" s="153">
        <v>0.00177</v>
      </c>
      <c r="AA463" s="154">
        <f>Z463*K463</f>
        <v>0.23264880000000002</v>
      </c>
      <c r="AR463" s="17" t="s">
        <v>196</v>
      </c>
      <c r="AT463" s="17" t="s">
        <v>160</v>
      </c>
      <c r="AU463" s="17" t="s">
        <v>103</v>
      </c>
      <c r="AY463" s="17" t="s">
        <v>159</v>
      </c>
      <c r="BE463" s="98">
        <f>IF(U463="základní",N463,0)</f>
        <v>0</v>
      </c>
      <c r="BF463" s="98">
        <f>IF(U463="snížená",N463,0)</f>
        <v>0</v>
      </c>
      <c r="BG463" s="98">
        <f>IF(U463="zákl. přenesená",N463,0)</f>
        <v>0</v>
      </c>
      <c r="BH463" s="98">
        <f>IF(U463="sníž. přenesená",N463,0)</f>
        <v>0</v>
      </c>
      <c r="BI463" s="98">
        <f>IF(U463="nulová",N463,0)</f>
        <v>0</v>
      </c>
      <c r="BJ463" s="17" t="s">
        <v>21</v>
      </c>
      <c r="BK463" s="98">
        <f>ROUND(L463*K463,2)</f>
        <v>0</v>
      </c>
      <c r="BL463" s="17" t="s">
        <v>196</v>
      </c>
      <c r="BM463" s="17" t="s">
        <v>836</v>
      </c>
    </row>
    <row r="464" spans="2:51" s="10" customFormat="1" ht="22.5" customHeight="1">
      <c r="B464" s="155"/>
      <c r="E464" s="156" t="s">
        <v>3</v>
      </c>
      <c r="F464" s="251" t="s">
        <v>1007</v>
      </c>
      <c r="G464" s="252"/>
      <c r="H464" s="252"/>
      <c r="I464" s="252"/>
      <c r="K464" s="157">
        <v>131.44</v>
      </c>
      <c r="R464" s="158"/>
      <c r="T464" s="159"/>
      <c r="AA464" s="160"/>
      <c r="AT464" s="156" t="s">
        <v>167</v>
      </c>
      <c r="AU464" s="156" t="s">
        <v>103</v>
      </c>
      <c r="AV464" s="10" t="s">
        <v>103</v>
      </c>
      <c r="AW464" s="10" t="s">
        <v>36</v>
      </c>
      <c r="AX464" s="10" t="s">
        <v>79</v>
      </c>
      <c r="AY464" s="156" t="s">
        <v>159</v>
      </c>
    </row>
    <row r="465" spans="2:51" s="11" customFormat="1" ht="22.5" customHeight="1">
      <c r="B465" s="161"/>
      <c r="E465" s="162" t="s">
        <v>3</v>
      </c>
      <c r="F465" s="253" t="s">
        <v>168</v>
      </c>
      <c r="G465" s="254"/>
      <c r="H465" s="254"/>
      <c r="I465" s="254"/>
      <c r="K465" s="163">
        <v>131.44</v>
      </c>
      <c r="R465" s="164"/>
      <c r="T465" s="165"/>
      <c r="AA465" s="166"/>
      <c r="AT465" s="167" t="s">
        <v>167</v>
      </c>
      <c r="AU465" s="167" t="s">
        <v>103</v>
      </c>
      <c r="AV465" s="11" t="s">
        <v>164</v>
      </c>
      <c r="AW465" s="11" t="s">
        <v>36</v>
      </c>
      <c r="AX465" s="11" t="s">
        <v>21</v>
      </c>
      <c r="AY465" s="167" t="s">
        <v>159</v>
      </c>
    </row>
    <row r="466" spans="2:65" s="1" customFormat="1" ht="22.5" customHeight="1">
      <c r="B466" s="121"/>
      <c r="C466" s="148" t="s">
        <v>488</v>
      </c>
      <c r="D466" s="148" t="s">
        <v>160</v>
      </c>
      <c r="E466" s="149" t="s">
        <v>489</v>
      </c>
      <c r="F466" s="247" t="s">
        <v>490</v>
      </c>
      <c r="G466" s="248"/>
      <c r="H466" s="248"/>
      <c r="I466" s="248"/>
      <c r="J466" s="150" t="s">
        <v>206</v>
      </c>
      <c r="K466" s="151">
        <v>11</v>
      </c>
      <c r="L466" s="249">
        <v>0</v>
      </c>
      <c r="M466" s="248"/>
      <c r="N466" s="250">
        <f>ROUND(L466*K466,2)</f>
        <v>0</v>
      </c>
      <c r="O466" s="248"/>
      <c r="P466" s="248"/>
      <c r="Q466" s="248"/>
      <c r="R466" s="123"/>
      <c r="T466" s="152" t="s">
        <v>3</v>
      </c>
      <c r="U466" s="40" t="s">
        <v>44</v>
      </c>
      <c r="W466" s="153">
        <f>V466*K466</f>
        <v>0</v>
      </c>
      <c r="X466" s="153">
        <v>0</v>
      </c>
      <c r="Y466" s="153">
        <f>X466*K466</f>
        <v>0</v>
      </c>
      <c r="Z466" s="153">
        <v>0.00906</v>
      </c>
      <c r="AA466" s="154">
        <f>Z466*K466</f>
        <v>0.09966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98">
        <f>IF(U466="základní",N466,0)</f>
        <v>0</v>
      </c>
      <c r="BF466" s="98">
        <f>IF(U466="snížená",N466,0)</f>
        <v>0</v>
      </c>
      <c r="BG466" s="98">
        <f>IF(U466="zákl. přenesená",N466,0)</f>
        <v>0</v>
      </c>
      <c r="BH466" s="98">
        <f>IF(U466="sníž. přenesená",N466,0)</f>
        <v>0</v>
      </c>
      <c r="BI466" s="98">
        <f>IF(U466="nulová",N466,0)</f>
        <v>0</v>
      </c>
      <c r="BJ466" s="17" t="s">
        <v>21</v>
      </c>
      <c r="BK466" s="98">
        <f>ROUND(L466*K466,2)</f>
        <v>0</v>
      </c>
      <c r="BL466" s="17" t="s">
        <v>196</v>
      </c>
      <c r="BM466" s="17" t="s">
        <v>838</v>
      </c>
    </row>
    <row r="467" spans="2:51" s="10" customFormat="1" ht="22.5" customHeight="1">
      <c r="B467" s="155"/>
      <c r="E467" s="156" t="s">
        <v>3</v>
      </c>
      <c r="F467" s="251" t="s">
        <v>214</v>
      </c>
      <c r="G467" s="252"/>
      <c r="H467" s="252"/>
      <c r="I467" s="252"/>
      <c r="K467" s="157">
        <v>11</v>
      </c>
      <c r="R467" s="158"/>
      <c r="T467" s="159"/>
      <c r="AA467" s="160"/>
      <c r="AT467" s="156" t="s">
        <v>167</v>
      </c>
      <c r="AU467" s="156" t="s">
        <v>103</v>
      </c>
      <c r="AV467" s="10" t="s">
        <v>103</v>
      </c>
      <c r="AW467" s="10" t="s">
        <v>36</v>
      </c>
      <c r="AX467" s="10" t="s">
        <v>79</v>
      </c>
      <c r="AY467" s="156" t="s">
        <v>159</v>
      </c>
    </row>
    <row r="468" spans="2:51" s="11" customFormat="1" ht="22.5" customHeight="1">
      <c r="B468" s="161"/>
      <c r="E468" s="162" t="s">
        <v>3</v>
      </c>
      <c r="F468" s="253" t="s">
        <v>168</v>
      </c>
      <c r="G468" s="254"/>
      <c r="H468" s="254"/>
      <c r="I468" s="254"/>
      <c r="K468" s="163">
        <v>11</v>
      </c>
      <c r="R468" s="164"/>
      <c r="T468" s="165"/>
      <c r="AA468" s="166"/>
      <c r="AT468" s="167" t="s">
        <v>167</v>
      </c>
      <c r="AU468" s="167" t="s">
        <v>103</v>
      </c>
      <c r="AV468" s="11" t="s">
        <v>164</v>
      </c>
      <c r="AW468" s="11" t="s">
        <v>36</v>
      </c>
      <c r="AX468" s="11" t="s">
        <v>21</v>
      </c>
      <c r="AY468" s="167" t="s">
        <v>159</v>
      </c>
    </row>
    <row r="469" spans="2:65" s="1" customFormat="1" ht="31.5" customHeight="1">
      <c r="B469" s="121"/>
      <c r="C469" s="148" t="s">
        <v>492</v>
      </c>
      <c r="D469" s="148" t="s">
        <v>160</v>
      </c>
      <c r="E469" s="149" t="s">
        <v>839</v>
      </c>
      <c r="F469" s="247" t="s">
        <v>1067</v>
      </c>
      <c r="G469" s="248"/>
      <c r="H469" s="248"/>
      <c r="I469" s="248"/>
      <c r="J469" s="150" t="s">
        <v>211</v>
      </c>
      <c r="K469" s="151">
        <v>13</v>
      </c>
      <c r="L469" s="249">
        <v>0</v>
      </c>
      <c r="M469" s="248"/>
      <c r="N469" s="250">
        <f>ROUND(L469*K469,2)</f>
        <v>0</v>
      </c>
      <c r="O469" s="248"/>
      <c r="P469" s="248"/>
      <c r="Q469" s="248"/>
      <c r="R469" s="123"/>
      <c r="T469" s="152" t="s">
        <v>3</v>
      </c>
      <c r="U469" s="40" t="s">
        <v>44</v>
      </c>
      <c r="W469" s="153">
        <f>V469*K469</f>
        <v>0</v>
      </c>
      <c r="X469" s="153">
        <v>0</v>
      </c>
      <c r="Y469" s="153">
        <f>X469*K469</f>
        <v>0</v>
      </c>
      <c r="Z469" s="153">
        <v>0.00191</v>
      </c>
      <c r="AA469" s="154">
        <f>Z469*K469</f>
        <v>0.02483</v>
      </c>
      <c r="AR469" s="17" t="s">
        <v>196</v>
      </c>
      <c r="AT469" s="17" t="s">
        <v>160</v>
      </c>
      <c r="AU469" s="17" t="s">
        <v>103</v>
      </c>
      <c r="AY469" s="17" t="s">
        <v>159</v>
      </c>
      <c r="BE469" s="98">
        <f>IF(U469="základní",N469,0)</f>
        <v>0</v>
      </c>
      <c r="BF469" s="98">
        <f>IF(U469="snížená",N469,0)</f>
        <v>0</v>
      </c>
      <c r="BG469" s="98">
        <f>IF(U469="zákl. přenesená",N469,0)</f>
        <v>0</v>
      </c>
      <c r="BH469" s="98">
        <f>IF(U469="sníž. přenesená",N469,0)</f>
        <v>0</v>
      </c>
      <c r="BI469" s="98">
        <f>IF(U469="nulová",N469,0)</f>
        <v>0</v>
      </c>
      <c r="BJ469" s="17" t="s">
        <v>21</v>
      </c>
      <c r="BK469" s="98">
        <f>ROUND(L469*K469,2)</f>
        <v>0</v>
      </c>
      <c r="BL469" s="17" t="s">
        <v>196</v>
      </c>
      <c r="BM469" s="17" t="s">
        <v>840</v>
      </c>
    </row>
    <row r="470" spans="2:51" s="10" customFormat="1" ht="22.5" customHeight="1">
      <c r="B470" s="155"/>
      <c r="E470" s="156" t="s">
        <v>3</v>
      </c>
      <c r="F470" s="251" t="s">
        <v>223</v>
      </c>
      <c r="G470" s="252"/>
      <c r="H470" s="252"/>
      <c r="I470" s="252"/>
      <c r="K470" s="157">
        <v>13</v>
      </c>
      <c r="R470" s="158"/>
      <c r="T470" s="159"/>
      <c r="AA470" s="160"/>
      <c r="AT470" s="156" t="s">
        <v>167</v>
      </c>
      <c r="AU470" s="156" t="s">
        <v>103</v>
      </c>
      <c r="AV470" s="10" t="s">
        <v>103</v>
      </c>
      <c r="AW470" s="10" t="s">
        <v>36</v>
      </c>
      <c r="AX470" s="10" t="s">
        <v>79</v>
      </c>
      <c r="AY470" s="156" t="s">
        <v>159</v>
      </c>
    </row>
    <row r="471" spans="2:51" s="11" customFormat="1" ht="22.5" customHeight="1">
      <c r="B471" s="161"/>
      <c r="E471" s="162" t="s">
        <v>3</v>
      </c>
      <c r="F471" s="253" t="s">
        <v>168</v>
      </c>
      <c r="G471" s="254"/>
      <c r="H471" s="254"/>
      <c r="I471" s="254"/>
      <c r="K471" s="163">
        <v>13</v>
      </c>
      <c r="R471" s="164"/>
      <c r="T471" s="165"/>
      <c r="AA471" s="166"/>
      <c r="AT471" s="167" t="s">
        <v>167</v>
      </c>
      <c r="AU471" s="167" t="s">
        <v>103</v>
      </c>
      <c r="AV471" s="11" t="s">
        <v>164</v>
      </c>
      <c r="AW471" s="11" t="s">
        <v>36</v>
      </c>
      <c r="AX471" s="11" t="s">
        <v>21</v>
      </c>
      <c r="AY471" s="167" t="s">
        <v>159</v>
      </c>
    </row>
    <row r="472" spans="2:65" s="1" customFormat="1" ht="22.5" customHeight="1">
      <c r="B472" s="121"/>
      <c r="C472" s="148" t="s">
        <v>497</v>
      </c>
      <c r="D472" s="148" t="s">
        <v>160</v>
      </c>
      <c r="E472" s="149" t="s">
        <v>493</v>
      </c>
      <c r="F472" s="247" t="s">
        <v>494</v>
      </c>
      <c r="G472" s="248"/>
      <c r="H472" s="248"/>
      <c r="I472" s="248"/>
      <c r="J472" s="150" t="s">
        <v>211</v>
      </c>
      <c r="K472" s="151">
        <v>47.23</v>
      </c>
      <c r="L472" s="249">
        <v>0</v>
      </c>
      <c r="M472" s="248"/>
      <c r="N472" s="250">
        <f>ROUND(L472*K472,2)</f>
        <v>0</v>
      </c>
      <c r="O472" s="248"/>
      <c r="P472" s="248"/>
      <c r="Q472" s="248"/>
      <c r="R472" s="123"/>
      <c r="T472" s="152" t="s">
        <v>3</v>
      </c>
      <c r="U472" s="40" t="s">
        <v>44</v>
      </c>
      <c r="W472" s="153">
        <f>V472*K472</f>
        <v>0</v>
      </c>
      <c r="X472" s="153">
        <v>0</v>
      </c>
      <c r="Y472" s="153">
        <f>X472*K472</f>
        <v>0</v>
      </c>
      <c r="Z472" s="153">
        <v>0.00175</v>
      </c>
      <c r="AA472" s="154">
        <f>Z472*K472</f>
        <v>0.08265249999999999</v>
      </c>
      <c r="AR472" s="17" t="s">
        <v>196</v>
      </c>
      <c r="AT472" s="17" t="s">
        <v>160</v>
      </c>
      <c r="AU472" s="17" t="s">
        <v>103</v>
      </c>
      <c r="AY472" s="17" t="s">
        <v>159</v>
      </c>
      <c r="BE472" s="98">
        <f>IF(U472="základní",N472,0)</f>
        <v>0</v>
      </c>
      <c r="BF472" s="98">
        <f>IF(U472="snížená",N472,0)</f>
        <v>0</v>
      </c>
      <c r="BG472" s="98">
        <f>IF(U472="zákl. přenesená",N472,0)</f>
        <v>0</v>
      </c>
      <c r="BH472" s="98">
        <f>IF(U472="sníž. přenesená",N472,0)</f>
        <v>0</v>
      </c>
      <c r="BI472" s="98">
        <f>IF(U472="nulová",N472,0)</f>
        <v>0</v>
      </c>
      <c r="BJ472" s="17" t="s">
        <v>21</v>
      </c>
      <c r="BK472" s="98">
        <f>ROUND(L472*K472,2)</f>
        <v>0</v>
      </c>
      <c r="BL472" s="17" t="s">
        <v>196</v>
      </c>
      <c r="BM472" s="17" t="s">
        <v>842</v>
      </c>
    </row>
    <row r="473" spans="2:51" s="10" customFormat="1" ht="22.5" customHeight="1">
      <c r="B473" s="155"/>
      <c r="E473" s="156" t="s">
        <v>3</v>
      </c>
      <c r="F473" s="251" t="s">
        <v>1008</v>
      </c>
      <c r="G473" s="252"/>
      <c r="H473" s="252"/>
      <c r="I473" s="252"/>
      <c r="K473" s="157">
        <v>47.23</v>
      </c>
      <c r="R473" s="158"/>
      <c r="T473" s="159"/>
      <c r="AA473" s="160"/>
      <c r="AT473" s="156" t="s">
        <v>167</v>
      </c>
      <c r="AU473" s="156" t="s">
        <v>103</v>
      </c>
      <c r="AV473" s="10" t="s">
        <v>103</v>
      </c>
      <c r="AW473" s="10" t="s">
        <v>36</v>
      </c>
      <c r="AX473" s="10" t="s">
        <v>79</v>
      </c>
      <c r="AY473" s="156" t="s">
        <v>159</v>
      </c>
    </row>
    <row r="474" spans="2:51" s="11" customFormat="1" ht="22.5" customHeight="1">
      <c r="B474" s="161"/>
      <c r="E474" s="162" t="s">
        <v>3</v>
      </c>
      <c r="F474" s="253" t="s">
        <v>168</v>
      </c>
      <c r="G474" s="254"/>
      <c r="H474" s="254"/>
      <c r="I474" s="254"/>
      <c r="K474" s="163">
        <v>47.23</v>
      </c>
      <c r="R474" s="164"/>
      <c r="T474" s="165"/>
      <c r="AA474" s="166"/>
      <c r="AT474" s="167" t="s">
        <v>167</v>
      </c>
      <c r="AU474" s="167" t="s">
        <v>103</v>
      </c>
      <c r="AV474" s="11" t="s">
        <v>164</v>
      </c>
      <c r="AW474" s="11" t="s">
        <v>36</v>
      </c>
      <c r="AX474" s="11" t="s">
        <v>21</v>
      </c>
      <c r="AY474" s="167" t="s">
        <v>159</v>
      </c>
    </row>
    <row r="475" spans="2:65" s="1" customFormat="1" ht="22.5" customHeight="1">
      <c r="B475" s="121"/>
      <c r="C475" s="148" t="s">
        <v>502</v>
      </c>
      <c r="D475" s="148" t="s">
        <v>160</v>
      </c>
      <c r="E475" s="149" t="s">
        <v>503</v>
      </c>
      <c r="F475" s="247" t="s">
        <v>504</v>
      </c>
      <c r="G475" s="248"/>
      <c r="H475" s="248"/>
      <c r="I475" s="248"/>
      <c r="J475" s="150" t="s">
        <v>211</v>
      </c>
      <c r="K475" s="151">
        <v>132.4</v>
      </c>
      <c r="L475" s="249">
        <v>0</v>
      </c>
      <c r="M475" s="248"/>
      <c r="N475" s="250">
        <f>ROUND(L475*K475,2)</f>
        <v>0</v>
      </c>
      <c r="O475" s="248"/>
      <c r="P475" s="248"/>
      <c r="Q475" s="248"/>
      <c r="R475" s="123"/>
      <c r="T475" s="152" t="s">
        <v>3</v>
      </c>
      <c r="U475" s="40" t="s">
        <v>44</v>
      </c>
      <c r="W475" s="153">
        <f>V475*K475</f>
        <v>0</v>
      </c>
      <c r="X475" s="153">
        <v>0</v>
      </c>
      <c r="Y475" s="153">
        <f>X475*K475</f>
        <v>0</v>
      </c>
      <c r="Z475" s="153">
        <v>0.0026</v>
      </c>
      <c r="AA475" s="154">
        <f>Z475*K475</f>
        <v>0.34424</v>
      </c>
      <c r="AR475" s="17" t="s">
        <v>196</v>
      </c>
      <c r="AT475" s="17" t="s">
        <v>160</v>
      </c>
      <c r="AU475" s="17" t="s">
        <v>103</v>
      </c>
      <c r="AY475" s="17" t="s">
        <v>159</v>
      </c>
      <c r="BE475" s="98">
        <f>IF(U475="základní",N475,0)</f>
        <v>0</v>
      </c>
      <c r="BF475" s="98">
        <f>IF(U475="snížená",N475,0)</f>
        <v>0</v>
      </c>
      <c r="BG475" s="98">
        <f>IF(U475="zákl. přenesená",N475,0)</f>
        <v>0</v>
      </c>
      <c r="BH475" s="98">
        <f>IF(U475="sníž. přenesená",N475,0)</f>
        <v>0</v>
      </c>
      <c r="BI475" s="98">
        <f>IF(U475="nulová",N475,0)</f>
        <v>0</v>
      </c>
      <c r="BJ475" s="17" t="s">
        <v>21</v>
      </c>
      <c r="BK475" s="98">
        <f>ROUND(L475*K475,2)</f>
        <v>0</v>
      </c>
      <c r="BL475" s="17" t="s">
        <v>196</v>
      </c>
      <c r="BM475" s="17" t="s">
        <v>844</v>
      </c>
    </row>
    <row r="476" spans="2:51" s="10" customFormat="1" ht="31.5" customHeight="1">
      <c r="B476" s="155"/>
      <c r="E476" s="156" t="s">
        <v>3</v>
      </c>
      <c r="F476" s="251" t="s">
        <v>1009</v>
      </c>
      <c r="G476" s="252"/>
      <c r="H476" s="252"/>
      <c r="I476" s="252"/>
      <c r="K476" s="157">
        <v>132.4</v>
      </c>
      <c r="R476" s="158"/>
      <c r="T476" s="159"/>
      <c r="AA476" s="160"/>
      <c r="AT476" s="156" t="s">
        <v>167</v>
      </c>
      <c r="AU476" s="156" t="s">
        <v>103</v>
      </c>
      <c r="AV476" s="10" t="s">
        <v>103</v>
      </c>
      <c r="AW476" s="10" t="s">
        <v>36</v>
      </c>
      <c r="AX476" s="10" t="s">
        <v>79</v>
      </c>
      <c r="AY476" s="156" t="s">
        <v>159</v>
      </c>
    </row>
    <row r="477" spans="2:51" s="11" customFormat="1" ht="22.5" customHeight="1">
      <c r="B477" s="161"/>
      <c r="E477" s="162" t="s">
        <v>3</v>
      </c>
      <c r="F477" s="253" t="s">
        <v>168</v>
      </c>
      <c r="G477" s="254"/>
      <c r="H477" s="254"/>
      <c r="I477" s="254"/>
      <c r="K477" s="163">
        <v>132.4</v>
      </c>
      <c r="R477" s="164"/>
      <c r="T477" s="165"/>
      <c r="AA477" s="166"/>
      <c r="AT477" s="167" t="s">
        <v>167</v>
      </c>
      <c r="AU477" s="167" t="s">
        <v>103</v>
      </c>
      <c r="AV477" s="11" t="s">
        <v>164</v>
      </c>
      <c r="AW477" s="11" t="s">
        <v>36</v>
      </c>
      <c r="AX477" s="11" t="s">
        <v>21</v>
      </c>
      <c r="AY477" s="167" t="s">
        <v>159</v>
      </c>
    </row>
    <row r="478" spans="2:65" s="1" customFormat="1" ht="31.5" customHeight="1">
      <c r="B478" s="121"/>
      <c r="C478" s="148" t="s">
        <v>507</v>
      </c>
      <c r="D478" s="148" t="s">
        <v>160</v>
      </c>
      <c r="E478" s="149" t="s">
        <v>1010</v>
      </c>
      <c r="F478" s="247" t="s">
        <v>1011</v>
      </c>
      <c r="G478" s="248"/>
      <c r="H478" s="248"/>
      <c r="I478" s="248"/>
      <c r="J478" s="150" t="s">
        <v>163</v>
      </c>
      <c r="K478" s="151">
        <v>28.95</v>
      </c>
      <c r="L478" s="249">
        <v>0</v>
      </c>
      <c r="M478" s="248"/>
      <c r="N478" s="250">
        <f>ROUND(L478*K478,2)</f>
        <v>0</v>
      </c>
      <c r="O478" s="248"/>
      <c r="P478" s="248"/>
      <c r="Q478" s="248"/>
      <c r="R478" s="123"/>
      <c r="T478" s="152" t="s">
        <v>3</v>
      </c>
      <c r="U478" s="40" t="s">
        <v>44</v>
      </c>
      <c r="W478" s="153">
        <f>V478*K478</f>
        <v>0</v>
      </c>
      <c r="X478" s="153">
        <v>0</v>
      </c>
      <c r="Y478" s="153">
        <f>X478*K478</f>
        <v>0</v>
      </c>
      <c r="Z478" s="153">
        <v>0</v>
      </c>
      <c r="AA478" s="154">
        <f>Z478*K478</f>
        <v>0</v>
      </c>
      <c r="AR478" s="17" t="s">
        <v>196</v>
      </c>
      <c r="AT478" s="17" t="s">
        <v>160</v>
      </c>
      <c r="AU478" s="17" t="s">
        <v>103</v>
      </c>
      <c r="AY478" s="17" t="s">
        <v>159</v>
      </c>
      <c r="BE478" s="98">
        <f>IF(U478="základní",N478,0)</f>
        <v>0</v>
      </c>
      <c r="BF478" s="98">
        <f>IF(U478="snížená",N478,0)</f>
        <v>0</v>
      </c>
      <c r="BG478" s="98">
        <f>IF(U478="zákl. přenesená",N478,0)</f>
        <v>0</v>
      </c>
      <c r="BH478" s="98">
        <f>IF(U478="sníž. přenesená",N478,0)</f>
        <v>0</v>
      </c>
      <c r="BI478" s="98">
        <f>IF(U478="nulová",N478,0)</f>
        <v>0</v>
      </c>
      <c r="BJ478" s="17" t="s">
        <v>21</v>
      </c>
      <c r="BK478" s="98">
        <f>ROUND(L478*K478,2)</f>
        <v>0</v>
      </c>
      <c r="BL478" s="17" t="s">
        <v>196</v>
      </c>
      <c r="BM478" s="17" t="s">
        <v>1012</v>
      </c>
    </row>
    <row r="479" spans="2:51" s="12" customFormat="1" ht="22.5" customHeight="1">
      <c r="B479" s="172"/>
      <c r="E479" s="173" t="s">
        <v>3</v>
      </c>
      <c r="F479" s="261" t="s">
        <v>943</v>
      </c>
      <c r="G479" s="262"/>
      <c r="H479" s="262"/>
      <c r="I479" s="262"/>
      <c r="K479" s="174" t="s">
        <v>3</v>
      </c>
      <c r="R479" s="175"/>
      <c r="T479" s="176"/>
      <c r="AA479" s="177"/>
      <c r="AT479" s="174" t="s">
        <v>167</v>
      </c>
      <c r="AU479" s="174" t="s">
        <v>103</v>
      </c>
      <c r="AV479" s="12" t="s">
        <v>21</v>
      </c>
      <c r="AW479" s="12" t="s">
        <v>36</v>
      </c>
      <c r="AX479" s="12" t="s">
        <v>79</v>
      </c>
      <c r="AY479" s="174" t="s">
        <v>159</v>
      </c>
    </row>
    <row r="480" spans="2:51" s="10" customFormat="1" ht="22.5" customHeight="1">
      <c r="B480" s="155"/>
      <c r="E480" s="156" t="s">
        <v>3</v>
      </c>
      <c r="F480" s="260" t="s">
        <v>944</v>
      </c>
      <c r="G480" s="252"/>
      <c r="H480" s="252"/>
      <c r="I480" s="252"/>
      <c r="K480" s="157">
        <v>28.95</v>
      </c>
      <c r="R480" s="158"/>
      <c r="T480" s="159"/>
      <c r="AA480" s="160"/>
      <c r="AT480" s="156" t="s">
        <v>167</v>
      </c>
      <c r="AU480" s="156" t="s">
        <v>103</v>
      </c>
      <c r="AV480" s="10" t="s">
        <v>103</v>
      </c>
      <c r="AW480" s="10" t="s">
        <v>36</v>
      </c>
      <c r="AX480" s="10" t="s">
        <v>79</v>
      </c>
      <c r="AY480" s="156" t="s">
        <v>159</v>
      </c>
    </row>
    <row r="481" spans="2:51" s="11" customFormat="1" ht="22.5" customHeight="1">
      <c r="B481" s="161"/>
      <c r="E481" s="162" t="s">
        <v>3</v>
      </c>
      <c r="F481" s="253" t="s">
        <v>168</v>
      </c>
      <c r="G481" s="254"/>
      <c r="H481" s="254"/>
      <c r="I481" s="254"/>
      <c r="K481" s="163">
        <v>28.95</v>
      </c>
      <c r="R481" s="164"/>
      <c r="T481" s="165"/>
      <c r="AA481" s="166"/>
      <c r="AT481" s="167" t="s">
        <v>167</v>
      </c>
      <c r="AU481" s="167" t="s">
        <v>103</v>
      </c>
      <c r="AV481" s="11" t="s">
        <v>164</v>
      </c>
      <c r="AW481" s="11" t="s">
        <v>36</v>
      </c>
      <c r="AX481" s="11" t="s">
        <v>21</v>
      </c>
      <c r="AY481" s="167" t="s">
        <v>159</v>
      </c>
    </row>
    <row r="482" spans="2:65" s="1" customFormat="1" ht="69" customHeight="1">
      <c r="B482" s="121"/>
      <c r="C482" s="168" t="s">
        <v>512</v>
      </c>
      <c r="D482" s="168" t="s">
        <v>262</v>
      </c>
      <c r="E482" s="169" t="s">
        <v>513</v>
      </c>
      <c r="F482" s="256" t="s">
        <v>1074</v>
      </c>
      <c r="G482" s="257"/>
      <c r="H482" s="257"/>
      <c r="I482" s="257"/>
      <c r="J482" s="170" t="s">
        <v>163</v>
      </c>
      <c r="K482" s="171">
        <v>28.95</v>
      </c>
      <c r="L482" s="258">
        <v>0</v>
      </c>
      <c r="M482" s="257"/>
      <c r="N482" s="259">
        <f>ROUND(L482*K482,2)</f>
        <v>0</v>
      </c>
      <c r="O482" s="248"/>
      <c r="P482" s="248"/>
      <c r="Q482" s="248"/>
      <c r="R482" s="123"/>
      <c r="T482" s="152" t="s">
        <v>3</v>
      </c>
      <c r="U482" s="40" t="s">
        <v>44</v>
      </c>
      <c r="W482" s="153">
        <f>V482*K482</f>
        <v>0</v>
      </c>
      <c r="X482" s="153">
        <v>0</v>
      </c>
      <c r="Y482" s="153">
        <f>X482*K482</f>
        <v>0</v>
      </c>
      <c r="Z482" s="153">
        <v>0</v>
      </c>
      <c r="AA482" s="154">
        <f>Z482*K482</f>
        <v>0</v>
      </c>
      <c r="AR482" s="17" t="s">
        <v>265</v>
      </c>
      <c r="AT482" s="17" t="s">
        <v>262</v>
      </c>
      <c r="AU482" s="17" t="s">
        <v>103</v>
      </c>
      <c r="AY482" s="17" t="s">
        <v>159</v>
      </c>
      <c r="BE482" s="98">
        <f>IF(U482="základní",N482,0)</f>
        <v>0</v>
      </c>
      <c r="BF482" s="98">
        <f>IF(U482="snížená",N482,0)</f>
        <v>0</v>
      </c>
      <c r="BG482" s="98">
        <f>IF(U482="zákl. přenesená",N482,0)</f>
        <v>0</v>
      </c>
      <c r="BH482" s="98">
        <f>IF(U482="sníž. přenesená",N482,0)</f>
        <v>0</v>
      </c>
      <c r="BI482" s="98">
        <f>IF(U482="nulová",N482,0)</f>
        <v>0</v>
      </c>
      <c r="BJ482" s="17" t="s">
        <v>21</v>
      </c>
      <c r="BK482" s="98">
        <f>ROUND(L482*K482,2)</f>
        <v>0</v>
      </c>
      <c r="BL482" s="17" t="s">
        <v>196</v>
      </c>
      <c r="BM482" s="17" t="s">
        <v>1013</v>
      </c>
    </row>
    <row r="483" spans="2:51" s="12" customFormat="1" ht="22.5" customHeight="1">
      <c r="B483" s="172"/>
      <c r="E483" s="173" t="s">
        <v>3</v>
      </c>
      <c r="F483" s="261" t="s">
        <v>943</v>
      </c>
      <c r="G483" s="262"/>
      <c r="H483" s="262"/>
      <c r="I483" s="262"/>
      <c r="K483" s="174" t="s">
        <v>3</v>
      </c>
      <c r="R483" s="175"/>
      <c r="T483" s="176"/>
      <c r="AA483" s="177"/>
      <c r="AT483" s="174" t="s">
        <v>167</v>
      </c>
      <c r="AU483" s="174" t="s">
        <v>103</v>
      </c>
      <c r="AV483" s="12" t="s">
        <v>21</v>
      </c>
      <c r="AW483" s="12" t="s">
        <v>36</v>
      </c>
      <c r="AX483" s="12" t="s">
        <v>79</v>
      </c>
      <c r="AY483" s="174" t="s">
        <v>159</v>
      </c>
    </row>
    <row r="484" spans="2:51" s="10" customFormat="1" ht="22.5" customHeight="1">
      <c r="B484" s="155"/>
      <c r="E484" s="156" t="s">
        <v>3</v>
      </c>
      <c r="F484" s="260" t="s">
        <v>944</v>
      </c>
      <c r="G484" s="252"/>
      <c r="H484" s="252"/>
      <c r="I484" s="252"/>
      <c r="K484" s="157">
        <v>28.95</v>
      </c>
      <c r="R484" s="158"/>
      <c r="T484" s="159"/>
      <c r="AA484" s="160"/>
      <c r="AT484" s="156" t="s">
        <v>167</v>
      </c>
      <c r="AU484" s="156" t="s">
        <v>103</v>
      </c>
      <c r="AV484" s="10" t="s">
        <v>103</v>
      </c>
      <c r="AW484" s="10" t="s">
        <v>36</v>
      </c>
      <c r="AX484" s="10" t="s">
        <v>79</v>
      </c>
      <c r="AY484" s="156" t="s">
        <v>159</v>
      </c>
    </row>
    <row r="485" spans="2:51" s="11" customFormat="1" ht="22.5" customHeight="1">
      <c r="B485" s="161"/>
      <c r="E485" s="162" t="s">
        <v>3</v>
      </c>
      <c r="F485" s="253" t="s">
        <v>168</v>
      </c>
      <c r="G485" s="254"/>
      <c r="H485" s="254"/>
      <c r="I485" s="254"/>
      <c r="K485" s="163">
        <v>28.95</v>
      </c>
      <c r="R485" s="164"/>
      <c r="T485" s="165"/>
      <c r="AA485" s="166"/>
      <c r="AT485" s="167" t="s">
        <v>167</v>
      </c>
      <c r="AU485" s="167" t="s">
        <v>103</v>
      </c>
      <c r="AV485" s="11" t="s">
        <v>164</v>
      </c>
      <c r="AW485" s="11" t="s">
        <v>36</v>
      </c>
      <c r="AX485" s="11" t="s">
        <v>21</v>
      </c>
      <c r="AY485" s="167" t="s">
        <v>159</v>
      </c>
    </row>
    <row r="486" spans="2:65" s="1" customFormat="1" ht="31.5" customHeight="1">
      <c r="B486" s="121"/>
      <c r="C486" s="148" t="s">
        <v>515</v>
      </c>
      <c r="D486" s="148" t="s">
        <v>160</v>
      </c>
      <c r="E486" s="149" t="s">
        <v>508</v>
      </c>
      <c r="F486" s="247" t="s">
        <v>509</v>
      </c>
      <c r="G486" s="248"/>
      <c r="H486" s="248"/>
      <c r="I486" s="248"/>
      <c r="J486" s="150" t="s">
        <v>163</v>
      </c>
      <c r="K486" s="151">
        <v>681.29</v>
      </c>
      <c r="L486" s="249">
        <v>0</v>
      </c>
      <c r="M486" s="248"/>
      <c r="N486" s="250">
        <f>ROUND(L486*K486,2)</f>
        <v>0</v>
      </c>
      <c r="O486" s="248"/>
      <c r="P486" s="248"/>
      <c r="Q486" s="248"/>
      <c r="R486" s="123"/>
      <c r="T486" s="152" t="s">
        <v>3</v>
      </c>
      <c r="U486" s="40" t="s">
        <v>44</v>
      </c>
      <c r="W486" s="153">
        <f>V486*K486</f>
        <v>0</v>
      </c>
      <c r="X486" s="153">
        <v>0</v>
      </c>
      <c r="Y486" s="153">
        <f>X486*K486</f>
        <v>0</v>
      </c>
      <c r="Z486" s="153">
        <v>0</v>
      </c>
      <c r="AA486" s="154">
        <f>Z486*K486</f>
        <v>0</v>
      </c>
      <c r="AR486" s="17" t="s">
        <v>196</v>
      </c>
      <c r="AT486" s="17" t="s">
        <v>160</v>
      </c>
      <c r="AU486" s="17" t="s">
        <v>103</v>
      </c>
      <c r="AY486" s="17" t="s">
        <v>159</v>
      </c>
      <c r="BE486" s="98">
        <f>IF(U486="základní",N486,0)</f>
        <v>0</v>
      </c>
      <c r="BF486" s="98">
        <f>IF(U486="snížená",N486,0)</f>
        <v>0</v>
      </c>
      <c r="BG486" s="98">
        <f>IF(U486="zákl. přenesená",N486,0)</f>
        <v>0</v>
      </c>
      <c r="BH486" s="98">
        <f>IF(U486="sníž. přenesená",N486,0)</f>
        <v>0</v>
      </c>
      <c r="BI486" s="98">
        <f>IF(U486="nulová",N486,0)</f>
        <v>0</v>
      </c>
      <c r="BJ486" s="17" t="s">
        <v>21</v>
      </c>
      <c r="BK486" s="98">
        <f>ROUND(L486*K486,2)</f>
        <v>0</v>
      </c>
      <c r="BL486" s="17" t="s">
        <v>196</v>
      </c>
      <c r="BM486" s="17" t="s">
        <v>846</v>
      </c>
    </row>
    <row r="487" spans="2:51" s="12" customFormat="1" ht="22.5" customHeight="1">
      <c r="B487" s="172"/>
      <c r="E487" s="173" t="s">
        <v>3</v>
      </c>
      <c r="F487" s="261" t="s">
        <v>949</v>
      </c>
      <c r="G487" s="262"/>
      <c r="H487" s="262"/>
      <c r="I487" s="262"/>
      <c r="K487" s="174" t="s">
        <v>3</v>
      </c>
      <c r="R487" s="175"/>
      <c r="T487" s="176"/>
      <c r="AA487" s="177"/>
      <c r="AT487" s="174" t="s">
        <v>167</v>
      </c>
      <c r="AU487" s="174" t="s">
        <v>103</v>
      </c>
      <c r="AV487" s="12" t="s">
        <v>21</v>
      </c>
      <c r="AW487" s="12" t="s">
        <v>36</v>
      </c>
      <c r="AX487" s="12" t="s">
        <v>79</v>
      </c>
      <c r="AY487" s="174" t="s">
        <v>159</v>
      </c>
    </row>
    <row r="488" spans="2:51" s="10" customFormat="1" ht="22.5" customHeight="1">
      <c r="B488" s="155"/>
      <c r="E488" s="156" t="s">
        <v>3</v>
      </c>
      <c r="F488" s="260" t="s">
        <v>951</v>
      </c>
      <c r="G488" s="252"/>
      <c r="H488" s="252"/>
      <c r="I488" s="252"/>
      <c r="K488" s="157">
        <v>681.29</v>
      </c>
      <c r="R488" s="158"/>
      <c r="T488" s="159"/>
      <c r="AA488" s="160"/>
      <c r="AT488" s="156" t="s">
        <v>167</v>
      </c>
      <c r="AU488" s="156" t="s">
        <v>103</v>
      </c>
      <c r="AV488" s="10" t="s">
        <v>103</v>
      </c>
      <c r="AW488" s="10" t="s">
        <v>36</v>
      </c>
      <c r="AX488" s="10" t="s">
        <v>79</v>
      </c>
      <c r="AY488" s="156" t="s">
        <v>159</v>
      </c>
    </row>
    <row r="489" spans="2:51" s="11" customFormat="1" ht="22.5" customHeight="1">
      <c r="B489" s="161"/>
      <c r="E489" s="162" t="s">
        <v>3</v>
      </c>
      <c r="F489" s="253" t="s">
        <v>168</v>
      </c>
      <c r="G489" s="254"/>
      <c r="H489" s="254"/>
      <c r="I489" s="254"/>
      <c r="K489" s="163">
        <v>681.29</v>
      </c>
      <c r="R489" s="164"/>
      <c r="T489" s="165"/>
      <c r="AA489" s="166"/>
      <c r="AT489" s="167" t="s">
        <v>167</v>
      </c>
      <c r="AU489" s="167" t="s">
        <v>103</v>
      </c>
      <c r="AV489" s="11" t="s">
        <v>164</v>
      </c>
      <c r="AW489" s="11" t="s">
        <v>36</v>
      </c>
      <c r="AX489" s="11" t="s">
        <v>21</v>
      </c>
      <c r="AY489" s="167" t="s">
        <v>159</v>
      </c>
    </row>
    <row r="490" spans="2:65" s="1" customFormat="1" ht="75.75" customHeight="1">
      <c r="B490" s="121"/>
      <c r="C490" s="168" t="s">
        <v>520</v>
      </c>
      <c r="D490" s="168" t="s">
        <v>262</v>
      </c>
      <c r="E490" s="169" t="s">
        <v>513</v>
      </c>
      <c r="F490" s="256" t="s">
        <v>1074</v>
      </c>
      <c r="G490" s="257"/>
      <c r="H490" s="257"/>
      <c r="I490" s="257"/>
      <c r="J490" s="170" t="s">
        <v>163</v>
      </c>
      <c r="K490" s="171">
        <v>681.29</v>
      </c>
      <c r="L490" s="258">
        <v>0</v>
      </c>
      <c r="M490" s="257"/>
      <c r="N490" s="259">
        <f>ROUND(L490*K490,2)</f>
        <v>0</v>
      </c>
      <c r="O490" s="248"/>
      <c r="P490" s="248"/>
      <c r="Q490" s="248"/>
      <c r="R490" s="123"/>
      <c r="T490" s="152" t="s">
        <v>3</v>
      </c>
      <c r="U490" s="40" t="s">
        <v>44</v>
      </c>
      <c r="W490" s="153">
        <f>V490*K490</f>
        <v>0</v>
      </c>
      <c r="X490" s="153">
        <v>0</v>
      </c>
      <c r="Y490" s="153">
        <f>X490*K490</f>
        <v>0</v>
      </c>
      <c r="Z490" s="153">
        <v>0</v>
      </c>
      <c r="AA490" s="154">
        <f>Z490*K490</f>
        <v>0</v>
      </c>
      <c r="AR490" s="17" t="s">
        <v>265</v>
      </c>
      <c r="AT490" s="17" t="s">
        <v>262</v>
      </c>
      <c r="AU490" s="17" t="s">
        <v>103</v>
      </c>
      <c r="AY490" s="17" t="s">
        <v>159</v>
      </c>
      <c r="BE490" s="98">
        <f>IF(U490="základní",N490,0)</f>
        <v>0</v>
      </c>
      <c r="BF490" s="98">
        <f>IF(U490="snížená",N490,0)</f>
        <v>0</v>
      </c>
      <c r="BG490" s="98">
        <f>IF(U490="zákl. přenesená",N490,0)</f>
        <v>0</v>
      </c>
      <c r="BH490" s="98">
        <f>IF(U490="sníž. přenesená",N490,0)</f>
        <v>0</v>
      </c>
      <c r="BI490" s="98">
        <f>IF(U490="nulová",N490,0)</f>
        <v>0</v>
      </c>
      <c r="BJ490" s="17" t="s">
        <v>21</v>
      </c>
      <c r="BK490" s="98">
        <f>ROUND(L490*K490,2)</f>
        <v>0</v>
      </c>
      <c r="BL490" s="17" t="s">
        <v>196</v>
      </c>
      <c r="BM490" s="17" t="s">
        <v>848</v>
      </c>
    </row>
    <row r="491" spans="2:65" s="1" customFormat="1" ht="31.5" customHeight="1">
      <c r="B491" s="121"/>
      <c r="C491" s="148" t="s">
        <v>524</v>
      </c>
      <c r="D491" s="148" t="s">
        <v>160</v>
      </c>
      <c r="E491" s="149" t="s">
        <v>516</v>
      </c>
      <c r="F491" s="247" t="s">
        <v>517</v>
      </c>
      <c r="G491" s="248"/>
      <c r="H491" s="248"/>
      <c r="I491" s="248"/>
      <c r="J491" s="150" t="s">
        <v>206</v>
      </c>
      <c r="K491" s="151">
        <v>5</v>
      </c>
      <c r="L491" s="249">
        <v>0</v>
      </c>
      <c r="M491" s="248"/>
      <c r="N491" s="250">
        <f>ROUND(L491*K491,2)</f>
        <v>0</v>
      </c>
      <c r="O491" s="248"/>
      <c r="P491" s="248"/>
      <c r="Q491" s="248"/>
      <c r="R491" s="123"/>
      <c r="T491" s="152" t="s">
        <v>3</v>
      </c>
      <c r="U491" s="40" t="s">
        <v>44</v>
      </c>
      <c r="W491" s="153">
        <f>V491*K491</f>
        <v>0</v>
      </c>
      <c r="X491" s="153">
        <v>0</v>
      </c>
      <c r="Y491" s="153">
        <f>X491*K491</f>
        <v>0</v>
      </c>
      <c r="Z491" s="153">
        <v>0</v>
      </c>
      <c r="AA491" s="154">
        <f>Z491*K491</f>
        <v>0</v>
      </c>
      <c r="AR491" s="17" t="s">
        <v>196</v>
      </c>
      <c r="AT491" s="17" t="s">
        <v>160</v>
      </c>
      <c r="AU491" s="17" t="s">
        <v>103</v>
      </c>
      <c r="AY491" s="17" t="s">
        <v>159</v>
      </c>
      <c r="BE491" s="98">
        <f>IF(U491="základní",N491,0)</f>
        <v>0</v>
      </c>
      <c r="BF491" s="98">
        <f>IF(U491="snížená",N491,0)</f>
        <v>0</v>
      </c>
      <c r="BG491" s="98">
        <f>IF(U491="zákl. přenesená",N491,0)</f>
        <v>0</v>
      </c>
      <c r="BH491" s="98">
        <f>IF(U491="sníž. přenesená",N491,0)</f>
        <v>0</v>
      </c>
      <c r="BI491" s="98">
        <f>IF(U491="nulová",N491,0)</f>
        <v>0</v>
      </c>
      <c r="BJ491" s="17" t="s">
        <v>21</v>
      </c>
      <c r="BK491" s="98">
        <f>ROUND(L491*K491,2)</f>
        <v>0</v>
      </c>
      <c r="BL491" s="17" t="s">
        <v>196</v>
      </c>
      <c r="BM491" s="17" t="s">
        <v>849</v>
      </c>
    </row>
    <row r="492" spans="2:51" s="10" customFormat="1" ht="22.5" customHeight="1">
      <c r="B492" s="155"/>
      <c r="E492" s="156" t="s">
        <v>3</v>
      </c>
      <c r="F492" s="251" t="s">
        <v>1014</v>
      </c>
      <c r="G492" s="252"/>
      <c r="H492" s="252"/>
      <c r="I492" s="252"/>
      <c r="K492" s="157">
        <v>5</v>
      </c>
      <c r="R492" s="158"/>
      <c r="T492" s="159"/>
      <c r="AA492" s="160"/>
      <c r="AT492" s="156" t="s">
        <v>167</v>
      </c>
      <c r="AU492" s="156" t="s">
        <v>103</v>
      </c>
      <c r="AV492" s="10" t="s">
        <v>103</v>
      </c>
      <c r="AW492" s="10" t="s">
        <v>36</v>
      </c>
      <c r="AX492" s="10" t="s">
        <v>79</v>
      </c>
      <c r="AY492" s="156" t="s">
        <v>159</v>
      </c>
    </row>
    <row r="493" spans="2:51" s="11" customFormat="1" ht="22.5" customHeight="1">
      <c r="B493" s="161"/>
      <c r="E493" s="162" t="s">
        <v>3</v>
      </c>
      <c r="F493" s="253" t="s">
        <v>168</v>
      </c>
      <c r="G493" s="254"/>
      <c r="H493" s="254"/>
      <c r="I493" s="254"/>
      <c r="K493" s="163">
        <v>5</v>
      </c>
      <c r="R493" s="164"/>
      <c r="T493" s="165"/>
      <c r="AA493" s="166"/>
      <c r="AT493" s="167" t="s">
        <v>167</v>
      </c>
      <c r="AU493" s="167" t="s">
        <v>103</v>
      </c>
      <c r="AV493" s="11" t="s">
        <v>164</v>
      </c>
      <c r="AW493" s="11" t="s">
        <v>36</v>
      </c>
      <c r="AX493" s="11" t="s">
        <v>21</v>
      </c>
      <c r="AY493" s="167" t="s">
        <v>159</v>
      </c>
    </row>
    <row r="494" spans="2:65" s="1" customFormat="1" ht="31.5" customHeight="1">
      <c r="B494" s="121"/>
      <c r="C494" s="168" t="s">
        <v>529</v>
      </c>
      <c r="D494" s="168" t="s">
        <v>262</v>
      </c>
      <c r="E494" s="169" t="s">
        <v>521</v>
      </c>
      <c r="F494" s="256" t="s">
        <v>522</v>
      </c>
      <c r="G494" s="257"/>
      <c r="H494" s="257"/>
      <c r="I494" s="257"/>
      <c r="J494" s="170" t="s">
        <v>206</v>
      </c>
      <c r="K494" s="171">
        <v>5</v>
      </c>
      <c r="L494" s="258">
        <v>0</v>
      </c>
      <c r="M494" s="257"/>
      <c r="N494" s="259">
        <f>ROUND(L494*K494,2)</f>
        <v>0</v>
      </c>
      <c r="O494" s="248"/>
      <c r="P494" s="248"/>
      <c r="Q494" s="248"/>
      <c r="R494" s="123"/>
      <c r="T494" s="152" t="s">
        <v>3</v>
      </c>
      <c r="U494" s="40" t="s">
        <v>44</v>
      </c>
      <c r="W494" s="153">
        <f>V494*K494</f>
        <v>0</v>
      </c>
      <c r="X494" s="153">
        <v>0.009</v>
      </c>
      <c r="Y494" s="153">
        <f>X494*K494</f>
        <v>0.045</v>
      </c>
      <c r="Z494" s="153">
        <v>0</v>
      </c>
      <c r="AA494" s="154">
        <f>Z494*K494</f>
        <v>0</v>
      </c>
      <c r="AR494" s="17" t="s">
        <v>265</v>
      </c>
      <c r="AT494" s="17" t="s">
        <v>262</v>
      </c>
      <c r="AU494" s="17" t="s">
        <v>103</v>
      </c>
      <c r="AY494" s="17" t="s">
        <v>159</v>
      </c>
      <c r="BE494" s="98">
        <f>IF(U494="základní",N494,0)</f>
        <v>0</v>
      </c>
      <c r="BF494" s="98">
        <f>IF(U494="snížená",N494,0)</f>
        <v>0</v>
      </c>
      <c r="BG494" s="98">
        <f>IF(U494="zákl. přenesená",N494,0)</f>
        <v>0</v>
      </c>
      <c r="BH494" s="98">
        <f>IF(U494="sníž. přenesená",N494,0)</f>
        <v>0</v>
      </c>
      <c r="BI494" s="98">
        <f>IF(U494="nulová",N494,0)</f>
        <v>0</v>
      </c>
      <c r="BJ494" s="17" t="s">
        <v>21</v>
      </c>
      <c r="BK494" s="98">
        <f>ROUND(L494*K494,2)</f>
        <v>0</v>
      </c>
      <c r="BL494" s="17" t="s">
        <v>196</v>
      </c>
      <c r="BM494" s="17" t="s">
        <v>850</v>
      </c>
    </row>
    <row r="495" spans="2:65" s="1" customFormat="1" ht="44.25" customHeight="1">
      <c r="B495" s="121"/>
      <c r="C495" s="148" t="s">
        <v>534</v>
      </c>
      <c r="D495" s="148" t="s">
        <v>160</v>
      </c>
      <c r="E495" s="149" t="s">
        <v>525</v>
      </c>
      <c r="F495" s="247" t="s">
        <v>526</v>
      </c>
      <c r="G495" s="248"/>
      <c r="H495" s="248"/>
      <c r="I495" s="248"/>
      <c r="J495" s="150" t="s">
        <v>211</v>
      </c>
      <c r="K495" s="151">
        <v>49.93</v>
      </c>
      <c r="L495" s="249">
        <v>0</v>
      </c>
      <c r="M495" s="248"/>
      <c r="N495" s="250">
        <f>ROUND(L495*K495,2)</f>
        <v>0</v>
      </c>
      <c r="O495" s="248"/>
      <c r="P495" s="248"/>
      <c r="Q495" s="248"/>
      <c r="R495" s="123"/>
      <c r="T495" s="152" t="s">
        <v>3</v>
      </c>
      <c r="U495" s="40" t="s">
        <v>44</v>
      </c>
      <c r="W495" s="153">
        <f>V495*K495</f>
        <v>0</v>
      </c>
      <c r="X495" s="153">
        <v>0.00431</v>
      </c>
      <c r="Y495" s="153">
        <f>X495*K495</f>
        <v>0.21519829999999998</v>
      </c>
      <c r="Z495" s="153">
        <v>0</v>
      </c>
      <c r="AA495" s="154">
        <f>Z495*K495</f>
        <v>0</v>
      </c>
      <c r="AR495" s="17" t="s">
        <v>196</v>
      </c>
      <c r="AT495" s="17" t="s">
        <v>160</v>
      </c>
      <c r="AU495" s="17" t="s">
        <v>103</v>
      </c>
      <c r="AY495" s="17" t="s">
        <v>159</v>
      </c>
      <c r="BE495" s="98">
        <f>IF(U495="základní",N495,0)</f>
        <v>0</v>
      </c>
      <c r="BF495" s="98">
        <f>IF(U495="snížená",N495,0)</f>
        <v>0</v>
      </c>
      <c r="BG495" s="98">
        <f>IF(U495="zákl. přenesená",N495,0)</f>
        <v>0</v>
      </c>
      <c r="BH495" s="98">
        <f>IF(U495="sníž. přenesená",N495,0)</f>
        <v>0</v>
      </c>
      <c r="BI495" s="98">
        <f>IF(U495="nulová",N495,0)</f>
        <v>0</v>
      </c>
      <c r="BJ495" s="17" t="s">
        <v>21</v>
      </c>
      <c r="BK495" s="98">
        <f>ROUND(L495*K495,2)</f>
        <v>0</v>
      </c>
      <c r="BL495" s="17" t="s">
        <v>196</v>
      </c>
      <c r="BM495" s="17" t="s">
        <v>851</v>
      </c>
    </row>
    <row r="496" spans="2:51" s="10" customFormat="1" ht="22.5" customHeight="1">
      <c r="B496" s="155"/>
      <c r="E496" s="156" t="s">
        <v>3</v>
      </c>
      <c r="F496" s="251" t="s">
        <v>1015</v>
      </c>
      <c r="G496" s="252"/>
      <c r="H496" s="252"/>
      <c r="I496" s="252"/>
      <c r="K496" s="157">
        <v>49.93</v>
      </c>
      <c r="R496" s="158"/>
      <c r="T496" s="159"/>
      <c r="AA496" s="160"/>
      <c r="AT496" s="156" t="s">
        <v>167</v>
      </c>
      <c r="AU496" s="156" t="s">
        <v>103</v>
      </c>
      <c r="AV496" s="10" t="s">
        <v>103</v>
      </c>
      <c r="AW496" s="10" t="s">
        <v>36</v>
      </c>
      <c r="AX496" s="10" t="s">
        <v>79</v>
      </c>
      <c r="AY496" s="156" t="s">
        <v>159</v>
      </c>
    </row>
    <row r="497" spans="2:51" s="11" customFormat="1" ht="22.5" customHeight="1">
      <c r="B497" s="161"/>
      <c r="E497" s="162" t="s">
        <v>3</v>
      </c>
      <c r="F497" s="253" t="s">
        <v>168</v>
      </c>
      <c r="G497" s="254"/>
      <c r="H497" s="254"/>
      <c r="I497" s="254"/>
      <c r="K497" s="163">
        <v>49.93</v>
      </c>
      <c r="R497" s="164"/>
      <c r="T497" s="165"/>
      <c r="AA497" s="166"/>
      <c r="AT497" s="167" t="s">
        <v>167</v>
      </c>
      <c r="AU497" s="167" t="s">
        <v>103</v>
      </c>
      <c r="AV497" s="11" t="s">
        <v>164</v>
      </c>
      <c r="AW497" s="11" t="s">
        <v>36</v>
      </c>
      <c r="AX497" s="11" t="s">
        <v>21</v>
      </c>
      <c r="AY497" s="167" t="s">
        <v>159</v>
      </c>
    </row>
    <row r="498" spans="2:65" s="1" customFormat="1" ht="31.5" customHeight="1">
      <c r="B498" s="121"/>
      <c r="C498" s="148" t="s">
        <v>539</v>
      </c>
      <c r="D498" s="148" t="s">
        <v>160</v>
      </c>
      <c r="E498" s="149" t="s">
        <v>530</v>
      </c>
      <c r="F498" s="247" t="s">
        <v>531</v>
      </c>
      <c r="G498" s="248"/>
      <c r="H498" s="248"/>
      <c r="I498" s="248"/>
      <c r="J498" s="150" t="s">
        <v>211</v>
      </c>
      <c r="K498" s="151">
        <v>43.26</v>
      </c>
      <c r="L498" s="249">
        <v>0</v>
      </c>
      <c r="M498" s="248"/>
      <c r="N498" s="250">
        <f>ROUND(L498*K498,2)</f>
        <v>0</v>
      </c>
      <c r="O498" s="248"/>
      <c r="P498" s="248"/>
      <c r="Q498" s="248"/>
      <c r="R498" s="123"/>
      <c r="T498" s="152" t="s">
        <v>3</v>
      </c>
      <c r="U498" s="40" t="s">
        <v>44</v>
      </c>
      <c r="W498" s="153">
        <f>V498*K498</f>
        <v>0</v>
      </c>
      <c r="X498" s="153">
        <v>0.00431</v>
      </c>
      <c r="Y498" s="153">
        <f>X498*K498</f>
        <v>0.18645059999999997</v>
      </c>
      <c r="Z498" s="153">
        <v>0</v>
      </c>
      <c r="AA498" s="154">
        <f>Z498*K498</f>
        <v>0</v>
      </c>
      <c r="AR498" s="17" t="s">
        <v>196</v>
      </c>
      <c r="AT498" s="17" t="s">
        <v>160</v>
      </c>
      <c r="AU498" s="17" t="s">
        <v>103</v>
      </c>
      <c r="AY498" s="17" t="s">
        <v>159</v>
      </c>
      <c r="BE498" s="98">
        <f>IF(U498="základní",N498,0)</f>
        <v>0</v>
      </c>
      <c r="BF498" s="98">
        <f>IF(U498="snížená",N498,0)</f>
        <v>0</v>
      </c>
      <c r="BG498" s="98">
        <f>IF(U498="zákl. přenesená",N498,0)</f>
        <v>0</v>
      </c>
      <c r="BH498" s="98">
        <f>IF(U498="sníž. přenesená",N498,0)</f>
        <v>0</v>
      </c>
      <c r="BI498" s="98">
        <f>IF(U498="nulová",N498,0)</f>
        <v>0</v>
      </c>
      <c r="BJ498" s="17" t="s">
        <v>21</v>
      </c>
      <c r="BK498" s="98">
        <f>ROUND(L498*K498,2)</f>
        <v>0</v>
      </c>
      <c r="BL498" s="17" t="s">
        <v>196</v>
      </c>
      <c r="BM498" s="17" t="s">
        <v>853</v>
      </c>
    </row>
    <row r="499" spans="2:51" s="10" customFormat="1" ht="22.5" customHeight="1">
      <c r="B499" s="155"/>
      <c r="E499" s="156" t="s">
        <v>3</v>
      </c>
      <c r="F499" s="251" t="s">
        <v>1016</v>
      </c>
      <c r="G499" s="252"/>
      <c r="H499" s="252"/>
      <c r="I499" s="252"/>
      <c r="K499" s="157">
        <v>43.26</v>
      </c>
      <c r="R499" s="158"/>
      <c r="T499" s="159"/>
      <c r="AA499" s="160"/>
      <c r="AT499" s="156" t="s">
        <v>167</v>
      </c>
      <c r="AU499" s="156" t="s">
        <v>103</v>
      </c>
      <c r="AV499" s="10" t="s">
        <v>103</v>
      </c>
      <c r="AW499" s="10" t="s">
        <v>36</v>
      </c>
      <c r="AX499" s="10" t="s">
        <v>79</v>
      </c>
      <c r="AY499" s="156" t="s">
        <v>159</v>
      </c>
    </row>
    <row r="500" spans="2:51" s="11" customFormat="1" ht="22.5" customHeight="1">
      <c r="B500" s="161"/>
      <c r="E500" s="162" t="s">
        <v>3</v>
      </c>
      <c r="F500" s="253" t="s">
        <v>168</v>
      </c>
      <c r="G500" s="254"/>
      <c r="H500" s="254"/>
      <c r="I500" s="254"/>
      <c r="K500" s="163">
        <v>43.26</v>
      </c>
      <c r="R500" s="164"/>
      <c r="T500" s="165"/>
      <c r="AA500" s="166"/>
      <c r="AT500" s="167" t="s">
        <v>167</v>
      </c>
      <c r="AU500" s="167" t="s">
        <v>103</v>
      </c>
      <c r="AV500" s="11" t="s">
        <v>164</v>
      </c>
      <c r="AW500" s="11" t="s">
        <v>36</v>
      </c>
      <c r="AX500" s="11" t="s">
        <v>21</v>
      </c>
      <c r="AY500" s="167" t="s">
        <v>159</v>
      </c>
    </row>
    <row r="501" spans="2:65" s="1" customFormat="1" ht="31.5" customHeight="1">
      <c r="B501" s="121"/>
      <c r="C501" s="148" t="s">
        <v>543</v>
      </c>
      <c r="D501" s="148" t="s">
        <v>160</v>
      </c>
      <c r="E501" s="149" t="s">
        <v>535</v>
      </c>
      <c r="F501" s="247" t="s">
        <v>536</v>
      </c>
      <c r="G501" s="248"/>
      <c r="H501" s="248"/>
      <c r="I501" s="248"/>
      <c r="J501" s="150" t="s">
        <v>211</v>
      </c>
      <c r="K501" s="151">
        <v>17.98</v>
      </c>
      <c r="L501" s="249">
        <v>0</v>
      </c>
      <c r="M501" s="248"/>
      <c r="N501" s="250">
        <f>ROUND(L501*K501,2)</f>
        <v>0</v>
      </c>
      <c r="O501" s="248"/>
      <c r="P501" s="248"/>
      <c r="Q501" s="248"/>
      <c r="R501" s="123"/>
      <c r="T501" s="152" t="s">
        <v>3</v>
      </c>
      <c r="U501" s="40" t="s">
        <v>44</v>
      </c>
      <c r="W501" s="153">
        <f>V501*K501</f>
        <v>0</v>
      </c>
      <c r="X501" s="153">
        <v>0.00586</v>
      </c>
      <c r="Y501" s="153">
        <f>X501*K501</f>
        <v>0.10536279999999999</v>
      </c>
      <c r="Z501" s="153">
        <v>0</v>
      </c>
      <c r="AA501" s="154">
        <f>Z501*K501</f>
        <v>0</v>
      </c>
      <c r="AR501" s="17" t="s">
        <v>196</v>
      </c>
      <c r="AT501" s="17" t="s">
        <v>160</v>
      </c>
      <c r="AU501" s="17" t="s">
        <v>103</v>
      </c>
      <c r="AY501" s="17" t="s">
        <v>159</v>
      </c>
      <c r="BE501" s="98">
        <f>IF(U501="základní",N501,0)</f>
        <v>0</v>
      </c>
      <c r="BF501" s="98">
        <f>IF(U501="snížená",N501,0)</f>
        <v>0</v>
      </c>
      <c r="BG501" s="98">
        <f>IF(U501="zákl. přenesená",N501,0)</f>
        <v>0</v>
      </c>
      <c r="BH501" s="98">
        <f>IF(U501="sníž. přenesená",N501,0)</f>
        <v>0</v>
      </c>
      <c r="BI501" s="98">
        <f>IF(U501="nulová",N501,0)</f>
        <v>0</v>
      </c>
      <c r="BJ501" s="17" t="s">
        <v>21</v>
      </c>
      <c r="BK501" s="98">
        <f>ROUND(L501*K501,2)</f>
        <v>0</v>
      </c>
      <c r="BL501" s="17" t="s">
        <v>196</v>
      </c>
      <c r="BM501" s="17" t="s">
        <v>855</v>
      </c>
    </row>
    <row r="502" spans="2:51" s="10" customFormat="1" ht="22.5" customHeight="1">
      <c r="B502" s="155"/>
      <c r="E502" s="156" t="s">
        <v>3</v>
      </c>
      <c r="F502" s="251" t="s">
        <v>1017</v>
      </c>
      <c r="G502" s="252"/>
      <c r="H502" s="252"/>
      <c r="I502" s="252"/>
      <c r="K502" s="157">
        <v>17.98</v>
      </c>
      <c r="R502" s="158"/>
      <c r="T502" s="159"/>
      <c r="AA502" s="160"/>
      <c r="AT502" s="156" t="s">
        <v>167</v>
      </c>
      <c r="AU502" s="156" t="s">
        <v>103</v>
      </c>
      <c r="AV502" s="10" t="s">
        <v>103</v>
      </c>
      <c r="AW502" s="10" t="s">
        <v>36</v>
      </c>
      <c r="AX502" s="10" t="s">
        <v>79</v>
      </c>
      <c r="AY502" s="156" t="s">
        <v>159</v>
      </c>
    </row>
    <row r="503" spans="2:51" s="11" customFormat="1" ht="22.5" customHeight="1">
      <c r="B503" s="161"/>
      <c r="E503" s="162" t="s">
        <v>3</v>
      </c>
      <c r="F503" s="253" t="s">
        <v>168</v>
      </c>
      <c r="G503" s="254"/>
      <c r="H503" s="254"/>
      <c r="I503" s="254"/>
      <c r="K503" s="163">
        <v>17.98</v>
      </c>
      <c r="R503" s="164"/>
      <c r="T503" s="165"/>
      <c r="AA503" s="166"/>
      <c r="AT503" s="167" t="s">
        <v>167</v>
      </c>
      <c r="AU503" s="167" t="s">
        <v>103</v>
      </c>
      <c r="AV503" s="11" t="s">
        <v>164</v>
      </c>
      <c r="AW503" s="11" t="s">
        <v>36</v>
      </c>
      <c r="AX503" s="11" t="s">
        <v>21</v>
      </c>
      <c r="AY503" s="167" t="s">
        <v>159</v>
      </c>
    </row>
    <row r="504" spans="2:65" s="1" customFormat="1" ht="31.5" customHeight="1">
      <c r="B504" s="121"/>
      <c r="C504" s="148" t="s">
        <v>548</v>
      </c>
      <c r="D504" s="148" t="s">
        <v>160</v>
      </c>
      <c r="E504" s="149" t="s">
        <v>540</v>
      </c>
      <c r="F504" s="247" t="s">
        <v>541</v>
      </c>
      <c r="G504" s="248"/>
      <c r="H504" s="248"/>
      <c r="I504" s="248"/>
      <c r="J504" s="150" t="s">
        <v>211</v>
      </c>
      <c r="K504" s="151">
        <v>17.98</v>
      </c>
      <c r="L504" s="249">
        <v>0</v>
      </c>
      <c r="M504" s="248"/>
      <c r="N504" s="250">
        <f>ROUND(L504*K504,2)</f>
        <v>0</v>
      </c>
      <c r="O504" s="248"/>
      <c r="P504" s="248"/>
      <c r="Q504" s="248"/>
      <c r="R504" s="123"/>
      <c r="T504" s="152" t="s">
        <v>3</v>
      </c>
      <c r="U504" s="40" t="s">
        <v>44</v>
      </c>
      <c r="W504" s="153">
        <f>V504*K504</f>
        <v>0</v>
      </c>
      <c r="X504" s="153">
        <v>0.00173</v>
      </c>
      <c r="Y504" s="153">
        <f>X504*K504</f>
        <v>0.031105400000000002</v>
      </c>
      <c r="Z504" s="153">
        <v>0</v>
      </c>
      <c r="AA504" s="154">
        <f>Z504*K504</f>
        <v>0</v>
      </c>
      <c r="AR504" s="17" t="s">
        <v>196</v>
      </c>
      <c r="AT504" s="17" t="s">
        <v>160</v>
      </c>
      <c r="AU504" s="17" t="s">
        <v>103</v>
      </c>
      <c r="AY504" s="17" t="s">
        <v>159</v>
      </c>
      <c r="BE504" s="98">
        <f>IF(U504="základní",N504,0)</f>
        <v>0</v>
      </c>
      <c r="BF504" s="98">
        <f>IF(U504="snížená",N504,0)</f>
        <v>0</v>
      </c>
      <c r="BG504" s="98">
        <f>IF(U504="zákl. přenesená",N504,0)</f>
        <v>0</v>
      </c>
      <c r="BH504" s="98">
        <f>IF(U504="sníž. přenesená",N504,0)</f>
        <v>0</v>
      </c>
      <c r="BI504" s="98">
        <f>IF(U504="nulová",N504,0)</f>
        <v>0</v>
      </c>
      <c r="BJ504" s="17" t="s">
        <v>21</v>
      </c>
      <c r="BK504" s="98">
        <f>ROUND(L504*K504,2)</f>
        <v>0</v>
      </c>
      <c r="BL504" s="17" t="s">
        <v>196</v>
      </c>
      <c r="BM504" s="17" t="s">
        <v>857</v>
      </c>
    </row>
    <row r="505" spans="2:51" s="10" customFormat="1" ht="22.5" customHeight="1">
      <c r="B505" s="155"/>
      <c r="E505" s="156" t="s">
        <v>3</v>
      </c>
      <c r="F505" s="251" t="s">
        <v>1017</v>
      </c>
      <c r="G505" s="252"/>
      <c r="H505" s="252"/>
      <c r="I505" s="252"/>
      <c r="K505" s="157">
        <v>17.98</v>
      </c>
      <c r="R505" s="158"/>
      <c r="T505" s="159"/>
      <c r="AA505" s="160"/>
      <c r="AT505" s="156" t="s">
        <v>167</v>
      </c>
      <c r="AU505" s="156" t="s">
        <v>103</v>
      </c>
      <c r="AV505" s="10" t="s">
        <v>103</v>
      </c>
      <c r="AW505" s="10" t="s">
        <v>36</v>
      </c>
      <c r="AX505" s="10" t="s">
        <v>79</v>
      </c>
      <c r="AY505" s="156" t="s">
        <v>159</v>
      </c>
    </row>
    <row r="506" spans="2:51" s="11" customFormat="1" ht="22.5" customHeight="1">
      <c r="B506" s="161"/>
      <c r="E506" s="162" t="s">
        <v>3</v>
      </c>
      <c r="F506" s="253" t="s">
        <v>168</v>
      </c>
      <c r="G506" s="254"/>
      <c r="H506" s="254"/>
      <c r="I506" s="254"/>
      <c r="K506" s="163">
        <v>17.98</v>
      </c>
      <c r="R506" s="164"/>
      <c r="T506" s="165"/>
      <c r="AA506" s="166"/>
      <c r="AT506" s="167" t="s">
        <v>167</v>
      </c>
      <c r="AU506" s="167" t="s">
        <v>103</v>
      </c>
      <c r="AV506" s="11" t="s">
        <v>164</v>
      </c>
      <c r="AW506" s="11" t="s">
        <v>36</v>
      </c>
      <c r="AX506" s="11" t="s">
        <v>21</v>
      </c>
      <c r="AY506" s="167" t="s">
        <v>159</v>
      </c>
    </row>
    <row r="507" spans="2:65" s="1" customFormat="1" ht="31.5" customHeight="1">
      <c r="B507" s="121"/>
      <c r="C507" s="148" t="s">
        <v>556</v>
      </c>
      <c r="D507" s="148" t="s">
        <v>160</v>
      </c>
      <c r="E507" s="149" t="s">
        <v>858</v>
      </c>
      <c r="F507" s="247" t="s">
        <v>859</v>
      </c>
      <c r="G507" s="248"/>
      <c r="H507" s="248"/>
      <c r="I507" s="248"/>
      <c r="J507" s="150" t="s">
        <v>211</v>
      </c>
      <c r="K507" s="151">
        <v>1.02</v>
      </c>
      <c r="L507" s="249">
        <v>0</v>
      </c>
      <c r="M507" s="248"/>
      <c r="N507" s="250">
        <f>ROUND(L507*K507,2)</f>
        <v>0</v>
      </c>
      <c r="O507" s="248"/>
      <c r="P507" s="248"/>
      <c r="Q507" s="248"/>
      <c r="R507" s="123"/>
      <c r="T507" s="152" t="s">
        <v>3</v>
      </c>
      <c r="U507" s="40" t="s">
        <v>44</v>
      </c>
      <c r="W507" s="153">
        <f>V507*K507</f>
        <v>0</v>
      </c>
      <c r="X507" s="153">
        <v>0.00287</v>
      </c>
      <c r="Y507" s="153">
        <f>X507*K507</f>
        <v>0.0029274</v>
      </c>
      <c r="Z507" s="153">
        <v>0</v>
      </c>
      <c r="AA507" s="154">
        <f>Z507*K507</f>
        <v>0</v>
      </c>
      <c r="AR507" s="17" t="s">
        <v>196</v>
      </c>
      <c r="AT507" s="17" t="s">
        <v>160</v>
      </c>
      <c r="AU507" s="17" t="s">
        <v>103</v>
      </c>
      <c r="AY507" s="17" t="s">
        <v>159</v>
      </c>
      <c r="BE507" s="98">
        <f>IF(U507="základní",N507,0)</f>
        <v>0</v>
      </c>
      <c r="BF507" s="98">
        <f>IF(U507="snížená",N507,0)</f>
        <v>0</v>
      </c>
      <c r="BG507" s="98">
        <f>IF(U507="zákl. přenesená",N507,0)</f>
        <v>0</v>
      </c>
      <c r="BH507" s="98">
        <f>IF(U507="sníž. přenesená",N507,0)</f>
        <v>0</v>
      </c>
      <c r="BI507" s="98">
        <f>IF(U507="nulová",N507,0)</f>
        <v>0</v>
      </c>
      <c r="BJ507" s="17" t="s">
        <v>21</v>
      </c>
      <c r="BK507" s="98">
        <f>ROUND(L507*K507,2)</f>
        <v>0</v>
      </c>
      <c r="BL507" s="17" t="s">
        <v>196</v>
      </c>
      <c r="BM507" s="17" t="s">
        <v>860</v>
      </c>
    </row>
    <row r="508" spans="2:51" s="10" customFormat="1" ht="22.5" customHeight="1">
      <c r="B508" s="155"/>
      <c r="E508" s="156" t="s">
        <v>3</v>
      </c>
      <c r="F508" s="251" t="s">
        <v>1018</v>
      </c>
      <c r="G508" s="252"/>
      <c r="H508" s="252"/>
      <c r="I508" s="252"/>
      <c r="K508" s="157">
        <v>1.02</v>
      </c>
      <c r="R508" s="158"/>
      <c r="T508" s="159"/>
      <c r="AA508" s="160"/>
      <c r="AT508" s="156" t="s">
        <v>167</v>
      </c>
      <c r="AU508" s="156" t="s">
        <v>103</v>
      </c>
      <c r="AV508" s="10" t="s">
        <v>103</v>
      </c>
      <c r="AW508" s="10" t="s">
        <v>36</v>
      </c>
      <c r="AX508" s="10" t="s">
        <v>79</v>
      </c>
      <c r="AY508" s="156" t="s">
        <v>159</v>
      </c>
    </row>
    <row r="509" spans="2:51" s="11" customFormat="1" ht="22.5" customHeight="1">
      <c r="B509" s="161"/>
      <c r="E509" s="162" t="s">
        <v>3</v>
      </c>
      <c r="F509" s="253" t="s">
        <v>168</v>
      </c>
      <c r="G509" s="254"/>
      <c r="H509" s="254"/>
      <c r="I509" s="254"/>
      <c r="K509" s="163">
        <v>1.02</v>
      </c>
      <c r="R509" s="164"/>
      <c r="T509" s="165"/>
      <c r="AA509" s="166"/>
      <c r="AT509" s="167" t="s">
        <v>167</v>
      </c>
      <c r="AU509" s="167" t="s">
        <v>103</v>
      </c>
      <c r="AV509" s="11" t="s">
        <v>164</v>
      </c>
      <c r="AW509" s="11" t="s">
        <v>36</v>
      </c>
      <c r="AX509" s="11" t="s">
        <v>21</v>
      </c>
      <c r="AY509" s="167" t="s">
        <v>159</v>
      </c>
    </row>
    <row r="510" spans="2:65" s="1" customFormat="1" ht="31.5" customHeight="1">
      <c r="B510" s="121"/>
      <c r="C510" s="148" t="s">
        <v>561</v>
      </c>
      <c r="D510" s="148" t="s">
        <v>160</v>
      </c>
      <c r="E510" s="149" t="s">
        <v>544</v>
      </c>
      <c r="F510" s="247" t="s">
        <v>545</v>
      </c>
      <c r="G510" s="248"/>
      <c r="H510" s="248"/>
      <c r="I510" s="248"/>
      <c r="J510" s="150" t="s">
        <v>211</v>
      </c>
      <c r="K510" s="151">
        <v>131.44</v>
      </c>
      <c r="L510" s="249">
        <v>0</v>
      </c>
      <c r="M510" s="248"/>
      <c r="N510" s="250">
        <f>ROUND(L510*K510,2)</f>
        <v>0</v>
      </c>
      <c r="O510" s="248"/>
      <c r="P510" s="248"/>
      <c r="Q510" s="248"/>
      <c r="R510" s="123"/>
      <c r="T510" s="152" t="s">
        <v>3</v>
      </c>
      <c r="U510" s="40" t="s">
        <v>44</v>
      </c>
      <c r="W510" s="153">
        <f>V510*K510</f>
        <v>0</v>
      </c>
      <c r="X510" s="153">
        <v>0.00296</v>
      </c>
      <c r="Y510" s="153">
        <f>X510*K510</f>
        <v>0.3890624</v>
      </c>
      <c r="Z510" s="153">
        <v>0</v>
      </c>
      <c r="AA510" s="154">
        <f>Z510*K510</f>
        <v>0</v>
      </c>
      <c r="AR510" s="17" t="s">
        <v>196</v>
      </c>
      <c r="AT510" s="17" t="s">
        <v>160</v>
      </c>
      <c r="AU510" s="17" t="s">
        <v>103</v>
      </c>
      <c r="AY510" s="17" t="s">
        <v>159</v>
      </c>
      <c r="BE510" s="98">
        <f>IF(U510="základní",N510,0)</f>
        <v>0</v>
      </c>
      <c r="BF510" s="98">
        <f>IF(U510="snížená",N510,0)</f>
        <v>0</v>
      </c>
      <c r="BG510" s="98">
        <f>IF(U510="zákl. přenesená",N510,0)</f>
        <v>0</v>
      </c>
      <c r="BH510" s="98">
        <f>IF(U510="sníž. přenesená",N510,0)</f>
        <v>0</v>
      </c>
      <c r="BI510" s="98">
        <f>IF(U510="nulová",N510,0)</f>
        <v>0</v>
      </c>
      <c r="BJ510" s="17" t="s">
        <v>21</v>
      </c>
      <c r="BK510" s="98">
        <f>ROUND(L510*K510,2)</f>
        <v>0</v>
      </c>
      <c r="BL510" s="17" t="s">
        <v>196</v>
      </c>
      <c r="BM510" s="17" t="s">
        <v>862</v>
      </c>
    </row>
    <row r="511" spans="2:51" s="10" customFormat="1" ht="22.5" customHeight="1">
      <c r="B511" s="155"/>
      <c r="E511" s="156" t="s">
        <v>3</v>
      </c>
      <c r="F511" s="251" t="s">
        <v>1019</v>
      </c>
      <c r="G511" s="252"/>
      <c r="H511" s="252"/>
      <c r="I511" s="252"/>
      <c r="K511" s="157">
        <v>131.44</v>
      </c>
      <c r="R511" s="158"/>
      <c r="T511" s="159"/>
      <c r="AA511" s="160"/>
      <c r="AT511" s="156" t="s">
        <v>167</v>
      </c>
      <c r="AU511" s="156" t="s">
        <v>103</v>
      </c>
      <c r="AV511" s="10" t="s">
        <v>103</v>
      </c>
      <c r="AW511" s="10" t="s">
        <v>36</v>
      </c>
      <c r="AX511" s="10" t="s">
        <v>79</v>
      </c>
      <c r="AY511" s="156" t="s">
        <v>159</v>
      </c>
    </row>
    <row r="512" spans="2:51" s="11" customFormat="1" ht="22.5" customHeight="1">
      <c r="B512" s="161"/>
      <c r="E512" s="162" t="s">
        <v>3</v>
      </c>
      <c r="F512" s="253" t="s">
        <v>168</v>
      </c>
      <c r="G512" s="254"/>
      <c r="H512" s="254"/>
      <c r="I512" s="254"/>
      <c r="K512" s="163">
        <v>131.44</v>
      </c>
      <c r="R512" s="164"/>
      <c r="T512" s="165"/>
      <c r="AA512" s="166"/>
      <c r="AT512" s="167" t="s">
        <v>167</v>
      </c>
      <c r="AU512" s="167" t="s">
        <v>103</v>
      </c>
      <c r="AV512" s="11" t="s">
        <v>164</v>
      </c>
      <c r="AW512" s="11" t="s">
        <v>36</v>
      </c>
      <c r="AX512" s="11" t="s">
        <v>21</v>
      </c>
      <c r="AY512" s="167" t="s">
        <v>159</v>
      </c>
    </row>
    <row r="513" spans="2:65" s="1" customFormat="1" ht="31.5" customHeight="1">
      <c r="B513" s="121"/>
      <c r="C513" s="148" t="s">
        <v>566</v>
      </c>
      <c r="D513" s="148" t="s">
        <v>160</v>
      </c>
      <c r="E513" s="149" t="s">
        <v>549</v>
      </c>
      <c r="F513" s="247" t="s">
        <v>550</v>
      </c>
      <c r="G513" s="248"/>
      <c r="H513" s="248"/>
      <c r="I513" s="248"/>
      <c r="J513" s="150" t="s">
        <v>211</v>
      </c>
      <c r="K513" s="151">
        <v>114</v>
      </c>
      <c r="L513" s="249">
        <v>0</v>
      </c>
      <c r="M513" s="248"/>
      <c r="N513" s="250">
        <f>ROUND(L513*K513,2)</f>
        <v>0</v>
      </c>
      <c r="O513" s="248"/>
      <c r="P513" s="248"/>
      <c r="Q513" s="248"/>
      <c r="R513" s="123"/>
      <c r="T513" s="152" t="s">
        <v>3</v>
      </c>
      <c r="U513" s="40" t="s">
        <v>44</v>
      </c>
      <c r="W513" s="153">
        <f>V513*K513</f>
        <v>0</v>
      </c>
      <c r="X513" s="153">
        <v>0.0024</v>
      </c>
      <c r="Y513" s="153">
        <f>X513*K513</f>
        <v>0.27359999999999995</v>
      </c>
      <c r="Z513" s="153">
        <v>0</v>
      </c>
      <c r="AA513" s="154">
        <f>Z513*K513</f>
        <v>0</v>
      </c>
      <c r="AR513" s="17" t="s">
        <v>196</v>
      </c>
      <c r="AT513" s="17" t="s">
        <v>160</v>
      </c>
      <c r="AU513" s="17" t="s">
        <v>103</v>
      </c>
      <c r="AY513" s="17" t="s">
        <v>159</v>
      </c>
      <c r="BE513" s="98">
        <f>IF(U513="základní",N513,0)</f>
        <v>0</v>
      </c>
      <c r="BF513" s="98">
        <f>IF(U513="snížená",N513,0)</f>
        <v>0</v>
      </c>
      <c r="BG513" s="98">
        <f>IF(U513="zákl. přenesená",N513,0)</f>
        <v>0</v>
      </c>
      <c r="BH513" s="98">
        <f>IF(U513="sníž. přenesená",N513,0)</f>
        <v>0</v>
      </c>
      <c r="BI513" s="98">
        <f>IF(U513="nulová",N513,0)</f>
        <v>0</v>
      </c>
      <c r="BJ513" s="17" t="s">
        <v>21</v>
      </c>
      <c r="BK513" s="98">
        <f>ROUND(L513*K513,2)</f>
        <v>0</v>
      </c>
      <c r="BL513" s="17" t="s">
        <v>196</v>
      </c>
      <c r="BM513" s="17" t="s">
        <v>864</v>
      </c>
    </row>
    <row r="514" spans="2:51" s="10" customFormat="1" ht="22.5" customHeight="1">
      <c r="B514" s="155"/>
      <c r="E514" s="156" t="s">
        <v>3</v>
      </c>
      <c r="F514" s="251" t="s">
        <v>1020</v>
      </c>
      <c r="G514" s="252"/>
      <c r="H514" s="252"/>
      <c r="I514" s="252"/>
      <c r="K514" s="157">
        <v>10</v>
      </c>
      <c r="R514" s="158"/>
      <c r="T514" s="159"/>
      <c r="AA514" s="160"/>
      <c r="AT514" s="156" t="s">
        <v>167</v>
      </c>
      <c r="AU514" s="156" t="s">
        <v>103</v>
      </c>
      <c r="AV514" s="10" t="s">
        <v>103</v>
      </c>
      <c r="AW514" s="10" t="s">
        <v>36</v>
      </c>
      <c r="AX514" s="10" t="s">
        <v>79</v>
      </c>
      <c r="AY514" s="156" t="s">
        <v>159</v>
      </c>
    </row>
    <row r="515" spans="2:51" s="10" customFormat="1" ht="22.5" customHeight="1">
      <c r="B515" s="155"/>
      <c r="E515" s="156" t="s">
        <v>3</v>
      </c>
      <c r="F515" s="260" t="s">
        <v>1021</v>
      </c>
      <c r="G515" s="252"/>
      <c r="H515" s="252"/>
      <c r="I515" s="252"/>
      <c r="K515" s="157">
        <v>8</v>
      </c>
      <c r="R515" s="158"/>
      <c r="T515" s="159"/>
      <c r="AA515" s="160"/>
      <c r="AT515" s="156" t="s">
        <v>167</v>
      </c>
      <c r="AU515" s="156" t="s">
        <v>103</v>
      </c>
      <c r="AV515" s="10" t="s">
        <v>103</v>
      </c>
      <c r="AW515" s="10" t="s">
        <v>36</v>
      </c>
      <c r="AX515" s="10" t="s">
        <v>79</v>
      </c>
      <c r="AY515" s="156" t="s">
        <v>159</v>
      </c>
    </row>
    <row r="516" spans="2:51" s="10" customFormat="1" ht="22.5" customHeight="1">
      <c r="B516" s="155"/>
      <c r="E516" s="156" t="s">
        <v>3</v>
      </c>
      <c r="F516" s="260" t="s">
        <v>1022</v>
      </c>
      <c r="G516" s="252"/>
      <c r="H516" s="252"/>
      <c r="I516" s="252"/>
      <c r="K516" s="157">
        <v>17</v>
      </c>
      <c r="R516" s="158"/>
      <c r="T516" s="159"/>
      <c r="AA516" s="160"/>
      <c r="AT516" s="156" t="s">
        <v>167</v>
      </c>
      <c r="AU516" s="156" t="s">
        <v>103</v>
      </c>
      <c r="AV516" s="10" t="s">
        <v>103</v>
      </c>
      <c r="AW516" s="10" t="s">
        <v>36</v>
      </c>
      <c r="AX516" s="10" t="s">
        <v>79</v>
      </c>
      <c r="AY516" s="156" t="s">
        <v>159</v>
      </c>
    </row>
    <row r="517" spans="2:51" s="10" customFormat="1" ht="22.5" customHeight="1">
      <c r="B517" s="155"/>
      <c r="E517" s="156" t="s">
        <v>3</v>
      </c>
      <c r="F517" s="260" t="s">
        <v>1023</v>
      </c>
      <c r="G517" s="252"/>
      <c r="H517" s="252"/>
      <c r="I517" s="252"/>
      <c r="K517" s="157">
        <v>14</v>
      </c>
      <c r="R517" s="158"/>
      <c r="T517" s="159"/>
      <c r="AA517" s="160"/>
      <c r="AT517" s="156" t="s">
        <v>167</v>
      </c>
      <c r="AU517" s="156" t="s">
        <v>103</v>
      </c>
      <c r="AV517" s="10" t="s">
        <v>103</v>
      </c>
      <c r="AW517" s="10" t="s">
        <v>36</v>
      </c>
      <c r="AX517" s="10" t="s">
        <v>79</v>
      </c>
      <c r="AY517" s="156" t="s">
        <v>159</v>
      </c>
    </row>
    <row r="518" spans="2:51" s="10" customFormat="1" ht="22.5" customHeight="1">
      <c r="B518" s="155"/>
      <c r="E518" s="156" t="s">
        <v>3</v>
      </c>
      <c r="F518" s="260" t="s">
        <v>1024</v>
      </c>
      <c r="G518" s="252"/>
      <c r="H518" s="252"/>
      <c r="I518" s="252"/>
      <c r="K518" s="157">
        <v>8</v>
      </c>
      <c r="R518" s="158"/>
      <c r="T518" s="159"/>
      <c r="AA518" s="160"/>
      <c r="AT518" s="156" t="s">
        <v>167</v>
      </c>
      <c r="AU518" s="156" t="s">
        <v>103</v>
      </c>
      <c r="AV518" s="10" t="s">
        <v>103</v>
      </c>
      <c r="AW518" s="10" t="s">
        <v>36</v>
      </c>
      <c r="AX518" s="10" t="s">
        <v>79</v>
      </c>
      <c r="AY518" s="156" t="s">
        <v>159</v>
      </c>
    </row>
    <row r="519" spans="2:51" s="10" customFormat="1" ht="22.5" customHeight="1">
      <c r="B519" s="155"/>
      <c r="E519" s="156" t="s">
        <v>3</v>
      </c>
      <c r="F519" s="260" t="s">
        <v>1025</v>
      </c>
      <c r="G519" s="252"/>
      <c r="H519" s="252"/>
      <c r="I519" s="252"/>
      <c r="K519" s="157">
        <v>10</v>
      </c>
      <c r="R519" s="158"/>
      <c r="T519" s="159"/>
      <c r="AA519" s="160"/>
      <c r="AT519" s="156" t="s">
        <v>167</v>
      </c>
      <c r="AU519" s="156" t="s">
        <v>103</v>
      </c>
      <c r="AV519" s="10" t="s">
        <v>103</v>
      </c>
      <c r="AW519" s="10" t="s">
        <v>36</v>
      </c>
      <c r="AX519" s="10" t="s">
        <v>79</v>
      </c>
      <c r="AY519" s="156" t="s">
        <v>159</v>
      </c>
    </row>
    <row r="520" spans="2:51" s="10" customFormat="1" ht="22.5" customHeight="1">
      <c r="B520" s="155"/>
      <c r="E520" s="156" t="s">
        <v>3</v>
      </c>
      <c r="F520" s="260" t="s">
        <v>1026</v>
      </c>
      <c r="G520" s="252"/>
      <c r="H520" s="252"/>
      <c r="I520" s="252"/>
      <c r="K520" s="157">
        <v>21</v>
      </c>
      <c r="R520" s="158"/>
      <c r="T520" s="159"/>
      <c r="AA520" s="160"/>
      <c r="AT520" s="156" t="s">
        <v>167</v>
      </c>
      <c r="AU520" s="156" t="s">
        <v>103</v>
      </c>
      <c r="AV520" s="10" t="s">
        <v>103</v>
      </c>
      <c r="AW520" s="10" t="s">
        <v>36</v>
      </c>
      <c r="AX520" s="10" t="s">
        <v>79</v>
      </c>
      <c r="AY520" s="156" t="s">
        <v>159</v>
      </c>
    </row>
    <row r="521" spans="2:51" s="10" customFormat="1" ht="22.5" customHeight="1">
      <c r="B521" s="155"/>
      <c r="E521" s="156" t="s">
        <v>3</v>
      </c>
      <c r="F521" s="260" t="s">
        <v>1027</v>
      </c>
      <c r="G521" s="252"/>
      <c r="H521" s="252"/>
      <c r="I521" s="252"/>
      <c r="K521" s="157">
        <v>7</v>
      </c>
      <c r="R521" s="158"/>
      <c r="T521" s="159"/>
      <c r="AA521" s="160"/>
      <c r="AT521" s="156" t="s">
        <v>167</v>
      </c>
      <c r="AU521" s="156" t="s">
        <v>103</v>
      </c>
      <c r="AV521" s="10" t="s">
        <v>103</v>
      </c>
      <c r="AW521" s="10" t="s">
        <v>36</v>
      </c>
      <c r="AX521" s="10" t="s">
        <v>79</v>
      </c>
      <c r="AY521" s="156" t="s">
        <v>159</v>
      </c>
    </row>
    <row r="522" spans="2:51" s="10" customFormat="1" ht="22.5" customHeight="1">
      <c r="B522" s="155"/>
      <c r="E522" s="156" t="s">
        <v>3</v>
      </c>
      <c r="F522" s="260" t="s">
        <v>1028</v>
      </c>
      <c r="G522" s="252"/>
      <c r="H522" s="252"/>
      <c r="I522" s="252"/>
      <c r="K522" s="157">
        <v>7</v>
      </c>
      <c r="R522" s="158"/>
      <c r="T522" s="159"/>
      <c r="AA522" s="160"/>
      <c r="AT522" s="156" t="s">
        <v>167</v>
      </c>
      <c r="AU522" s="156" t="s">
        <v>103</v>
      </c>
      <c r="AV522" s="10" t="s">
        <v>103</v>
      </c>
      <c r="AW522" s="10" t="s">
        <v>36</v>
      </c>
      <c r="AX522" s="10" t="s">
        <v>79</v>
      </c>
      <c r="AY522" s="156" t="s">
        <v>159</v>
      </c>
    </row>
    <row r="523" spans="2:51" s="10" customFormat="1" ht="22.5" customHeight="1">
      <c r="B523" s="155"/>
      <c r="E523" s="156" t="s">
        <v>3</v>
      </c>
      <c r="F523" s="260" t="s">
        <v>1029</v>
      </c>
      <c r="G523" s="252"/>
      <c r="H523" s="252"/>
      <c r="I523" s="252"/>
      <c r="K523" s="157">
        <v>5</v>
      </c>
      <c r="R523" s="158"/>
      <c r="T523" s="159"/>
      <c r="AA523" s="160"/>
      <c r="AT523" s="156" t="s">
        <v>167</v>
      </c>
      <c r="AU523" s="156" t="s">
        <v>103</v>
      </c>
      <c r="AV523" s="10" t="s">
        <v>103</v>
      </c>
      <c r="AW523" s="10" t="s">
        <v>36</v>
      </c>
      <c r="AX523" s="10" t="s">
        <v>79</v>
      </c>
      <c r="AY523" s="156" t="s">
        <v>159</v>
      </c>
    </row>
    <row r="524" spans="2:51" s="10" customFormat="1" ht="22.5" customHeight="1">
      <c r="B524" s="155"/>
      <c r="E524" s="156" t="s">
        <v>3</v>
      </c>
      <c r="F524" s="260" t="s">
        <v>1030</v>
      </c>
      <c r="G524" s="252"/>
      <c r="H524" s="252"/>
      <c r="I524" s="252"/>
      <c r="K524" s="157">
        <v>7</v>
      </c>
      <c r="R524" s="158"/>
      <c r="T524" s="159"/>
      <c r="AA524" s="160"/>
      <c r="AT524" s="156" t="s">
        <v>167</v>
      </c>
      <c r="AU524" s="156" t="s">
        <v>103</v>
      </c>
      <c r="AV524" s="10" t="s">
        <v>103</v>
      </c>
      <c r="AW524" s="10" t="s">
        <v>36</v>
      </c>
      <c r="AX524" s="10" t="s">
        <v>79</v>
      </c>
      <c r="AY524" s="156" t="s">
        <v>159</v>
      </c>
    </row>
    <row r="525" spans="2:51" s="11" customFormat="1" ht="22.5" customHeight="1">
      <c r="B525" s="161"/>
      <c r="E525" s="162" t="s">
        <v>3</v>
      </c>
      <c r="F525" s="253" t="s">
        <v>168</v>
      </c>
      <c r="G525" s="254"/>
      <c r="H525" s="254"/>
      <c r="I525" s="254"/>
      <c r="K525" s="163">
        <v>114</v>
      </c>
      <c r="R525" s="164"/>
      <c r="T525" s="165"/>
      <c r="AA525" s="166"/>
      <c r="AT525" s="167" t="s">
        <v>167</v>
      </c>
      <c r="AU525" s="167" t="s">
        <v>103</v>
      </c>
      <c r="AV525" s="11" t="s">
        <v>164</v>
      </c>
      <c r="AW525" s="11" t="s">
        <v>36</v>
      </c>
      <c r="AX525" s="11" t="s">
        <v>21</v>
      </c>
      <c r="AY525" s="167" t="s">
        <v>159</v>
      </c>
    </row>
    <row r="526" spans="2:65" s="1" customFormat="1" ht="31.5" customHeight="1">
      <c r="B526" s="121"/>
      <c r="C526" s="148" t="s">
        <v>572</v>
      </c>
      <c r="D526" s="148" t="s">
        <v>160</v>
      </c>
      <c r="E526" s="149" t="s">
        <v>878</v>
      </c>
      <c r="F526" s="247" t="s">
        <v>879</v>
      </c>
      <c r="G526" s="248"/>
      <c r="H526" s="248"/>
      <c r="I526" s="248"/>
      <c r="J526" s="150" t="s">
        <v>211</v>
      </c>
      <c r="K526" s="151">
        <v>13</v>
      </c>
      <c r="L526" s="249">
        <v>0</v>
      </c>
      <c r="M526" s="248"/>
      <c r="N526" s="250">
        <f>ROUND(L526*K526,2)</f>
        <v>0</v>
      </c>
      <c r="O526" s="248"/>
      <c r="P526" s="248"/>
      <c r="Q526" s="248"/>
      <c r="R526" s="123"/>
      <c r="T526" s="152" t="s">
        <v>3</v>
      </c>
      <c r="U526" s="40" t="s">
        <v>44</v>
      </c>
      <c r="W526" s="153">
        <f>V526*K526</f>
        <v>0</v>
      </c>
      <c r="X526" s="153">
        <v>0.00437</v>
      </c>
      <c r="Y526" s="153">
        <f>X526*K526</f>
        <v>0.05681</v>
      </c>
      <c r="Z526" s="153">
        <v>0</v>
      </c>
      <c r="AA526" s="154">
        <f>Z526*K526</f>
        <v>0</v>
      </c>
      <c r="AR526" s="17" t="s">
        <v>196</v>
      </c>
      <c r="AT526" s="17" t="s">
        <v>160</v>
      </c>
      <c r="AU526" s="17" t="s">
        <v>103</v>
      </c>
      <c r="AY526" s="17" t="s">
        <v>159</v>
      </c>
      <c r="BE526" s="98">
        <f>IF(U526="základní",N526,0)</f>
        <v>0</v>
      </c>
      <c r="BF526" s="98">
        <f>IF(U526="snížená",N526,0)</f>
        <v>0</v>
      </c>
      <c r="BG526" s="98">
        <f>IF(U526="zákl. přenesená",N526,0)</f>
        <v>0</v>
      </c>
      <c r="BH526" s="98">
        <f>IF(U526="sníž. přenesená",N526,0)</f>
        <v>0</v>
      </c>
      <c r="BI526" s="98">
        <f>IF(U526="nulová",N526,0)</f>
        <v>0</v>
      </c>
      <c r="BJ526" s="17" t="s">
        <v>21</v>
      </c>
      <c r="BK526" s="98">
        <f>ROUND(L526*K526,2)</f>
        <v>0</v>
      </c>
      <c r="BL526" s="17" t="s">
        <v>196</v>
      </c>
      <c r="BM526" s="17" t="s">
        <v>880</v>
      </c>
    </row>
    <row r="527" spans="2:51" s="10" customFormat="1" ht="22.5" customHeight="1">
      <c r="B527" s="155"/>
      <c r="E527" s="156" t="s">
        <v>3</v>
      </c>
      <c r="F527" s="251" t="s">
        <v>1031</v>
      </c>
      <c r="G527" s="252"/>
      <c r="H527" s="252"/>
      <c r="I527" s="252"/>
      <c r="K527" s="157">
        <v>13</v>
      </c>
      <c r="R527" s="158"/>
      <c r="T527" s="159"/>
      <c r="AA527" s="160"/>
      <c r="AT527" s="156" t="s">
        <v>167</v>
      </c>
      <c r="AU527" s="156" t="s">
        <v>103</v>
      </c>
      <c r="AV527" s="10" t="s">
        <v>103</v>
      </c>
      <c r="AW527" s="10" t="s">
        <v>36</v>
      </c>
      <c r="AX527" s="10" t="s">
        <v>79</v>
      </c>
      <c r="AY527" s="156" t="s">
        <v>159</v>
      </c>
    </row>
    <row r="528" spans="2:51" s="11" customFormat="1" ht="22.5" customHeight="1">
      <c r="B528" s="161"/>
      <c r="E528" s="162" t="s">
        <v>3</v>
      </c>
      <c r="F528" s="253" t="s">
        <v>168</v>
      </c>
      <c r="G528" s="254"/>
      <c r="H528" s="254"/>
      <c r="I528" s="254"/>
      <c r="K528" s="163">
        <v>13</v>
      </c>
      <c r="R528" s="164"/>
      <c r="T528" s="165"/>
      <c r="AA528" s="166"/>
      <c r="AT528" s="167" t="s">
        <v>167</v>
      </c>
      <c r="AU528" s="167" t="s">
        <v>103</v>
      </c>
      <c r="AV528" s="11" t="s">
        <v>164</v>
      </c>
      <c r="AW528" s="11" t="s">
        <v>36</v>
      </c>
      <c r="AX528" s="11" t="s">
        <v>21</v>
      </c>
      <c r="AY528" s="167" t="s">
        <v>159</v>
      </c>
    </row>
    <row r="529" spans="2:65" s="1" customFormat="1" ht="31.5" customHeight="1">
      <c r="B529" s="121"/>
      <c r="C529" s="148" t="s">
        <v>576</v>
      </c>
      <c r="D529" s="148" t="s">
        <v>160</v>
      </c>
      <c r="E529" s="149" t="s">
        <v>557</v>
      </c>
      <c r="F529" s="247" t="s">
        <v>558</v>
      </c>
      <c r="G529" s="248"/>
      <c r="H529" s="248"/>
      <c r="I529" s="248"/>
      <c r="J529" s="150" t="s">
        <v>211</v>
      </c>
      <c r="K529" s="151">
        <v>47.23</v>
      </c>
      <c r="L529" s="249">
        <v>0</v>
      </c>
      <c r="M529" s="248"/>
      <c r="N529" s="250">
        <f>ROUND(L529*K529,2)</f>
        <v>0</v>
      </c>
      <c r="O529" s="248"/>
      <c r="P529" s="248"/>
      <c r="Q529" s="248"/>
      <c r="R529" s="123"/>
      <c r="T529" s="152" t="s">
        <v>3</v>
      </c>
      <c r="U529" s="40" t="s">
        <v>44</v>
      </c>
      <c r="W529" s="153">
        <f>V529*K529</f>
        <v>0</v>
      </c>
      <c r="X529" s="153">
        <v>0.00289</v>
      </c>
      <c r="Y529" s="153">
        <f>X529*K529</f>
        <v>0.1364947</v>
      </c>
      <c r="Z529" s="153">
        <v>0</v>
      </c>
      <c r="AA529" s="154">
        <f>Z529*K529</f>
        <v>0</v>
      </c>
      <c r="AR529" s="17" t="s">
        <v>196</v>
      </c>
      <c r="AT529" s="17" t="s">
        <v>160</v>
      </c>
      <c r="AU529" s="17" t="s">
        <v>103</v>
      </c>
      <c r="AY529" s="17" t="s">
        <v>159</v>
      </c>
      <c r="BE529" s="98">
        <f>IF(U529="základní",N529,0)</f>
        <v>0</v>
      </c>
      <c r="BF529" s="98">
        <f>IF(U529="snížená",N529,0)</f>
        <v>0</v>
      </c>
      <c r="BG529" s="98">
        <f>IF(U529="zákl. přenesená",N529,0)</f>
        <v>0</v>
      </c>
      <c r="BH529" s="98">
        <f>IF(U529="sníž. přenesená",N529,0)</f>
        <v>0</v>
      </c>
      <c r="BI529" s="98">
        <f>IF(U529="nulová",N529,0)</f>
        <v>0</v>
      </c>
      <c r="BJ529" s="17" t="s">
        <v>21</v>
      </c>
      <c r="BK529" s="98">
        <f>ROUND(L529*K529,2)</f>
        <v>0</v>
      </c>
      <c r="BL529" s="17" t="s">
        <v>196</v>
      </c>
      <c r="BM529" s="17" t="s">
        <v>882</v>
      </c>
    </row>
    <row r="530" spans="2:51" s="10" customFormat="1" ht="22.5" customHeight="1">
      <c r="B530" s="155"/>
      <c r="E530" s="156" t="s">
        <v>3</v>
      </c>
      <c r="F530" s="251" t="s">
        <v>1032</v>
      </c>
      <c r="G530" s="252"/>
      <c r="H530" s="252"/>
      <c r="I530" s="252"/>
      <c r="K530" s="157">
        <v>47.23</v>
      </c>
      <c r="R530" s="158"/>
      <c r="T530" s="159"/>
      <c r="AA530" s="160"/>
      <c r="AT530" s="156" t="s">
        <v>167</v>
      </c>
      <c r="AU530" s="156" t="s">
        <v>103</v>
      </c>
      <c r="AV530" s="10" t="s">
        <v>103</v>
      </c>
      <c r="AW530" s="10" t="s">
        <v>36</v>
      </c>
      <c r="AX530" s="10" t="s">
        <v>79</v>
      </c>
      <c r="AY530" s="156" t="s">
        <v>159</v>
      </c>
    </row>
    <row r="531" spans="2:51" s="11" customFormat="1" ht="22.5" customHeight="1">
      <c r="B531" s="161"/>
      <c r="E531" s="162" t="s">
        <v>3</v>
      </c>
      <c r="F531" s="253" t="s">
        <v>168</v>
      </c>
      <c r="G531" s="254"/>
      <c r="H531" s="254"/>
      <c r="I531" s="254"/>
      <c r="K531" s="163">
        <v>47.23</v>
      </c>
      <c r="R531" s="164"/>
      <c r="T531" s="165"/>
      <c r="AA531" s="166"/>
      <c r="AT531" s="167" t="s">
        <v>167</v>
      </c>
      <c r="AU531" s="167" t="s">
        <v>103</v>
      </c>
      <c r="AV531" s="11" t="s">
        <v>164</v>
      </c>
      <c r="AW531" s="11" t="s">
        <v>36</v>
      </c>
      <c r="AX531" s="11" t="s">
        <v>21</v>
      </c>
      <c r="AY531" s="167" t="s">
        <v>159</v>
      </c>
    </row>
    <row r="532" spans="2:65" s="1" customFormat="1" ht="31.5" customHeight="1">
      <c r="B532" s="121"/>
      <c r="C532" s="148" t="s">
        <v>583</v>
      </c>
      <c r="D532" s="148" t="s">
        <v>160</v>
      </c>
      <c r="E532" s="149" t="s">
        <v>567</v>
      </c>
      <c r="F532" s="247" t="s">
        <v>568</v>
      </c>
      <c r="G532" s="248"/>
      <c r="H532" s="248"/>
      <c r="I532" s="248"/>
      <c r="J532" s="150" t="s">
        <v>206</v>
      </c>
      <c r="K532" s="151">
        <v>7</v>
      </c>
      <c r="L532" s="249">
        <v>0</v>
      </c>
      <c r="M532" s="248"/>
      <c r="N532" s="250">
        <f>ROUND(L532*K532,2)</f>
        <v>0</v>
      </c>
      <c r="O532" s="248"/>
      <c r="P532" s="248"/>
      <c r="Q532" s="248"/>
      <c r="R532" s="123"/>
      <c r="T532" s="152" t="s">
        <v>3</v>
      </c>
      <c r="U532" s="40" t="s">
        <v>44</v>
      </c>
      <c r="W532" s="153">
        <f>V532*K532</f>
        <v>0</v>
      </c>
      <c r="X532" s="153">
        <v>0.00908</v>
      </c>
      <c r="Y532" s="153">
        <f>X532*K532</f>
        <v>0.06355999999999999</v>
      </c>
      <c r="Z532" s="153">
        <v>0</v>
      </c>
      <c r="AA532" s="154">
        <f>Z532*K532</f>
        <v>0</v>
      </c>
      <c r="AR532" s="17" t="s">
        <v>196</v>
      </c>
      <c r="AT532" s="17" t="s">
        <v>160</v>
      </c>
      <c r="AU532" s="17" t="s">
        <v>103</v>
      </c>
      <c r="AY532" s="17" t="s">
        <v>159</v>
      </c>
      <c r="BE532" s="98">
        <f>IF(U532="základní",N532,0)</f>
        <v>0</v>
      </c>
      <c r="BF532" s="98">
        <f>IF(U532="snížená",N532,0)</f>
        <v>0</v>
      </c>
      <c r="BG532" s="98">
        <f>IF(U532="zákl. přenesená",N532,0)</f>
        <v>0</v>
      </c>
      <c r="BH532" s="98">
        <f>IF(U532="sníž. přenesená",N532,0)</f>
        <v>0</v>
      </c>
      <c r="BI532" s="98">
        <f>IF(U532="nulová",N532,0)</f>
        <v>0</v>
      </c>
      <c r="BJ532" s="17" t="s">
        <v>21</v>
      </c>
      <c r="BK532" s="98">
        <f>ROUND(L532*K532,2)</f>
        <v>0</v>
      </c>
      <c r="BL532" s="17" t="s">
        <v>196</v>
      </c>
      <c r="BM532" s="17" t="s">
        <v>884</v>
      </c>
    </row>
    <row r="533" spans="2:51" s="10" customFormat="1" ht="31.5" customHeight="1">
      <c r="B533" s="155"/>
      <c r="E533" s="156" t="s">
        <v>3</v>
      </c>
      <c r="F533" s="251" t="s">
        <v>1033</v>
      </c>
      <c r="G533" s="252"/>
      <c r="H533" s="252"/>
      <c r="I533" s="252"/>
      <c r="K533" s="157">
        <v>5</v>
      </c>
      <c r="R533" s="158"/>
      <c r="T533" s="159"/>
      <c r="AA533" s="160"/>
      <c r="AT533" s="156" t="s">
        <v>167</v>
      </c>
      <c r="AU533" s="156" t="s">
        <v>103</v>
      </c>
      <c r="AV533" s="10" t="s">
        <v>103</v>
      </c>
      <c r="AW533" s="10" t="s">
        <v>36</v>
      </c>
      <c r="AX533" s="10" t="s">
        <v>79</v>
      </c>
      <c r="AY533" s="156" t="s">
        <v>159</v>
      </c>
    </row>
    <row r="534" spans="2:51" s="10" customFormat="1" ht="22.5" customHeight="1">
      <c r="B534" s="155"/>
      <c r="E534" s="156" t="s">
        <v>3</v>
      </c>
      <c r="F534" s="260" t="s">
        <v>571</v>
      </c>
      <c r="G534" s="252"/>
      <c r="H534" s="252"/>
      <c r="I534" s="252"/>
      <c r="K534" s="157">
        <v>2</v>
      </c>
      <c r="R534" s="158"/>
      <c r="T534" s="159"/>
      <c r="AA534" s="160"/>
      <c r="AT534" s="156" t="s">
        <v>167</v>
      </c>
      <c r="AU534" s="156" t="s">
        <v>103</v>
      </c>
      <c r="AV534" s="10" t="s">
        <v>103</v>
      </c>
      <c r="AW534" s="10" t="s">
        <v>36</v>
      </c>
      <c r="AX534" s="10" t="s">
        <v>79</v>
      </c>
      <c r="AY534" s="156" t="s">
        <v>159</v>
      </c>
    </row>
    <row r="535" spans="2:51" s="11" customFormat="1" ht="22.5" customHeight="1">
      <c r="B535" s="161"/>
      <c r="E535" s="162" t="s">
        <v>3</v>
      </c>
      <c r="F535" s="253" t="s">
        <v>168</v>
      </c>
      <c r="G535" s="254"/>
      <c r="H535" s="254"/>
      <c r="I535" s="254"/>
      <c r="K535" s="163">
        <v>7</v>
      </c>
      <c r="R535" s="164"/>
      <c r="T535" s="165"/>
      <c r="AA535" s="166"/>
      <c r="AT535" s="167" t="s">
        <v>167</v>
      </c>
      <c r="AU535" s="167" t="s">
        <v>103</v>
      </c>
      <c r="AV535" s="11" t="s">
        <v>164</v>
      </c>
      <c r="AW535" s="11" t="s">
        <v>36</v>
      </c>
      <c r="AX535" s="11" t="s">
        <v>21</v>
      </c>
      <c r="AY535" s="167" t="s">
        <v>159</v>
      </c>
    </row>
    <row r="536" spans="2:65" s="1" customFormat="1" ht="31.5" customHeight="1">
      <c r="B536" s="121"/>
      <c r="C536" s="148" t="s">
        <v>587</v>
      </c>
      <c r="D536" s="148" t="s">
        <v>160</v>
      </c>
      <c r="E536" s="149" t="s">
        <v>573</v>
      </c>
      <c r="F536" s="247" t="s">
        <v>574</v>
      </c>
      <c r="G536" s="248"/>
      <c r="H536" s="248"/>
      <c r="I536" s="248"/>
      <c r="J536" s="150" t="s">
        <v>206</v>
      </c>
      <c r="K536" s="151">
        <v>7</v>
      </c>
      <c r="L536" s="249">
        <v>0</v>
      </c>
      <c r="M536" s="248"/>
      <c r="N536" s="250">
        <f>ROUND(L536*K536,2)</f>
        <v>0</v>
      </c>
      <c r="O536" s="248"/>
      <c r="P536" s="248"/>
      <c r="Q536" s="248"/>
      <c r="R536" s="123"/>
      <c r="T536" s="152" t="s">
        <v>3</v>
      </c>
      <c r="U536" s="40" t="s">
        <v>44</v>
      </c>
      <c r="W536" s="153">
        <f>V536*K536</f>
        <v>0</v>
      </c>
      <c r="X536" s="153">
        <v>0.0014</v>
      </c>
      <c r="Y536" s="153">
        <f>X536*K536</f>
        <v>0.0098</v>
      </c>
      <c r="Z536" s="153">
        <v>0</v>
      </c>
      <c r="AA536" s="154">
        <f>Z536*K536</f>
        <v>0</v>
      </c>
      <c r="AR536" s="17" t="s">
        <v>164</v>
      </c>
      <c r="AT536" s="17" t="s">
        <v>160</v>
      </c>
      <c r="AU536" s="17" t="s">
        <v>103</v>
      </c>
      <c r="AY536" s="17" t="s">
        <v>159</v>
      </c>
      <c r="BE536" s="98">
        <f>IF(U536="základní",N536,0)</f>
        <v>0</v>
      </c>
      <c r="BF536" s="98">
        <f>IF(U536="snížená",N536,0)</f>
        <v>0</v>
      </c>
      <c r="BG536" s="98">
        <f>IF(U536="zákl. přenesená",N536,0)</f>
        <v>0</v>
      </c>
      <c r="BH536" s="98">
        <f>IF(U536="sníž. přenesená",N536,0)</f>
        <v>0</v>
      </c>
      <c r="BI536" s="98">
        <f>IF(U536="nulová",N536,0)</f>
        <v>0</v>
      </c>
      <c r="BJ536" s="17" t="s">
        <v>21</v>
      </c>
      <c r="BK536" s="98">
        <f>ROUND(L536*K536,2)</f>
        <v>0</v>
      </c>
      <c r="BL536" s="17" t="s">
        <v>164</v>
      </c>
      <c r="BM536" s="17" t="s">
        <v>887</v>
      </c>
    </row>
    <row r="537" spans="2:51" s="10" customFormat="1" ht="31.5" customHeight="1">
      <c r="B537" s="155"/>
      <c r="E537" s="156" t="s">
        <v>3</v>
      </c>
      <c r="F537" s="251" t="s">
        <v>1033</v>
      </c>
      <c r="G537" s="252"/>
      <c r="H537" s="252"/>
      <c r="I537" s="252"/>
      <c r="K537" s="157">
        <v>5</v>
      </c>
      <c r="R537" s="158"/>
      <c r="T537" s="159"/>
      <c r="AA537" s="160"/>
      <c r="AT537" s="156" t="s">
        <v>167</v>
      </c>
      <c r="AU537" s="156" t="s">
        <v>103</v>
      </c>
      <c r="AV537" s="10" t="s">
        <v>103</v>
      </c>
      <c r="AW537" s="10" t="s">
        <v>36</v>
      </c>
      <c r="AX537" s="10" t="s">
        <v>79</v>
      </c>
      <c r="AY537" s="156" t="s">
        <v>159</v>
      </c>
    </row>
    <row r="538" spans="2:51" s="10" customFormat="1" ht="22.5" customHeight="1">
      <c r="B538" s="155"/>
      <c r="E538" s="156" t="s">
        <v>3</v>
      </c>
      <c r="F538" s="260" t="s">
        <v>571</v>
      </c>
      <c r="G538" s="252"/>
      <c r="H538" s="252"/>
      <c r="I538" s="252"/>
      <c r="K538" s="157">
        <v>2</v>
      </c>
      <c r="R538" s="158"/>
      <c r="T538" s="159"/>
      <c r="AA538" s="160"/>
      <c r="AT538" s="156" t="s">
        <v>167</v>
      </c>
      <c r="AU538" s="156" t="s">
        <v>103</v>
      </c>
      <c r="AV538" s="10" t="s">
        <v>103</v>
      </c>
      <c r="AW538" s="10" t="s">
        <v>36</v>
      </c>
      <c r="AX538" s="10" t="s">
        <v>79</v>
      </c>
      <c r="AY538" s="156" t="s">
        <v>159</v>
      </c>
    </row>
    <row r="539" spans="2:51" s="11" customFormat="1" ht="22.5" customHeight="1">
      <c r="B539" s="161"/>
      <c r="E539" s="162" t="s">
        <v>3</v>
      </c>
      <c r="F539" s="253" t="s">
        <v>168</v>
      </c>
      <c r="G539" s="254"/>
      <c r="H539" s="254"/>
      <c r="I539" s="254"/>
      <c r="K539" s="163">
        <v>7</v>
      </c>
      <c r="R539" s="164"/>
      <c r="T539" s="165"/>
      <c r="AA539" s="166"/>
      <c r="AT539" s="167" t="s">
        <v>167</v>
      </c>
      <c r="AU539" s="167" t="s">
        <v>103</v>
      </c>
      <c r="AV539" s="11" t="s">
        <v>164</v>
      </c>
      <c r="AW539" s="11" t="s">
        <v>36</v>
      </c>
      <c r="AX539" s="11" t="s">
        <v>21</v>
      </c>
      <c r="AY539" s="167" t="s">
        <v>159</v>
      </c>
    </row>
    <row r="540" spans="2:65" s="1" customFormat="1" ht="31.5" customHeight="1">
      <c r="B540" s="121"/>
      <c r="C540" s="148" t="s">
        <v>592</v>
      </c>
      <c r="D540" s="148" t="s">
        <v>160</v>
      </c>
      <c r="E540" s="149" t="s">
        <v>577</v>
      </c>
      <c r="F540" s="247" t="s">
        <v>578</v>
      </c>
      <c r="G540" s="248"/>
      <c r="H540" s="248"/>
      <c r="I540" s="248"/>
      <c r="J540" s="150" t="s">
        <v>211</v>
      </c>
      <c r="K540" s="151">
        <v>132.43</v>
      </c>
      <c r="L540" s="249">
        <v>0</v>
      </c>
      <c r="M540" s="248"/>
      <c r="N540" s="250">
        <f>ROUND(L540*K540,2)</f>
        <v>0</v>
      </c>
      <c r="O540" s="248"/>
      <c r="P540" s="248"/>
      <c r="Q540" s="248"/>
      <c r="R540" s="123"/>
      <c r="T540" s="152" t="s">
        <v>3</v>
      </c>
      <c r="U540" s="40" t="s">
        <v>44</v>
      </c>
      <c r="W540" s="153">
        <f>V540*K540</f>
        <v>0</v>
      </c>
      <c r="X540" s="153">
        <v>0.00174</v>
      </c>
      <c r="Y540" s="153">
        <f>X540*K540</f>
        <v>0.2304282</v>
      </c>
      <c r="Z540" s="153">
        <v>0</v>
      </c>
      <c r="AA540" s="154">
        <f>Z540*K540</f>
        <v>0</v>
      </c>
      <c r="AR540" s="17" t="s">
        <v>196</v>
      </c>
      <c r="AT540" s="17" t="s">
        <v>160</v>
      </c>
      <c r="AU540" s="17" t="s">
        <v>103</v>
      </c>
      <c r="AY540" s="17" t="s">
        <v>159</v>
      </c>
      <c r="BE540" s="98">
        <f>IF(U540="základní",N540,0)</f>
        <v>0</v>
      </c>
      <c r="BF540" s="98">
        <f>IF(U540="snížená",N540,0)</f>
        <v>0</v>
      </c>
      <c r="BG540" s="98">
        <f>IF(U540="zákl. přenesená",N540,0)</f>
        <v>0</v>
      </c>
      <c r="BH540" s="98">
        <f>IF(U540="sníž. přenesená",N540,0)</f>
        <v>0</v>
      </c>
      <c r="BI540" s="98">
        <f>IF(U540="nulová",N540,0)</f>
        <v>0</v>
      </c>
      <c r="BJ540" s="17" t="s">
        <v>21</v>
      </c>
      <c r="BK540" s="98">
        <f>ROUND(L540*K540,2)</f>
        <v>0</v>
      </c>
      <c r="BL540" s="17" t="s">
        <v>196</v>
      </c>
      <c r="BM540" s="17" t="s">
        <v>888</v>
      </c>
    </row>
    <row r="541" spans="2:51" s="10" customFormat="1" ht="22.5" customHeight="1">
      <c r="B541" s="155"/>
      <c r="E541" s="156" t="s">
        <v>3</v>
      </c>
      <c r="F541" s="251" t="s">
        <v>1034</v>
      </c>
      <c r="G541" s="252"/>
      <c r="H541" s="252"/>
      <c r="I541" s="252"/>
      <c r="K541" s="157">
        <v>28.03</v>
      </c>
      <c r="R541" s="158"/>
      <c r="T541" s="159"/>
      <c r="AA541" s="160"/>
      <c r="AT541" s="156" t="s">
        <v>167</v>
      </c>
      <c r="AU541" s="156" t="s">
        <v>103</v>
      </c>
      <c r="AV541" s="10" t="s">
        <v>103</v>
      </c>
      <c r="AW541" s="10" t="s">
        <v>36</v>
      </c>
      <c r="AX541" s="10" t="s">
        <v>79</v>
      </c>
      <c r="AY541" s="156" t="s">
        <v>159</v>
      </c>
    </row>
    <row r="542" spans="2:51" s="10" customFormat="1" ht="22.5" customHeight="1">
      <c r="B542" s="155"/>
      <c r="E542" s="156" t="s">
        <v>3</v>
      </c>
      <c r="F542" s="260" t="s">
        <v>1035</v>
      </c>
      <c r="G542" s="252"/>
      <c r="H542" s="252"/>
      <c r="I542" s="252"/>
      <c r="K542" s="157">
        <v>10.87</v>
      </c>
      <c r="R542" s="158"/>
      <c r="T542" s="159"/>
      <c r="AA542" s="160"/>
      <c r="AT542" s="156" t="s">
        <v>167</v>
      </c>
      <c r="AU542" s="156" t="s">
        <v>103</v>
      </c>
      <c r="AV542" s="10" t="s">
        <v>103</v>
      </c>
      <c r="AW542" s="10" t="s">
        <v>36</v>
      </c>
      <c r="AX542" s="10" t="s">
        <v>79</v>
      </c>
      <c r="AY542" s="156" t="s">
        <v>159</v>
      </c>
    </row>
    <row r="543" spans="2:51" s="10" customFormat="1" ht="22.5" customHeight="1">
      <c r="B543" s="155"/>
      <c r="E543" s="156" t="s">
        <v>3</v>
      </c>
      <c r="F543" s="260" t="s">
        <v>1036</v>
      </c>
      <c r="G543" s="252"/>
      <c r="H543" s="252"/>
      <c r="I543" s="252"/>
      <c r="K543" s="157">
        <v>5.08</v>
      </c>
      <c r="R543" s="158"/>
      <c r="T543" s="159"/>
      <c r="AA543" s="160"/>
      <c r="AT543" s="156" t="s">
        <v>167</v>
      </c>
      <c r="AU543" s="156" t="s">
        <v>103</v>
      </c>
      <c r="AV543" s="10" t="s">
        <v>103</v>
      </c>
      <c r="AW543" s="10" t="s">
        <v>36</v>
      </c>
      <c r="AX543" s="10" t="s">
        <v>79</v>
      </c>
      <c r="AY543" s="156" t="s">
        <v>159</v>
      </c>
    </row>
    <row r="544" spans="2:51" s="10" customFormat="1" ht="22.5" customHeight="1">
      <c r="B544" s="155"/>
      <c r="E544" s="156" t="s">
        <v>3</v>
      </c>
      <c r="F544" s="260" t="s">
        <v>1037</v>
      </c>
      <c r="G544" s="252"/>
      <c r="H544" s="252"/>
      <c r="I544" s="252"/>
      <c r="K544" s="157">
        <v>29.25</v>
      </c>
      <c r="R544" s="158"/>
      <c r="T544" s="159"/>
      <c r="AA544" s="160"/>
      <c r="AT544" s="156" t="s">
        <v>167</v>
      </c>
      <c r="AU544" s="156" t="s">
        <v>103</v>
      </c>
      <c r="AV544" s="10" t="s">
        <v>103</v>
      </c>
      <c r="AW544" s="10" t="s">
        <v>36</v>
      </c>
      <c r="AX544" s="10" t="s">
        <v>79</v>
      </c>
      <c r="AY544" s="156" t="s">
        <v>159</v>
      </c>
    </row>
    <row r="545" spans="2:51" s="10" customFormat="1" ht="22.5" customHeight="1">
      <c r="B545" s="155"/>
      <c r="E545" s="156" t="s">
        <v>3</v>
      </c>
      <c r="F545" s="260" t="s">
        <v>1038</v>
      </c>
      <c r="G545" s="252"/>
      <c r="H545" s="252"/>
      <c r="I545" s="252"/>
      <c r="K545" s="157">
        <v>5.23</v>
      </c>
      <c r="R545" s="158"/>
      <c r="T545" s="159"/>
      <c r="AA545" s="160"/>
      <c r="AT545" s="156" t="s">
        <v>167</v>
      </c>
      <c r="AU545" s="156" t="s">
        <v>103</v>
      </c>
      <c r="AV545" s="10" t="s">
        <v>103</v>
      </c>
      <c r="AW545" s="10" t="s">
        <v>36</v>
      </c>
      <c r="AX545" s="10" t="s">
        <v>79</v>
      </c>
      <c r="AY545" s="156" t="s">
        <v>159</v>
      </c>
    </row>
    <row r="546" spans="2:51" s="10" customFormat="1" ht="22.5" customHeight="1">
      <c r="B546" s="155"/>
      <c r="E546" s="156" t="s">
        <v>3</v>
      </c>
      <c r="F546" s="260" t="s">
        <v>1039</v>
      </c>
      <c r="G546" s="252"/>
      <c r="H546" s="252"/>
      <c r="I546" s="252"/>
      <c r="K546" s="157">
        <v>16.33</v>
      </c>
      <c r="R546" s="158"/>
      <c r="T546" s="159"/>
      <c r="AA546" s="160"/>
      <c r="AT546" s="156" t="s">
        <v>167</v>
      </c>
      <c r="AU546" s="156" t="s">
        <v>103</v>
      </c>
      <c r="AV546" s="10" t="s">
        <v>103</v>
      </c>
      <c r="AW546" s="10" t="s">
        <v>36</v>
      </c>
      <c r="AX546" s="10" t="s">
        <v>79</v>
      </c>
      <c r="AY546" s="156" t="s">
        <v>159</v>
      </c>
    </row>
    <row r="547" spans="2:51" s="10" customFormat="1" ht="22.5" customHeight="1">
      <c r="B547" s="155"/>
      <c r="E547" s="156" t="s">
        <v>3</v>
      </c>
      <c r="F547" s="260" t="s">
        <v>1040</v>
      </c>
      <c r="G547" s="252"/>
      <c r="H547" s="252"/>
      <c r="I547" s="252"/>
      <c r="K547" s="157">
        <v>6.8</v>
      </c>
      <c r="R547" s="158"/>
      <c r="T547" s="159"/>
      <c r="AA547" s="160"/>
      <c r="AT547" s="156" t="s">
        <v>167</v>
      </c>
      <c r="AU547" s="156" t="s">
        <v>103</v>
      </c>
      <c r="AV547" s="10" t="s">
        <v>103</v>
      </c>
      <c r="AW547" s="10" t="s">
        <v>36</v>
      </c>
      <c r="AX547" s="10" t="s">
        <v>79</v>
      </c>
      <c r="AY547" s="156" t="s">
        <v>159</v>
      </c>
    </row>
    <row r="548" spans="2:51" s="10" customFormat="1" ht="22.5" customHeight="1">
      <c r="B548" s="155"/>
      <c r="E548" s="156" t="s">
        <v>3</v>
      </c>
      <c r="F548" s="260" t="s">
        <v>1041</v>
      </c>
      <c r="G548" s="252"/>
      <c r="H548" s="252"/>
      <c r="I548" s="252"/>
      <c r="K548" s="157">
        <v>10.28</v>
      </c>
      <c r="R548" s="158"/>
      <c r="T548" s="159"/>
      <c r="AA548" s="160"/>
      <c r="AT548" s="156" t="s">
        <v>167</v>
      </c>
      <c r="AU548" s="156" t="s">
        <v>103</v>
      </c>
      <c r="AV548" s="10" t="s">
        <v>103</v>
      </c>
      <c r="AW548" s="10" t="s">
        <v>36</v>
      </c>
      <c r="AX548" s="10" t="s">
        <v>79</v>
      </c>
      <c r="AY548" s="156" t="s">
        <v>159</v>
      </c>
    </row>
    <row r="549" spans="2:51" s="10" customFormat="1" ht="22.5" customHeight="1">
      <c r="B549" s="155"/>
      <c r="E549" s="156" t="s">
        <v>3</v>
      </c>
      <c r="F549" s="260" t="s">
        <v>1042</v>
      </c>
      <c r="G549" s="252"/>
      <c r="H549" s="252"/>
      <c r="I549" s="252"/>
      <c r="K549" s="157">
        <v>10.28</v>
      </c>
      <c r="R549" s="158"/>
      <c r="T549" s="159"/>
      <c r="AA549" s="160"/>
      <c r="AT549" s="156" t="s">
        <v>167</v>
      </c>
      <c r="AU549" s="156" t="s">
        <v>103</v>
      </c>
      <c r="AV549" s="10" t="s">
        <v>103</v>
      </c>
      <c r="AW549" s="10" t="s">
        <v>36</v>
      </c>
      <c r="AX549" s="10" t="s">
        <v>79</v>
      </c>
      <c r="AY549" s="156" t="s">
        <v>159</v>
      </c>
    </row>
    <row r="550" spans="2:51" s="10" customFormat="1" ht="22.5" customHeight="1">
      <c r="B550" s="155"/>
      <c r="E550" s="156" t="s">
        <v>3</v>
      </c>
      <c r="F550" s="260" t="s">
        <v>1043</v>
      </c>
      <c r="G550" s="252"/>
      <c r="H550" s="252"/>
      <c r="I550" s="252"/>
      <c r="K550" s="157">
        <v>10.28</v>
      </c>
      <c r="R550" s="158"/>
      <c r="T550" s="159"/>
      <c r="AA550" s="160"/>
      <c r="AT550" s="156" t="s">
        <v>167</v>
      </c>
      <c r="AU550" s="156" t="s">
        <v>103</v>
      </c>
      <c r="AV550" s="10" t="s">
        <v>103</v>
      </c>
      <c r="AW550" s="10" t="s">
        <v>36</v>
      </c>
      <c r="AX550" s="10" t="s">
        <v>79</v>
      </c>
      <c r="AY550" s="156" t="s">
        <v>159</v>
      </c>
    </row>
    <row r="551" spans="2:51" s="11" customFormat="1" ht="22.5" customHeight="1">
      <c r="B551" s="161"/>
      <c r="E551" s="162" t="s">
        <v>3</v>
      </c>
      <c r="F551" s="253" t="s">
        <v>168</v>
      </c>
      <c r="G551" s="254"/>
      <c r="H551" s="254"/>
      <c r="I551" s="254"/>
      <c r="K551" s="163">
        <v>132.43</v>
      </c>
      <c r="R551" s="164"/>
      <c r="T551" s="165"/>
      <c r="AA551" s="166"/>
      <c r="AT551" s="167" t="s">
        <v>167</v>
      </c>
      <c r="AU551" s="167" t="s">
        <v>103</v>
      </c>
      <c r="AV551" s="11" t="s">
        <v>164</v>
      </c>
      <c r="AW551" s="11" t="s">
        <v>36</v>
      </c>
      <c r="AX551" s="11" t="s">
        <v>21</v>
      </c>
      <c r="AY551" s="167" t="s">
        <v>159</v>
      </c>
    </row>
    <row r="552" spans="2:65" s="1" customFormat="1" ht="31.5" customHeight="1">
      <c r="B552" s="121"/>
      <c r="C552" s="148" t="s">
        <v>597</v>
      </c>
      <c r="D552" s="148" t="s">
        <v>160</v>
      </c>
      <c r="E552" s="149" t="s">
        <v>584</v>
      </c>
      <c r="F552" s="247" t="s">
        <v>585</v>
      </c>
      <c r="G552" s="248"/>
      <c r="H552" s="248"/>
      <c r="I552" s="248"/>
      <c r="J552" s="150" t="s">
        <v>206</v>
      </c>
      <c r="K552" s="151">
        <v>18</v>
      </c>
      <c r="L552" s="249">
        <v>0</v>
      </c>
      <c r="M552" s="248"/>
      <c r="N552" s="250">
        <f>ROUND(L552*K552,2)</f>
        <v>0</v>
      </c>
      <c r="O552" s="248"/>
      <c r="P552" s="248"/>
      <c r="Q552" s="248"/>
      <c r="R552" s="123"/>
      <c r="T552" s="152" t="s">
        <v>3</v>
      </c>
      <c r="U552" s="40" t="s">
        <v>44</v>
      </c>
      <c r="W552" s="153">
        <f>V552*K552</f>
        <v>0</v>
      </c>
      <c r="X552" s="153">
        <v>0.00025</v>
      </c>
      <c r="Y552" s="153">
        <f>X552*K552</f>
        <v>0.0045000000000000005</v>
      </c>
      <c r="Z552" s="153">
        <v>0</v>
      </c>
      <c r="AA552" s="154">
        <f>Z552*K552</f>
        <v>0</v>
      </c>
      <c r="AR552" s="17" t="s">
        <v>196</v>
      </c>
      <c r="AT552" s="17" t="s">
        <v>160</v>
      </c>
      <c r="AU552" s="17" t="s">
        <v>103</v>
      </c>
      <c r="AY552" s="17" t="s">
        <v>159</v>
      </c>
      <c r="BE552" s="98">
        <f>IF(U552="základní",N552,0)</f>
        <v>0</v>
      </c>
      <c r="BF552" s="98">
        <f>IF(U552="snížená",N552,0)</f>
        <v>0</v>
      </c>
      <c r="BG552" s="98">
        <f>IF(U552="zákl. přenesená",N552,0)</f>
        <v>0</v>
      </c>
      <c r="BH552" s="98">
        <f>IF(U552="sníž. přenesená",N552,0)</f>
        <v>0</v>
      </c>
      <c r="BI552" s="98">
        <f>IF(U552="nulová",N552,0)</f>
        <v>0</v>
      </c>
      <c r="BJ552" s="17" t="s">
        <v>21</v>
      </c>
      <c r="BK552" s="98">
        <f>ROUND(L552*K552,2)</f>
        <v>0</v>
      </c>
      <c r="BL552" s="17" t="s">
        <v>196</v>
      </c>
      <c r="BM552" s="17" t="s">
        <v>895</v>
      </c>
    </row>
    <row r="553" spans="2:65" s="1" customFormat="1" ht="31.5" customHeight="1">
      <c r="B553" s="121"/>
      <c r="C553" s="148" t="s">
        <v>601</v>
      </c>
      <c r="D553" s="148" t="s">
        <v>160</v>
      </c>
      <c r="E553" s="149" t="s">
        <v>588</v>
      </c>
      <c r="F553" s="247" t="s">
        <v>589</v>
      </c>
      <c r="G553" s="248"/>
      <c r="H553" s="248"/>
      <c r="I553" s="248"/>
      <c r="J553" s="150" t="s">
        <v>206</v>
      </c>
      <c r="K553" s="151">
        <v>8</v>
      </c>
      <c r="L553" s="249">
        <v>0</v>
      </c>
      <c r="M553" s="248"/>
      <c r="N553" s="250">
        <f>ROUND(L553*K553,2)</f>
        <v>0</v>
      </c>
      <c r="O553" s="248"/>
      <c r="P553" s="248"/>
      <c r="Q553" s="248"/>
      <c r="R553" s="123"/>
      <c r="T553" s="152" t="s">
        <v>3</v>
      </c>
      <c r="U553" s="40" t="s">
        <v>44</v>
      </c>
      <c r="W553" s="153">
        <f>V553*K553</f>
        <v>0</v>
      </c>
      <c r="X553" s="153">
        <v>0.00025</v>
      </c>
      <c r="Y553" s="153">
        <f>X553*K553</f>
        <v>0.002</v>
      </c>
      <c r="Z553" s="153">
        <v>0</v>
      </c>
      <c r="AA553" s="154">
        <f>Z553*K553</f>
        <v>0</v>
      </c>
      <c r="AR553" s="17" t="s">
        <v>196</v>
      </c>
      <c r="AT553" s="17" t="s">
        <v>160</v>
      </c>
      <c r="AU553" s="17" t="s">
        <v>103</v>
      </c>
      <c r="AY553" s="17" t="s">
        <v>159</v>
      </c>
      <c r="BE553" s="98">
        <f>IF(U553="základní",N553,0)</f>
        <v>0</v>
      </c>
      <c r="BF553" s="98">
        <f>IF(U553="snížená",N553,0)</f>
        <v>0</v>
      </c>
      <c r="BG553" s="98">
        <f>IF(U553="zákl. přenesená",N553,0)</f>
        <v>0</v>
      </c>
      <c r="BH553" s="98">
        <f>IF(U553="sníž. přenesená",N553,0)</f>
        <v>0</v>
      </c>
      <c r="BI553" s="98">
        <f>IF(U553="nulová",N553,0)</f>
        <v>0</v>
      </c>
      <c r="BJ553" s="17" t="s">
        <v>21</v>
      </c>
      <c r="BK553" s="98">
        <f>ROUND(L553*K553,2)</f>
        <v>0</v>
      </c>
      <c r="BL553" s="17" t="s">
        <v>196</v>
      </c>
      <c r="BM553" s="17" t="s">
        <v>896</v>
      </c>
    </row>
    <row r="554" spans="2:51" s="10" customFormat="1" ht="22.5" customHeight="1">
      <c r="B554" s="155"/>
      <c r="E554" s="156" t="s">
        <v>3</v>
      </c>
      <c r="F554" s="251" t="s">
        <v>1044</v>
      </c>
      <c r="G554" s="252"/>
      <c r="H554" s="252"/>
      <c r="I554" s="252"/>
      <c r="K554" s="157">
        <v>8</v>
      </c>
      <c r="R554" s="158"/>
      <c r="T554" s="159"/>
      <c r="AA554" s="160"/>
      <c r="AT554" s="156" t="s">
        <v>167</v>
      </c>
      <c r="AU554" s="156" t="s">
        <v>103</v>
      </c>
      <c r="AV554" s="10" t="s">
        <v>103</v>
      </c>
      <c r="AW554" s="10" t="s">
        <v>36</v>
      </c>
      <c r="AX554" s="10" t="s">
        <v>79</v>
      </c>
      <c r="AY554" s="156" t="s">
        <v>159</v>
      </c>
    </row>
    <row r="555" spans="2:51" s="11" customFormat="1" ht="22.5" customHeight="1">
      <c r="B555" s="161"/>
      <c r="E555" s="162" t="s">
        <v>3</v>
      </c>
      <c r="F555" s="253" t="s">
        <v>168</v>
      </c>
      <c r="G555" s="254"/>
      <c r="H555" s="254"/>
      <c r="I555" s="254"/>
      <c r="K555" s="163">
        <v>8</v>
      </c>
      <c r="R555" s="164"/>
      <c r="T555" s="165"/>
      <c r="AA555" s="166"/>
      <c r="AT555" s="167" t="s">
        <v>167</v>
      </c>
      <c r="AU555" s="167" t="s">
        <v>103</v>
      </c>
      <c r="AV555" s="11" t="s">
        <v>164</v>
      </c>
      <c r="AW555" s="11" t="s">
        <v>36</v>
      </c>
      <c r="AX555" s="11" t="s">
        <v>21</v>
      </c>
      <c r="AY555" s="167" t="s">
        <v>159</v>
      </c>
    </row>
    <row r="556" spans="2:65" s="1" customFormat="1" ht="31.5" customHeight="1">
      <c r="B556" s="121"/>
      <c r="C556" s="148" t="s">
        <v>606</v>
      </c>
      <c r="D556" s="148" t="s">
        <v>160</v>
      </c>
      <c r="E556" s="149" t="s">
        <v>593</v>
      </c>
      <c r="F556" s="247" t="s">
        <v>594</v>
      </c>
      <c r="G556" s="248"/>
      <c r="H556" s="248"/>
      <c r="I556" s="248"/>
      <c r="J556" s="150" t="s">
        <v>211</v>
      </c>
      <c r="K556" s="151">
        <v>8</v>
      </c>
      <c r="L556" s="249">
        <v>0</v>
      </c>
      <c r="M556" s="248"/>
      <c r="N556" s="250">
        <f>ROUND(L556*K556,2)</f>
        <v>0</v>
      </c>
      <c r="O556" s="248"/>
      <c r="P556" s="248"/>
      <c r="Q556" s="248"/>
      <c r="R556" s="123"/>
      <c r="T556" s="152" t="s">
        <v>3</v>
      </c>
      <c r="U556" s="40" t="s">
        <v>44</v>
      </c>
      <c r="W556" s="153">
        <f>V556*K556</f>
        <v>0</v>
      </c>
      <c r="X556" s="153">
        <v>0.00212</v>
      </c>
      <c r="Y556" s="153">
        <f>X556*K556</f>
        <v>0.01696</v>
      </c>
      <c r="Z556" s="153">
        <v>0</v>
      </c>
      <c r="AA556" s="154">
        <f>Z556*K556</f>
        <v>0</v>
      </c>
      <c r="AR556" s="17" t="s">
        <v>196</v>
      </c>
      <c r="AT556" s="17" t="s">
        <v>160</v>
      </c>
      <c r="AU556" s="17" t="s">
        <v>103</v>
      </c>
      <c r="AY556" s="17" t="s">
        <v>159</v>
      </c>
      <c r="BE556" s="98">
        <f>IF(U556="základní",N556,0)</f>
        <v>0</v>
      </c>
      <c r="BF556" s="98">
        <f>IF(U556="snížená",N556,0)</f>
        <v>0</v>
      </c>
      <c r="BG556" s="98">
        <f>IF(U556="zákl. přenesená",N556,0)</f>
        <v>0</v>
      </c>
      <c r="BH556" s="98">
        <f>IF(U556="sníž. přenesená",N556,0)</f>
        <v>0</v>
      </c>
      <c r="BI556" s="98">
        <f>IF(U556="nulová",N556,0)</f>
        <v>0</v>
      </c>
      <c r="BJ556" s="17" t="s">
        <v>21</v>
      </c>
      <c r="BK556" s="98">
        <f>ROUND(L556*K556,2)</f>
        <v>0</v>
      </c>
      <c r="BL556" s="17" t="s">
        <v>196</v>
      </c>
      <c r="BM556" s="17" t="s">
        <v>898</v>
      </c>
    </row>
    <row r="557" spans="2:51" s="10" customFormat="1" ht="22.5" customHeight="1">
      <c r="B557" s="155"/>
      <c r="E557" s="156" t="s">
        <v>3</v>
      </c>
      <c r="F557" s="251" t="s">
        <v>1045</v>
      </c>
      <c r="G557" s="252"/>
      <c r="H557" s="252"/>
      <c r="I557" s="252"/>
      <c r="K557" s="157">
        <v>8</v>
      </c>
      <c r="R557" s="158"/>
      <c r="T557" s="159"/>
      <c r="AA557" s="160"/>
      <c r="AT557" s="156" t="s">
        <v>167</v>
      </c>
      <c r="AU557" s="156" t="s">
        <v>103</v>
      </c>
      <c r="AV557" s="10" t="s">
        <v>103</v>
      </c>
      <c r="AW557" s="10" t="s">
        <v>36</v>
      </c>
      <c r="AX557" s="10" t="s">
        <v>79</v>
      </c>
      <c r="AY557" s="156" t="s">
        <v>159</v>
      </c>
    </row>
    <row r="558" spans="2:51" s="11" customFormat="1" ht="22.5" customHeight="1">
      <c r="B558" s="161"/>
      <c r="E558" s="162" t="s">
        <v>3</v>
      </c>
      <c r="F558" s="253" t="s">
        <v>168</v>
      </c>
      <c r="G558" s="254"/>
      <c r="H558" s="254"/>
      <c r="I558" s="254"/>
      <c r="K558" s="163">
        <v>8</v>
      </c>
      <c r="R558" s="164"/>
      <c r="T558" s="165"/>
      <c r="AA558" s="166"/>
      <c r="AT558" s="167" t="s">
        <v>167</v>
      </c>
      <c r="AU558" s="167" t="s">
        <v>103</v>
      </c>
      <c r="AV558" s="11" t="s">
        <v>164</v>
      </c>
      <c r="AW558" s="11" t="s">
        <v>36</v>
      </c>
      <c r="AX558" s="11" t="s">
        <v>21</v>
      </c>
      <c r="AY558" s="167" t="s">
        <v>159</v>
      </c>
    </row>
    <row r="559" spans="2:65" s="1" customFormat="1" ht="31.5" customHeight="1">
      <c r="B559" s="121"/>
      <c r="C559" s="148" t="s">
        <v>610</v>
      </c>
      <c r="D559" s="148" t="s">
        <v>160</v>
      </c>
      <c r="E559" s="149" t="s">
        <v>598</v>
      </c>
      <c r="F559" s="247" t="s">
        <v>599</v>
      </c>
      <c r="G559" s="248"/>
      <c r="H559" s="248"/>
      <c r="I559" s="248"/>
      <c r="J559" s="150" t="s">
        <v>229</v>
      </c>
      <c r="K559" s="151">
        <v>1.757</v>
      </c>
      <c r="L559" s="249">
        <v>0</v>
      </c>
      <c r="M559" s="248"/>
      <c r="N559" s="250">
        <f>ROUND(L559*K559,2)</f>
        <v>0</v>
      </c>
      <c r="O559" s="248"/>
      <c r="P559" s="248"/>
      <c r="Q559" s="248"/>
      <c r="R559" s="123"/>
      <c r="T559" s="152" t="s">
        <v>3</v>
      </c>
      <c r="U559" s="40" t="s">
        <v>44</v>
      </c>
      <c r="W559" s="153">
        <f>V559*K559</f>
        <v>0</v>
      </c>
      <c r="X559" s="153">
        <v>0</v>
      </c>
      <c r="Y559" s="153">
        <f>X559*K559</f>
        <v>0</v>
      </c>
      <c r="Z559" s="153">
        <v>0</v>
      </c>
      <c r="AA559" s="154">
        <f>Z559*K559</f>
        <v>0</v>
      </c>
      <c r="AR559" s="17" t="s">
        <v>196</v>
      </c>
      <c r="AT559" s="17" t="s">
        <v>160</v>
      </c>
      <c r="AU559" s="17" t="s">
        <v>103</v>
      </c>
      <c r="AY559" s="17" t="s">
        <v>159</v>
      </c>
      <c r="BE559" s="98">
        <f>IF(U559="základní",N559,0)</f>
        <v>0</v>
      </c>
      <c r="BF559" s="98">
        <f>IF(U559="snížená",N559,0)</f>
        <v>0</v>
      </c>
      <c r="BG559" s="98">
        <f>IF(U559="zákl. přenesená",N559,0)</f>
        <v>0</v>
      </c>
      <c r="BH559" s="98">
        <f>IF(U559="sníž. přenesená",N559,0)</f>
        <v>0</v>
      </c>
      <c r="BI559" s="98">
        <f>IF(U559="nulová",N559,0)</f>
        <v>0</v>
      </c>
      <c r="BJ559" s="17" t="s">
        <v>21</v>
      </c>
      <c r="BK559" s="98">
        <f>ROUND(L559*K559,2)</f>
        <v>0</v>
      </c>
      <c r="BL559" s="17" t="s">
        <v>196</v>
      </c>
      <c r="BM559" s="17" t="s">
        <v>900</v>
      </c>
    </row>
    <row r="560" spans="2:63" s="9" customFormat="1" ht="29.85" customHeight="1">
      <c r="B560" s="138"/>
      <c r="D560" s="147" t="s">
        <v>127</v>
      </c>
      <c r="E560" s="147"/>
      <c r="F560" s="147"/>
      <c r="G560" s="147"/>
      <c r="H560" s="147"/>
      <c r="I560" s="147"/>
      <c r="J560" s="147"/>
      <c r="K560" s="147"/>
      <c r="L560" s="147"/>
      <c r="M560" s="147"/>
      <c r="N560" s="273">
        <f>BK560</f>
        <v>0</v>
      </c>
      <c r="O560" s="274"/>
      <c r="P560" s="274"/>
      <c r="Q560" s="274"/>
      <c r="R560" s="140"/>
      <c r="T560" s="141"/>
      <c r="W560" s="142">
        <f>SUM(W561:W571)</f>
        <v>0</v>
      </c>
      <c r="Y560" s="142">
        <f>SUM(Y561:Y571)</f>
        <v>0</v>
      </c>
      <c r="AA560" s="143">
        <f>SUM(AA561:AA571)</f>
        <v>0</v>
      </c>
      <c r="AR560" s="144" t="s">
        <v>103</v>
      </c>
      <c r="AT560" s="145" t="s">
        <v>78</v>
      </c>
      <c r="AU560" s="145" t="s">
        <v>21</v>
      </c>
      <c r="AY560" s="144" t="s">
        <v>159</v>
      </c>
      <c r="BK560" s="146">
        <f>SUM(BK561:BK571)</f>
        <v>0</v>
      </c>
    </row>
    <row r="561" spans="2:65" s="1" customFormat="1" ht="42.75" customHeight="1">
      <c r="B561" s="121"/>
      <c r="C561" s="148" t="s">
        <v>615</v>
      </c>
      <c r="D561" s="148" t="s">
        <v>160</v>
      </c>
      <c r="E561" s="149" t="s">
        <v>620</v>
      </c>
      <c r="F561" s="247" t="s">
        <v>1091</v>
      </c>
      <c r="G561" s="248"/>
      <c r="H561" s="248"/>
      <c r="I561" s="248"/>
      <c r="J561" s="150" t="s">
        <v>1090</v>
      </c>
      <c r="K561" s="151">
        <v>1</v>
      </c>
      <c r="L561" s="249">
        <v>0</v>
      </c>
      <c r="M561" s="248"/>
      <c r="N561" s="250">
        <f>ROUND(L561*K561,2)</f>
        <v>0</v>
      </c>
      <c r="O561" s="248"/>
      <c r="P561" s="248"/>
      <c r="Q561" s="248"/>
      <c r="R561" s="123"/>
      <c r="T561" s="152" t="s">
        <v>3</v>
      </c>
      <c r="U561" s="40" t="s">
        <v>44</v>
      </c>
      <c r="W561" s="153">
        <f>V561*K561</f>
        <v>0</v>
      </c>
      <c r="X561" s="153">
        <v>0</v>
      </c>
      <c r="Y561" s="153">
        <f>X561*K561</f>
        <v>0</v>
      </c>
      <c r="Z561" s="153">
        <v>0</v>
      </c>
      <c r="AA561" s="154">
        <f>Z561*K561</f>
        <v>0</v>
      </c>
      <c r="AR561" s="17" t="s">
        <v>196</v>
      </c>
      <c r="AT561" s="17" t="s">
        <v>160</v>
      </c>
      <c r="AU561" s="17" t="s">
        <v>103</v>
      </c>
      <c r="AY561" s="17" t="s">
        <v>159</v>
      </c>
      <c r="BE561" s="98">
        <f>IF(U561="základní",N561,0)</f>
        <v>0</v>
      </c>
      <c r="BF561" s="98">
        <f>IF(U561="snížená",N561,0)</f>
        <v>0</v>
      </c>
      <c r="BG561" s="98">
        <f>IF(U561="zákl. přenesená",N561,0)</f>
        <v>0</v>
      </c>
      <c r="BH561" s="98">
        <f>IF(U561="sníž. přenesená",N561,0)</f>
        <v>0</v>
      </c>
      <c r="BI561" s="98">
        <f>IF(U561="nulová",N561,0)</f>
        <v>0</v>
      </c>
      <c r="BJ561" s="17" t="s">
        <v>21</v>
      </c>
      <c r="BK561" s="98">
        <f>ROUND(L561*K561,2)</f>
        <v>0</v>
      </c>
      <c r="BL561" s="17" t="s">
        <v>196</v>
      </c>
      <c r="BM561" s="17" t="s">
        <v>901</v>
      </c>
    </row>
    <row r="562" spans="2:65" s="1" customFormat="1" ht="22.5" customHeight="1">
      <c r="B562" s="121"/>
      <c r="C562" s="148" t="s">
        <v>1071</v>
      </c>
      <c r="D562" s="148" t="s">
        <v>160</v>
      </c>
      <c r="E562" s="149" t="s">
        <v>624</v>
      </c>
      <c r="F562" s="247" t="s">
        <v>625</v>
      </c>
      <c r="G562" s="248"/>
      <c r="H562" s="248"/>
      <c r="I562" s="248"/>
      <c r="J562" s="150" t="s">
        <v>291</v>
      </c>
      <c r="K562" s="151">
        <v>253</v>
      </c>
      <c r="L562" s="249">
        <v>0</v>
      </c>
      <c r="M562" s="248"/>
      <c r="N562" s="250">
        <f>ROUND(L562*K562,2)</f>
        <v>0</v>
      </c>
      <c r="O562" s="248"/>
      <c r="P562" s="248"/>
      <c r="Q562" s="248"/>
      <c r="R562" s="123"/>
      <c r="T562" s="152"/>
      <c r="U562" s="40"/>
      <c r="W562" s="153"/>
      <c r="X562" s="153"/>
      <c r="Y562" s="153"/>
      <c r="Z562" s="153"/>
      <c r="AA562" s="154"/>
      <c r="AR562" s="17"/>
      <c r="AT562" s="17"/>
      <c r="AU562" s="17"/>
      <c r="AY562" s="17"/>
      <c r="BE562" s="98"/>
      <c r="BF562" s="98"/>
      <c r="BG562" s="98"/>
      <c r="BH562" s="98"/>
      <c r="BI562" s="98"/>
      <c r="BJ562" s="17"/>
      <c r="BK562" s="98">
        <f>ROUND(L562*K562,2)</f>
        <v>0</v>
      </c>
      <c r="BL562" s="17"/>
      <c r="BM562" s="17"/>
    </row>
    <row r="563" spans="2:65" s="1" customFormat="1" ht="22.5" customHeight="1">
      <c r="B563" s="121"/>
      <c r="C563" s="10"/>
      <c r="D563" s="10"/>
      <c r="E563" s="156" t="s">
        <v>3</v>
      </c>
      <c r="F563" s="251" t="s">
        <v>627</v>
      </c>
      <c r="G563" s="252"/>
      <c r="H563" s="252"/>
      <c r="I563" s="252"/>
      <c r="J563" s="10"/>
      <c r="K563" s="157">
        <v>220</v>
      </c>
      <c r="L563" s="10"/>
      <c r="M563" s="10"/>
      <c r="N563" s="10"/>
      <c r="O563" s="10"/>
      <c r="P563" s="10"/>
      <c r="Q563" s="10"/>
      <c r="R563" s="123"/>
      <c r="T563" s="152"/>
      <c r="U563" s="40"/>
      <c r="W563" s="153"/>
      <c r="X563" s="153"/>
      <c r="Y563" s="153"/>
      <c r="Z563" s="153"/>
      <c r="AA563" s="154"/>
      <c r="AR563" s="17"/>
      <c r="AT563" s="17"/>
      <c r="AU563" s="17"/>
      <c r="AY563" s="17"/>
      <c r="BE563" s="98"/>
      <c r="BF563" s="98"/>
      <c r="BG563" s="98"/>
      <c r="BH563" s="98"/>
      <c r="BI563" s="98"/>
      <c r="BJ563" s="17"/>
      <c r="BK563" s="98"/>
      <c r="BL563" s="17"/>
      <c r="BM563" s="17"/>
    </row>
    <row r="564" spans="2:65" s="1" customFormat="1" ht="22.5" customHeight="1">
      <c r="B564" s="121"/>
      <c r="C564" s="10"/>
      <c r="D564" s="10"/>
      <c r="E564" s="156" t="s">
        <v>3</v>
      </c>
      <c r="F564" s="260" t="s">
        <v>628</v>
      </c>
      <c r="G564" s="252"/>
      <c r="H564" s="252"/>
      <c r="I564" s="252"/>
      <c r="J564" s="10"/>
      <c r="K564" s="157">
        <v>33</v>
      </c>
      <c r="L564" s="10"/>
      <c r="M564" s="10"/>
      <c r="N564" s="10"/>
      <c r="O564" s="10"/>
      <c r="P564" s="10"/>
      <c r="Q564" s="10"/>
      <c r="R564" s="123"/>
      <c r="T564" s="152"/>
      <c r="U564" s="40"/>
      <c r="W564" s="153"/>
      <c r="X564" s="153"/>
      <c r="Y564" s="153"/>
      <c r="Z564" s="153"/>
      <c r="AA564" s="154"/>
      <c r="AR564" s="17"/>
      <c r="AT564" s="17"/>
      <c r="AU564" s="17"/>
      <c r="AY564" s="17"/>
      <c r="BE564" s="98"/>
      <c r="BF564" s="98"/>
      <c r="BG564" s="98"/>
      <c r="BH564" s="98"/>
      <c r="BI564" s="98"/>
      <c r="BJ564" s="17"/>
      <c r="BK564" s="98"/>
      <c r="BL564" s="17"/>
      <c r="BM564" s="17"/>
    </row>
    <row r="565" spans="2:65" s="1" customFormat="1" ht="22.5" customHeight="1">
      <c r="B565" s="121"/>
      <c r="C565" s="11"/>
      <c r="D565" s="11"/>
      <c r="E565" s="162" t="s">
        <v>3</v>
      </c>
      <c r="F565" s="253" t="s">
        <v>168</v>
      </c>
      <c r="G565" s="254"/>
      <c r="H565" s="254"/>
      <c r="I565" s="254"/>
      <c r="J565" s="11"/>
      <c r="K565" s="163">
        <v>253</v>
      </c>
      <c r="L565" s="11"/>
      <c r="M565" s="11"/>
      <c r="N565" s="11"/>
      <c r="O565" s="11"/>
      <c r="P565" s="11"/>
      <c r="Q565" s="11"/>
      <c r="R565" s="123"/>
      <c r="T565" s="152"/>
      <c r="U565" s="40"/>
      <c r="W565" s="153"/>
      <c r="X565" s="153"/>
      <c r="Y565" s="153"/>
      <c r="Z565" s="153"/>
      <c r="AA565" s="154"/>
      <c r="AR565" s="17"/>
      <c r="AT565" s="17"/>
      <c r="AU565" s="17"/>
      <c r="AY565" s="17"/>
      <c r="BE565" s="98"/>
      <c r="BF565" s="98"/>
      <c r="BG565" s="98"/>
      <c r="BH565" s="98"/>
      <c r="BI565" s="98"/>
      <c r="BJ565" s="17"/>
      <c r="BK565" s="98"/>
      <c r="BL565" s="17"/>
      <c r="BM565" s="17"/>
    </row>
    <row r="566" spans="2:65" s="1" customFormat="1" ht="22.5" customHeight="1">
      <c r="B566" s="121"/>
      <c r="C566" s="168" t="s">
        <v>1072</v>
      </c>
      <c r="D566" s="168" t="s">
        <v>262</v>
      </c>
      <c r="E566" s="169" t="s">
        <v>630</v>
      </c>
      <c r="F566" s="256" t="s">
        <v>631</v>
      </c>
      <c r="G566" s="257"/>
      <c r="H566" s="257"/>
      <c r="I566" s="257"/>
      <c r="J566" s="170" t="s">
        <v>291</v>
      </c>
      <c r="K566" s="171">
        <v>275</v>
      </c>
      <c r="L566" s="258">
        <v>0</v>
      </c>
      <c r="M566" s="257"/>
      <c r="N566" s="259">
        <f>ROUND(L566*K566,2)</f>
        <v>0</v>
      </c>
      <c r="O566" s="248"/>
      <c r="P566" s="248"/>
      <c r="Q566" s="248"/>
      <c r="R566" s="123"/>
      <c r="T566" s="152"/>
      <c r="U566" s="40"/>
      <c r="W566" s="153"/>
      <c r="X566" s="153"/>
      <c r="Y566" s="153"/>
      <c r="Z566" s="153"/>
      <c r="AA566" s="154"/>
      <c r="AR566" s="17"/>
      <c r="AT566" s="17"/>
      <c r="AU566" s="17"/>
      <c r="AY566" s="17"/>
      <c r="BE566" s="98"/>
      <c r="BF566" s="98"/>
      <c r="BG566" s="98"/>
      <c r="BH566" s="98"/>
      <c r="BI566" s="98"/>
      <c r="BJ566" s="17"/>
      <c r="BK566" s="98">
        <f>ROUND(L566*K566,2)</f>
        <v>0</v>
      </c>
      <c r="BL566" s="17"/>
      <c r="BM566" s="17"/>
    </row>
    <row r="567" spans="2:65" s="1" customFormat="1" ht="22.5" customHeight="1">
      <c r="B567" s="121"/>
      <c r="C567" s="10"/>
      <c r="D567" s="10"/>
      <c r="E567" s="156" t="s">
        <v>3</v>
      </c>
      <c r="F567" s="251" t="s">
        <v>627</v>
      </c>
      <c r="G567" s="252"/>
      <c r="H567" s="252"/>
      <c r="I567" s="252"/>
      <c r="J567" s="10"/>
      <c r="K567" s="157">
        <v>220</v>
      </c>
      <c r="L567" s="10"/>
      <c r="M567" s="10"/>
      <c r="N567" s="10"/>
      <c r="O567" s="10"/>
      <c r="P567" s="10"/>
      <c r="Q567" s="10"/>
      <c r="R567" s="123"/>
      <c r="T567" s="152"/>
      <c r="U567" s="40"/>
      <c r="W567" s="153"/>
      <c r="X567" s="153"/>
      <c r="Y567" s="153"/>
      <c r="Z567" s="153"/>
      <c r="AA567" s="154"/>
      <c r="AR567" s="17"/>
      <c r="AT567" s="17"/>
      <c r="AU567" s="17"/>
      <c r="AY567" s="17"/>
      <c r="BE567" s="98"/>
      <c r="BF567" s="98"/>
      <c r="BG567" s="98"/>
      <c r="BH567" s="98"/>
      <c r="BI567" s="98"/>
      <c r="BJ567" s="17"/>
      <c r="BK567" s="98"/>
      <c r="BL567" s="17"/>
      <c r="BM567" s="17"/>
    </row>
    <row r="568" spans="2:65" s="1" customFormat="1" ht="22.5" customHeight="1">
      <c r="B568" s="121"/>
      <c r="C568" s="10"/>
      <c r="D568" s="10"/>
      <c r="E568" s="156" t="s">
        <v>3</v>
      </c>
      <c r="F568" s="260" t="s">
        <v>633</v>
      </c>
      <c r="G568" s="252"/>
      <c r="H568" s="252"/>
      <c r="I568" s="252"/>
      <c r="J568" s="10"/>
      <c r="K568" s="157">
        <v>22</v>
      </c>
      <c r="L568" s="10"/>
      <c r="M568" s="10"/>
      <c r="N568" s="10"/>
      <c r="O568" s="10"/>
      <c r="P568" s="10"/>
      <c r="Q568" s="10"/>
      <c r="R568" s="123"/>
      <c r="T568" s="152"/>
      <c r="U568" s="40"/>
      <c r="W568" s="153"/>
      <c r="X568" s="153"/>
      <c r="Y568" s="153"/>
      <c r="Z568" s="153"/>
      <c r="AA568" s="154"/>
      <c r="AR568" s="17"/>
      <c r="AT568" s="17"/>
      <c r="AU568" s="17"/>
      <c r="AY568" s="17"/>
      <c r="BE568" s="98"/>
      <c r="BF568" s="98"/>
      <c r="BG568" s="98"/>
      <c r="BH568" s="98"/>
      <c r="BI568" s="98"/>
      <c r="BJ568" s="17"/>
      <c r="BK568" s="98"/>
      <c r="BL568" s="17"/>
      <c r="BM568" s="17"/>
    </row>
    <row r="569" spans="2:65" s="1" customFormat="1" ht="22.5" customHeight="1">
      <c r="B569" s="121"/>
      <c r="C569" s="10"/>
      <c r="D569" s="10"/>
      <c r="E569" s="156" t="s">
        <v>3</v>
      </c>
      <c r="F569" s="260" t="s">
        <v>628</v>
      </c>
      <c r="G569" s="252"/>
      <c r="H569" s="252"/>
      <c r="I569" s="252"/>
      <c r="J569" s="10"/>
      <c r="K569" s="157">
        <v>33</v>
      </c>
      <c r="L569" s="10"/>
      <c r="M569" s="10"/>
      <c r="N569" s="10"/>
      <c r="O569" s="10"/>
      <c r="P569" s="10"/>
      <c r="Q569" s="10"/>
      <c r="R569" s="123"/>
      <c r="T569" s="152"/>
      <c r="U569" s="40"/>
      <c r="W569" s="153"/>
      <c r="X569" s="153"/>
      <c r="Y569" s="153"/>
      <c r="Z569" s="153"/>
      <c r="AA569" s="154"/>
      <c r="AR569" s="17"/>
      <c r="AT569" s="17"/>
      <c r="AU569" s="17"/>
      <c r="AY569" s="17"/>
      <c r="BE569" s="98"/>
      <c r="BF569" s="98"/>
      <c r="BG569" s="98"/>
      <c r="BH569" s="98"/>
      <c r="BI569" s="98"/>
      <c r="BJ569" s="17"/>
      <c r="BK569" s="98"/>
      <c r="BL569" s="17"/>
      <c r="BM569" s="17"/>
    </row>
    <row r="570" spans="2:65" s="1" customFormat="1" ht="22.5" customHeight="1">
      <c r="B570" s="121"/>
      <c r="C570" s="11"/>
      <c r="D570" s="11"/>
      <c r="E570" s="162" t="s">
        <v>3</v>
      </c>
      <c r="F570" s="253" t="s">
        <v>168</v>
      </c>
      <c r="G570" s="254"/>
      <c r="H570" s="254"/>
      <c r="I570" s="254"/>
      <c r="J570" s="11"/>
      <c r="K570" s="163">
        <v>275</v>
      </c>
      <c r="L570" s="11"/>
      <c r="M570" s="11"/>
      <c r="N570" s="11"/>
      <c r="O570" s="11"/>
      <c r="P570" s="11"/>
      <c r="Q570" s="11"/>
      <c r="R570" s="123"/>
      <c r="T570" s="152"/>
      <c r="U570" s="40"/>
      <c r="W570" s="153"/>
      <c r="X570" s="153"/>
      <c r="Y570" s="153"/>
      <c r="Z570" s="153"/>
      <c r="AA570" s="154"/>
      <c r="AR570" s="17"/>
      <c r="AT570" s="17"/>
      <c r="AU570" s="17"/>
      <c r="AY570" s="17"/>
      <c r="BE570" s="98"/>
      <c r="BF570" s="98"/>
      <c r="BG570" s="98"/>
      <c r="BH570" s="98"/>
      <c r="BI570" s="98"/>
      <c r="BJ570" s="17"/>
      <c r="BK570" s="98"/>
      <c r="BL570" s="17"/>
      <c r="BM570" s="17"/>
    </row>
    <row r="571" spans="2:65" s="1" customFormat="1" ht="31.5" customHeight="1">
      <c r="B571" s="121"/>
      <c r="C571" s="148" t="s">
        <v>622</v>
      </c>
      <c r="D571" s="148" t="s">
        <v>160</v>
      </c>
      <c r="E571" s="149" t="s">
        <v>634</v>
      </c>
      <c r="F571" s="247" t="s">
        <v>635</v>
      </c>
      <c r="G571" s="248"/>
      <c r="H571" s="248"/>
      <c r="I571" s="248"/>
      <c r="J571" s="150" t="s">
        <v>229</v>
      </c>
      <c r="K571" s="151">
        <v>0.425</v>
      </c>
      <c r="L571" s="249">
        <v>0</v>
      </c>
      <c r="M571" s="248"/>
      <c r="N571" s="250">
        <f>ROUND(L571*K571,2)</f>
        <v>0</v>
      </c>
      <c r="O571" s="248"/>
      <c r="P571" s="248"/>
      <c r="Q571" s="248"/>
      <c r="R571" s="123"/>
      <c r="T571" s="152" t="s">
        <v>3</v>
      </c>
      <c r="U571" s="40" t="s">
        <v>44</v>
      </c>
      <c r="W571" s="153">
        <f>V571*K571</f>
        <v>0</v>
      </c>
      <c r="X571" s="153">
        <v>0</v>
      </c>
      <c r="Y571" s="153">
        <f>X571*K571</f>
        <v>0</v>
      </c>
      <c r="Z571" s="153">
        <v>0</v>
      </c>
      <c r="AA571" s="154">
        <f>Z571*K571</f>
        <v>0</v>
      </c>
      <c r="AR571" s="17" t="s">
        <v>196</v>
      </c>
      <c r="AT571" s="17" t="s">
        <v>160</v>
      </c>
      <c r="AU571" s="17" t="s">
        <v>103</v>
      </c>
      <c r="AY571" s="17" t="s">
        <v>159</v>
      </c>
      <c r="BE571" s="98">
        <f>IF(U571="základní",N571,0)</f>
        <v>0</v>
      </c>
      <c r="BF571" s="98">
        <f>IF(U571="snížená",N571,0)</f>
        <v>0</v>
      </c>
      <c r="BG571" s="98">
        <f>IF(U571="zákl. přenesená",N571,0)</f>
        <v>0</v>
      </c>
      <c r="BH571" s="98">
        <f>IF(U571="sníž. přenesená",N571,0)</f>
        <v>0</v>
      </c>
      <c r="BI571" s="98">
        <f>IF(U571="nulová",N571,0)</f>
        <v>0</v>
      </c>
      <c r="BJ571" s="17" t="s">
        <v>21</v>
      </c>
      <c r="BK571" s="98">
        <f>ROUND(L571*K571,2)</f>
        <v>0</v>
      </c>
      <c r="BL571" s="17" t="s">
        <v>196</v>
      </c>
      <c r="BM571" s="17" t="s">
        <v>902</v>
      </c>
    </row>
    <row r="572" spans="2:63" s="9" customFormat="1" ht="29.85" customHeight="1">
      <c r="B572" s="138"/>
      <c r="D572" s="147" t="s">
        <v>128</v>
      </c>
      <c r="E572" s="147"/>
      <c r="F572" s="147"/>
      <c r="G572" s="147"/>
      <c r="H572" s="147"/>
      <c r="I572" s="147"/>
      <c r="J572" s="147"/>
      <c r="K572" s="147"/>
      <c r="L572" s="147"/>
      <c r="M572" s="147"/>
      <c r="N572" s="273">
        <f>BK572</f>
        <v>0</v>
      </c>
      <c r="O572" s="274"/>
      <c r="P572" s="274"/>
      <c r="Q572" s="274"/>
      <c r="R572" s="140"/>
      <c r="T572" s="141"/>
      <c r="W572" s="142">
        <f>SUM(W573:W644)</f>
        <v>0</v>
      </c>
      <c r="Y572" s="142">
        <f>SUM(Y573:Y644)</f>
        <v>0.17119971</v>
      </c>
      <c r="AA572" s="143">
        <f>SUM(AA573:AA644)</f>
        <v>0</v>
      </c>
      <c r="AR572" s="144" t="s">
        <v>103</v>
      </c>
      <c r="AT572" s="145" t="s">
        <v>78</v>
      </c>
      <c r="AU572" s="145" t="s">
        <v>21</v>
      </c>
      <c r="AY572" s="144" t="s">
        <v>159</v>
      </c>
      <c r="BK572" s="146">
        <f>SUM(BK573:BK644)</f>
        <v>0</v>
      </c>
    </row>
    <row r="573" spans="2:65" s="1" customFormat="1" ht="31.5" customHeight="1">
      <c r="B573" s="121"/>
      <c r="C573" s="148" t="s">
        <v>623</v>
      </c>
      <c r="D573" s="148" t="s">
        <v>160</v>
      </c>
      <c r="E573" s="149" t="s">
        <v>638</v>
      </c>
      <c r="F573" s="247" t="s">
        <v>639</v>
      </c>
      <c r="G573" s="248"/>
      <c r="H573" s="248"/>
      <c r="I573" s="248"/>
      <c r="J573" s="150" t="s">
        <v>163</v>
      </c>
      <c r="K573" s="151">
        <v>478.5</v>
      </c>
      <c r="L573" s="249">
        <v>0</v>
      </c>
      <c r="M573" s="248"/>
      <c r="N573" s="250">
        <f>ROUND(L573*K573,2)</f>
        <v>0</v>
      </c>
      <c r="O573" s="248"/>
      <c r="P573" s="248"/>
      <c r="Q573" s="248"/>
      <c r="R573" s="123"/>
      <c r="T573" s="152" t="s">
        <v>3</v>
      </c>
      <c r="U573" s="40" t="s">
        <v>44</v>
      </c>
      <c r="W573" s="153">
        <f>V573*K573</f>
        <v>0</v>
      </c>
      <c r="X573" s="153">
        <v>0</v>
      </c>
      <c r="Y573" s="153">
        <f>X573*K573</f>
        <v>0</v>
      </c>
      <c r="Z573" s="153">
        <v>0</v>
      </c>
      <c r="AA573" s="154">
        <f>Z573*K573</f>
        <v>0</v>
      </c>
      <c r="AR573" s="17" t="s">
        <v>196</v>
      </c>
      <c r="AT573" s="17" t="s">
        <v>160</v>
      </c>
      <c r="AU573" s="17" t="s">
        <v>103</v>
      </c>
      <c r="AY573" s="17" t="s">
        <v>159</v>
      </c>
      <c r="BE573" s="98">
        <f>IF(U573="základní",N573,0)</f>
        <v>0</v>
      </c>
      <c r="BF573" s="98">
        <f>IF(U573="snížená",N573,0)</f>
        <v>0</v>
      </c>
      <c r="BG573" s="98">
        <f>IF(U573="zákl. přenesená",N573,0)</f>
        <v>0</v>
      </c>
      <c r="BH573" s="98">
        <f>IF(U573="sníž. přenesená",N573,0)</f>
        <v>0</v>
      </c>
      <c r="BI573" s="98">
        <f>IF(U573="nulová",N573,0)</f>
        <v>0</v>
      </c>
      <c r="BJ573" s="17" t="s">
        <v>21</v>
      </c>
      <c r="BK573" s="98">
        <f>ROUND(L573*K573,2)</f>
        <v>0</v>
      </c>
      <c r="BL573" s="17" t="s">
        <v>196</v>
      </c>
      <c r="BM573" s="17" t="s">
        <v>903</v>
      </c>
    </row>
    <row r="574" spans="2:51" s="10" customFormat="1" ht="22.5" customHeight="1">
      <c r="B574" s="155"/>
      <c r="E574" s="156" t="s">
        <v>3</v>
      </c>
      <c r="F574" s="251" t="s">
        <v>931</v>
      </c>
      <c r="G574" s="252"/>
      <c r="H574" s="252"/>
      <c r="I574" s="252"/>
      <c r="K574" s="157">
        <v>478.5</v>
      </c>
      <c r="R574" s="158"/>
      <c r="T574" s="159"/>
      <c r="AA574" s="160"/>
      <c r="AT574" s="156" t="s">
        <v>167</v>
      </c>
      <c r="AU574" s="156" t="s">
        <v>103</v>
      </c>
      <c r="AV574" s="10" t="s">
        <v>103</v>
      </c>
      <c r="AW574" s="10" t="s">
        <v>36</v>
      </c>
      <c r="AX574" s="10" t="s">
        <v>79</v>
      </c>
      <c r="AY574" s="156" t="s">
        <v>159</v>
      </c>
    </row>
    <row r="575" spans="2:51" s="11" customFormat="1" ht="22.5" customHeight="1">
      <c r="B575" s="161"/>
      <c r="E575" s="162" t="s">
        <v>3</v>
      </c>
      <c r="F575" s="253" t="s">
        <v>168</v>
      </c>
      <c r="G575" s="254"/>
      <c r="H575" s="254"/>
      <c r="I575" s="254"/>
      <c r="K575" s="163">
        <v>478.5</v>
      </c>
      <c r="R575" s="164"/>
      <c r="T575" s="165"/>
      <c r="AA575" s="166"/>
      <c r="AT575" s="167" t="s">
        <v>167</v>
      </c>
      <c r="AU575" s="167" t="s">
        <v>103</v>
      </c>
      <c r="AV575" s="11" t="s">
        <v>164</v>
      </c>
      <c r="AW575" s="11" t="s">
        <v>36</v>
      </c>
      <c r="AX575" s="11" t="s">
        <v>21</v>
      </c>
      <c r="AY575" s="167" t="s">
        <v>159</v>
      </c>
    </row>
    <row r="576" spans="2:65" s="1" customFormat="1" ht="22.5" customHeight="1">
      <c r="B576" s="121"/>
      <c r="C576" s="168" t="s">
        <v>629</v>
      </c>
      <c r="D576" s="168" t="s">
        <v>262</v>
      </c>
      <c r="E576" s="169" t="s">
        <v>642</v>
      </c>
      <c r="F576" s="256" t="s">
        <v>643</v>
      </c>
      <c r="G576" s="257"/>
      <c r="H576" s="257"/>
      <c r="I576" s="257"/>
      <c r="J576" s="170" t="s">
        <v>163</v>
      </c>
      <c r="K576" s="171">
        <v>502.425</v>
      </c>
      <c r="L576" s="258">
        <v>0</v>
      </c>
      <c r="M576" s="257"/>
      <c r="N576" s="259">
        <f>ROUND(L576*K576,2)</f>
        <v>0</v>
      </c>
      <c r="O576" s="248"/>
      <c r="P576" s="248"/>
      <c r="Q576" s="248"/>
      <c r="R576" s="123"/>
      <c r="T576" s="152" t="s">
        <v>3</v>
      </c>
      <c r="U576" s="40" t="s">
        <v>44</v>
      </c>
      <c r="W576" s="153">
        <f>V576*K576</f>
        <v>0</v>
      </c>
      <c r="X576" s="153">
        <v>0.00011</v>
      </c>
      <c r="Y576" s="153">
        <f>X576*K576</f>
        <v>0.05526675</v>
      </c>
      <c r="Z576" s="153">
        <v>0</v>
      </c>
      <c r="AA576" s="154">
        <f>Z576*K576</f>
        <v>0</v>
      </c>
      <c r="AR576" s="17" t="s">
        <v>265</v>
      </c>
      <c r="AT576" s="17" t="s">
        <v>262</v>
      </c>
      <c r="AU576" s="17" t="s">
        <v>103</v>
      </c>
      <c r="AY576" s="17" t="s">
        <v>159</v>
      </c>
      <c r="BE576" s="98">
        <f>IF(U576="základní",N576,0)</f>
        <v>0</v>
      </c>
      <c r="BF576" s="98">
        <f>IF(U576="snížená",N576,0)</f>
        <v>0</v>
      </c>
      <c r="BG576" s="98">
        <f>IF(U576="zákl. přenesená",N576,0)</f>
        <v>0</v>
      </c>
      <c r="BH576" s="98">
        <f>IF(U576="sníž. přenesená",N576,0)</f>
        <v>0</v>
      </c>
      <c r="BI576" s="98">
        <f>IF(U576="nulová",N576,0)</f>
        <v>0</v>
      </c>
      <c r="BJ576" s="17" t="s">
        <v>21</v>
      </c>
      <c r="BK576" s="98">
        <f>ROUND(L576*K576,2)</f>
        <v>0</v>
      </c>
      <c r="BL576" s="17" t="s">
        <v>196</v>
      </c>
      <c r="BM576" s="17" t="s">
        <v>904</v>
      </c>
    </row>
    <row r="577" spans="2:65" s="1" customFormat="1" ht="31.5" customHeight="1">
      <c r="B577" s="121"/>
      <c r="C577" s="148" t="s">
        <v>27</v>
      </c>
      <c r="D577" s="148" t="s">
        <v>160</v>
      </c>
      <c r="E577" s="149" t="s">
        <v>646</v>
      </c>
      <c r="F577" s="247" t="s">
        <v>647</v>
      </c>
      <c r="G577" s="248"/>
      <c r="H577" s="248"/>
      <c r="I577" s="248"/>
      <c r="J577" s="150" t="s">
        <v>163</v>
      </c>
      <c r="K577" s="151">
        <v>483.054</v>
      </c>
      <c r="L577" s="249">
        <v>0</v>
      </c>
      <c r="M577" s="248"/>
      <c r="N577" s="250">
        <f>ROUND(L577*K577,2)</f>
        <v>0</v>
      </c>
      <c r="O577" s="248"/>
      <c r="P577" s="248"/>
      <c r="Q577" s="248"/>
      <c r="R577" s="123"/>
      <c r="T577" s="152" t="s">
        <v>3</v>
      </c>
      <c r="U577" s="40" t="s">
        <v>44</v>
      </c>
      <c r="W577" s="153">
        <f>V577*K577</f>
        <v>0</v>
      </c>
      <c r="X577" s="153">
        <v>2E-05</v>
      </c>
      <c r="Y577" s="153">
        <f>X577*K577</f>
        <v>0.00966108</v>
      </c>
      <c r="Z577" s="153">
        <v>0</v>
      </c>
      <c r="AA577" s="154">
        <f>Z577*K577</f>
        <v>0</v>
      </c>
      <c r="AR577" s="17" t="s">
        <v>196</v>
      </c>
      <c r="AT577" s="17" t="s">
        <v>160</v>
      </c>
      <c r="AU577" s="17" t="s">
        <v>103</v>
      </c>
      <c r="AY577" s="17" t="s">
        <v>159</v>
      </c>
      <c r="BE577" s="98">
        <f>IF(U577="základní",N577,0)</f>
        <v>0</v>
      </c>
      <c r="BF577" s="98">
        <f>IF(U577="snížená",N577,0)</f>
        <v>0</v>
      </c>
      <c r="BG577" s="98">
        <f>IF(U577="zákl. přenesená",N577,0)</f>
        <v>0</v>
      </c>
      <c r="BH577" s="98">
        <f>IF(U577="sníž. přenesená",N577,0)</f>
        <v>0</v>
      </c>
      <c r="BI577" s="98">
        <f>IF(U577="nulová",N577,0)</f>
        <v>0</v>
      </c>
      <c r="BJ577" s="17" t="s">
        <v>21</v>
      </c>
      <c r="BK577" s="98">
        <f>ROUND(L577*K577,2)</f>
        <v>0</v>
      </c>
      <c r="BL577" s="17" t="s">
        <v>196</v>
      </c>
      <c r="BM577" s="17" t="s">
        <v>905</v>
      </c>
    </row>
    <row r="578" spans="2:51" s="12" customFormat="1" ht="22.5" customHeight="1">
      <c r="B578" s="172"/>
      <c r="E578" s="173" t="s">
        <v>3</v>
      </c>
      <c r="F578" s="261" t="s">
        <v>649</v>
      </c>
      <c r="G578" s="262"/>
      <c r="H578" s="262"/>
      <c r="I578" s="262"/>
      <c r="K578" s="174" t="s">
        <v>3</v>
      </c>
      <c r="R578" s="175"/>
      <c r="T578" s="176"/>
      <c r="AA578" s="177"/>
      <c r="AT578" s="174" t="s">
        <v>167</v>
      </c>
      <c r="AU578" s="174" t="s">
        <v>103</v>
      </c>
      <c r="AV578" s="12" t="s">
        <v>21</v>
      </c>
      <c r="AW578" s="12" t="s">
        <v>36</v>
      </c>
      <c r="AX578" s="12" t="s">
        <v>79</v>
      </c>
      <c r="AY578" s="174" t="s">
        <v>159</v>
      </c>
    </row>
    <row r="579" spans="2:51" s="12" customFormat="1" ht="22.5" customHeight="1">
      <c r="B579" s="172"/>
      <c r="E579" s="173" t="s">
        <v>3</v>
      </c>
      <c r="F579" s="275" t="s">
        <v>365</v>
      </c>
      <c r="G579" s="262"/>
      <c r="H579" s="262"/>
      <c r="I579" s="262"/>
      <c r="K579" s="174" t="s">
        <v>3</v>
      </c>
      <c r="R579" s="175"/>
      <c r="T579" s="176"/>
      <c r="AA579" s="177"/>
      <c r="AT579" s="174" t="s">
        <v>167</v>
      </c>
      <c r="AU579" s="174" t="s">
        <v>103</v>
      </c>
      <c r="AV579" s="12" t="s">
        <v>21</v>
      </c>
      <c r="AW579" s="12" t="s">
        <v>36</v>
      </c>
      <c r="AX579" s="12" t="s">
        <v>79</v>
      </c>
      <c r="AY579" s="174" t="s">
        <v>159</v>
      </c>
    </row>
    <row r="580" spans="2:51" s="12" customFormat="1" ht="22.5" customHeight="1">
      <c r="B580" s="172"/>
      <c r="E580" s="173" t="s">
        <v>3</v>
      </c>
      <c r="F580" s="275" t="s">
        <v>936</v>
      </c>
      <c r="G580" s="262"/>
      <c r="H580" s="262"/>
      <c r="I580" s="262"/>
      <c r="K580" s="174" t="s">
        <v>3</v>
      </c>
      <c r="R580" s="175"/>
      <c r="T580" s="176"/>
      <c r="AA580" s="177"/>
      <c r="AT580" s="174" t="s">
        <v>167</v>
      </c>
      <c r="AU580" s="174" t="s">
        <v>103</v>
      </c>
      <c r="AV580" s="12" t="s">
        <v>21</v>
      </c>
      <c r="AW580" s="12" t="s">
        <v>36</v>
      </c>
      <c r="AX580" s="12" t="s">
        <v>79</v>
      </c>
      <c r="AY580" s="174" t="s">
        <v>159</v>
      </c>
    </row>
    <row r="581" spans="2:51" s="10" customFormat="1" ht="22.5" customHeight="1">
      <c r="B581" s="155"/>
      <c r="E581" s="156" t="s">
        <v>3</v>
      </c>
      <c r="F581" s="260" t="s">
        <v>1046</v>
      </c>
      <c r="G581" s="252"/>
      <c r="H581" s="252"/>
      <c r="I581" s="252"/>
      <c r="K581" s="157">
        <v>24.777</v>
      </c>
      <c r="R581" s="158"/>
      <c r="T581" s="159"/>
      <c r="AA581" s="160"/>
      <c r="AT581" s="156" t="s">
        <v>167</v>
      </c>
      <c r="AU581" s="156" t="s">
        <v>103</v>
      </c>
      <c r="AV581" s="10" t="s">
        <v>103</v>
      </c>
      <c r="AW581" s="10" t="s">
        <v>36</v>
      </c>
      <c r="AX581" s="10" t="s">
        <v>79</v>
      </c>
      <c r="AY581" s="156" t="s">
        <v>159</v>
      </c>
    </row>
    <row r="582" spans="2:51" s="10" customFormat="1" ht="22.5" customHeight="1">
      <c r="B582" s="155"/>
      <c r="E582" s="156" t="s">
        <v>3</v>
      </c>
      <c r="F582" s="260" t="s">
        <v>1047</v>
      </c>
      <c r="G582" s="252"/>
      <c r="H582" s="252"/>
      <c r="I582" s="252"/>
      <c r="K582" s="157">
        <v>183.698</v>
      </c>
      <c r="R582" s="158"/>
      <c r="T582" s="159"/>
      <c r="AA582" s="160"/>
      <c r="AT582" s="156" t="s">
        <v>167</v>
      </c>
      <c r="AU582" s="156" t="s">
        <v>103</v>
      </c>
      <c r="AV582" s="10" t="s">
        <v>103</v>
      </c>
      <c r="AW582" s="10" t="s">
        <v>36</v>
      </c>
      <c r="AX582" s="10" t="s">
        <v>79</v>
      </c>
      <c r="AY582" s="156" t="s">
        <v>159</v>
      </c>
    </row>
    <row r="583" spans="2:51" s="10" customFormat="1" ht="22.5" customHeight="1">
      <c r="B583" s="155"/>
      <c r="E583" s="156" t="s">
        <v>3</v>
      </c>
      <c r="F583" s="260" t="s">
        <v>1048</v>
      </c>
      <c r="G583" s="252"/>
      <c r="H583" s="252"/>
      <c r="I583" s="252"/>
      <c r="K583" s="157">
        <v>35.416</v>
      </c>
      <c r="R583" s="158"/>
      <c r="T583" s="159"/>
      <c r="AA583" s="160"/>
      <c r="AT583" s="156" t="s">
        <v>167</v>
      </c>
      <c r="AU583" s="156" t="s">
        <v>103</v>
      </c>
      <c r="AV583" s="10" t="s">
        <v>103</v>
      </c>
      <c r="AW583" s="10" t="s">
        <v>36</v>
      </c>
      <c r="AX583" s="10" t="s">
        <v>79</v>
      </c>
      <c r="AY583" s="156" t="s">
        <v>159</v>
      </c>
    </row>
    <row r="584" spans="2:51" s="10" customFormat="1" ht="31.5" customHeight="1">
      <c r="B584" s="155"/>
      <c r="E584" s="156" t="s">
        <v>3</v>
      </c>
      <c r="F584" s="260" t="s">
        <v>1049</v>
      </c>
      <c r="G584" s="252"/>
      <c r="H584" s="252"/>
      <c r="I584" s="252"/>
      <c r="K584" s="157">
        <v>15.956</v>
      </c>
      <c r="R584" s="158"/>
      <c r="T584" s="159"/>
      <c r="AA584" s="160"/>
      <c r="AT584" s="156" t="s">
        <v>167</v>
      </c>
      <c r="AU584" s="156" t="s">
        <v>103</v>
      </c>
      <c r="AV584" s="10" t="s">
        <v>103</v>
      </c>
      <c r="AW584" s="10" t="s">
        <v>36</v>
      </c>
      <c r="AX584" s="10" t="s">
        <v>79</v>
      </c>
      <c r="AY584" s="156" t="s">
        <v>159</v>
      </c>
    </row>
    <row r="585" spans="2:51" s="10" customFormat="1" ht="31.5" customHeight="1">
      <c r="B585" s="155"/>
      <c r="E585" s="156" t="s">
        <v>3</v>
      </c>
      <c r="F585" s="260" t="s">
        <v>1050</v>
      </c>
      <c r="G585" s="252"/>
      <c r="H585" s="252"/>
      <c r="I585" s="252"/>
      <c r="K585" s="157">
        <v>2.666</v>
      </c>
      <c r="R585" s="158"/>
      <c r="T585" s="159"/>
      <c r="AA585" s="160"/>
      <c r="AT585" s="156" t="s">
        <v>167</v>
      </c>
      <c r="AU585" s="156" t="s">
        <v>103</v>
      </c>
      <c r="AV585" s="10" t="s">
        <v>103</v>
      </c>
      <c r="AW585" s="10" t="s">
        <v>36</v>
      </c>
      <c r="AX585" s="10" t="s">
        <v>79</v>
      </c>
      <c r="AY585" s="156" t="s">
        <v>159</v>
      </c>
    </row>
    <row r="586" spans="2:51" s="10" customFormat="1" ht="31.5" customHeight="1">
      <c r="B586" s="155"/>
      <c r="E586" s="156" t="s">
        <v>3</v>
      </c>
      <c r="F586" s="260" t="s">
        <v>1051</v>
      </c>
      <c r="G586" s="252"/>
      <c r="H586" s="252"/>
      <c r="I586" s="252"/>
      <c r="K586" s="157">
        <v>7.909</v>
      </c>
      <c r="R586" s="158"/>
      <c r="T586" s="159"/>
      <c r="AA586" s="160"/>
      <c r="AT586" s="156" t="s">
        <v>167</v>
      </c>
      <c r="AU586" s="156" t="s">
        <v>103</v>
      </c>
      <c r="AV586" s="10" t="s">
        <v>103</v>
      </c>
      <c r="AW586" s="10" t="s">
        <v>36</v>
      </c>
      <c r="AX586" s="10" t="s">
        <v>79</v>
      </c>
      <c r="AY586" s="156" t="s">
        <v>159</v>
      </c>
    </row>
    <row r="587" spans="2:51" s="10" customFormat="1" ht="31.5" customHeight="1">
      <c r="B587" s="155"/>
      <c r="E587" s="156" t="s">
        <v>3</v>
      </c>
      <c r="F587" s="260" t="s">
        <v>1052</v>
      </c>
      <c r="G587" s="252"/>
      <c r="H587" s="252"/>
      <c r="I587" s="252"/>
      <c r="K587" s="157">
        <v>5.461</v>
      </c>
      <c r="R587" s="158"/>
      <c r="T587" s="159"/>
      <c r="AA587" s="160"/>
      <c r="AT587" s="156" t="s">
        <v>167</v>
      </c>
      <c r="AU587" s="156" t="s">
        <v>103</v>
      </c>
      <c r="AV587" s="10" t="s">
        <v>103</v>
      </c>
      <c r="AW587" s="10" t="s">
        <v>36</v>
      </c>
      <c r="AX587" s="10" t="s">
        <v>79</v>
      </c>
      <c r="AY587" s="156" t="s">
        <v>159</v>
      </c>
    </row>
    <row r="588" spans="2:51" s="10" customFormat="1" ht="31.5" customHeight="1">
      <c r="B588" s="155"/>
      <c r="E588" s="156" t="s">
        <v>3</v>
      </c>
      <c r="F588" s="260" t="s">
        <v>1053</v>
      </c>
      <c r="G588" s="252"/>
      <c r="H588" s="252"/>
      <c r="I588" s="252"/>
      <c r="K588" s="157">
        <v>41.636</v>
      </c>
      <c r="R588" s="158"/>
      <c r="T588" s="159"/>
      <c r="AA588" s="160"/>
      <c r="AT588" s="156" t="s">
        <v>167</v>
      </c>
      <c r="AU588" s="156" t="s">
        <v>103</v>
      </c>
      <c r="AV588" s="10" t="s">
        <v>103</v>
      </c>
      <c r="AW588" s="10" t="s">
        <v>36</v>
      </c>
      <c r="AX588" s="10" t="s">
        <v>79</v>
      </c>
      <c r="AY588" s="156" t="s">
        <v>159</v>
      </c>
    </row>
    <row r="589" spans="2:51" s="10" customFormat="1" ht="22.5" customHeight="1">
      <c r="B589" s="155"/>
      <c r="E589" s="156" t="s">
        <v>3</v>
      </c>
      <c r="F589" s="260" t="s">
        <v>1054</v>
      </c>
      <c r="G589" s="252"/>
      <c r="H589" s="252"/>
      <c r="I589" s="252"/>
      <c r="K589" s="157">
        <v>36.325</v>
      </c>
      <c r="R589" s="158"/>
      <c r="T589" s="159"/>
      <c r="AA589" s="160"/>
      <c r="AT589" s="156" t="s">
        <v>167</v>
      </c>
      <c r="AU589" s="156" t="s">
        <v>103</v>
      </c>
      <c r="AV589" s="10" t="s">
        <v>103</v>
      </c>
      <c r="AW589" s="10" t="s">
        <v>36</v>
      </c>
      <c r="AX589" s="10" t="s">
        <v>79</v>
      </c>
      <c r="AY589" s="156" t="s">
        <v>159</v>
      </c>
    </row>
    <row r="590" spans="2:51" s="10" customFormat="1" ht="31.5" customHeight="1">
      <c r="B590" s="155"/>
      <c r="E590" s="156" t="s">
        <v>3</v>
      </c>
      <c r="F590" s="260" t="s">
        <v>1055</v>
      </c>
      <c r="G590" s="252"/>
      <c r="H590" s="252"/>
      <c r="I590" s="252"/>
      <c r="K590" s="157">
        <v>45.454</v>
      </c>
      <c r="R590" s="158"/>
      <c r="T590" s="159"/>
      <c r="AA590" s="160"/>
      <c r="AT590" s="156" t="s">
        <v>167</v>
      </c>
      <c r="AU590" s="156" t="s">
        <v>103</v>
      </c>
      <c r="AV590" s="10" t="s">
        <v>103</v>
      </c>
      <c r="AW590" s="10" t="s">
        <v>36</v>
      </c>
      <c r="AX590" s="10" t="s">
        <v>79</v>
      </c>
      <c r="AY590" s="156" t="s">
        <v>159</v>
      </c>
    </row>
    <row r="591" spans="2:51" s="10" customFormat="1" ht="31.5" customHeight="1">
      <c r="B591" s="155"/>
      <c r="E591" s="156" t="s">
        <v>3</v>
      </c>
      <c r="F591" s="260" t="s">
        <v>1056</v>
      </c>
      <c r="G591" s="252"/>
      <c r="H591" s="252"/>
      <c r="I591" s="252"/>
      <c r="K591" s="157">
        <v>83.756</v>
      </c>
      <c r="R591" s="158"/>
      <c r="T591" s="159"/>
      <c r="AA591" s="160"/>
      <c r="AT591" s="156" t="s">
        <v>167</v>
      </c>
      <c r="AU591" s="156" t="s">
        <v>103</v>
      </c>
      <c r="AV591" s="10" t="s">
        <v>103</v>
      </c>
      <c r="AW591" s="10" t="s">
        <v>36</v>
      </c>
      <c r="AX591" s="10" t="s">
        <v>79</v>
      </c>
      <c r="AY591" s="156" t="s">
        <v>159</v>
      </c>
    </row>
    <row r="592" spans="2:51" s="13" customFormat="1" ht="22.5" customHeight="1">
      <c r="B592" s="178"/>
      <c r="E592" s="179" t="s">
        <v>3</v>
      </c>
      <c r="F592" s="263" t="s">
        <v>368</v>
      </c>
      <c r="G592" s="264"/>
      <c r="H592" s="264"/>
      <c r="I592" s="264"/>
      <c r="K592" s="180">
        <v>483.054</v>
      </c>
      <c r="R592" s="181"/>
      <c r="T592" s="182"/>
      <c r="AA592" s="183"/>
      <c r="AT592" s="179" t="s">
        <v>167</v>
      </c>
      <c r="AU592" s="179" t="s">
        <v>103</v>
      </c>
      <c r="AV592" s="13" t="s">
        <v>173</v>
      </c>
      <c r="AW592" s="13" t="s">
        <v>36</v>
      </c>
      <c r="AX592" s="13" t="s">
        <v>79</v>
      </c>
      <c r="AY592" s="179" t="s">
        <v>159</v>
      </c>
    </row>
    <row r="593" spans="2:51" s="11" customFormat="1" ht="22.5" customHeight="1">
      <c r="B593" s="161"/>
      <c r="E593" s="162" t="s">
        <v>3</v>
      </c>
      <c r="F593" s="253" t="s">
        <v>168</v>
      </c>
      <c r="G593" s="254"/>
      <c r="H593" s="254"/>
      <c r="I593" s="254"/>
      <c r="K593" s="163">
        <v>483.054</v>
      </c>
      <c r="R593" s="164"/>
      <c r="T593" s="165"/>
      <c r="AA593" s="166"/>
      <c r="AT593" s="167" t="s">
        <v>167</v>
      </c>
      <c r="AU593" s="167" t="s">
        <v>103</v>
      </c>
      <c r="AV593" s="11" t="s">
        <v>164</v>
      </c>
      <c r="AW593" s="11" t="s">
        <v>36</v>
      </c>
      <c r="AX593" s="11" t="s">
        <v>21</v>
      </c>
      <c r="AY593" s="167" t="s">
        <v>159</v>
      </c>
    </row>
    <row r="594" spans="2:65" s="1" customFormat="1" ht="31.5" customHeight="1">
      <c r="B594" s="121"/>
      <c r="C594" s="148" t="s">
        <v>637</v>
      </c>
      <c r="D594" s="148" t="s">
        <v>160</v>
      </c>
      <c r="E594" s="149" t="s">
        <v>662</v>
      </c>
      <c r="F594" s="247" t="s">
        <v>663</v>
      </c>
      <c r="G594" s="248"/>
      <c r="H594" s="248"/>
      <c r="I594" s="248"/>
      <c r="J594" s="150" t="s">
        <v>163</v>
      </c>
      <c r="K594" s="151">
        <v>483.054</v>
      </c>
      <c r="L594" s="249">
        <v>0</v>
      </c>
      <c r="M594" s="248"/>
      <c r="N594" s="250">
        <f>ROUND(L594*K594,2)</f>
        <v>0</v>
      </c>
      <c r="O594" s="248"/>
      <c r="P594" s="248"/>
      <c r="Q594" s="248"/>
      <c r="R594" s="123"/>
      <c r="T594" s="152" t="s">
        <v>3</v>
      </c>
      <c r="U594" s="40" t="s">
        <v>44</v>
      </c>
      <c r="W594" s="153">
        <f>V594*K594</f>
        <v>0</v>
      </c>
      <c r="X594" s="153">
        <v>0</v>
      </c>
      <c r="Y594" s="153">
        <f>X594*K594</f>
        <v>0</v>
      </c>
      <c r="Z594" s="153">
        <v>0</v>
      </c>
      <c r="AA594" s="154">
        <f>Z594*K594</f>
        <v>0</v>
      </c>
      <c r="AR594" s="17" t="s">
        <v>196</v>
      </c>
      <c r="AT594" s="17" t="s">
        <v>160</v>
      </c>
      <c r="AU594" s="17" t="s">
        <v>103</v>
      </c>
      <c r="AY594" s="17" t="s">
        <v>159</v>
      </c>
      <c r="BE594" s="98">
        <f>IF(U594="základní",N594,0)</f>
        <v>0</v>
      </c>
      <c r="BF594" s="98">
        <f>IF(U594="snížená",N594,0)</f>
        <v>0</v>
      </c>
      <c r="BG594" s="98">
        <f>IF(U594="zákl. přenesená",N594,0)</f>
        <v>0</v>
      </c>
      <c r="BH594" s="98">
        <f>IF(U594="sníž. přenesená",N594,0)</f>
        <v>0</v>
      </c>
      <c r="BI594" s="98">
        <f>IF(U594="nulová",N594,0)</f>
        <v>0</v>
      </c>
      <c r="BJ594" s="17" t="s">
        <v>21</v>
      </c>
      <c r="BK594" s="98">
        <f>ROUND(L594*K594,2)</f>
        <v>0</v>
      </c>
      <c r="BL594" s="17" t="s">
        <v>196</v>
      </c>
      <c r="BM594" s="17" t="s">
        <v>917</v>
      </c>
    </row>
    <row r="595" spans="2:51" s="12" customFormat="1" ht="22.5" customHeight="1">
      <c r="B595" s="172"/>
      <c r="E595" s="173" t="s">
        <v>3</v>
      </c>
      <c r="F595" s="261" t="s">
        <v>649</v>
      </c>
      <c r="G595" s="262"/>
      <c r="H595" s="262"/>
      <c r="I595" s="262"/>
      <c r="K595" s="174" t="s">
        <v>3</v>
      </c>
      <c r="R595" s="175"/>
      <c r="T595" s="176"/>
      <c r="AA595" s="177"/>
      <c r="AT595" s="174" t="s">
        <v>167</v>
      </c>
      <c r="AU595" s="174" t="s">
        <v>103</v>
      </c>
      <c r="AV595" s="12" t="s">
        <v>21</v>
      </c>
      <c r="AW595" s="12" t="s">
        <v>36</v>
      </c>
      <c r="AX595" s="12" t="s">
        <v>79</v>
      </c>
      <c r="AY595" s="174" t="s">
        <v>159</v>
      </c>
    </row>
    <row r="596" spans="2:51" s="12" customFormat="1" ht="22.5" customHeight="1">
      <c r="B596" s="172"/>
      <c r="E596" s="173" t="s">
        <v>3</v>
      </c>
      <c r="F596" s="275" t="s">
        <v>365</v>
      </c>
      <c r="G596" s="262"/>
      <c r="H596" s="262"/>
      <c r="I596" s="262"/>
      <c r="K596" s="174" t="s">
        <v>3</v>
      </c>
      <c r="R596" s="175"/>
      <c r="T596" s="176"/>
      <c r="AA596" s="177"/>
      <c r="AT596" s="174" t="s">
        <v>167</v>
      </c>
      <c r="AU596" s="174" t="s">
        <v>103</v>
      </c>
      <c r="AV596" s="12" t="s">
        <v>21</v>
      </c>
      <c r="AW596" s="12" t="s">
        <v>36</v>
      </c>
      <c r="AX596" s="12" t="s">
        <v>79</v>
      </c>
      <c r="AY596" s="174" t="s">
        <v>159</v>
      </c>
    </row>
    <row r="597" spans="2:51" s="12" customFormat="1" ht="22.5" customHeight="1">
      <c r="B597" s="172"/>
      <c r="E597" s="173" t="s">
        <v>3</v>
      </c>
      <c r="F597" s="275" t="s">
        <v>936</v>
      </c>
      <c r="G597" s="262"/>
      <c r="H597" s="262"/>
      <c r="I597" s="262"/>
      <c r="K597" s="174" t="s">
        <v>3</v>
      </c>
      <c r="R597" s="175"/>
      <c r="T597" s="176"/>
      <c r="AA597" s="177"/>
      <c r="AT597" s="174" t="s">
        <v>167</v>
      </c>
      <c r="AU597" s="174" t="s">
        <v>103</v>
      </c>
      <c r="AV597" s="12" t="s">
        <v>21</v>
      </c>
      <c r="AW597" s="12" t="s">
        <v>36</v>
      </c>
      <c r="AX597" s="12" t="s">
        <v>79</v>
      </c>
      <c r="AY597" s="174" t="s">
        <v>159</v>
      </c>
    </row>
    <row r="598" spans="2:51" s="10" customFormat="1" ht="22.5" customHeight="1">
      <c r="B598" s="155"/>
      <c r="E598" s="156" t="s">
        <v>3</v>
      </c>
      <c r="F598" s="260" t="s">
        <v>1046</v>
      </c>
      <c r="G598" s="252"/>
      <c r="H598" s="252"/>
      <c r="I598" s="252"/>
      <c r="K598" s="157">
        <v>24.777</v>
      </c>
      <c r="R598" s="158"/>
      <c r="T598" s="159"/>
      <c r="AA598" s="160"/>
      <c r="AT598" s="156" t="s">
        <v>167</v>
      </c>
      <c r="AU598" s="156" t="s">
        <v>103</v>
      </c>
      <c r="AV598" s="10" t="s">
        <v>103</v>
      </c>
      <c r="AW598" s="10" t="s">
        <v>36</v>
      </c>
      <c r="AX598" s="10" t="s">
        <v>79</v>
      </c>
      <c r="AY598" s="156" t="s">
        <v>159</v>
      </c>
    </row>
    <row r="599" spans="2:51" s="10" customFormat="1" ht="22.5" customHeight="1">
      <c r="B599" s="155"/>
      <c r="E599" s="156" t="s">
        <v>3</v>
      </c>
      <c r="F599" s="260" t="s">
        <v>1047</v>
      </c>
      <c r="G599" s="252"/>
      <c r="H599" s="252"/>
      <c r="I599" s="252"/>
      <c r="K599" s="157">
        <v>183.698</v>
      </c>
      <c r="R599" s="158"/>
      <c r="T599" s="159"/>
      <c r="AA599" s="160"/>
      <c r="AT599" s="156" t="s">
        <v>167</v>
      </c>
      <c r="AU599" s="156" t="s">
        <v>103</v>
      </c>
      <c r="AV599" s="10" t="s">
        <v>103</v>
      </c>
      <c r="AW599" s="10" t="s">
        <v>36</v>
      </c>
      <c r="AX599" s="10" t="s">
        <v>79</v>
      </c>
      <c r="AY599" s="156" t="s">
        <v>159</v>
      </c>
    </row>
    <row r="600" spans="2:51" s="10" customFormat="1" ht="22.5" customHeight="1">
      <c r="B600" s="155"/>
      <c r="E600" s="156" t="s">
        <v>3</v>
      </c>
      <c r="F600" s="260" t="s">
        <v>1048</v>
      </c>
      <c r="G600" s="252"/>
      <c r="H600" s="252"/>
      <c r="I600" s="252"/>
      <c r="K600" s="157">
        <v>35.416</v>
      </c>
      <c r="R600" s="158"/>
      <c r="T600" s="159"/>
      <c r="AA600" s="160"/>
      <c r="AT600" s="156" t="s">
        <v>167</v>
      </c>
      <c r="AU600" s="156" t="s">
        <v>103</v>
      </c>
      <c r="AV600" s="10" t="s">
        <v>103</v>
      </c>
      <c r="AW600" s="10" t="s">
        <v>36</v>
      </c>
      <c r="AX600" s="10" t="s">
        <v>79</v>
      </c>
      <c r="AY600" s="156" t="s">
        <v>159</v>
      </c>
    </row>
    <row r="601" spans="2:51" s="10" customFormat="1" ht="31.5" customHeight="1">
      <c r="B601" s="155"/>
      <c r="E601" s="156" t="s">
        <v>3</v>
      </c>
      <c r="F601" s="260" t="s">
        <v>1049</v>
      </c>
      <c r="G601" s="252"/>
      <c r="H601" s="252"/>
      <c r="I601" s="252"/>
      <c r="K601" s="157">
        <v>15.956</v>
      </c>
      <c r="R601" s="158"/>
      <c r="T601" s="159"/>
      <c r="AA601" s="160"/>
      <c r="AT601" s="156" t="s">
        <v>167</v>
      </c>
      <c r="AU601" s="156" t="s">
        <v>103</v>
      </c>
      <c r="AV601" s="10" t="s">
        <v>103</v>
      </c>
      <c r="AW601" s="10" t="s">
        <v>36</v>
      </c>
      <c r="AX601" s="10" t="s">
        <v>79</v>
      </c>
      <c r="AY601" s="156" t="s">
        <v>159</v>
      </c>
    </row>
    <row r="602" spans="2:51" s="10" customFormat="1" ht="31.5" customHeight="1">
      <c r="B602" s="155"/>
      <c r="E602" s="156" t="s">
        <v>3</v>
      </c>
      <c r="F602" s="260" t="s">
        <v>1050</v>
      </c>
      <c r="G602" s="252"/>
      <c r="H602" s="252"/>
      <c r="I602" s="252"/>
      <c r="K602" s="157">
        <v>2.666</v>
      </c>
      <c r="R602" s="158"/>
      <c r="T602" s="159"/>
      <c r="AA602" s="160"/>
      <c r="AT602" s="156" t="s">
        <v>167</v>
      </c>
      <c r="AU602" s="156" t="s">
        <v>103</v>
      </c>
      <c r="AV602" s="10" t="s">
        <v>103</v>
      </c>
      <c r="AW602" s="10" t="s">
        <v>36</v>
      </c>
      <c r="AX602" s="10" t="s">
        <v>79</v>
      </c>
      <c r="AY602" s="156" t="s">
        <v>159</v>
      </c>
    </row>
    <row r="603" spans="2:51" s="10" customFormat="1" ht="31.5" customHeight="1">
      <c r="B603" s="155"/>
      <c r="E603" s="156" t="s">
        <v>3</v>
      </c>
      <c r="F603" s="260" t="s">
        <v>1051</v>
      </c>
      <c r="G603" s="252"/>
      <c r="H603" s="252"/>
      <c r="I603" s="252"/>
      <c r="K603" s="157">
        <v>7.909</v>
      </c>
      <c r="R603" s="158"/>
      <c r="T603" s="159"/>
      <c r="AA603" s="160"/>
      <c r="AT603" s="156" t="s">
        <v>167</v>
      </c>
      <c r="AU603" s="156" t="s">
        <v>103</v>
      </c>
      <c r="AV603" s="10" t="s">
        <v>103</v>
      </c>
      <c r="AW603" s="10" t="s">
        <v>36</v>
      </c>
      <c r="AX603" s="10" t="s">
        <v>79</v>
      </c>
      <c r="AY603" s="156" t="s">
        <v>159</v>
      </c>
    </row>
    <row r="604" spans="2:51" s="10" customFormat="1" ht="31.5" customHeight="1">
      <c r="B604" s="155"/>
      <c r="E604" s="156" t="s">
        <v>3</v>
      </c>
      <c r="F604" s="260" t="s">
        <v>1052</v>
      </c>
      <c r="G604" s="252"/>
      <c r="H604" s="252"/>
      <c r="I604" s="252"/>
      <c r="K604" s="157">
        <v>5.461</v>
      </c>
      <c r="R604" s="158"/>
      <c r="T604" s="159"/>
      <c r="AA604" s="160"/>
      <c r="AT604" s="156" t="s">
        <v>167</v>
      </c>
      <c r="AU604" s="156" t="s">
        <v>103</v>
      </c>
      <c r="AV604" s="10" t="s">
        <v>103</v>
      </c>
      <c r="AW604" s="10" t="s">
        <v>36</v>
      </c>
      <c r="AX604" s="10" t="s">
        <v>79</v>
      </c>
      <c r="AY604" s="156" t="s">
        <v>159</v>
      </c>
    </row>
    <row r="605" spans="2:51" s="10" customFormat="1" ht="31.5" customHeight="1">
      <c r="B605" s="155"/>
      <c r="E605" s="156" t="s">
        <v>3</v>
      </c>
      <c r="F605" s="260" t="s">
        <v>1053</v>
      </c>
      <c r="G605" s="252"/>
      <c r="H605" s="252"/>
      <c r="I605" s="252"/>
      <c r="K605" s="157">
        <v>41.636</v>
      </c>
      <c r="R605" s="158"/>
      <c r="T605" s="159"/>
      <c r="AA605" s="160"/>
      <c r="AT605" s="156" t="s">
        <v>167</v>
      </c>
      <c r="AU605" s="156" t="s">
        <v>103</v>
      </c>
      <c r="AV605" s="10" t="s">
        <v>103</v>
      </c>
      <c r="AW605" s="10" t="s">
        <v>36</v>
      </c>
      <c r="AX605" s="10" t="s">
        <v>79</v>
      </c>
      <c r="AY605" s="156" t="s">
        <v>159</v>
      </c>
    </row>
    <row r="606" spans="2:51" s="10" customFormat="1" ht="22.5" customHeight="1">
      <c r="B606" s="155"/>
      <c r="E606" s="156" t="s">
        <v>3</v>
      </c>
      <c r="F606" s="260" t="s">
        <v>1054</v>
      </c>
      <c r="G606" s="252"/>
      <c r="H606" s="252"/>
      <c r="I606" s="252"/>
      <c r="K606" s="157">
        <v>36.325</v>
      </c>
      <c r="R606" s="158"/>
      <c r="T606" s="159"/>
      <c r="AA606" s="160"/>
      <c r="AT606" s="156" t="s">
        <v>167</v>
      </c>
      <c r="AU606" s="156" t="s">
        <v>103</v>
      </c>
      <c r="AV606" s="10" t="s">
        <v>103</v>
      </c>
      <c r="AW606" s="10" t="s">
        <v>36</v>
      </c>
      <c r="AX606" s="10" t="s">
        <v>79</v>
      </c>
      <c r="AY606" s="156" t="s">
        <v>159</v>
      </c>
    </row>
    <row r="607" spans="2:51" s="10" customFormat="1" ht="31.5" customHeight="1">
      <c r="B607" s="155"/>
      <c r="E607" s="156" t="s">
        <v>3</v>
      </c>
      <c r="F607" s="260" t="s">
        <v>1055</v>
      </c>
      <c r="G607" s="252"/>
      <c r="H607" s="252"/>
      <c r="I607" s="252"/>
      <c r="K607" s="157">
        <v>45.454</v>
      </c>
      <c r="R607" s="158"/>
      <c r="T607" s="159"/>
      <c r="AA607" s="160"/>
      <c r="AT607" s="156" t="s">
        <v>167</v>
      </c>
      <c r="AU607" s="156" t="s">
        <v>103</v>
      </c>
      <c r="AV607" s="10" t="s">
        <v>103</v>
      </c>
      <c r="AW607" s="10" t="s">
        <v>36</v>
      </c>
      <c r="AX607" s="10" t="s">
        <v>79</v>
      </c>
      <c r="AY607" s="156" t="s">
        <v>159</v>
      </c>
    </row>
    <row r="608" spans="2:51" s="10" customFormat="1" ht="31.5" customHeight="1">
      <c r="B608" s="155"/>
      <c r="E608" s="156" t="s">
        <v>3</v>
      </c>
      <c r="F608" s="260" t="s">
        <v>1056</v>
      </c>
      <c r="G608" s="252"/>
      <c r="H608" s="252"/>
      <c r="I608" s="252"/>
      <c r="K608" s="157">
        <v>83.756</v>
      </c>
      <c r="R608" s="158"/>
      <c r="T608" s="159"/>
      <c r="AA608" s="160"/>
      <c r="AT608" s="156" t="s">
        <v>167</v>
      </c>
      <c r="AU608" s="156" t="s">
        <v>103</v>
      </c>
      <c r="AV608" s="10" t="s">
        <v>103</v>
      </c>
      <c r="AW608" s="10" t="s">
        <v>36</v>
      </c>
      <c r="AX608" s="10" t="s">
        <v>79</v>
      </c>
      <c r="AY608" s="156" t="s">
        <v>159</v>
      </c>
    </row>
    <row r="609" spans="2:51" s="13" customFormat="1" ht="22.5" customHeight="1">
      <c r="B609" s="178"/>
      <c r="E609" s="179" t="s">
        <v>3</v>
      </c>
      <c r="F609" s="263" t="s">
        <v>368</v>
      </c>
      <c r="G609" s="264"/>
      <c r="H609" s="264"/>
      <c r="I609" s="264"/>
      <c r="K609" s="180">
        <v>483.054</v>
      </c>
      <c r="R609" s="181"/>
      <c r="T609" s="182"/>
      <c r="AA609" s="183"/>
      <c r="AT609" s="179" t="s">
        <v>167</v>
      </c>
      <c r="AU609" s="179" t="s">
        <v>103</v>
      </c>
      <c r="AV609" s="13" t="s">
        <v>173</v>
      </c>
      <c r="AW609" s="13" t="s">
        <v>36</v>
      </c>
      <c r="AX609" s="13" t="s">
        <v>79</v>
      </c>
      <c r="AY609" s="179" t="s">
        <v>159</v>
      </c>
    </row>
    <row r="610" spans="2:51" s="11" customFormat="1" ht="22.5" customHeight="1">
      <c r="B610" s="161"/>
      <c r="E610" s="162" t="s">
        <v>3</v>
      </c>
      <c r="F610" s="253" t="s">
        <v>168</v>
      </c>
      <c r="G610" s="254"/>
      <c r="H610" s="254"/>
      <c r="I610" s="254"/>
      <c r="K610" s="163">
        <v>483.054</v>
      </c>
      <c r="R610" s="164"/>
      <c r="T610" s="165"/>
      <c r="AA610" s="166"/>
      <c r="AT610" s="167" t="s">
        <v>167</v>
      </c>
      <c r="AU610" s="167" t="s">
        <v>103</v>
      </c>
      <c r="AV610" s="11" t="s">
        <v>164</v>
      </c>
      <c r="AW610" s="11" t="s">
        <v>36</v>
      </c>
      <c r="AX610" s="11" t="s">
        <v>21</v>
      </c>
      <c r="AY610" s="167" t="s">
        <v>159</v>
      </c>
    </row>
    <row r="611" spans="2:65" s="1" customFormat="1" ht="31.5" customHeight="1">
      <c r="B611" s="121"/>
      <c r="C611" s="148" t="s">
        <v>641</v>
      </c>
      <c r="D611" s="148" t="s">
        <v>160</v>
      </c>
      <c r="E611" s="149" t="s">
        <v>666</v>
      </c>
      <c r="F611" s="247" t="s">
        <v>667</v>
      </c>
      <c r="G611" s="248"/>
      <c r="H611" s="248"/>
      <c r="I611" s="248"/>
      <c r="J611" s="150" t="s">
        <v>163</v>
      </c>
      <c r="K611" s="151">
        <v>483.054</v>
      </c>
      <c r="L611" s="249">
        <v>0</v>
      </c>
      <c r="M611" s="248"/>
      <c r="N611" s="250">
        <f>ROUND(L611*K611,2)</f>
        <v>0</v>
      </c>
      <c r="O611" s="248"/>
      <c r="P611" s="248"/>
      <c r="Q611" s="248"/>
      <c r="R611" s="123"/>
      <c r="T611" s="152" t="s">
        <v>3</v>
      </c>
      <c r="U611" s="40" t="s">
        <v>44</v>
      </c>
      <c r="W611" s="153">
        <f>V611*K611</f>
        <v>0</v>
      </c>
      <c r="X611" s="153">
        <v>0</v>
      </c>
      <c r="Y611" s="153">
        <f>X611*K611</f>
        <v>0</v>
      </c>
      <c r="Z611" s="153">
        <v>0</v>
      </c>
      <c r="AA611" s="154">
        <f>Z611*K611</f>
        <v>0</v>
      </c>
      <c r="AR611" s="17" t="s">
        <v>196</v>
      </c>
      <c r="AT611" s="17" t="s">
        <v>160</v>
      </c>
      <c r="AU611" s="17" t="s">
        <v>103</v>
      </c>
      <c r="AY611" s="17" t="s">
        <v>159</v>
      </c>
      <c r="BE611" s="98">
        <f>IF(U611="základní",N611,0)</f>
        <v>0</v>
      </c>
      <c r="BF611" s="98">
        <f>IF(U611="snížená",N611,0)</f>
        <v>0</v>
      </c>
      <c r="BG611" s="98">
        <f>IF(U611="zákl. přenesená",N611,0)</f>
        <v>0</v>
      </c>
      <c r="BH611" s="98">
        <f>IF(U611="sníž. přenesená",N611,0)</f>
        <v>0</v>
      </c>
      <c r="BI611" s="98">
        <f>IF(U611="nulová",N611,0)</f>
        <v>0</v>
      </c>
      <c r="BJ611" s="17" t="s">
        <v>21</v>
      </c>
      <c r="BK611" s="98">
        <f>ROUND(L611*K611,2)</f>
        <v>0</v>
      </c>
      <c r="BL611" s="17" t="s">
        <v>196</v>
      </c>
      <c r="BM611" s="17" t="s">
        <v>918</v>
      </c>
    </row>
    <row r="612" spans="2:51" s="12" customFormat="1" ht="22.5" customHeight="1">
      <c r="B612" s="172"/>
      <c r="E612" s="173" t="s">
        <v>3</v>
      </c>
      <c r="F612" s="261" t="s">
        <v>649</v>
      </c>
      <c r="G612" s="262"/>
      <c r="H612" s="262"/>
      <c r="I612" s="262"/>
      <c r="K612" s="174" t="s">
        <v>3</v>
      </c>
      <c r="R612" s="175"/>
      <c r="T612" s="176"/>
      <c r="AA612" s="177"/>
      <c r="AT612" s="174" t="s">
        <v>167</v>
      </c>
      <c r="AU612" s="174" t="s">
        <v>103</v>
      </c>
      <c r="AV612" s="12" t="s">
        <v>21</v>
      </c>
      <c r="AW612" s="12" t="s">
        <v>36</v>
      </c>
      <c r="AX612" s="12" t="s">
        <v>79</v>
      </c>
      <c r="AY612" s="174" t="s">
        <v>159</v>
      </c>
    </row>
    <row r="613" spans="2:51" s="12" customFormat="1" ht="22.5" customHeight="1">
      <c r="B613" s="172"/>
      <c r="E613" s="173" t="s">
        <v>3</v>
      </c>
      <c r="F613" s="275" t="s">
        <v>365</v>
      </c>
      <c r="G613" s="262"/>
      <c r="H613" s="262"/>
      <c r="I613" s="262"/>
      <c r="K613" s="174" t="s">
        <v>3</v>
      </c>
      <c r="R613" s="175"/>
      <c r="T613" s="176"/>
      <c r="AA613" s="177"/>
      <c r="AT613" s="174" t="s">
        <v>167</v>
      </c>
      <c r="AU613" s="174" t="s">
        <v>103</v>
      </c>
      <c r="AV613" s="12" t="s">
        <v>21</v>
      </c>
      <c r="AW613" s="12" t="s">
        <v>36</v>
      </c>
      <c r="AX613" s="12" t="s">
        <v>79</v>
      </c>
      <c r="AY613" s="174" t="s">
        <v>159</v>
      </c>
    </row>
    <row r="614" spans="2:51" s="12" customFormat="1" ht="22.5" customHeight="1">
      <c r="B614" s="172"/>
      <c r="E614" s="173" t="s">
        <v>3</v>
      </c>
      <c r="F614" s="275" t="s">
        <v>936</v>
      </c>
      <c r="G614" s="262"/>
      <c r="H614" s="262"/>
      <c r="I614" s="262"/>
      <c r="K614" s="174" t="s">
        <v>3</v>
      </c>
      <c r="R614" s="175"/>
      <c r="T614" s="176"/>
      <c r="AA614" s="177"/>
      <c r="AT614" s="174" t="s">
        <v>167</v>
      </c>
      <c r="AU614" s="174" t="s">
        <v>103</v>
      </c>
      <c r="AV614" s="12" t="s">
        <v>21</v>
      </c>
      <c r="AW614" s="12" t="s">
        <v>36</v>
      </c>
      <c r="AX614" s="12" t="s">
        <v>79</v>
      </c>
      <c r="AY614" s="174" t="s">
        <v>159</v>
      </c>
    </row>
    <row r="615" spans="2:51" s="10" customFormat="1" ht="22.5" customHeight="1">
      <c r="B615" s="155"/>
      <c r="E615" s="156" t="s">
        <v>3</v>
      </c>
      <c r="F615" s="260" t="s">
        <v>1046</v>
      </c>
      <c r="G615" s="252"/>
      <c r="H615" s="252"/>
      <c r="I615" s="252"/>
      <c r="K615" s="157">
        <v>24.777</v>
      </c>
      <c r="R615" s="158"/>
      <c r="T615" s="159"/>
      <c r="AA615" s="160"/>
      <c r="AT615" s="156" t="s">
        <v>167</v>
      </c>
      <c r="AU615" s="156" t="s">
        <v>103</v>
      </c>
      <c r="AV615" s="10" t="s">
        <v>103</v>
      </c>
      <c r="AW615" s="10" t="s">
        <v>36</v>
      </c>
      <c r="AX615" s="10" t="s">
        <v>79</v>
      </c>
      <c r="AY615" s="156" t="s">
        <v>159</v>
      </c>
    </row>
    <row r="616" spans="2:51" s="10" customFormat="1" ht="22.5" customHeight="1">
      <c r="B616" s="155"/>
      <c r="E616" s="156" t="s">
        <v>3</v>
      </c>
      <c r="F616" s="260" t="s">
        <v>1047</v>
      </c>
      <c r="G616" s="252"/>
      <c r="H616" s="252"/>
      <c r="I616" s="252"/>
      <c r="K616" s="157">
        <v>183.698</v>
      </c>
      <c r="R616" s="158"/>
      <c r="T616" s="159"/>
      <c r="AA616" s="160"/>
      <c r="AT616" s="156" t="s">
        <v>167</v>
      </c>
      <c r="AU616" s="156" t="s">
        <v>103</v>
      </c>
      <c r="AV616" s="10" t="s">
        <v>103</v>
      </c>
      <c r="AW616" s="10" t="s">
        <v>36</v>
      </c>
      <c r="AX616" s="10" t="s">
        <v>79</v>
      </c>
      <c r="AY616" s="156" t="s">
        <v>159</v>
      </c>
    </row>
    <row r="617" spans="2:51" s="10" customFormat="1" ht="22.5" customHeight="1">
      <c r="B617" s="155"/>
      <c r="E617" s="156" t="s">
        <v>3</v>
      </c>
      <c r="F617" s="260" t="s">
        <v>1048</v>
      </c>
      <c r="G617" s="252"/>
      <c r="H617" s="252"/>
      <c r="I617" s="252"/>
      <c r="K617" s="157">
        <v>35.416</v>
      </c>
      <c r="R617" s="158"/>
      <c r="T617" s="159"/>
      <c r="AA617" s="160"/>
      <c r="AT617" s="156" t="s">
        <v>167</v>
      </c>
      <c r="AU617" s="156" t="s">
        <v>103</v>
      </c>
      <c r="AV617" s="10" t="s">
        <v>103</v>
      </c>
      <c r="AW617" s="10" t="s">
        <v>36</v>
      </c>
      <c r="AX617" s="10" t="s">
        <v>79</v>
      </c>
      <c r="AY617" s="156" t="s">
        <v>159</v>
      </c>
    </row>
    <row r="618" spans="2:51" s="10" customFormat="1" ht="31.5" customHeight="1">
      <c r="B618" s="155"/>
      <c r="E618" s="156" t="s">
        <v>3</v>
      </c>
      <c r="F618" s="260" t="s">
        <v>1049</v>
      </c>
      <c r="G618" s="252"/>
      <c r="H618" s="252"/>
      <c r="I618" s="252"/>
      <c r="K618" s="157">
        <v>15.956</v>
      </c>
      <c r="R618" s="158"/>
      <c r="T618" s="159"/>
      <c r="AA618" s="160"/>
      <c r="AT618" s="156" t="s">
        <v>167</v>
      </c>
      <c r="AU618" s="156" t="s">
        <v>103</v>
      </c>
      <c r="AV618" s="10" t="s">
        <v>103</v>
      </c>
      <c r="AW618" s="10" t="s">
        <v>36</v>
      </c>
      <c r="AX618" s="10" t="s">
        <v>79</v>
      </c>
      <c r="AY618" s="156" t="s">
        <v>159</v>
      </c>
    </row>
    <row r="619" spans="2:51" s="10" customFormat="1" ht="31.5" customHeight="1">
      <c r="B619" s="155"/>
      <c r="E619" s="156" t="s">
        <v>3</v>
      </c>
      <c r="F619" s="260" t="s">
        <v>1050</v>
      </c>
      <c r="G619" s="252"/>
      <c r="H619" s="252"/>
      <c r="I619" s="252"/>
      <c r="K619" s="157">
        <v>2.666</v>
      </c>
      <c r="R619" s="158"/>
      <c r="T619" s="159"/>
      <c r="AA619" s="160"/>
      <c r="AT619" s="156" t="s">
        <v>167</v>
      </c>
      <c r="AU619" s="156" t="s">
        <v>103</v>
      </c>
      <c r="AV619" s="10" t="s">
        <v>103</v>
      </c>
      <c r="AW619" s="10" t="s">
        <v>36</v>
      </c>
      <c r="AX619" s="10" t="s">
        <v>79</v>
      </c>
      <c r="AY619" s="156" t="s">
        <v>159</v>
      </c>
    </row>
    <row r="620" spans="2:51" s="10" customFormat="1" ht="31.5" customHeight="1">
      <c r="B620" s="155"/>
      <c r="E620" s="156" t="s">
        <v>3</v>
      </c>
      <c r="F620" s="260" t="s">
        <v>1051</v>
      </c>
      <c r="G620" s="252"/>
      <c r="H620" s="252"/>
      <c r="I620" s="252"/>
      <c r="K620" s="157">
        <v>7.909</v>
      </c>
      <c r="R620" s="158"/>
      <c r="T620" s="159"/>
      <c r="AA620" s="160"/>
      <c r="AT620" s="156" t="s">
        <v>167</v>
      </c>
      <c r="AU620" s="156" t="s">
        <v>103</v>
      </c>
      <c r="AV620" s="10" t="s">
        <v>103</v>
      </c>
      <c r="AW620" s="10" t="s">
        <v>36</v>
      </c>
      <c r="AX620" s="10" t="s">
        <v>79</v>
      </c>
      <c r="AY620" s="156" t="s">
        <v>159</v>
      </c>
    </row>
    <row r="621" spans="2:51" s="10" customFormat="1" ht="31.5" customHeight="1">
      <c r="B621" s="155"/>
      <c r="E621" s="156" t="s">
        <v>3</v>
      </c>
      <c r="F621" s="260" t="s">
        <v>1052</v>
      </c>
      <c r="G621" s="252"/>
      <c r="H621" s="252"/>
      <c r="I621" s="252"/>
      <c r="K621" s="157">
        <v>5.461</v>
      </c>
      <c r="R621" s="158"/>
      <c r="T621" s="159"/>
      <c r="AA621" s="160"/>
      <c r="AT621" s="156" t="s">
        <v>167</v>
      </c>
      <c r="AU621" s="156" t="s">
        <v>103</v>
      </c>
      <c r="AV621" s="10" t="s">
        <v>103</v>
      </c>
      <c r="AW621" s="10" t="s">
        <v>36</v>
      </c>
      <c r="AX621" s="10" t="s">
        <v>79</v>
      </c>
      <c r="AY621" s="156" t="s">
        <v>159</v>
      </c>
    </row>
    <row r="622" spans="2:51" s="10" customFormat="1" ht="31.5" customHeight="1">
      <c r="B622" s="155"/>
      <c r="E622" s="156" t="s">
        <v>3</v>
      </c>
      <c r="F622" s="260" t="s">
        <v>1053</v>
      </c>
      <c r="G622" s="252"/>
      <c r="H622" s="252"/>
      <c r="I622" s="252"/>
      <c r="K622" s="157">
        <v>41.636</v>
      </c>
      <c r="R622" s="158"/>
      <c r="T622" s="159"/>
      <c r="AA622" s="160"/>
      <c r="AT622" s="156" t="s">
        <v>167</v>
      </c>
      <c r="AU622" s="156" t="s">
        <v>103</v>
      </c>
      <c r="AV622" s="10" t="s">
        <v>103</v>
      </c>
      <c r="AW622" s="10" t="s">
        <v>36</v>
      </c>
      <c r="AX622" s="10" t="s">
        <v>79</v>
      </c>
      <c r="AY622" s="156" t="s">
        <v>159</v>
      </c>
    </row>
    <row r="623" spans="2:51" s="10" customFormat="1" ht="22.5" customHeight="1">
      <c r="B623" s="155"/>
      <c r="E623" s="156" t="s">
        <v>3</v>
      </c>
      <c r="F623" s="260" t="s">
        <v>1054</v>
      </c>
      <c r="G623" s="252"/>
      <c r="H623" s="252"/>
      <c r="I623" s="252"/>
      <c r="K623" s="157">
        <v>36.325</v>
      </c>
      <c r="R623" s="158"/>
      <c r="T623" s="159"/>
      <c r="AA623" s="160"/>
      <c r="AT623" s="156" t="s">
        <v>167</v>
      </c>
      <c r="AU623" s="156" t="s">
        <v>103</v>
      </c>
      <c r="AV623" s="10" t="s">
        <v>103</v>
      </c>
      <c r="AW623" s="10" t="s">
        <v>36</v>
      </c>
      <c r="AX623" s="10" t="s">
        <v>79</v>
      </c>
      <c r="AY623" s="156" t="s">
        <v>159</v>
      </c>
    </row>
    <row r="624" spans="2:51" s="10" customFormat="1" ht="31.5" customHeight="1">
      <c r="B624" s="155"/>
      <c r="E624" s="156" t="s">
        <v>3</v>
      </c>
      <c r="F624" s="260" t="s">
        <v>1055</v>
      </c>
      <c r="G624" s="252"/>
      <c r="H624" s="252"/>
      <c r="I624" s="252"/>
      <c r="K624" s="157">
        <v>45.454</v>
      </c>
      <c r="R624" s="158"/>
      <c r="T624" s="159"/>
      <c r="AA624" s="160"/>
      <c r="AT624" s="156" t="s">
        <v>167</v>
      </c>
      <c r="AU624" s="156" t="s">
        <v>103</v>
      </c>
      <c r="AV624" s="10" t="s">
        <v>103</v>
      </c>
      <c r="AW624" s="10" t="s">
        <v>36</v>
      </c>
      <c r="AX624" s="10" t="s">
        <v>79</v>
      </c>
      <c r="AY624" s="156" t="s">
        <v>159</v>
      </c>
    </row>
    <row r="625" spans="2:51" s="10" customFormat="1" ht="31.5" customHeight="1">
      <c r="B625" s="155"/>
      <c r="E625" s="156" t="s">
        <v>3</v>
      </c>
      <c r="F625" s="260" t="s">
        <v>1056</v>
      </c>
      <c r="G625" s="252"/>
      <c r="H625" s="252"/>
      <c r="I625" s="252"/>
      <c r="K625" s="157">
        <v>83.756</v>
      </c>
      <c r="R625" s="158"/>
      <c r="T625" s="159"/>
      <c r="AA625" s="160"/>
      <c r="AT625" s="156" t="s">
        <v>167</v>
      </c>
      <c r="AU625" s="156" t="s">
        <v>103</v>
      </c>
      <c r="AV625" s="10" t="s">
        <v>103</v>
      </c>
      <c r="AW625" s="10" t="s">
        <v>36</v>
      </c>
      <c r="AX625" s="10" t="s">
        <v>79</v>
      </c>
      <c r="AY625" s="156" t="s">
        <v>159</v>
      </c>
    </row>
    <row r="626" spans="2:51" s="13" customFormat="1" ht="22.5" customHeight="1">
      <c r="B626" s="178"/>
      <c r="E626" s="179" t="s">
        <v>3</v>
      </c>
      <c r="F626" s="263" t="s">
        <v>368</v>
      </c>
      <c r="G626" s="264"/>
      <c r="H626" s="264"/>
      <c r="I626" s="264"/>
      <c r="K626" s="180">
        <v>483.054</v>
      </c>
      <c r="R626" s="181"/>
      <c r="T626" s="182"/>
      <c r="AA626" s="183"/>
      <c r="AT626" s="179" t="s">
        <v>167</v>
      </c>
      <c r="AU626" s="179" t="s">
        <v>103</v>
      </c>
      <c r="AV626" s="13" t="s">
        <v>173</v>
      </c>
      <c r="AW626" s="13" t="s">
        <v>36</v>
      </c>
      <c r="AX626" s="13" t="s">
        <v>79</v>
      </c>
      <c r="AY626" s="179" t="s">
        <v>159</v>
      </c>
    </row>
    <row r="627" spans="2:51" s="11" customFormat="1" ht="22.5" customHeight="1">
      <c r="B627" s="161"/>
      <c r="E627" s="162" t="s">
        <v>3</v>
      </c>
      <c r="F627" s="253" t="s">
        <v>168</v>
      </c>
      <c r="G627" s="254"/>
      <c r="H627" s="254"/>
      <c r="I627" s="254"/>
      <c r="K627" s="163">
        <v>483.054</v>
      </c>
      <c r="R627" s="164"/>
      <c r="T627" s="165"/>
      <c r="AA627" s="166"/>
      <c r="AT627" s="167" t="s">
        <v>167</v>
      </c>
      <c r="AU627" s="167" t="s">
        <v>103</v>
      </c>
      <c r="AV627" s="11" t="s">
        <v>164</v>
      </c>
      <c r="AW627" s="11" t="s">
        <v>36</v>
      </c>
      <c r="AX627" s="11" t="s">
        <v>21</v>
      </c>
      <c r="AY627" s="167" t="s">
        <v>159</v>
      </c>
    </row>
    <row r="628" spans="2:65" s="1" customFormat="1" ht="44.25" customHeight="1">
      <c r="B628" s="121"/>
      <c r="C628" s="148" t="s">
        <v>645</v>
      </c>
      <c r="D628" s="148" t="s">
        <v>160</v>
      </c>
      <c r="E628" s="149" t="s">
        <v>670</v>
      </c>
      <c r="F628" s="247" t="s">
        <v>671</v>
      </c>
      <c r="G628" s="248"/>
      <c r="H628" s="248"/>
      <c r="I628" s="248"/>
      <c r="J628" s="150" t="s">
        <v>163</v>
      </c>
      <c r="K628" s="151">
        <v>483.054</v>
      </c>
      <c r="L628" s="249">
        <v>0</v>
      </c>
      <c r="M628" s="248"/>
      <c r="N628" s="250">
        <f>ROUND(L628*K628,2)</f>
        <v>0</v>
      </c>
      <c r="O628" s="248"/>
      <c r="P628" s="248"/>
      <c r="Q628" s="248"/>
      <c r="R628" s="123"/>
      <c r="T628" s="152" t="s">
        <v>3</v>
      </c>
      <c r="U628" s="40" t="s">
        <v>44</v>
      </c>
      <c r="W628" s="153">
        <f>V628*K628</f>
        <v>0</v>
      </c>
      <c r="X628" s="153">
        <v>0.00022</v>
      </c>
      <c r="Y628" s="153">
        <f>X628*K628</f>
        <v>0.10627188</v>
      </c>
      <c r="Z628" s="153">
        <v>0</v>
      </c>
      <c r="AA628" s="154">
        <f>Z628*K628</f>
        <v>0</v>
      </c>
      <c r="AR628" s="17" t="s">
        <v>196</v>
      </c>
      <c r="AT628" s="17" t="s">
        <v>160</v>
      </c>
      <c r="AU628" s="17" t="s">
        <v>103</v>
      </c>
      <c r="AY628" s="17" t="s">
        <v>159</v>
      </c>
      <c r="BE628" s="98">
        <f>IF(U628="základní",N628,0)</f>
        <v>0</v>
      </c>
      <c r="BF628" s="98">
        <f>IF(U628="snížená",N628,0)</f>
        <v>0</v>
      </c>
      <c r="BG628" s="98">
        <f>IF(U628="zákl. přenesená",N628,0)</f>
        <v>0</v>
      </c>
      <c r="BH628" s="98">
        <f>IF(U628="sníž. přenesená",N628,0)</f>
        <v>0</v>
      </c>
      <c r="BI628" s="98">
        <f>IF(U628="nulová",N628,0)</f>
        <v>0</v>
      </c>
      <c r="BJ628" s="17" t="s">
        <v>21</v>
      </c>
      <c r="BK628" s="98">
        <f>ROUND(L628*K628,2)</f>
        <v>0</v>
      </c>
      <c r="BL628" s="17" t="s">
        <v>196</v>
      </c>
      <c r="BM628" s="17" t="s">
        <v>919</v>
      </c>
    </row>
    <row r="629" spans="2:51" s="12" customFormat="1" ht="22.5" customHeight="1">
      <c r="B629" s="172"/>
      <c r="E629" s="173" t="s">
        <v>3</v>
      </c>
      <c r="F629" s="261" t="s">
        <v>649</v>
      </c>
      <c r="G629" s="262"/>
      <c r="H629" s="262"/>
      <c r="I629" s="262"/>
      <c r="K629" s="174" t="s">
        <v>3</v>
      </c>
      <c r="R629" s="175"/>
      <c r="T629" s="176"/>
      <c r="AA629" s="177"/>
      <c r="AT629" s="174" t="s">
        <v>167</v>
      </c>
      <c r="AU629" s="174" t="s">
        <v>103</v>
      </c>
      <c r="AV629" s="12" t="s">
        <v>21</v>
      </c>
      <c r="AW629" s="12" t="s">
        <v>36</v>
      </c>
      <c r="AX629" s="12" t="s">
        <v>79</v>
      </c>
      <c r="AY629" s="174" t="s">
        <v>159</v>
      </c>
    </row>
    <row r="630" spans="2:51" s="12" customFormat="1" ht="22.5" customHeight="1">
      <c r="B630" s="172"/>
      <c r="E630" s="173" t="s">
        <v>3</v>
      </c>
      <c r="F630" s="275" t="s">
        <v>365</v>
      </c>
      <c r="G630" s="262"/>
      <c r="H630" s="262"/>
      <c r="I630" s="262"/>
      <c r="K630" s="174" t="s">
        <v>3</v>
      </c>
      <c r="R630" s="175"/>
      <c r="T630" s="176"/>
      <c r="AA630" s="177"/>
      <c r="AT630" s="174" t="s">
        <v>167</v>
      </c>
      <c r="AU630" s="174" t="s">
        <v>103</v>
      </c>
      <c r="AV630" s="12" t="s">
        <v>21</v>
      </c>
      <c r="AW630" s="12" t="s">
        <v>36</v>
      </c>
      <c r="AX630" s="12" t="s">
        <v>79</v>
      </c>
      <c r="AY630" s="174" t="s">
        <v>159</v>
      </c>
    </row>
    <row r="631" spans="2:51" s="12" customFormat="1" ht="22.5" customHeight="1">
      <c r="B631" s="172"/>
      <c r="E631" s="173" t="s">
        <v>3</v>
      </c>
      <c r="F631" s="275" t="s">
        <v>936</v>
      </c>
      <c r="G631" s="262"/>
      <c r="H631" s="262"/>
      <c r="I631" s="262"/>
      <c r="K631" s="174" t="s">
        <v>3</v>
      </c>
      <c r="R631" s="175"/>
      <c r="T631" s="176"/>
      <c r="AA631" s="177"/>
      <c r="AT631" s="174" t="s">
        <v>167</v>
      </c>
      <c r="AU631" s="174" t="s">
        <v>103</v>
      </c>
      <c r="AV631" s="12" t="s">
        <v>21</v>
      </c>
      <c r="AW631" s="12" t="s">
        <v>36</v>
      </c>
      <c r="AX631" s="12" t="s">
        <v>79</v>
      </c>
      <c r="AY631" s="174" t="s">
        <v>159</v>
      </c>
    </row>
    <row r="632" spans="2:51" s="10" customFormat="1" ht="22.5" customHeight="1">
      <c r="B632" s="155"/>
      <c r="E632" s="156" t="s">
        <v>3</v>
      </c>
      <c r="F632" s="260" t="s">
        <v>1046</v>
      </c>
      <c r="G632" s="252"/>
      <c r="H632" s="252"/>
      <c r="I632" s="252"/>
      <c r="K632" s="157">
        <v>24.777</v>
      </c>
      <c r="R632" s="158"/>
      <c r="T632" s="159"/>
      <c r="AA632" s="160"/>
      <c r="AT632" s="156" t="s">
        <v>167</v>
      </c>
      <c r="AU632" s="156" t="s">
        <v>103</v>
      </c>
      <c r="AV632" s="10" t="s">
        <v>103</v>
      </c>
      <c r="AW632" s="10" t="s">
        <v>36</v>
      </c>
      <c r="AX632" s="10" t="s">
        <v>79</v>
      </c>
      <c r="AY632" s="156" t="s">
        <v>159</v>
      </c>
    </row>
    <row r="633" spans="2:51" s="10" customFormat="1" ht="22.5" customHeight="1">
      <c r="B633" s="155"/>
      <c r="E633" s="156" t="s">
        <v>3</v>
      </c>
      <c r="F633" s="260" t="s">
        <v>1047</v>
      </c>
      <c r="G633" s="252"/>
      <c r="H633" s="252"/>
      <c r="I633" s="252"/>
      <c r="K633" s="157">
        <v>183.698</v>
      </c>
      <c r="R633" s="158"/>
      <c r="T633" s="159"/>
      <c r="AA633" s="160"/>
      <c r="AT633" s="156" t="s">
        <v>167</v>
      </c>
      <c r="AU633" s="156" t="s">
        <v>103</v>
      </c>
      <c r="AV633" s="10" t="s">
        <v>103</v>
      </c>
      <c r="AW633" s="10" t="s">
        <v>36</v>
      </c>
      <c r="AX633" s="10" t="s">
        <v>79</v>
      </c>
      <c r="AY633" s="156" t="s">
        <v>159</v>
      </c>
    </row>
    <row r="634" spans="2:51" s="10" customFormat="1" ht="22.5" customHeight="1">
      <c r="B634" s="155"/>
      <c r="E634" s="156" t="s">
        <v>3</v>
      </c>
      <c r="F634" s="260" t="s">
        <v>1048</v>
      </c>
      <c r="G634" s="252"/>
      <c r="H634" s="252"/>
      <c r="I634" s="252"/>
      <c r="K634" s="157">
        <v>35.416</v>
      </c>
      <c r="R634" s="158"/>
      <c r="T634" s="159"/>
      <c r="AA634" s="160"/>
      <c r="AT634" s="156" t="s">
        <v>167</v>
      </c>
      <c r="AU634" s="156" t="s">
        <v>103</v>
      </c>
      <c r="AV634" s="10" t="s">
        <v>103</v>
      </c>
      <c r="AW634" s="10" t="s">
        <v>36</v>
      </c>
      <c r="AX634" s="10" t="s">
        <v>79</v>
      </c>
      <c r="AY634" s="156" t="s">
        <v>159</v>
      </c>
    </row>
    <row r="635" spans="2:51" s="10" customFormat="1" ht="31.5" customHeight="1">
      <c r="B635" s="155"/>
      <c r="E635" s="156" t="s">
        <v>3</v>
      </c>
      <c r="F635" s="260" t="s">
        <v>1049</v>
      </c>
      <c r="G635" s="252"/>
      <c r="H635" s="252"/>
      <c r="I635" s="252"/>
      <c r="K635" s="157">
        <v>15.956</v>
      </c>
      <c r="R635" s="158"/>
      <c r="T635" s="159"/>
      <c r="AA635" s="160"/>
      <c r="AT635" s="156" t="s">
        <v>167</v>
      </c>
      <c r="AU635" s="156" t="s">
        <v>103</v>
      </c>
      <c r="AV635" s="10" t="s">
        <v>103</v>
      </c>
      <c r="AW635" s="10" t="s">
        <v>36</v>
      </c>
      <c r="AX635" s="10" t="s">
        <v>79</v>
      </c>
      <c r="AY635" s="156" t="s">
        <v>159</v>
      </c>
    </row>
    <row r="636" spans="2:51" s="10" customFormat="1" ht="31.5" customHeight="1">
      <c r="B636" s="155"/>
      <c r="E636" s="156" t="s">
        <v>3</v>
      </c>
      <c r="F636" s="260" t="s">
        <v>1050</v>
      </c>
      <c r="G636" s="252"/>
      <c r="H636" s="252"/>
      <c r="I636" s="252"/>
      <c r="K636" s="157">
        <v>2.666</v>
      </c>
      <c r="R636" s="158"/>
      <c r="T636" s="159"/>
      <c r="AA636" s="160"/>
      <c r="AT636" s="156" t="s">
        <v>167</v>
      </c>
      <c r="AU636" s="156" t="s">
        <v>103</v>
      </c>
      <c r="AV636" s="10" t="s">
        <v>103</v>
      </c>
      <c r="AW636" s="10" t="s">
        <v>36</v>
      </c>
      <c r="AX636" s="10" t="s">
        <v>79</v>
      </c>
      <c r="AY636" s="156" t="s">
        <v>159</v>
      </c>
    </row>
    <row r="637" spans="2:51" s="10" customFormat="1" ht="31.5" customHeight="1">
      <c r="B637" s="155"/>
      <c r="E637" s="156" t="s">
        <v>3</v>
      </c>
      <c r="F637" s="260" t="s">
        <v>1051</v>
      </c>
      <c r="G637" s="252"/>
      <c r="H637" s="252"/>
      <c r="I637" s="252"/>
      <c r="K637" s="157">
        <v>7.909</v>
      </c>
      <c r="R637" s="158"/>
      <c r="T637" s="159"/>
      <c r="AA637" s="160"/>
      <c r="AT637" s="156" t="s">
        <v>167</v>
      </c>
      <c r="AU637" s="156" t="s">
        <v>103</v>
      </c>
      <c r="AV637" s="10" t="s">
        <v>103</v>
      </c>
      <c r="AW637" s="10" t="s">
        <v>36</v>
      </c>
      <c r="AX637" s="10" t="s">
        <v>79</v>
      </c>
      <c r="AY637" s="156" t="s">
        <v>159</v>
      </c>
    </row>
    <row r="638" spans="2:51" s="10" customFormat="1" ht="31.5" customHeight="1">
      <c r="B638" s="155"/>
      <c r="E638" s="156" t="s">
        <v>3</v>
      </c>
      <c r="F638" s="260" t="s">
        <v>1052</v>
      </c>
      <c r="G638" s="252"/>
      <c r="H638" s="252"/>
      <c r="I638" s="252"/>
      <c r="K638" s="157">
        <v>5.461</v>
      </c>
      <c r="R638" s="158"/>
      <c r="T638" s="159"/>
      <c r="AA638" s="160"/>
      <c r="AT638" s="156" t="s">
        <v>167</v>
      </c>
      <c r="AU638" s="156" t="s">
        <v>103</v>
      </c>
      <c r="AV638" s="10" t="s">
        <v>103</v>
      </c>
      <c r="AW638" s="10" t="s">
        <v>36</v>
      </c>
      <c r="AX638" s="10" t="s">
        <v>79</v>
      </c>
      <c r="AY638" s="156" t="s">
        <v>159</v>
      </c>
    </row>
    <row r="639" spans="2:51" s="10" customFormat="1" ht="31.5" customHeight="1">
      <c r="B639" s="155"/>
      <c r="E639" s="156" t="s">
        <v>3</v>
      </c>
      <c r="F639" s="260" t="s">
        <v>1053</v>
      </c>
      <c r="G639" s="252"/>
      <c r="H639" s="252"/>
      <c r="I639" s="252"/>
      <c r="K639" s="157">
        <v>41.636</v>
      </c>
      <c r="R639" s="158"/>
      <c r="T639" s="159"/>
      <c r="AA639" s="160"/>
      <c r="AT639" s="156" t="s">
        <v>167</v>
      </c>
      <c r="AU639" s="156" t="s">
        <v>103</v>
      </c>
      <c r="AV639" s="10" t="s">
        <v>103</v>
      </c>
      <c r="AW639" s="10" t="s">
        <v>36</v>
      </c>
      <c r="AX639" s="10" t="s">
        <v>79</v>
      </c>
      <c r="AY639" s="156" t="s">
        <v>159</v>
      </c>
    </row>
    <row r="640" spans="2:51" s="10" customFormat="1" ht="22.5" customHeight="1">
      <c r="B640" s="155"/>
      <c r="E640" s="156" t="s">
        <v>3</v>
      </c>
      <c r="F640" s="260" t="s">
        <v>1054</v>
      </c>
      <c r="G640" s="252"/>
      <c r="H640" s="252"/>
      <c r="I640" s="252"/>
      <c r="K640" s="157">
        <v>36.325</v>
      </c>
      <c r="R640" s="158"/>
      <c r="T640" s="159"/>
      <c r="AA640" s="160"/>
      <c r="AT640" s="156" t="s">
        <v>167</v>
      </c>
      <c r="AU640" s="156" t="s">
        <v>103</v>
      </c>
      <c r="AV640" s="10" t="s">
        <v>103</v>
      </c>
      <c r="AW640" s="10" t="s">
        <v>36</v>
      </c>
      <c r="AX640" s="10" t="s">
        <v>79</v>
      </c>
      <c r="AY640" s="156" t="s">
        <v>159</v>
      </c>
    </row>
    <row r="641" spans="2:51" s="10" customFormat="1" ht="31.5" customHeight="1">
      <c r="B641" s="155"/>
      <c r="E641" s="156" t="s">
        <v>3</v>
      </c>
      <c r="F641" s="260" t="s">
        <v>1055</v>
      </c>
      <c r="G641" s="252"/>
      <c r="H641" s="252"/>
      <c r="I641" s="252"/>
      <c r="K641" s="157">
        <v>45.454</v>
      </c>
      <c r="R641" s="158"/>
      <c r="T641" s="159"/>
      <c r="AA641" s="160"/>
      <c r="AT641" s="156" t="s">
        <v>167</v>
      </c>
      <c r="AU641" s="156" t="s">
        <v>103</v>
      </c>
      <c r="AV641" s="10" t="s">
        <v>103</v>
      </c>
      <c r="AW641" s="10" t="s">
        <v>36</v>
      </c>
      <c r="AX641" s="10" t="s">
        <v>79</v>
      </c>
      <c r="AY641" s="156" t="s">
        <v>159</v>
      </c>
    </row>
    <row r="642" spans="2:51" s="10" customFormat="1" ht="31.5" customHeight="1">
      <c r="B642" s="155"/>
      <c r="E642" s="156" t="s">
        <v>3</v>
      </c>
      <c r="F642" s="260" t="s">
        <v>1056</v>
      </c>
      <c r="G642" s="252"/>
      <c r="H642" s="252"/>
      <c r="I642" s="252"/>
      <c r="K642" s="157">
        <v>83.756</v>
      </c>
      <c r="R642" s="158"/>
      <c r="T642" s="159"/>
      <c r="AA642" s="160"/>
      <c r="AT642" s="156" t="s">
        <v>167</v>
      </c>
      <c r="AU642" s="156" t="s">
        <v>103</v>
      </c>
      <c r="AV642" s="10" t="s">
        <v>103</v>
      </c>
      <c r="AW642" s="10" t="s">
        <v>36</v>
      </c>
      <c r="AX642" s="10" t="s">
        <v>79</v>
      </c>
      <c r="AY642" s="156" t="s">
        <v>159</v>
      </c>
    </row>
    <row r="643" spans="2:51" s="13" customFormat="1" ht="22.5" customHeight="1">
      <c r="B643" s="178"/>
      <c r="E643" s="179" t="s">
        <v>3</v>
      </c>
      <c r="F643" s="263" t="s">
        <v>368</v>
      </c>
      <c r="G643" s="264"/>
      <c r="H643" s="264"/>
      <c r="I643" s="264"/>
      <c r="K643" s="180">
        <v>483.054</v>
      </c>
      <c r="R643" s="181"/>
      <c r="T643" s="182"/>
      <c r="AA643" s="183"/>
      <c r="AT643" s="179" t="s">
        <v>167</v>
      </c>
      <c r="AU643" s="179" t="s">
        <v>103</v>
      </c>
      <c r="AV643" s="13" t="s">
        <v>173</v>
      </c>
      <c r="AW643" s="13" t="s">
        <v>36</v>
      </c>
      <c r="AX643" s="13" t="s">
        <v>79</v>
      </c>
      <c r="AY643" s="179" t="s">
        <v>159</v>
      </c>
    </row>
    <row r="644" spans="2:51" s="11" customFormat="1" ht="22.5" customHeight="1">
      <c r="B644" s="161"/>
      <c r="E644" s="162" t="s">
        <v>3</v>
      </c>
      <c r="F644" s="253" t="s">
        <v>168</v>
      </c>
      <c r="G644" s="254"/>
      <c r="H644" s="254"/>
      <c r="I644" s="254"/>
      <c r="K644" s="163">
        <v>483.054</v>
      </c>
      <c r="R644" s="164"/>
      <c r="T644" s="165"/>
      <c r="AA644" s="166"/>
      <c r="AT644" s="167" t="s">
        <v>167</v>
      </c>
      <c r="AU644" s="167" t="s">
        <v>103</v>
      </c>
      <c r="AV644" s="11" t="s">
        <v>164</v>
      </c>
      <c r="AW644" s="11" t="s">
        <v>36</v>
      </c>
      <c r="AX644" s="11" t="s">
        <v>21</v>
      </c>
      <c r="AY644" s="167" t="s">
        <v>159</v>
      </c>
    </row>
    <row r="645" spans="2:63" s="9" customFormat="1" ht="29.85" customHeight="1">
      <c r="B645" s="138"/>
      <c r="D645" s="147" t="s">
        <v>129</v>
      </c>
      <c r="E645" s="147"/>
      <c r="F645" s="147"/>
      <c r="G645" s="147"/>
      <c r="H645" s="147"/>
      <c r="I645" s="147"/>
      <c r="J645" s="147"/>
      <c r="K645" s="147"/>
      <c r="L645" s="147"/>
      <c r="M645" s="147"/>
      <c r="N645" s="265">
        <f>BK645</f>
        <v>0</v>
      </c>
      <c r="O645" s="266"/>
      <c r="P645" s="266"/>
      <c r="Q645" s="266"/>
      <c r="R645" s="140"/>
      <c r="T645" s="141"/>
      <c r="W645" s="142">
        <f>SUM(W646:W648)</f>
        <v>0</v>
      </c>
      <c r="Y645" s="142">
        <f>SUM(Y646:Y648)</f>
        <v>0.0006000000000000001</v>
      </c>
      <c r="AA645" s="143">
        <f>SUM(AA646:AA648)</f>
        <v>0</v>
      </c>
      <c r="AR645" s="144" t="s">
        <v>103</v>
      </c>
      <c r="AT645" s="145" t="s">
        <v>78</v>
      </c>
      <c r="AU645" s="145" t="s">
        <v>21</v>
      </c>
      <c r="AY645" s="144" t="s">
        <v>159</v>
      </c>
      <c r="BK645" s="146">
        <f>SUM(BK646:BK648)</f>
        <v>0</v>
      </c>
    </row>
    <row r="646" spans="2:65" s="1" customFormat="1" ht="31.5" customHeight="1">
      <c r="B646" s="121"/>
      <c r="C646" s="148" t="s">
        <v>661</v>
      </c>
      <c r="D646" s="148" t="s">
        <v>160</v>
      </c>
      <c r="E646" s="149" t="s">
        <v>674</v>
      </c>
      <c r="F646" s="247" t="s">
        <v>675</v>
      </c>
      <c r="G646" s="248"/>
      <c r="H646" s="248"/>
      <c r="I646" s="248"/>
      <c r="J646" s="150" t="s">
        <v>163</v>
      </c>
      <c r="K646" s="151">
        <v>10</v>
      </c>
      <c r="L646" s="249">
        <v>0</v>
      </c>
      <c r="M646" s="248"/>
      <c r="N646" s="250">
        <f>ROUND(L646*K646,2)</f>
        <v>0</v>
      </c>
      <c r="O646" s="248"/>
      <c r="P646" s="248"/>
      <c r="Q646" s="248"/>
      <c r="R646" s="123"/>
      <c r="T646" s="152" t="s">
        <v>3</v>
      </c>
      <c r="U646" s="40" t="s">
        <v>44</v>
      </c>
      <c r="W646" s="153">
        <f>V646*K646</f>
        <v>0</v>
      </c>
      <c r="X646" s="153">
        <v>6E-05</v>
      </c>
      <c r="Y646" s="153">
        <f>X646*K646</f>
        <v>0.0006000000000000001</v>
      </c>
      <c r="Z646" s="153">
        <v>0</v>
      </c>
      <c r="AA646" s="154">
        <f>Z646*K646</f>
        <v>0</v>
      </c>
      <c r="AR646" s="17" t="s">
        <v>196</v>
      </c>
      <c r="AT646" s="17" t="s">
        <v>160</v>
      </c>
      <c r="AU646" s="17" t="s">
        <v>103</v>
      </c>
      <c r="AY646" s="17" t="s">
        <v>159</v>
      </c>
      <c r="BE646" s="98">
        <f>IF(U646="základní",N646,0)</f>
        <v>0</v>
      </c>
      <c r="BF646" s="98">
        <f>IF(U646="snížená",N646,0)</f>
        <v>0</v>
      </c>
      <c r="BG646" s="98">
        <f>IF(U646="zákl. přenesená",N646,0)</f>
        <v>0</v>
      </c>
      <c r="BH646" s="98">
        <f>IF(U646="sníž. přenesená",N646,0)</f>
        <v>0</v>
      </c>
      <c r="BI646" s="98">
        <f>IF(U646="nulová",N646,0)</f>
        <v>0</v>
      </c>
      <c r="BJ646" s="17" t="s">
        <v>21</v>
      </c>
      <c r="BK646" s="98">
        <f>ROUND(L646*K646,2)</f>
        <v>0</v>
      </c>
      <c r="BL646" s="17" t="s">
        <v>196</v>
      </c>
      <c r="BM646" s="17" t="s">
        <v>920</v>
      </c>
    </row>
    <row r="647" spans="2:51" s="10" customFormat="1" ht="31.5" customHeight="1">
      <c r="B647" s="155"/>
      <c r="E647" s="156" t="s">
        <v>3</v>
      </c>
      <c r="F647" s="251" t="s">
        <v>677</v>
      </c>
      <c r="G647" s="252"/>
      <c r="H647" s="252"/>
      <c r="I647" s="252"/>
      <c r="K647" s="157">
        <v>10</v>
      </c>
      <c r="R647" s="158"/>
      <c r="T647" s="159"/>
      <c r="AA647" s="160"/>
      <c r="AT647" s="156" t="s">
        <v>167</v>
      </c>
      <c r="AU647" s="156" t="s">
        <v>103</v>
      </c>
      <c r="AV647" s="10" t="s">
        <v>103</v>
      </c>
      <c r="AW647" s="10" t="s">
        <v>36</v>
      </c>
      <c r="AX647" s="10" t="s">
        <v>79</v>
      </c>
      <c r="AY647" s="156" t="s">
        <v>159</v>
      </c>
    </row>
    <row r="648" spans="2:51" s="11" customFormat="1" ht="22.5" customHeight="1">
      <c r="B648" s="161"/>
      <c r="E648" s="162" t="s">
        <v>3</v>
      </c>
      <c r="F648" s="253" t="s">
        <v>168</v>
      </c>
      <c r="G648" s="254"/>
      <c r="H648" s="254"/>
      <c r="I648" s="254"/>
      <c r="K648" s="163">
        <v>10</v>
      </c>
      <c r="R648" s="164"/>
      <c r="T648" s="165"/>
      <c r="AA648" s="166"/>
      <c r="AT648" s="167" t="s">
        <v>167</v>
      </c>
      <c r="AU648" s="167" t="s">
        <v>103</v>
      </c>
      <c r="AV648" s="11" t="s">
        <v>164</v>
      </c>
      <c r="AW648" s="11" t="s">
        <v>36</v>
      </c>
      <c r="AX648" s="11" t="s">
        <v>21</v>
      </c>
      <c r="AY648" s="167" t="s">
        <v>159</v>
      </c>
    </row>
    <row r="649" spans="2:63" s="9" customFormat="1" ht="37.35" customHeight="1">
      <c r="B649" s="138"/>
      <c r="D649" s="139" t="s">
        <v>130</v>
      </c>
      <c r="E649" s="139"/>
      <c r="F649" s="139"/>
      <c r="G649" s="139"/>
      <c r="H649" s="139"/>
      <c r="I649" s="139"/>
      <c r="J649" s="139"/>
      <c r="K649" s="139"/>
      <c r="L649" s="139"/>
      <c r="M649" s="139"/>
      <c r="N649" s="267">
        <f>BK649</f>
        <v>0</v>
      </c>
      <c r="O649" s="238"/>
      <c r="P649" s="238"/>
      <c r="Q649" s="238"/>
      <c r="R649" s="140"/>
      <c r="T649" s="141"/>
      <c r="W649" s="142">
        <f>W650+W655+W657+W659+W661</f>
        <v>0</v>
      </c>
      <c r="Y649" s="142">
        <f>Y650+Y655+Y657+Y659+Y661</f>
        <v>0</v>
      </c>
      <c r="AA649" s="143">
        <f>AA650+AA655+AA657+AA659+AA661</f>
        <v>0</v>
      </c>
      <c r="AR649" s="144" t="s">
        <v>182</v>
      </c>
      <c r="AT649" s="145" t="s">
        <v>78</v>
      </c>
      <c r="AU649" s="145" t="s">
        <v>79</v>
      </c>
      <c r="AY649" s="144" t="s">
        <v>159</v>
      </c>
      <c r="BK649" s="146">
        <f>BK650+BK655+BK657+BK659+BK661</f>
        <v>0</v>
      </c>
    </row>
    <row r="650" spans="2:63" s="9" customFormat="1" ht="19.9" customHeight="1">
      <c r="B650" s="138"/>
      <c r="D650" s="147" t="s">
        <v>131</v>
      </c>
      <c r="E650" s="147"/>
      <c r="F650" s="147"/>
      <c r="G650" s="147"/>
      <c r="H650" s="147"/>
      <c r="I650" s="147"/>
      <c r="J650" s="147"/>
      <c r="K650" s="147"/>
      <c r="L650" s="147"/>
      <c r="M650" s="147"/>
      <c r="N650" s="265">
        <f>BK650</f>
        <v>0</v>
      </c>
      <c r="O650" s="266"/>
      <c r="P650" s="266"/>
      <c r="Q650" s="266"/>
      <c r="R650" s="140"/>
      <c r="T650" s="141"/>
      <c r="W650" s="142">
        <f>SUM(W651:W654)</f>
        <v>0</v>
      </c>
      <c r="Y650" s="142">
        <f>SUM(Y651:Y654)</f>
        <v>0</v>
      </c>
      <c r="AA650" s="143">
        <f>SUM(AA651:AA654)</f>
        <v>0</v>
      </c>
      <c r="AR650" s="144" t="s">
        <v>182</v>
      </c>
      <c r="AT650" s="145" t="s">
        <v>78</v>
      </c>
      <c r="AU650" s="145" t="s">
        <v>21</v>
      </c>
      <c r="AY650" s="144" t="s">
        <v>159</v>
      </c>
      <c r="BK650" s="146">
        <f>SUM(BK651:BK654)</f>
        <v>0</v>
      </c>
    </row>
    <row r="651" spans="2:65" s="1" customFormat="1" ht="44.25" customHeight="1">
      <c r="B651" s="121"/>
      <c r="C651" s="148" t="s">
        <v>665</v>
      </c>
      <c r="D651" s="148" t="s">
        <v>160</v>
      </c>
      <c r="E651" s="149" t="s">
        <v>679</v>
      </c>
      <c r="F651" s="247" t="s">
        <v>680</v>
      </c>
      <c r="G651" s="248"/>
      <c r="H651" s="248"/>
      <c r="I651" s="248"/>
      <c r="J651" s="150" t="s">
        <v>681</v>
      </c>
      <c r="K651" s="151">
        <v>1</v>
      </c>
      <c r="L651" s="249">
        <v>0</v>
      </c>
      <c r="M651" s="248"/>
      <c r="N651" s="250">
        <f>ROUND(L651*K651,2)</f>
        <v>0</v>
      </c>
      <c r="O651" s="248"/>
      <c r="P651" s="248"/>
      <c r="Q651" s="248"/>
      <c r="R651" s="123"/>
      <c r="T651" s="152" t="s">
        <v>3</v>
      </c>
      <c r="U651" s="40" t="s">
        <v>44</v>
      </c>
      <c r="W651" s="153">
        <f>V651*K651</f>
        <v>0</v>
      </c>
      <c r="X651" s="153">
        <v>0</v>
      </c>
      <c r="Y651" s="153">
        <f>X651*K651</f>
        <v>0</v>
      </c>
      <c r="Z651" s="153">
        <v>0</v>
      </c>
      <c r="AA651" s="154">
        <f>Z651*K651</f>
        <v>0</v>
      </c>
      <c r="AR651" s="17" t="s">
        <v>682</v>
      </c>
      <c r="AT651" s="17" t="s">
        <v>160</v>
      </c>
      <c r="AU651" s="17" t="s">
        <v>103</v>
      </c>
      <c r="AY651" s="17" t="s">
        <v>159</v>
      </c>
      <c r="BE651" s="98">
        <f>IF(U651="základní",N651,0)</f>
        <v>0</v>
      </c>
      <c r="BF651" s="98">
        <f>IF(U651="snížená",N651,0)</f>
        <v>0</v>
      </c>
      <c r="BG651" s="98">
        <f>IF(U651="zákl. přenesená",N651,0)</f>
        <v>0</v>
      </c>
      <c r="BH651" s="98">
        <f>IF(U651="sníž. přenesená",N651,0)</f>
        <v>0</v>
      </c>
      <c r="BI651" s="98">
        <f>IF(U651="nulová",N651,0)</f>
        <v>0</v>
      </c>
      <c r="BJ651" s="17" t="s">
        <v>21</v>
      </c>
      <c r="BK651" s="98">
        <f>ROUND(L651*K651,2)</f>
        <v>0</v>
      </c>
      <c r="BL651" s="17" t="s">
        <v>682</v>
      </c>
      <c r="BM651" s="17" t="s">
        <v>921</v>
      </c>
    </row>
    <row r="652" spans="2:65" s="1" customFormat="1" ht="31.5" customHeight="1">
      <c r="B652" s="121"/>
      <c r="C652" s="148" t="s">
        <v>669</v>
      </c>
      <c r="D652" s="148" t="s">
        <v>160</v>
      </c>
      <c r="E652" s="149" t="s">
        <v>685</v>
      </c>
      <c r="F652" s="247" t="s">
        <v>686</v>
      </c>
      <c r="G652" s="248"/>
      <c r="H652" s="248"/>
      <c r="I652" s="248"/>
      <c r="J652" s="150" t="s">
        <v>681</v>
      </c>
      <c r="K652" s="151">
        <v>1</v>
      </c>
      <c r="L652" s="249">
        <v>0</v>
      </c>
      <c r="M652" s="248"/>
      <c r="N652" s="250">
        <f>ROUND(L652*K652,2)</f>
        <v>0</v>
      </c>
      <c r="O652" s="248"/>
      <c r="P652" s="248"/>
      <c r="Q652" s="248"/>
      <c r="R652" s="123"/>
      <c r="T652" s="152" t="s">
        <v>3</v>
      </c>
      <c r="U652" s="40" t="s">
        <v>44</v>
      </c>
      <c r="W652" s="153">
        <f>V652*K652</f>
        <v>0</v>
      </c>
      <c r="X652" s="153">
        <v>0</v>
      </c>
      <c r="Y652" s="153">
        <f>X652*K652</f>
        <v>0</v>
      </c>
      <c r="Z652" s="153">
        <v>0</v>
      </c>
      <c r="AA652" s="154">
        <f>Z652*K652</f>
        <v>0</v>
      </c>
      <c r="AR652" s="17" t="s">
        <v>682</v>
      </c>
      <c r="AT652" s="17" t="s">
        <v>160</v>
      </c>
      <c r="AU652" s="17" t="s">
        <v>103</v>
      </c>
      <c r="AY652" s="17" t="s">
        <v>159</v>
      </c>
      <c r="BE652" s="98">
        <f>IF(U652="základní",N652,0)</f>
        <v>0</v>
      </c>
      <c r="BF652" s="98">
        <f>IF(U652="snížená",N652,0)</f>
        <v>0</v>
      </c>
      <c r="BG652" s="98">
        <f>IF(U652="zákl. přenesená",N652,0)</f>
        <v>0</v>
      </c>
      <c r="BH652" s="98">
        <f>IF(U652="sníž. přenesená",N652,0)</f>
        <v>0</v>
      </c>
      <c r="BI652" s="98">
        <f>IF(U652="nulová",N652,0)</f>
        <v>0</v>
      </c>
      <c r="BJ652" s="17" t="s">
        <v>21</v>
      </c>
      <c r="BK652" s="98">
        <f>ROUND(L652*K652,2)</f>
        <v>0</v>
      </c>
      <c r="BL652" s="17" t="s">
        <v>682</v>
      </c>
      <c r="BM652" s="17" t="s">
        <v>922</v>
      </c>
    </row>
    <row r="653" spans="2:65" s="1" customFormat="1" ht="22.5" customHeight="1">
      <c r="B653" s="121"/>
      <c r="C653" s="148" t="s">
        <v>673</v>
      </c>
      <c r="D653" s="148" t="s">
        <v>160</v>
      </c>
      <c r="E653" s="149" t="s">
        <v>689</v>
      </c>
      <c r="F653" s="247" t="s">
        <v>690</v>
      </c>
      <c r="G653" s="248"/>
      <c r="H653" s="248"/>
      <c r="I653" s="248"/>
      <c r="J653" s="150" t="s">
        <v>681</v>
      </c>
      <c r="K653" s="151">
        <v>1</v>
      </c>
      <c r="L653" s="249">
        <v>0</v>
      </c>
      <c r="M653" s="248"/>
      <c r="N653" s="250">
        <f>ROUND(L653*K653,2)</f>
        <v>0</v>
      </c>
      <c r="O653" s="248"/>
      <c r="P653" s="248"/>
      <c r="Q653" s="248"/>
      <c r="R653" s="123"/>
      <c r="T653" s="152" t="s">
        <v>3</v>
      </c>
      <c r="U653" s="40" t="s">
        <v>44</v>
      </c>
      <c r="W653" s="153">
        <f>V653*K653</f>
        <v>0</v>
      </c>
      <c r="X653" s="153">
        <v>0</v>
      </c>
      <c r="Y653" s="153">
        <f>X653*K653</f>
        <v>0</v>
      </c>
      <c r="Z653" s="153">
        <v>0</v>
      </c>
      <c r="AA653" s="154">
        <f>Z653*K653</f>
        <v>0</v>
      </c>
      <c r="AR653" s="17" t="s">
        <v>682</v>
      </c>
      <c r="AT653" s="17" t="s">
        <v>160</v>
      </c>
      <c r="AU653" s="17" t="s">
        <v>103</v>
      </c>
      <c r="AY653" s="17" t="s">
        <v>159</v>
      </c>
      <c r="BE653" s="98">
        <f>IF(U653="základní",N653,0)</f>
        <v>0</v>
      </c>
      <c r="BF653" s="98">
        <f>IF(U653="snížená",N653,0)</f>
        <v>0</v>
      </c>
      <c r="BG653" s="98">
        <f>IF(U653="zákl. přenesená",N653,0)</f>
        <v>0</v>
      </c>
      <c r="BH653" s="98">
        <f>IF(U653="sníž. přenesená",N653,0)</f>
        <v>0</v>
      </c>
      <c r="BI653" s="98">
        <f>IF(U653="nulová",N653,0)</f>
        <v>0</v>
      </c>
      <c r="BJ653" s="17" t="s">
        <v>21</v>
      </c>
      <c r="BK653" s="98">
        <f>ROUND(L653*K653,2)</f>
        <v>0</v>
      </c>
      <c r="BL653" s="17" t="s">
        <v>682</v>
      </c>
      <c r="BM653" s="17" t="s">
        <v>923</v>
      </c>
    </row>
    <row r="654" spans="2:65" s="1" customFormat="1" ht="22.5" customHeight="1">
      <c r="B654" s="121"/>
      <c r="C654" s="148" t="s">
        <v>678</v>
      </c>
      <c r="D654" s="148" t="s">
        <v>160</v>
      </c>
      <c r="E654" s="149" t="s">
        <v>693</v>
      </c>
      <c r="F654" s="247" t="s">
        <v>694</v>
      </c>
      <c r="G654" s="248"/>
      <c r="H654" s="248"/>
      <c r="I654" s="248"/>
      <c r="J654" s="150" t="s">
        <v>681</v>
      </c>
      <c r="K654" s="151">
        <v>1</v>
      </c>
      <c r="L654" s="249">
        <v>0</v>
      </c>
      <c r="M654" s="248"/>
      <c r="N654" s="250">
        <f>ROUND(L654*K654,2)</f>
        <v>0</v>
      </c>
      <c r="O654" s="248"/>
      <c r="P654" s="248"/>
      <c r="Q654" s="248"/>
      <c r="R654" s="123"/>
      <c r="T654" s="152" t="s">
        <v>3</v>
      </c>
      <c r="U654" s="40" t="s">
        <v>44</v>
      </c>
      <c r="W654" s="153">
        <f>V654*K654</f>
        <v>0</v>
      </c>
      <c r="X654" s="153">
        <v>0</v>
      </c>
      <c r="Y654" s="153">
        <f>X654*K654</f>
        <v>0</v>
      </c>
      <c r="Z654" s="153">
        <v>0</v>
      </c>
      <c r="AA654" s="154">
        <f>Z654*K654</f>
        <v>0</v>
      </c>
      <c r="AR654" s="17" t="s">
        <v>682</v>
      </c>
      <c r="AT654" s="17" t="s">
        <v>160</v>
      </c>
      <c r="AU654" s="17" t="s">
        <v>103</v>
      </c>
      <c r="AY654" s="17" t="s">
        <v>159</v>
      </c>
      <c r="BE654" s="98">
        <f>IF(U654="základní",N654,0)</f>
        <v>0</v>
      </c>
      <c r="BF654" s="98">
        <f>IF(U654="snížená",N654,0)</f>
        <v>0</v>
      </c>
      <c r="BG654" s="98">
        <f>IF(U654="zákl. přenesená",N654,0)</f>
        <v>0</v>
      </c>
      <c r="BH654" s="98">
        <f>IF(U654="sníž. přenesená",N654,0)</f>
        <v>0</v>
      </c>
      <c r="BI654" s="98">
        <f>IF(U654="nulová",N654,0)</f>
        <v>0</v>
      </c>
      <c r="BJ654" s="17" t="s">
        <v>21</v>
      </c>
      <c r="BK654" s="98">
        <f>ROUND(L654*K654,2)</f>
        <v>0</v>
      </c>
      <c r="BL654" s="17" t="s">
        <v>682</v>
      </c>
      <c r="BM654" s="17" t="s">
        <v>924</v>
      </c>
    </row>
    <row r="655" spans="2:63" s="9" customFormat="1" ht="29.85" customHeight="1">
      <c r="B655" s="138"/>
      <c r="D655" s="147" t="s">
        <v>132</v>
      </c>
      <c r="E655" s="147"/>
      <c r="F655" s="147"/>
      <c r="G655" s="147"/>
      <c r="H655" s="147"/>
      <c r="I655" s="147"/>
      <c r="J655" s="147"/>
      <c r="K655" s="147"/>
      <c r="L655" s="147"/>
      <c r="M655" s="147"/>
      <c r="N655" s="273">
        <f>BK655</f>
        <v>0</v>
      </c>
      <c r="O655" s="274"/>
      <c r="P655" s="274"/>
      <c r="Q655" s="274"/>
      <c r="R655" s="140"/>
      <c r="T655" s="141"/>
      <c r="W655" s="142">
        <f>W656</f>
        <v>0</v>
      </c>
      <c r="Y655" s="142">
        <f>Y656</f>
        <v>0</v>
      </c>
      <c r="AA655" s="143">
        <f>AA656</f>
        <v>0</v>
      </c>
      <c r="AR655" s="144" t="s">
        <v>182</v>
      </c>
      <c r="AT655" s="145" t="s">
        <v>78</v>
      </c>
      <c r="AU655" s="145" t="s">
        <v>21</v>
      </c>
      <c r="AY655" s="144" t="s">
        <v>159</v>
      </c>
      <c r="BK655" s="146">
        <f>BK656</f>
        <v>0</v>
      </c>
    </row>
    <row r="656" spans="2:65" s="1" customFormat="1" ht="22.5" customHeight="1">
      <c r="B656" s="121"/>
      <c r="C656" s="148" t="s">
        <v>684</v>
      </c>
      <c r="D656" s="148" t="s">
        <v>160</v>
      </c>
      <c r="E656" s="149" t="s">
        <v>697</v>
      </c>
      <c r="F656" s="247" t="s">
        <v>137</v>
      </c>
      <c r="G656" s="248"/>
      <c r="H656" s="248"/>
      <c r="I656" s="248"/>
      <c r="J656" s="150" t="s">
        <v>681</v>
      </c>
      <c r="K656" s="151">
        <v>1</v>
      </c>
      <c r="L656" s="249">
        <v>0</v>
      </c>
      <c r="M656" s="248"/>
      <c r="N656" s="250">
        <f>ROUND(L656*K656,2)</f>
        <v>0</v>
      </c>
      <c r="O656" s="248"/>
      <c r="P656" s="248"/>
      <c r="Q656" s="248"/>
      <c r="R656" s="123"/>
      <c r="T656" s="152" t="s">
        <v>3</v>
      </c>
      <c r="U656" s="40" t="s">
        <v>44</v>
      </c>
      <c r="W656" s="153">
        <f>V656*K656</f>
        <v>0</v>
      </c>
      <c r="X656" s="153">
        <v>0</v>
      </c>
      <c r="Y656" s="153">
        <f>X656*K656</f>
        <v>0</v>
      </c>
      <c r="Z656" s="153">
        <v>0</v>
      </c>
      <c r="AA656" s="154">
        <f>Z656*K656</f>
        <v>0</v>
      </c>
      <c r="AR656" s="17" t="s">
        <v>682</v>
      </c>
      <c r="AT656" s="17" t="s">
        <v>160</v>
      </c>
      <c r="AU656" s="17" t="s">
        <v>103</v>
      </c>
      <c r="AY656" s="17" t="s">
        <v>159</v>
      </c>
      <c r="BE656" s="98">
        <f>IF(U656="základní",N656,0)</f>
        <v>0</v>
      </c>
      <c r="BF656" s="98">
        <f>IF(U656="snížená",N656,0)</f>
        <v>0</v>
      </c>
      <c r="BG656" s="98">
        <f>IF(U656="zákl. přenesená",N656,0)</f>
        <v>0</v>
      </c>
      <c r="BH656" s="98">
        <f>IF(U656="sníž. přenesená",N656,0)</f>
        <v>0</v>
      </c>
      <c r="BI656" s="98">
        <f>IF(U656="nulová",N656,0)</f>
        <v>0</v>
      </c>
      <c r="BJ656" s="17" t="s">
        <v>21</v>
      </c>
      <c r="BK656" s="98">
        <f>ROUND(L656*K656,2)</f>
        <v>0</v>
      </c>
      <c r="BL656" s="17" t="s">
        <v>682</v>
      </c>
      <c r="BM656" s="17" t="s">
        <v>925</v>
      </c>
    </row>
    <row r="657" spans="2:63" s="9" customFormat="1" ht="29.85" customHeight="1">
      <c r="B657" s="138"/>
      <c r="D657" s="147" t="s">
        <v>133</v>
      </c>
      <c r="E657" s="147"/>
      <c r="F657" s="147"/>
      <c r="G657" s="147"/>
      <c r="H657" s="147"/>
      <c r="I657" s="147"/>
      <c r="J657" s="147"/>
      <c r="K657" s="147"/>
      <c r="L657" s="147"/>
      <c r="M657" s="147"/>
      <c r="N657" s="273">
        <f>BK657</f>
        <v>0</v>
      </c>
      <c r="O657" s="274"/>
      <c r="P657" s="274"/>
      <c r="Q657" s="274"/>
      <c r="R657" s="140"/>
      <c r="T657" s="141"/>
      <c r="W657" s="142">
        <f>W658</f>
        <v>0</v>
      </c>
      <c r="Y657" s="142">
        <f>Y658</f>
        <v>0</v>
      </c>
      <c r="AA657" s="143">
        <f>AA658</f>
        <v>0</v>
      </c>
      <c r="AR657" s="144" t="s">
        <v>182</v>
      </c>
      <c r="AT657" s="145" t="s">
        <v>78</v>
      </c>
      <c r="AU657" s="145" t="s">
        <v>21</v>
      </c>
      <c r="AY657" s="144" t="s">
        <v>159</v>
      </c>
      <c r="BK657" s="146">
        <f>BK658</f>
        <v>0</v>
      </c>
    </row>
    <row r="658" spans="2:65" s="1" customFormat="1" ht="22.5" customHeight="1">
      <c r="B658" s="121"/>
      <c r="C658" s="148" t="s">
        <v>688</v>
      </c>
      <c r="D658" s="148" t="s">
        <v>160</v>
      </c>
      <c r="E658" s="149" t="s">
        <v>700</v>
      </c>
      <c r="F658" s="247" t="s">
        <v>143</v>
      </c>
      <c r="G658" s="248"/>
      <c r="H658" s="248"/>
      <c r="I658" s="248"/>
      <c r="J658" s="150" t="s">
        <v>681</v>
      </c>
      <c r="K658" s="151">
        <v>1</v>
      </c>
      <c r="L658" s="249">
        <v>0</v>
      </c>
      <c r="M658" s="248"/>
      <c r="N658" s="250">
        <f>ROUND(L658*K658,2)</f>
        <v>0</v>
      </c>
      <c r="O658" s="248"/>
      <c r="P658" s="248"/>
      <c r="Q658" s="248"/>
      <c r="R658" s="123"/>
      <c r="T658" s="152" t="s">
        <v>3</v>
      </c>
      <c r="U658" s="40" t="s">
        <v>44</v>
      </c>
      <c r="W658" s="153">
        <f>V658*K658</f>
        <v>0</v>
      </c>
      <c r="X658" s="153">
        <v>0</v>
      </c>
      <c r="Y658" s="153">
        <f>X658*K658</f>
        <v>0</v>
      </c>
      <c r="Z658" s="153">
        <v>0</v>
      </c>
      <c r="AA658" s="154">
        <f>Z658*K658</f>
        <v>0</v>
      </c>
      <c r="AR658" s="17" t="s">
        <v>682</v>
      </c>
      <c r="AT658" s="17" t="s">
        <v>160</v>
      </c>
      <c r="AU658" s="17" t="s">
        <v>103</v>
      </c>
      <c r="AY658" s="17" t="s">
        <v>159</v>
      </c>
      <c r="BE658" s="98">
        <f>IF(U658="základní",N658,0)</f>
        <v>0</v>
      </c>
      <c r="BF658" s="98">
        <f>IF(U658="snížená",N658,0)</f>
        <v>0</v>
      </c>
      <c r="BG658" s="98">
        <f>IF(U658="zákl. přenesená",N658,0)</f>
        <v>0</v>
      </c>
      <c r="BH658" s="98">
        <f>IF(U658="sníž. přenesená",N658,0)</f>
        <v>0</v>
      </c>
      <c r="BI658" s="98">
        <f>IF(U658="nulová",N658,0)</f>
        <v>0</v>
      </c>
      <c r="BJ658" s="17" t="s">
        <v>21</v>
      </c>
      <c r="BK658" s="98">
        <f>ROUND(L658*K658,2)</f>
        <v>0</v>
      </c>
      <c r="BL658" s="17" t="s">
        <v>682</v>
      </c>
      <c r="BM658" s="17" t="s">
        <v>926</v>
      </c>
    </row>
    <row r="659" spans="2:63" s="9" customFormat="1" ht="29.85" customHeight="1">
      <c r="B659" s="138"/>
      <c r="D659" s="147" t="s">
        <v>134</v>
      </c>
      <c r="E659" s="147"/>
      <c r="F659" s="147"/>
      <c r="G659" s="147"/>
      <c r="H659" s="147"/>
      <c r="I659" s="147"/>
      <c r="J659" s="147"/>
      <c r="K659" s="147"/>
      <c r="L659" s="147"/>
      <c r="M659" s="147"/>
      <c r="N659" s="273">
        <f>BK659</f>
        <v>0</v>
      </c>
      <c r="O659" s="274"/>
      <c r="P659" s="274"/>
      <c r="Q659" s="274"/>
      <c r="R659" s="140"/>
      <c r="T659" s="141"/>
      <c r="W659" s="142">
        <f>W660</f>
        <v>0</v>
      </c>
      <c r="Y659" s="142">
        <f>Y660</f>
        <v>0</v>
      </c>
      <c r="AA659" s="143">
        <f>AA660</f>
        <v>0</v>
      </c>
      <c r="AR659" s="144" t="s">
        <v>182</v>
      </c>
      <c r="AT659" s="145" t="s">
        <v>78</v>
      </c>
      <c r="AU659" s="145" t="s">
        <v>21</v>
      </c>
      <c r="AY659" s="144" t="s">
        <v>159</v>
      </c>
      <c r="BK659" s="146">
        <f>BK660</f>
        <v>0</v>
      </c>
    </row>
    <row r="660" spans="2:65" s="1" customFormat="1" ht="22.5" customHeight="1">
      <c r="B660" s="121"/>
      <c r="C660" s="148" t="s">
        <v>692</v>
      </c>
      <c r="D660" s="148" t="s">
        <v>160</v>
      </c>
      <c r="E660" s="149" t="s">
        <v>703</v>
      </c>
      <c r="F660" s="247" t="s">
        <v>704</v>
      </c>
      <c r="G660" s="248"/>
      <c r="H660" s="248"/>
      <c r="I660" s="248"/>
      <c r="J660" s="150" t="s">
        <v>681</v>
      </c>
      <c r="K660" s="151">
        <v>1</v>
      </c>
      <c r="L660" s="249">
        <v>0</v>
      </c>
      <c r="M660" s="248"/>
      <c r="N660" s="250">
        <f>ROUND(L660*K660,2)</f>
        <v>0</v>
      </c>
      <c r="O660" s="248"/>
      <c r="P660" s="248"/>
      <c r="Q660" s="248"/>
      <c r="R660" s="123"/>
      <c r="T660" s="152" t="s">
        <v>3</v>
      </c>
      <c r="U660" s="40" t="s">
        <v>44</v>
      </c>
      <c r="W660" s="153">
        <f>V660*K660</f>
        <v>0</v>
      </c>
      <c r="X660" s="153">
        <v>0</v>
      </c>
      <c r="Y660" s="153">
        <f>X660*K660</f>
        <v>0</v>
      </c>
      <c r="Z660" s="153">
        <v>0</v>
      </c>
      <c r="AA660" s="154">
        <f>Z660*K660</f>
        <v>0</v>
      </c>
      <c r="AR660" s="17" t="s">
        <v>682</v>
      </c>
      <c r="AT660" s="17" t="s">
        <v>160</v>
      </c>
      <c r="AU660" s="17" t="s">
        <v>103</v>
      </c>
      <c r="AY660" s="17" t="s">
        <v>159</v>
      </c>
      <c r="BE660" s="98">
        <f>IF(U660="základní",N660,0)</f>
        <v>0</v>
      </c>
      <c r="BF660" s="98">
        <f>IF(U660="snížená",N660,0)</f>
        <v>0</v>
      </c>
      <c r="BG660" s="98">
        <f>IF(U660="zákl. přenesená",N660,0)</f>
        <v>0</v>
      </c>
      <c r="BH660" s="98">
        <f>IF(U660="sníž. přenesená",N660,0)</f>
        <v>0</v>
      </c>
      <c r="BI660" s="98">
        <f>IF(U660="nulová",N660,0)</f>
        <v>0</v>
      </c>
      <c r="BJ660" s="17" t="s">
        <v>21</v>
      </c>
      <c r="BK660" s="98">
        <f>ROUND(L660*K660,2)</f>
        <v>0</v>
      </c>
      <c r="BL660" s="17" t="s">
        <v>682</v>
      </c>
      <c r="BM660" s="17" t="s">
        <v>927</v>
      </c>
    </row>
    <row r="661" spans="2:63" s="9" customFormat="1" ht="29.85" customHeight="1">
      <c r="B661" s="138"/>
      <c r="D661" s="147" t="s">
        <v>135</v>
      </c>
      <c r="E661" s="147"/>
      <c r="F661" s="147"/>
      <c r="G661" s="147"/>
      <c r="H661" s="147"/>
      <c r="I661" s="147"/>
      <c r="J661" s="147"/>
      <c r="K661" s="147"/>
      <c r="L661" s="147"/>
      <c r="M661" s="147"/>
      <c r="N661" s="273">
        <f>BK661</f>
        <v>0</v>
      </c>
      <c r="O661" s="274"/>
      <c r="P661" s="274"/>
      <c r="Q661" s="274"/>
      <c r="R661" s="140"/>
      <c r="T661" s="141"/>
      <c r="W661" s="142">
        <f>W662</f>
        <v>0</v>
      </c>
      <c r="Y661" s="142">
        <f>Y662</f>
        <v>0</v>
      </c>
      <c r="AA661" s="143">
        <f>AA662</f>
        <v>0</v>
      </c>
      <c r="AR661" s="144" t="s">
        <v>182</v>
      </c>
      <c r="AT661" s="145" t="s">
        <v>78</v>
      </c>
      <c r="AU661" s="145" t="s">
        <v>21</v>
      </c>
      <c r="AY661" s="144" t="s">
        <v>159</v>
      </c>
      <c r="BK661" s="146">
        <f>BK662</f>
        <v>0</v>
      </c>
    </row>
    <row r="662" spans="2:65" s="1" customFormat="1" ht="22.5" customHeight="1">
      <c r="B662" s="121"/>
      <c r="C662" s="148" t="s">
        <v>696</v>
      </c>
      <c r="D662" s="148" t="s">
        <v>160</v>
      </c>
      <c r="E662" s="149" t="s">
        <v>707</v>
      </c>
      <c r="F662" s="247" t="s">
        <v>708</v>
      </c>
      <c r="G662" s="248"/>
      <c r="H662" s="248"/>
      <c r="I662" s="248"/>
      <c r="J662" s="150" t="s">
        <v>681</v>
      </c>
      <c r="K662" s="151">
        <v>1</v>
      </c>
      <c r="L662" s="249">
        <v>0</v>
      </c>
      <c r="M662" s="248"/>
      <c r="N662" s="250">
        <f>ROUND(L662*K662,2)</f>
        <v>0</v>
      </c>
      <c r="O662" s="248"/>
      <c r="P662" s="248"/>
      <c r="Q662" s="248"/>
      <c r="R662" s="123"/>
      <c r="T662" s="152" t="s">
        <v>3</v>
      </c>
      <c r="U662" s="40" t="s">
        <v>44</v>
      </c>
      <c r="W662" s="153">
        <f>V662*K662</f>
        <v>0</v>
      </c>
      <c r="X662" s="153">
        <v>0</v>
      </c>
      <c r="Y662" s="153">
        <f>X662*K662</f>
        <v>0</v>
      </c>
      <c r="Z662" s="153">
        <v>0</v>
      </c>
      <c r="AA662" s="154">
        <f>Z662*K662</f>
        <v>0</v>
      </c>
      <c r="AR662" s="17" t="s">
        <v>682</v>
      </c>
      <c r="AT662" s="17" t="s">
        <v>160</v>
      </c>
      <c r="AU662" s="17" t="s">
        <v>103</v>
      </c>
      <c r="AY662" s="17" t="s">
        <v>159</v>
      </c>
      <c r="BE662" s="98">
        <f>IF(U662="základní",N662,0)</f>
        <v>0</v>
      </c>
      <c r="BF662" s="98">
        <f>IF(U662="snížená",N662,0)</f>
        <v>0</v>
      </c>
      <c r="BG662" s="98">
        <f>IF(U662="zákl. přenesená",N662,0)</f>
        <v>0</v>
      </c>
      <c r="BH662" s="98">
        <f>IF(U662="sníž. přenesená",N662,0)</f>
        <v>0</v>
      </c>
      <c r="BI662" s="98">
        <f>IF(U662="nulová",N662,0)</f>
        <v>0</v>
      </c>
      <c r="BJ662" s="17" t="s">
        <v>21</v>
      </c>
      <c r="BK662" s="98">
        <f>ROUND(L662*K662,2)</f>
        <v>0</v>
      </c>
      <c r="BL662" s="17" t="s">
        <v>682</v>
      </c>
      <c r="BM662" s="17" t="s">
        <v>928</v>
      </c>
    </row>
    <row r="663" spans="2:63" s="1" customFormat="1" ht="49.9" customHeight="1">
      <c r="B663" s="33"/>
      <c r="D663" s="139" t="s">
        <v>710</v>
      </c>
      <c r="N663" s="268">
        <f>BK663</f>
        <v>0</v>
      </c>
      <c r="O663" s="269"/>
      <c r="P663" s="269"/>
      <c r="Q663" s="269"/>
      <c r="R663" s="34"/>
      <c r="T663" s="184"/>
      <c r="U663" s="52"/>
      <c r="V663" s="52"/>
      <c r="W663" s="52"/>
      <c r="X663" s="52"/>
      <c r="Y663" s="52"/>
      <c r="Z663" s="52"/>
      <c r="AA663" s="54"/>
      <c r="AT663" s="17" t="s">
        <v>78</v>
      </c>
      <c r="AU663" s="17" t="s">
        <v>79</v>
      </c>
      <c r="AY663" s="17" t="s">
        <v>711</v>
      </c>
      <c r="BK663" s="98">
        <v>0</v>
      </c>
    </row>
    <row r="664" spans="2:18" s="1" customFormat="1" ht="6.95" customHeight="1">
      <c r="B664" s="55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7"/>
    </row>
  </sheetData>
  <mergeCells count="843">
    <mergeCell ref="N663:Q663"/>
    <mergeCell ref="H1:K1"/>
    <mergeCell ref="S2:AC2"/>
    <mergeCell ref="F660:I660"/>
    <mergeCell ref="L660:M660"/>
    <mergeCell ref="N660:Q660"/>
    <mergeCell ref="F662:I662"/>
    <mergeCell ref="L662:M662"/>
    <mergeCell ref="N662:Q662"/>
    <mergeCell ref="N136:Q136"/>
    <mergeCell ref="N137:Q137"/>
    <mergeCell ref="N138:Q138"/>
    <mergeCell ref="N169:Q169"/>
    <mergeCell ref="N189:Q189"/>
    <mergeCell ref="N191:Q191"/>
    <mergeCell ref="N192:Q192"/>
    <mergeCell ref="N203:Q203"/>
    <mergeCell ref="N228:Q228"/>
    <mergeCell ref="N233:Q233"/>
    <mergeCell ref="N235:Q235"/>
    <mergeCell ref="N277:Q277"/>
    <mergeCell ref="F632:I632"/>
    <mergeCell ref="F633:I633"/>
    <mergeCell ref="F634:I634"/>
    <mergeCell ref="F635:I635"/>
    <mergeCell ref="L628:M628"/>
    <mergeCell ref="N628:Q628"/>
    <mergeCell ref="F150:I150"/>
    <mergeCell ref="N659:Q659"/>
    <mergeCell ref="N661:Q661"/>
    <mergeCell ref="F641:I641"/>
    <mergeCell ref="F642:I642"/>
    <mergeCell ref="F643:I643"/>
    <mergeCell ref="F644:I644"/>
    <mergeCell ref="F646:I646"/>
    <mergeCell ref="L646:M646"/>
    <mergeCell ref="N646:Q646"/>
    <mergeCell ref="F647:I647"/>
    <mergeCell ref="F636:I636"/>
    <mergeCell ref="F637:I637"/>
    <mergeCell ref="F638:I638"/>
    <mergeCell ref="F639:I639"/>
    <mergeCell ref="F640:I640"/>
    <mergeCell ref="F648:I648"/>
    <mergeCell ref="N645:Q645"/>
    <mergeCell ref="N649:Q649"/>
    <mergeCell ref="N650:Q650"/>
    <mergeCell ref="F654:I654"/>
    <mergeCell ref="L654:M654"/>
    <mergeCell ref="N654:Q654"/>
    <mergeCell ref="F656:I656"/>
    <mergeCell ref="L656:M656"/>
    <mergeCell ref="N656:Q656"/>
    <mergeCell ref="F658:I658"/>
    <mergeCell ref="L658:M658"/>
    <mergeCell ref="N658:Q658"/>
    <mergeCell ref="N655:Q655"/>
    <mergeCell ref="N657:Q657"/>
    <mergeCell ref="F651:I651"/>
    <mergeCell ref="L651:M651"/>
    <mergeCell ref="N651:Q651"/>
    <mergeCell ref="F652:I652"/>
    <mergeCell ref="L652:M652"/>
    <mergeCell ref="N652:Q652"/>
    <mergeCell ref="F653:I653"/>
    <mergeCell ref="L653:M653"/>
    <mergeCell ref="N653:Q653"/>
    <mergeCell ref="F629:I629"/>
    <mergeCell ref="F630:I630"/>
    <mergeCell ref="F631:I631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09:I609"/>
    <mergeCell ref="F610:I610"/>
    <mergeCell ref="F611:I611"/>
    <mergeCell ref="L611:M611"/>
    <mergeCell ref="N611:Q611"/>
    <mergeCell ref="F612:I612"/>
    <mergeCell ref="F613:I613"/>
    <mergeCell ref="F614:I614"/>
    <mergeCell ref="F615:I615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593:I593"/>
    <mergeCell ref="F594:I594"/>
    <mergeCell ref="L594:M594"/>
    <mergeCell ref="N594:Q594"/>
    <mergeCell ref="F595:I595"/>
    <mergeCell ref="F596:I596"/>
    <mergeCell ref="F597:I597"/>
    <mergeCell ref="F598:I598"/>
    <mergeCell ref="F599:I599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77:I577"/>
    <mergeCell ref="L577:M577"/>
    <mergeCell ref="N577:Q577"/>
    <mergeCell ref="F578:I578"/>
    <mergeCell ref="F579:I579"/>
    <mergeCell ref="F580:I580"/>
    <mergeCell ref="F581:I581"/>
    <mergeCell ref="F582:I582"/>
    <mergeCell ref="F583:I583"/>
    <mergeCell ref="F571:I571"/>
    <mergeCell ref="L571:M571"/>
    <mergeCell ref="N571:Q571"/>
    <mergeCell ref="F573:I573"/>
    <mergeCell ref="L573:M573"/>
    <mergeCell ref="N573:Q573"/>
    <mergeCell ref="F574:I574"/>
    <mergeCell ref="F575:I575"/>
    <mergeCell ref="F576:I576"/>
    <mergeCell ref="L576:M576"/>
    <mergeCell ref="N576:Q576"/>
    <mergeCell ref="N572:Q572"/>
    <mergeCell ref="F557:I557"/>
    <mergeCell ref="F558:I558"/>
    <mergeCell ref="F559:I559"/>
    <mergeCell ref="L559:M559"/>
    <mergeCell ref="N559:Q559"/>
    <mergeCell ref="F561:I561"/>
    <mergeCell ref="L561:M561"/>
    <mergeCell ref="N561:Q561"/>
    <mergeCell ref="N560:Q560"/>
    <mergeCell ref="L552:M552"/>
    <mergeCell ref="N552:Q552"/>
    <mergeCell ref="F553:I553"/>
    <mergeCell ref="L553:M553"/>
    <mergeCell ref="N553:Q553"/>
    <mergeCell ref="F554:I554"/>
    <mergeCell ref="F555:I555"/>
    <mergeCell ref="F556:I556"/>
    <mergeCell ref="L556:M556"/>
    <mergeCell ref="N556:Q556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37:I537"/>
    <mergeCell ref="F538:I538"/>
    <mergeCell ref="F539:I539"/>
    <mergeCell ref="F540:I540"/>
    <mergeCell ref="L540:M540"/>
    <mergeCell ref="N540:Q540"/>
    <mergeCell ref="F541:I541"/>
    <mergeCell ref="F542:I542"/>
    <mergeCell ref="F543:I543"/>
    <mergeCell ref="F532:I532"/>
    <mergeCell ref="L532:M532"/>
    <mergeCell ref="N532:Q532"/>
    <mergeCell ref="F533:I533"/>
    <mergeCell ref="F534:I534"/>
    <mergeCell ref="F535:I535"/>
    <mergeCell ref="F536:I536"/>
    <mergeCell ref="L536:M536"/>
    <mergeCell ref="N536:Q536"/>
    <mergeCell ref="L526:M526"/>
    <mergeCell ref="N526:Q526"/>
    <mergeCell ref="F527:I527"/>
    <mergeCell ref="F528:I528"/>
    <mergeCell ref="F529:I529"/>
    <mergeCell ref="L529:M529"/>
    <mergeCell ref="N529:Q529"/>
    <mergeCell ref="F530:I530"/>
    <mergeCell ref="F531:I531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11:I511"/>
    <mergeCell ref="F512:I512"/>
    <mergeCell ref="F513:I513"/>
    <mergeCell ref="L513:M513"/>
    <mergeCell ref="N513:Q513"/>
    <mergeCell ref="F514:I514"/>
    <mergeCell ref="F515:I515"/>
    <mergeCell ref="F516:I516"/>
    <mergeCell ref="F517:I517"/>
    <mergeCell ref="F505:I505"/>
    <mergeCell ref="F506:I506"/>
    <mergeCell ref="F507:I507"/>
    <mergeCell ref="L507:M507"/>
    <mergeCell ref="N507:Q507"/>
    <mergeCell ref="F508:I508"/>
    <mergeCell ref="F509:I509"/>
    <mergeCell ref="F510:I510"/>
    <mergeCell ref="L510:M510"/>
    <mergeCell ref="N510:Q510"/>
    <mergeCell ref="F500:I500"/>
    <mergeCell ref="F501:I501"/>
    <mergeCell ref="L501:M501"/>
    <mergeCell ref="N501:Q501"/>
    <mergeCell ref="F502:I502"/>
    <mergeCell ref="F503:I503"/>
    <mergeCell ref="F504:I504"/>
    <mergeCell ref="L504:M504"/>
    <mergeCell ref="N504:Q504"/>
    <mergeCell ref="F495:I495"/>
    <mergeCell ref="L495:M495"/>
    <mergeCell ref="N495:Q495"/>
    <mergeCell ref="F496:I496"/>
    <mergeCell ref="F497:I497"/>
    <mergeCell ref="F498:I498"/>
    <mergeCell ref="L498:M498"/>
    <mergeCell ref="N498:Q498"/>
    <mergeCell ref="F499:I499"/>
    <mergeCell ref="F490:I490"/>
    <mergeCell ref="L490:M490"/>
    <mergeCell ref="N490:Q490"/>
    <mergeCell ref="F491:I491"/>
    <mergeCell ref="L491:M491"/>
    <mergeCell ref="N491:Q491"/>
    <mergeCell ref="F492:I492"/>
    <mergeCell ref="F493:I493"/>
    <mergeCell ref="F494:I494"/>
    <mergeCell ref="L494:M494"/>
    <mergeCell ref="N494:Q494"/>
    <mergeCell ref="F483:I483"/>
    <mergeCell ref="F484:I484"/>
    <mergeCell ref="F485:I485"/>
    <mergeCell ref="F486:I486"/>
    <mergeCell ref="L486:M486"/>
    <mergeCell ref="N486:Q486"/>
    <mergeCell ref="F487:I487"/>
    <mergeCell ref="F488:I488"/>
    <mergeCell ref="F489:I489"/>
    <mergeCell ref="F476:I476"/>
    <mergeCell ref="F477:I477"/>
    <mergeCell ref="F478:I478"/>
    <mergeCell ref="L478:M478"/>
    <mergeCell ref="N478:Q478"/>
    <mergeCell ref="F479:I479"/>
    <mergeCell ref="F480:I480"/>
    <mergeCell ref="F481:I481"/>
    <mergeCell ref="F482:I482"/>
    <mergeCell ref="L482:M482"/>
    <mergeCell ref="N482:Q482"/>
    <mergeCell ref="F470:I470"/>
    <mergeCell ref="F471:I471"/>
    <mergeCell ref="F472:I472"/>
    <mergeCell ref="L472:M472"/>
    <mergeCell ref="N472:Q472"/>
    <mergeCell ref="F473:I473"/>
    <mergeCell ref="F474:I474"/>
    <mergeCell ref="F475:I475"/>
    <mergeCell ref="L475:M475"/>
    <mergeCell ref="N475:Q475"/>
    <mergeCell ref="F464:I464"/>
    <mergeCell ref="F465:I465"/>
    <mergeCell ref="F466:I466"/>
    <mergeCell ref="L466:M466"/>
    <mergeCell ref="N466:Q466"/>
    <mergeCell ref="F467:I467"/>
    <mergeCell ref="F468:I468"/>
    <mergeCell ref="F469:I469"/>
    <mergeCell ref="L469:M469"/>
    <mergeCell ref="N469:Q469"/>
    <mergeCell ref="F458:I458"/>
    <mergeCell ref="F459:I459"/>
    <mergeCell ref="F460:I460"/>
    <mergeCell ref="L460:M460"/>
    <mergeCell ref="N460:Q460"/>
    <mergeCell ref="F461:I461"/>
    <mergeCell ref="F462:I462"/>
    <mergeCell ref="F463:I463"/>
    <mergeCell ref="L463:M463"/>
    <mergeCell ref="N463:Q463"/>
    <mergeCell ref="F453:I453"/>
    <mergeCell ref="F454:I454"/>
    <mergeCell ref="L454:M454"/>
    <mergeCell ref="N454:Q454"/>
    <mergeCell ref="F455:I455"/>
    <mergeCell ref="F456:I456"/>
    <mergeCell ref="F457:I457"/>
    <mergeCell ref="L457:M457"/>
    <mergeCell ref="N457:Q457"/>
    <mergeCell ref="F446:I446"/>
    <mergeCell ref="F447:I447"/>
    <mergeCell ref="F448:I448"/>
    <mergeCell ref="F449:I449"/>
    <mergeCell ref="F450:I450"/>
    <mergeCell ref="F451:I451"/>
    <mergeCell ref="L451:M451"/>
    <mergeCell ref="N451:Q451"/>
    <mergeCell ref="F452:I452"/>
    <mergeCell ref="F439:I439"/>
    <mergeCell ref="F440:I440"/>
    <mergeCell ref="F441:I441"/>
    <mergeCell ref="F442:I442"/>
    <mergeCell ref="F443:I443"/>
    <mergeCell ref="L443:M443"/>
    <mergeCell ref="N443:Q443"/>
    <mergeCell ref="F445:I445"/>
    <mergeCell ref="L445:M445"/>
    <mergeCell ref="N445:Q445"/>
    <mergeCell ref="N444:Q444"/>
    <mergeCell ref="F432:I432"/>
    <mergeCell ref="L432:M432"/>
    <mergeCell ref="N432:Q432"/>
    <mergeCell ref="F433:I433"/>
    <mergeCell ref="F434:I434"/>
    <mergeCell ref="F435:I435"/>
    <mergeCell ref="F436:I436"/>
    <mergeCell ref="F437:I437"/>
    <mergeCell ref="F438:I438"/>
    <mergeCell ref="L438:M438"/>
    <mergeCell ref="N438:Q438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16:I416"/>
    <mergeCell ref="F417:I417"/>
    <mergeCell ref="F418:I418"/>
    <mergeCell ref="F419:I419"/>
    <mergeCell ref="F420:I420"/>
    <mergeCell ref="F421:I421"/>
    <mergeCell ref="F422:I422"/>
    <mergeCell ref="L422:M422"/>
    <mergeCell ref="N422:Q422"/>
    <mergeCell ref="F409:I409"/>
    <mergeCell ref="F410:I410"/>
    <mergeCell ref="F411:I411"/>
    <mergeCell ref="F412:I412"/>
    <mergeCell ref="F413:I413"/>
    <mergeCell ref="F414:I414"/>
    <mergeCell ref="L414:M414"/>
    <mergeCell ref="N414:Q414"/>
    <mergeCell ref="F415:I415"/>
    <mergeCell ref="F402:I402"/>
    <mergeCell ref="L402:M402"/>
    <mergeCell ref="N402:Q402"/>
    <mergeCell ref="F403:I403"/>
    <mergeCell ref="F404:I404"/>
    <mergeCell ref="F405:I405"/>
    <mergeCell ref="F406:I406"/>
    <mergeCell ref="F407:I407"/>
    <mergeCell ref="F408:I408"/>
    <mergeCell ref="L408:M408"/>
    <mergeCell ref="N408:Q408"/>
    <mergeCell ref="F395:I395"/>
    <mergeCell ref="F396:I396"/>
    <mergeCell ref="L396:M396"/>
    <mergeCell ref="N396:Q396"/>
    <mergeCell ref="F397:I397"/>
    <mergeCell ref="F398:I398"/>
    <mergeCell ref="F399:I399"/>
    <mergeCell ref="F400:I400"/>
    <mergeCell ref="F401:I401"/>
    <mergeCell ref="F388:I388"/>
    <mergeCell ref="F389:I389"/>
    <mergeCell ref="F390:I390"/>
    <mergeCell ref="L390:M390"/>
    <mergeCell ref="N390:Q390"/>
    <mergeCell ref="F391:I391"/>
    <mergeCell ref="F392:I392"/>
    <mergeCell ref="F393:I393"/>
    <mergeCell ref="F394:I394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72:I372"/>
    <mergeCell ref="F373:I373"/>
    <mergeCell ref="F374:I374"/>
    <mergeCell ref="F375:I375"/>
    <mergeCell ref="F376:I376"/>
    <mergeCell ref="L376:M376"/>
    <mergeCell ref="N376:Q376"/>
    <mergeCell ref="F377:I377"/>
    <mergeCell ref="F378:I378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56:I356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42:I342"/>
    <mergeCell ref="L342:M342"/>
    <mergeCell ref="N342:Q342"/>
    <mergeCell ref="F343:I343"/>
    <mergeCell ref="F344:I344"/>
    <mergeCell ref="F345:I345"/>
    <mergeCell ref="F346:I346"/>
    <mergeCell ref="F347:I347"/>
    <mergeCell ref="F348:I348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F312:I312"/>
    <mergeCell ref="F313:I313"/>
    <mergeCell ref="F314:I314"/>
    <mergeCell ref="F315:I315"/>
    <mergeCell ref="F316:I316"/>
    <mergeCell ref="L316:M316"/>
    <mergeCell ref="N316:Q316"/>
    <mergeCell ref="F317:I317"/>
    <mergeCell ref="F318:I318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289:I289"/>
    <mergeCell ref="F290:I290"/>
    <mergeCell ref="F291:I291"/>
    <mergeCell ref="F292:I292"/>
    <mergeCell ref="L292:M292"/>
    <mergeCell ref="N292:Q292"/>
    <mergeCell ref="F293:I293"/>
    <mergeCell ref="F294:I294"/>
    <mergeCell ref="F295:I295"/>
    <mergeCell ref="F282:I282"/>
    <mergeCell ref="L282:M282"/>
    <mergeCell ref="N282:Q282"/>
    <mergeCell ref="F283:I283"/>
    <mergeCell ref="F284:I284"/>
    <mergeCell ref="F285:I285"/>
    <mergeCell ref="F286:I286"/>
    <mergeCell ref="F287:I287"/>
    <mergeCell ref="F288:I288"/>
    <mergeCell ref="F274:I274"/>
    <mergeCell ref="F275:I275"/>
    <mergeCell ref="F276:I276"/>
    <mergeCell ref="F278:I278"/>
    <mergeCell ref="L278:M278"/>
    <mergeCell ref="N278:Q278"/>
    <mergeCell ref="F279:I279"/>
    <mergeCell ref="F280:I280"/>
    <mergeCell ref="F281:I281"/>
    <mergeCell ref="F269:I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62:I262"/>
    <mergeCell ref="F263:I263"/>
    <mergeCell ref="F264:I264"/>
    <mergeCell ref="F265:I265"/>
    <mergeCell ref="F266:I266"/>
    <mergeCell ref="F267:I267"/>
    <mergeCell ref="F268:I268"/>
    <mergeCell ref="L268:M268"/>
    <mergeCell ref="N268:Q268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L261:M261"/>
    <mergeCell ref="N261:Q261"/>
    <mergeCell ref="F249:I24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F244:I244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37:I237"/>
    <mergeCell ref="F238:I238"/>
    <mergeCell ref="F239:I239"/>
    <mergeCell ref="F240:I240"/>
    <mergeCell ref="F241:I241"/>
    <mergeCell ref="F242:I242"/>
    <mergeCell ref="L242:M242"/>
    <mergeCell ref="N242:Q242"/>
    <mergeCell ref="F243:I243"/>
    <mergeCell ref="F230:I230"/>
    <mergeCell ref="F231:I231"/>
    <mergeCell ref="F232:I232"/>
    <mergeCell ref="L232:M232"/>
    <mergeCell ref="N232:Q232"/>
    <mergeCell ref="F234:I234"/>
    <mergeCell ref="L234:M234"/>
    <mergeCell ref="N234:Q234"/>
    <mergeCell ref="F236:I236"/>
    <mergeCell ref="L236:M236"/>
    <mergeCell ref="N236:Q236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F225:I225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04:I204"/>
    <mergeCell ref="L204:M204"/>
    <mergeCell ref="N204:Q204"/>
    <mergeCell ref="F205:I205"/>
    <mergeCell ref="F206:I206"/>
    <mergeCell ref="F207:I207"/>
    <mergeCell ref="F208:I208"/>
    <mergeCell ref="L208:M208"/>
    <mergeCell ref="N208:Q208"/>
    <mergeCell ref="F197:I197"/>
    <mergeCell ref="F198:I198"/>
    <mergeCell ref="F199:I199"/>
    <mergeCell ref="F200:I200"/>
    <mergeCell ref="F201:I201"/>
    <mergeCell ref="L201:M201"/>
    <mergeCell ref="N201:Q201"/>
    <mergeCell ref="F202:I202"/>
    <mergeCell ref="L202:M202"/>
    <mergeCell ref="N202:Q202"/>
    <mergeCell ref="F190:I190"/>
    <mergeCell ref="L190:M190"/>
    <mergeCell ref="N190:Q190"/>
    <mergeCell ref="F193:I193"/>
    <mergeCell ref="L193:M193"/>
    <mergeCell ref="N193:Q193"/>
    <mergeCell ref="F194:I194"/>
    <mergeCell ref="F195:I195"/>
    <mergeCell ref="F196:I196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67:I167"/>
    <mergeCell ref="F168:I168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40:I140"/>
    <mergeCell ref="F141:I141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F567:I567"/>
    <mergeCell ref="F568:I568"/>
    <mergeCell ref="F569:I569"/>
    <mergeCell ref="F570:I570"/>
    <mergeCell ref="F562:I562"/>
    <mergeCell ref="L562:M562"/>
    <mergeCell ref="N562:Q562"/>
    <mergeCell ref="F563:I563"/>
    <mergeCell ref="F564:I564"/>
    <mergeCell ref="F565:I565"/>
    <mergeCell ref="F566:I566"/>
    <mergeCell ref="L566:M566"/>
    <mergeCell ref="N566:Q56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Lenovo-PC\Martin</dc:creator>
  <cp:keywords/>
  <dc:description/>
  <cp:lastModifiedBy>osickal</cp:lastModifiedBy>
  <dcterms:created xsi:type="dcterms:W3CDTF">2017-10-09T07:13:39Z</dcterms:created>
  <dcterms:modified xsi:type="dcterms:W3CDTF">2019-02-27T06:58:59Z</dcterms:modified>
  <cp:category/>
  <cp:version/>
  <cp:contentType/>
  <cp:contentStatus/>
</cp:coreProperties>
</file>