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480" windowWidth="12135" windowHeight="6090" activeTab="1"/>
  </bookViews>
  <sheets>
    <sheet name="Rekapitulace stavby" sheetId="1" r:id="rId1"/>
    <sheet name="IO-501.4 - STL plynovody ..." sheetId="2" r:id="rId2"/>
  </sheets>
  <definedNames>
    <definedName name="_xlnm.Print_Titles" localSheetId="1">'IO-501.4 - STL plynovody ...'!$118:$118</definedName>
    <definedName name="_xlnm.Print_Titles" localSheetId="0">'Rekapitulace stavby'!$85:$85</definedName>
    <definedName name="_xlnm.Print_Area" localSheetId="1">'IO-501.4 - STL plynovody ...'!$C$4:$Q$70,'IO-501.4 - STL plynovody ...'!$C$76:$Q$102,'IO-501.4 - STL plynovody ...'!$C$108:$Q$268</definedName>
    <definedName name="_xlnm.Print_Area" localSheetId="0">'Rekapitulace stavby'!$C$4:$AP$70,'Rekapitulace stavby'!$C$76:$AP$92</definedName>
  </definedNames>
  <calcPr calcId="114210" fullCalcOnLoad="1"/>
</workbook>
</file>

<file path=xl/calcChain.xml><?xml version="1.0" encoding="utf-8"?>
<calcChain xmlns="http://schemas.openxmlformats.org/spreadsheetml/2006/main">
  <c r="BK262" i="2"/>
  <c r="BK263"/>
  <c r="BK264"/>
  <c r="BK265"/>
  <c r="BK266"/>
  <c r="BK267"/>
  <c r="BK268"/>
  <c r="BK261"/>
  <c r="AA200"/>
  <c r="Y200"/>
  <c r="BK201"/>
  <c r="BK200"/>
  <c r="BK122"/>
  <c r="BK125"/>
  <c r="BK127"/>
  <c r="BK133"/>
  <c r="BK135"/>
  <c r="BK139"/>
  <c r="BK141"/>
  <c r="BK145"/>
  <c r="BK146"/>
  <c r="BK152"/>
  <c r="BK158"/>
  <c r="BK161"/>
  <c r="BK167"/>
  <c r="BK169"/>
  <c r="BK173"/>
  <c r="BK175"/>
  <c r="BK178"/>
  <c r="BK185"/>
  <c r="BK121"/>
  <c r="N121"/>
  <c r="AY88" i="1"/>
  <c r="AX88"/>
  <c r="BI268" i="2"/>
  <c r="BH268"/>
  <c r="BG268"/>
  <c r="BF268"/>
  <c r="AA268"/>
  <c r="Y268"/>
  <c r="W268"/>
  <c r="BE268"/>
  <c r="BI267"/>
  <c r="BH267"/>
  <c r="BG267"/>
  <c r="BF267"/>
  <c r="BE267"/>
  <c r="AA267"/>
  <c r="Y267"/>
  <c r="W267"/>
  <c r="BI266"/>
  <c r="BH266"/>
  <c r="BG266"/>
  <c r="BF266"/>
  <c r="AA266"/>
  <c r="Y266"/>
  <c r="W266"/>
  <c r="BE266"/>
  <c r="BI265"/>
  <c r="BH265"/>
  <c r="BG265"/>
  <c r="BF265"/>
  <c r="BE265"/>
  <c r="AA265"/>
  <c r="Y265"/>
  <c r="W265"/>
  <c r="BI264"/>
  <c r="BH264"/>
  <c r="BG264"/>
  <c r="BF264"/>
  <c r="AA264"/>
  <c r="Y264"/>
  <c r="W264"/>
  <c r="BE264"/>
  <c r="BI263"/>
  <c r="BH263"/>
  <c r="BG263"/>
  <c r="BF263"/>
  <c r="BE263"/>
  <c r="AA263"/>
  <c r="Y263"/>
  <c r="W263"/>
  <c r="BI262"/>
  <c r="BH262"/>
  <c r="BG262"/>
  <c r="BF262"/>
  <c r="AA262"/>
  <c r="AA261"/>
  <c r="Y262"/>
  <c r="Y261"/>
  <c r="W262"/>
  <c r="W261"/>
  <c r="BE262"/>
  <c r="BI260"/>
  <c r="BH260"/>
  <c r="BG260"/>
  <c r="BF260"/>
  <c r="AA260"/>
  <c r="Y260"/>
  <c r="W260"/>
  <c r="BK260"/>
  <c r="BE260"/>
  <c r="BI259"/>
  <c r="BH259"/>
  <c r="BG259"/>
  <c r="BF259"/>
  <c r="BE259"/>
  <c r="AA259"/>
  <c r="Y259"/>
  <c r="W259"/>
  <c r="BK259"/>
  <c r="BI258"/>
  <c r="BH258"/>
  <c r="BG258"/>
  <c r="BF258"/>
  <c r="AA258"/>
  <c r="Y258"/>
  <c r="W258"/>
  <c r="BK258"/>
  <c r="BE258"/>
  <c r="BI257"/>
  <c r="BH257"/>
  <c r="BG257"/>
  <c r="BF257"/>
  <c r="BE257"/>
  <c r="AA257"/>
  <c r="Y257"/>
  <c r="W257"/>
  <c r="BK257"/>
  <c r="BI256"/>
  <c r="BH256"/>
  <c r="BG256"/>
  <c r="BF256"/>
  <c r="AA256"/>
  <c r="Y256"/>
  <c r="W256"/>
  <c r="BK256"/>
  <c r="BE256"/>
  <c r="BI254"/>
  <c r="BH254"/>
  <c r="BG254"/>
  <c r="BF254"/>
  <c r="BE254"/>
  <c r="AA254"/>
  <c r="Y254"/>
  <c r="W254"/>
  <c r="BK254"/>
  <c r="BI253"/>
  <c r="BH253"/>
  <c r="BG253"/>
  <c r="BF253"/>
  <c r="AA253"/>
  <c r="Y253"/>
  <c r="W253"/>
  <c r="BK253"/>
  <c r="BE253"/>
  <c r="BI252"/>
  <c r="BH252"/>
  <c r="BG252"/>
  <c r="BF252"/>
  <c r="BE252"/>
  <c r="AA252"/>
  <c r="Y252"/>
  <c r="W252"/>
  <c r="BK252"/>
  <c r="BI251"/>
  <c r="BH251"/>
  <c r="BG251"/>
  <c r="BF251"/>
  <c r="AA251"/>
  <c r="Y251"/>
  <c r="W251"/>
  <c r="BK251"/>
  <c r="BE251"/>
  <c r="BI250"/>
  <c r="BH250"/>
  <c r="BG250"/>
  <c r="BF250"/>
  <c r="BE250"/>
  <c r="AA250"/>
  <c r="Y250"/>
  <c r="W250"/>
  <c r="BK250"/>
  <c r="BI249"/>
  <c r="BH249"/>
  <c r="BG249"/>
  <c r="BF249"/>
  <c r="BE249"/>
  <c r="AA249"/>
  <c r="Y249"/>
  <c r="W249"/>
  <c r="BK249"/>
  <c r="BI248"/>
  <c r="BH248"/>
  <c r="BG248"/>
  <c r="BF248"/>
  <c r="BE248"/>
  <c r="AA248"/>
  <c r="Y248"/>
  <c r="W248"/>
  <c r="BK248"/>
  <c r="BI247"/>
  <c r="BH247"/>
  <c r="BG247"/>
  <c r="BF247"/>
  <c r="BE247"/>
  <c r="AA247"/>
  <c r="Y247"/>
  <c r="W247"/>
  <c r="BK247"/>
  <c r="BI246"/>
  <c r="BH246"/>
  <c r="BG246"/>
  <c r="BF246"/>
  <c r="BE246"/>
  <c r="AA246"/>
  <c r="Y246"/>
  <c r="W246"/>
  <c r="BK246"/>
  <c r="BI244"/>
  <c r="BH244"/>
  <c r="BG244"/>
  <c r="BF244"/>
  <c r="BE244"/>
  <c r="AA244"/>
  <c r="Y244"/>
  <c r="W244"/>
  <c r="BK244"/>
  <c r="BI241"/>
  <c r="BH241"/>
  <c r="BG241"/>
  <c r="BF241"/>
  <c r="BE241"/>
  <c r="AA241"/>
  <c r="Y241"/>
  <c r="W241"/>
  <c r="BK241"/>
  <c r="BI240"/>
  <c r="BH240"/>
  <c r="BG240"/>
  <c r="BF240"/>
  <c r="BE240"/>
  <c r="AA240"/>
  <c r="Y240"/>
  <c r="W240"/>
  <c r="BK240"/>
  <c r="BI239"/>
  <c r="BH239"/>
  <c r="BG239"/>
  <c r="BF239"/>
  <c r="BE239"/>
  <c r="AA239"/>
  <c r="Y239"/>
  <c r="W239"/>
  <c r="BK239"/>
  <c r="BI238"/>
  <c r="BH238"/>
  <c r="BG238"/>
  <c r="BF238"/>
  <c r="BE238"/>
  <c r="AA238"/>
  <c r="Y238"/>
  <c r="W238"/>
  <c r="BK238"/>
  <c r="BI232"/>
  <c r="BH232"/>
  <c r="BG232"/>
  <c r="BF232"/>
  <c r="BE232"/>
  <c r="AA232"/>
  <c r="Y232"/>
  <c r="W232"/>
  <c r="BK232"/>
  <c r="BI231"/>
  <c r="BH231"/>
  <c r="BG231"/>
  <c r="BF231"/>
  <c r="BE231"/>
  <c r="AA231"/>
  <c r="Y231"/>
  <c r="W231"/>
  <c r="BK231"/>
  <c r="BI230"/>
  <c r="BH230"/>
  <c r="BG230"/>
  <c r="BF230"/>
  <c r="BE230"/>
  <c r="AA230"/>
  <c r="Y230"/>
  <c r="W230"/>
  <c r="BK230"/>
  <c r="BI229"/>
  <c r="BH229"/>
  <c r="BG229"/>
  <c r="BF229"/>
  <c r="BE229"/>
  <c r="AA229"/>
  <c r="Y229"/>
  <c r="W229"/>
  <c r="BK229"/>
  <c r="BI228"/>
  <c r="BH228"/>
  <c r="BG228"/>
  <c r="BF228"/>
  <c r="BE228"/>
  <c r="AA228"/>
  <c r="Y228"/>
  <c r="W228"/>
  <c r="BK228"/>
  <c r="BI227"/>
  <c r="BH227"/>
  <c r="BG227"/>
  <c r="BF227"/>
  <c r="BE227"/>
  <c r="AA227"/>
  <c r="Y227"/>
  <c r="W227"/>
  <c r="BK227"/>
  <c r="BI226"/>
  <c r="BH226"/>
  <c r="BG226"/>
  <c r="BF226"/>
  <c r="BE226"/>
  <c r="AA226"/>
  <c r="Y226"/>
  <c r="W226"/>
  <c r="BK226"/>
  <c r="BI223"/>
  <c r="BH223"/>
  <c r="BG223"/>
  <c r="BF223"/>
  <c r="BE223"/>
  <c r="AA223"/>
  <c r="Y223"/>
  <c r="W223"/>
  <c r="BK223"/>
  <c r="BI222"/>
  <c r="BH222"/>
  <c r="BG222"/>
  <c r="BF222"/>
  <c r="BE222"/>
  <c r="AA222"/>
  <c r="Y222"/>
  <c r="W222"/>
  <c r="BK222"/>
  <c r="BI220"/>
  <c r="BH220"/>
  <c r="BG220"/>
  <c r="BF220"/>
  <c r="BE220"/>
  <c r="AA220"/>
  <c r="Y220"/>
  <c r="W220"/>
  <c r="BK220"/>
  <c r="BI218"/>
  <c r="BH218"/>
  <c r="BG218"/>
  <c r="BF218"/>
  <c r="BE218"/>
  <c r="AA218"/>
  <c r="Y218"/>
  <c r="W218"/>
  <c r="BK218"/>
  <c r="BI217"/>
  <c r="BH217"/>
  <c r="BG217"/>
  <c r="BF217"/>
  <c r="BE217"/>
  <c r="AA217"/>
  <c r="Y217"/>
  <c r="W217"/>
  <c r="BK217"/>
  <c r="BI216"/>
  <c r="BH216"/>
  <c r="BG216"/>
  <c r="BF216"/>
  <c r="BE216"/>
  <c r="AA216"/>
  <c r="Y216"/>
  <c r="W216"/>
  <c r="BK216"/>
  <c r="BI215"/>
  <c r="BH215"/>
  <c r="BG215"/>
  <c r="BF215"/>
  <c r="BE215"/>
  <c r="AA215"/>
  <c r="Y215"/>
  <c r="W215"/>
  <c r="BK215"/>
  <c r="BI214"/>
  <c r="BH214"/>
  <c r="BG214"/>
  <c r="BF214"/>
  <c r="BE214"/>
  <c r="AA214"/>
  <c r="Y214"/>
  <c r="W214"/>
  <c r="BK214"/>
  <c r="BI213"/>
  <c r="BH213"/>
  <c r="BG213"/>
  <c r="BF213"/>
  <c r="BE213"/>
  <c r="AA213"/>
  <c r="Y213"/>
  <c r="W213"/>
  <c r="BK213"/>
  <c r="BI212"/>
  <c r="BH212"/>
  <c r="BG212"/>
  <c r="BF212"/>
  <c r="BE212"/>
  <c r="AA212"/>
  <c r="AA210"/>
  <c r="Y212"/>
  <c r="W212"/>
  <c r="BK212"/>
  <c r="BK211"/>
  <c r="BK210"/>
  <c r="BI211"/>
  <c r="BH211"/>
  <c r="BG211"/>
  <c r="BF211"/>
  <c r="BE211"/>
  <c r="AA211"/>
  <c r="Y211"/>
  <c r="Y210"/>
  <c r="W211"/>
  <c r="W210"/>
  <c r="BI209"/>
  <c r="BH209"/>
  <c r="BG209"/>
  <c r="BF209"/>
  <c r="BE209"/>
  <c r="AA209"/>
  <c r="Y209"/>
  <c r="W209"/>
  <c r="BK209"/>
  <c r="BI208"/>
  <c r="BH208"/>
  <c r="BG208"/>
  <c r="BF208"/>
  <c r="AA208"/>
  <c r="Y208"/>
  <c r="W208"/>
  <c r="BK208"/>
  <c r="BE208"/>
  <c r="BI207"/>
  <c r="BH207"/>
  <c r="BG207"/>
  <c r="BF207"/>
  <c r="BE207"/>
  <c r="AA207"/>
  <c r="Y207"/>
  <c r="W207"/>
  <c r="BK207"/>
  <c r="BI206"/>
  <c r="BH206"/>
  <c r="BG206"/>
  <c r="BF206"/>
  <c r="AA206"/>
  <c r="Y206"/>
  <c r="W206"/>
  <c r="BK206"/>
  <c r="BE206"/>
  <c r="BI204"/>
  <c r="BH204"/>
  <c r="BG204"/>
  <c r="BF204"/>
  <c r="BE204"/>
  <c r="AA204"/>
  <c r="AA203"/>
  <c r="AA202"/>
  <c r="Y204"/>
  <c r="Y203"/>
  <c r="Y202"/>
  <c r="W204"/>
  <c r="W203"/>
  <c r="W202"/>
  <c r="BK204"/>
  <c r="BK203"/>
  <c r="BI201"/>
  <c r="BH201"/>
  <c r="BG201"/>
  <c r="BF201"/>
  <c r="BE201"/>
  <c r="AA201"/>
  <c r="Y201"/>
  <c r="W201"/>
  <c r="W200"/>
  <c r="BI198"/>
  <c r="BH198"/>
  <c r="BG198"/>
  <c r="BF198"/>
  <c r="BE198"/>
  <c r="AA198"/>
  <c r="AA197"/>
  <c r="Y198"/>
  <c r="Y197"/>
  <c r="W198"/>
  <c r="W197"/>
  <c r="BK198"/>
  <c r="BK197"/>
  <c r="BI196"/>
  <c r="BH196"/>
  <c r="BG196"/>
  <c r="BF196"/>
  <c r="AA196"/>
  <c r="Y196"/>
  <c r="W196"/>
  <c r="BK196"/>
  <c r="BE196"/>
  <c r="BI195"/>
  <c r="BH195"/>
  <c r="BG195"/>
  <c r="BF195"/>
  <c r="BE195"/>
  <c r="AA195"/>
  <c r="Y195"/>
  <c r="W195"/>
  <c r="W193"/>
  <c r="BK195"/>
  <c r="BI194"/>
  <c r="BH194"/>
  <c r="BG194"/>
  <c r="BF194"/>
  <c r="AA194"/>
  <c r="AA193"/>
  <c r="Y194"/>
  <c r="Y193"/>
  <c r="W194"/>
  <c r="BK194"/>
  <c r="BK193"/>
  <c r="BE194"/>
  <c r="BI192"/>
  <c r="BH192"/>
  <c r="BG192"/>
  <c r="BF192"/>
  <c r="BE192"/>
  <c r="AA192"/>
  <c r="Y192"/>
  <c r="W192"/>
  <c r="BK192"/>
  <c r="BI190"/>
  <c r="BI122"/>
  <c r="BI125"/>
  <c r="BI127"/>
  <c r="BI133"/>
  <c r="BI135"/>
  <c r="BI139"/>
  <c r="BI141"/>
  <c r="BI145"/>
  <c r="BI146"/>
  <c r="BI152"/>
  <c r="BI158"/>
  <c r="BI161"/>
  <c r="BI167"/>
  <c r="BI169"/>
  <c r="BI173"/>
  <c r="BI175"/>
  <c r="BI178"/>
  <c r="BI185"/>
  <c r="BI188"/>
  <c r="H36"/>
  <c r="BD88" i="1"/>
  <c r="BD87"/>
  <c r="W35"/>
  <c r="BH190" i="2"/>
  <c r="BG190"/>
  <c r="BF190"/>
  <c r="BE190"/>
  <c r="AA190"/>
  <c r="Y190"/>
  <c r="W190"/>
  <c r="BK190"/>
  <c r="BH188"/>
  <c r="BG188"/>
  <c r="BF188"/>
  <c r="BE188"/>
  <c r="AA188"/>
  <c r="AA187"/>
  <c r="Y188"/>
  <c r="Y187"/>
  <c r="W188"/>
  <c r="W187"/>
  <c r="BK188"/>
  <c r="BK187"/>
  <c r="BH185"/>
  <c r="BG185"/>
  <c r="BF185"/>
  <c r="BE185"/>
  <c r="AA185"/>
  <c r="Y185"/>
  <c r="W185"/>
  <c r="BH178"/>
  <c r="BG178"/>
  <c r="BF178"/>
  <c r="AA178"/>
  <c r="Y178"/>
  <c r="W178"/>
  <c r="BE178"/>
  <c r="BH175"/>
  <c r="BG175"/>
  <c r="BF175"/>
  <c r="BE175"/>
  <c r="AA175"/>
  <c r="Y175"/>
  <c r="W175"/>
  <c r="BH173"/>
  <c r="BG173"/>
  <c r="BF173"/>
  <c r="AA173"/>
  <c r="Y173"/>
  <c r="W173"/>
  <c r="BE173"/>
  <c r="BH169"/>
  <c r="BG169"/>
  <c r="BF169"/>
  <c r="BE169"/>
  <c r="AA169"/>
  <c r="Y169"/>
  <c r="W169"/>
  <c r="BH167"/>
  <c r="BG167"/>
  <c r="BF167"/>
  <c r="AA167"/>
  <c r="Y167"/>
  <c r="W167"/>
  <c r="BE167"/>
  <c r="BH161"/>
  <c r="BG161"/>
  <c r="BF161"/>
  <c r="BE161"/>
  <c r="AA161"/>
  <c r="Y161"/>
  <c r="W161"/>
  <c r="BH158"/>
  <c r="BG158"/>
  <c r="BF158"/>
  <c r="AA158"/>
  <c r="Y158"/>
  <c r="W158"/>
  <c r="BE158"/>
  <c r="BH152"/>
  <c r="BG152"/>
  <c r="BF152"/>
  <c r="BE152"/>
  <c r="AA152"/>
  <c r="Y152"/>
  <c r="W152"/>
  <c r="BH146"/>
  <c r="BG146"/>
  <c r="BF146"/>
  <c r="AA146"/>
  <c r="Y146"/>
  <c r="W146"/>
  <c r="BE146"/>
  <c r="BH145"/>
  <c r="BG145"/>
  <c r="BF145"/>
  <c r="BE145"/>
  <c r="AA145"/>
  <c r="Y145"/>
  <c r="W145"/>
  <c r="BH141"/>
  <c r="BG141"/>
  <c r="BF141"/>
  <c r="AA141"/>
  <c r="Y141"/>
  <c r="W141"/>
  <c r="BE141"/>
  <c r="BH139"/>
  <c r="BG139"/>
  <c r="BF139"/>
  <c r="BE139"/>
  <c r="AA139"/>
  <c r="Y139"/>
  <c r="W139"/>
  <c r="BH135"/>
  <c r="BG135"/>
  <c r="BF135"/>
  <c r="AA135"/>
  <c r="Y135"/>
  <c r="W135"/>
  <c r="BE135"/>
  <c r="BH133"/>
  <c r="BG133"/>
  <c r="BF133"/>
  <c r="BE133"/>
  <c r="AA133"/>
  <c r="Y133"/>
  <c r="W133"/>
  <c r="BH127"/>
  <c r="BG127"/>
  <c r="BF127"/>
  <c r="AA127"/>
  <c r="Y127"/>
  <c r="W127"/>
  <c r="BE127"/>
  <c r="BH125"/>
  <c r="BG125"/>
  <c r="BF125"/>
  <c r="BF122"/>
  <c r="H33"/>
  <c r="BA88" i="1"/>
  <c r="BA87"/>
  <c r="BE125" i="2"/>
  <c r="AA125"/>
  <c r="Y125"/>
  <c r="W125"/>
  <c r="BH122"/>
  <c r="H35"/>
  <c r="BC88" i="1"/>
  <c r="BC87"/>
  <c r="BG122" i="2"/>
  <c r="H34"/>
  <c r="BB88" i="1"/>
  <c r="BB87"/>
  <c r="AW88"/>
  <c r="AA122" i="2"/>
  <c r="AA121"/>
  <c r="Y122"/>
  <c r="Y121"/>
  <c r="W122"/>
  <c r="W121"/>
  <c r="W120"/>
  <c r="W119"/>
  <c r="AU88" i="1"/>
  <c r="AU87"/>
  <c r="BE122" i="2"/>
  <c r="M115"/>
  <c r="F115"/>
  <c r="O9"/>
  <c r="M113"/>
  <c r="F113"/>
  <c r="F111"/>
  <c r="AS88" i="1"/>
  <c r="AS87"/>
  <c r="M83" i="2"/>
  <c r="F83"/>
  <c r="F81"/>
  <c r="F79"/>
  <c r="F6"/>
  <c r="F78"/>
  <c r="O21"/>
  <c r="E21"/>
  <c r="M116"/>
  <c r="O20"/>
  <c r="O15"/>
  <c r="E15"/>
  <c r="F84"/>
  <c r="O14"/>
  <c r="M81"/>
  <c r="F110"/>
  <c r="AM83" i="1"/>
  <c r="L83"/>
  <c r="AM82"/>
  <c r="L82"/>
  <c r="AM80"/>
  <c r="L80"/>
  <c r="L78"/>
  <c r="L77"/>
  <c r="BK202" i="2"/>
  <c r="H32"/>
  <c r="AZ88" i="1"/>
  <c r="AZ87"/>
  <c r="AV88"/>
  <c r="AT88"/>
  <c r="AA120" i="2"/>
  <c r="AA119"/>
  <c r="AX87" i="1"/>
  <c r="W33"/>
  <c r="W34"/>
  <c r="AY87"/>
  <c r="W32"/>
  <c r="AW87"/>
  <c r="Y120" i="2"/>
  <c r="Y119"/>
  <c r="BK120"/>
  <c r="M84"/>
  <c r="F116"/>
  <c r="AV87" i="1"/>
  <c r="W31"/>
  <c r="N120" i="2"/>
  <c r="BK119"/>
  <c r="N119"/>
  <c r="AT87" i="1"/>
</calcChain>
</file>

<file path=xl/sharedStrings.xml><?xml version="1.0" encoding="utf-8"?>
<sst xmlns="http://schemas.openxmlformats.org/spreadsheetml/2006/main" count="1925" uniqueCount="497">
  <si>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</si>
  <si>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</si>
  <si>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</si>
  <si>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</si>
  <si>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</si>
  <si>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</si>
  <si>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</si>
  <si>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</si>
  <si>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</si>
  <si>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</si>
  <si>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</si>
  <si>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</si>
  <si>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</si>
  <si>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</si>
  <si>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</si>
  <si>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</si>
  <si>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0383</t>
  </si>
  <si>
    <t>Stavba:</t>
  </si>
  <si>
    <t>Bytová zóna Hruštice - Károvsko - etapa IV.,část B</t>
  </si>
  <si>
    <t>JKSO:</t>
  </si>
  <si>
    <t>CC-CZ:</t>
  </si>
  <si>
    <t>Místo:</t>
  </si>
  <si>
    <t xml:space="preserve"> </t>
  </si>
  <si>
    <t>Datum:</t>
  </si>
  <si>
    <t>29. 11. 2017</t>
  </si>
  <si>
    <t>Objednatel:</t>
  </si>
  <si>
    <t>IČ:</t>
  </si>
  <si>
    <t>Město Turnov</t>
  </si>
  <si>
    <t>DIČ:</t>
  </si>
  <si>
    <t>Zhotovitel:</t>
  </si>
  <si>
    <t>Projektant:</t>
  </si>
  <si>
    <t>Inpos-projekt,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</si>
  <si>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</si>
  <si>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</si>
  <si>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</si>
  <si>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</si>
  <si>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</si>
  <si>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</si>
  <si>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</si>
  <si>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</si>
  <si>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</si>
  <si>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</si>
  <si>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</si>
  <si>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</si>
  <si>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</si>
  <si>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</si>
  <si>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</si>
  <si>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</si>
  <si>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</si>
  <si>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</si>
  <si>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</si>
  <si>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</si>
  <si>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</si>
  <si>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</si>
  <si>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</si>
  <si>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</si>
  <si>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</si>
  <si>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</si>
  <si>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</si>
  <si>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</si>
  <si>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</si>
  <si>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</si>
  <si>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</si>
  <si>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</si>
  <si>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</si>
  <si>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</si>
  <si>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</si>
  <si>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</si>
  <si>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</si>
  <si>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</si>
  <si>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</si>
  <si>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</si>
  <si>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</si>
  <si>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</si>
  <si>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</si>
  <si>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</si>
  <si>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</si>
  <si>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{94b7a0d6-37c9-4335-8f29-fb1c870b3efe}</t>
  </si>
  <si>
    <t>{00000000-0000-0000-0000-000000000000}</t>
  </si>
  <si>
    <t>/</t>
  </si>
  <si>
    <t>IO-501.4</t>
  </si>
  <si>
    <t>STL plynovody a přípojky</t>
  </si>
  <si>
    <t>1</t>
  </si>
  <si>
    <t>{a725b632-9df0-4eab-a7e6-28b087c9b96f}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</si>
  <si>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</si>
  <si>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</si>
  <si>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</si>
  <si>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</si>
  <si>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</si>
  <si>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</si>
  <si>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</si>
  <si>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</si>
  <si>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</si>
  <si>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LOŽEAOBSYP</t>
  </si>
  <si>
    <t>ŠP lože a obsyp</t>
  </si>
  <si>
    <t>36,94</t>
  </si>
  <si>
    <t>2</t>
  </si>
  <si>
    <t>SKLÁDKAVÝKOPEK</t>
  </si>
  <si>
    <t>76,58</t>
  </si>
  <si>
    <t>KRYCÍ LIST ROZPOČTU</t>
  </si>
  <si>
    <t>VÝKOPJÁMA</t>
  </si>
  <si>
    <t>jámy</t>
  </si>
  <si>
    <t>8,1</t>
  </si>
  <si>
    <t>VÝKOPRÝHA</t>
  </si>
  <si>
    <t>rýha</t>
  </si>
  <si>
    <t>68,48</t>
  </si>
  <si>
    <t>ZÁSYPŠD</t>
  </si>
  <si>
    <t>zásyp rýhy ŠD</t>
  </si>
  <si>
    <t>39,64</t>
  </si>
  <si>
    <t>Objekt:</t>
  </si>
  <si>
    <t>IO-501.4 - STL plynovody a přípojky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</si>
  <si>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</si>
  <si>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</si>
  <si>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</si>
  <si>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</si>
  <si>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</si>
  <si>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</si>
  <si>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</si>
  <si>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</si>
  <si>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</si>
  <si>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   Zakládání</t>
  </si>
  <si>
    <t xml:space="preserve">    3 - Svislé a kompletní konstrukce</t>
  </si>
  <si>
    <t xml:space="preserve">    8 - Trubní vedení</t>
  </si>
  <si>
    <t xml:space="preserve">    998 - Přesun hmot</t>
  </si>
  <si>
    <t>M - Práce a dodávky M</t>
  </si>
  <si>
    <t xml:space="preserve">    21-M - Elektromontáže</t>
  </si>
  <si>
    <t xml:space="preserve">    23-M - Montáže potrubí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</si>
  <si>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</si>
  <si>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</si>
  <si>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</si>
  <si>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</si>
  <si>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</si>
  <si>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</si>
  <si>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</si>
  <si>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</si>
  <si>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</si>
  <si>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</si>
  <si>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</si>
  <si>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</si>
  <si>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</si>
  <si>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</si>
  <si>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</si>
  <si>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</si>
  <si>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</si>
  <si>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</si>
  <si>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131301201</t>
  </si>
  <si>
    <t>Hloubení jam zapažených v hornině tř. 4 objemu do 100 m3</t>
  </si>
  <si>
    <t>m3</t>
  </si>
  <si>
    <t>4</t>
  </si>
  <si>
    <t>-2022589110</t>
  </si>
  <si>
    <t>"30% strojně</t>
  </si>
  <si>
    <t>VV</t>
  </si>
  <si>
    <t>VÝKOPJÁMA*0,3</t>
  </si>
  <si>
    <t>131301209</t>
  </si>
  <si>
    <t>Příplatek za lepivost u hloubení jam zapažených v hornině tř. 4</t>
  </si>
  <si>
    <t>109492592</t>
  </si>
  <si>
    <t>VÝKOPJÁMA*0,3*0,3</t>
  </si>
  <si>
    <t>3</t>
  </si>
  <si>
    <t>131303101</t>
  </si>
  <si>
    <t>Hloubení jam ručním nebo pneum nářadím v soudržných horninách tř. 4</t>
  </si>
  <si>
    <t>-1155771574</t>
  </si>
  <si>
    <t>3*1,5*1,2</t>
  </si>
  <si>
    <t>1,5*1,5*1,2</t>
  </si>
  <si>
    <t>Součet</t>
  </si>
  <si>
    <t>"70% ručně</t>
  </si>
  <si>
    <t>VÝKOPJÁMA*0,7</t>
  </si>
  <si>
    <t>131303109</t>
  </si>
  <si>
    <t>Příplatek za lepivost u hloubení jam ručním nebo pneum nářadím v hornině tř. 4</t>
  </si>
  <si>
    <t>1615679208</t>
  </si>
  <si>
    <t>VÝKOPJÁMA*0,7*0,3</t>
  </si>
  <si>
    <t>5</t>
  </si>
  <si>
    <t>132301202</t>
  </si>
  <si>
    <t>Hloubení rýh š do 2000 mm v hornině tř. 4 objemu do 1000 m3</t>
  </si>
  <si>
    <t>-232018966</t>
  </si>
  <si>
    <t>66,5*0,8*0,8</t>
  </si>
  <si>
    <t>40,5*0,8*0,8</t>
  </si>
  <si>
    <t>6</t>
  </si>
  <si>
    <t>132301209</t>
  </si>
  <si>
    <t>Příplatek za lepivost k hloubení rýh š do 2000 mm v hornině tř. 4</t>
  </si>
  <si>
    <t>1057072882</t>
  </si>
  <si>
    <t>VÝKOPRÝHA*0,3</t>
  </si>
  <si>
    <t>7</t>
  </si>
  <si>
    <t>151101101</t>
  </si>
  <si>
    <t>Zřízení příložného pažení a rozepření stěn rýh hl do 2 m</t>
  </si>
  <si>
    <t>m2</t>
  </si>
  <si>
    <t>1459653281</t>
  </si>
  <si>
    <t>(3+1,5)*2*1,2*2</t>
  </si>
  <si>
    <t>1,5*4*1,2</t>
  </si>
  <si>
    <t>8</t>
  </si>
  <si>
    <t>151101111</t>
  </si>
  <si>
    <t>Odstranění příložného pažení a rozepření stěn rýh hl do 2 m</t>
  </si>
  <si>
    <t>-905606563</t>
  </si>
  <si>
    <t>9</t>
  </si>
  <si>
    <t>161101101</t>
  </si>
  <si>
    <t>Svislé přemístění výkopku z horniny tř. 1 až 4 hl výkopu do 2,5 m</t>
  </si>
  <si>
    <t>530734044</t>
  </si>
  <si>
    <t>"rýhy 100% ze strojního výkopu</t>
  </si>
  <si>
    <t>"jámy 100% ze strojního výkopu</t>
  </si>
  <si>
    <t>10</t>
  </si>
  <si>
    <t>162301101</t>
  </si>
  <si>
    <t>Vodorovné přemístění do 500 m výkopku/sypaniny z horniny tř. 1 až 4</t>
  </si>
  <si>
    <t>2099433200</t>
  </si>
  <si>
    <t>"z meziskládky ŠD k zásypu</t>
  </si>
  <si>
    <t>"z meziskládky ŠP k zásypu -  lože a obsyp</t>
  </si>
  <si>
    <t>11</t>
  </si>
  <si>
    <t>162601102</t>
  </si>
  <si>
    <t>Vodorovné přemístění do 5000 m výkopku/sypaniny z horniny tř. 1 až 4</t>
  </si>
  <si>
    <t>1022425805</t>
  </si>
  <si>
    <t>"výkopek na skládku do 5 km</t>
  </si>
  <si>
    <t>VÝKOPRÝHA+VÝKOPJÁMA</t>
  </si>
  <si>
    <t>12</t>
  </si>
  <si>
    <t>167101101</t>
  </si>
  <si>
    <t>Nakládání výkopku z hornin tř. 1 až 4 do 100 m3</t>
  </si>
  <si>
    <t>-1869547736</t>
  </si>
  <si>
    <t>13</t>
  </si>
  <si>
    <t>171201211</t>
  </si>
  <si>
    <t>Poplatek za uložení odpadu ze sypaniny na skládce (skládkovné)</t>
  </si>
  <si>
    <t>t</t>
  </si>
  <si>
    <t>179802193</t>
  </si>
  <si>
    <t>SKLÁDKAVÝKOPEK*1,8</t>
  </si>
  <si>
    <t>14</t>
  </si>
  <si>
    <t>174101101</t>
  </si>
  <si>
    <t>Zásyp jam, šachet rýh nebo kolem objektů sypaninou se zhutněním</t>
  </si>
  <si>
    <t>903473384</t>
  </si>
  <si>
    <t>"zásyp výkopu ŠD</t>
  </si>
  <si>
    <t>VÝKOPRÝHA+VÝKOPJÁMA-LOŽEAOBSYP</t>
  </si>
  <si>
    <t>M</t>
  </si>
  <si>
    <t>583441550</t>
  </si>
  <si>
    <t>štěrkodrť frakce 0-22</t>
  </si>
  <si>
    <t>-1340901129</t>
  </si>
  <si>
    <t>ZÁSYPŠD*1,8</t>
  </si>
  <si>
    <t>16</t>
  </si>
  <si>
    <t>175111101</t>
  </si>
  <si>
    <t>Obsypání potrubí ručně sypaninou bez prohození, uloženou do 3 m</t>
  </si>
  <si>
    <t>1170519819</t>
  </si>
  <si>
    <t>50% ruční obsyp</t>
  </si>
  <si>
    <t>LOŽEAOBSYP*0,5</t>
  </si>
  <si>
    <t>17</t>
  </si>
  <si>
    <t>175151101</t>
  </si>
  <si>
    <t>Obsypání potrubí strojně sypaninou bez prohození, uloženou do 3 m</t>
  </si>
  <si>
    <t>1711044603</t>
  </si>
  <si>
    <t>"pískové lože a obsyp</t>
  </si>
  <si>
    <t>(66,5+40,5)*0,8*0,4</t>
  </si>
  <si>
    <t>3*1,5*0,4+1,5*1,5*0,4</t>
  </si>
  <si>
    <t>50% strojní obsyp</t>
  </si>
  <si>
    <t>18</t>
  </si>
  <si>
    <t>583373030</t>
  </si>
  <si>
    <t>štěrkopísek (Bratčice) frakce 0-8</t>
  </si>
  <si>
    <t>-2010039531</t>
  </si>
  <si>
    <t>LOŽEAOBSYP*1,8</t>
  </si>
  <si>
    <t>19</t>
  </si>
  <si>
    <t>R-273322511</t>
  </si>
  <si>
    <t>Základ pod sloupky prefabrikovaný,zděný</t>
  </si>
  <si>
    <t>-321933857</t>
  </si>
  <si>
    <t>1*0,6*1*6</t>
  </si>
  <si>
    <t>20</t>
  </si>
  <si>
    <t>R-274322711</t>
  </si>
  <si>
    <t>Vysypání sloupku pískem</t>
  </si>
  <si>
    <t>147689168</t>
  </si>
  <si>
    <t>0,23*6</t>
  </si>
  <si>
    <t>526027758</t>
  </si>
  <si>
    <t>22</t>
  </si>
  <si>
    <t>334R-101</t>
  </si>
  <si>
    <t>Osazení sloupků pro HUP, R,PS(2PS)</t>
  </si>
  <si>
    <t>ks</t>
  </si>
  <si>
    <t>878482823</t>
  </si>
  <si>
    <t>23</t>
  </si>
  <si>
    <t>590R-2001</t>
  </si>
  <si>
    <t>Sloupek S 2111 - HUP+ RT+ 1 x plynoměr - bet.prefa.+ dvířka 500 x 500</t>
  </si>
  <si>
    <t>-1319383451</t>
  </si>
  <si>
    <t>24</t>
  </si>
  <si>
    <t>590R-101</t>
  </si>
  <si>
    <t>Instalační rán - 1 x plynoměr</t>
  </si>
  <si>
    <t>kus</t>
  </si>
  <si>
    <t>-1776872083</t>
  </si>
  <si>
    <t>25</t>
  </si>
  <si>
    <t>899722114</t>
  </si>
  <si>
    <t>Krytí potrubí z plastů výstražnou fólií z PVC 40 cm</t>
  </si>
  <si>
    <t>m</t>
  </si>
  <si>
    <t>900695859</t>
  </si>
  <si>
    <t>66,5+30,5</t>
  </si>
  <si>
    <t>26</t>
  </si>
  <si>
    <t>998225111</t>
  </si>
  <si>
    <t>Přesun hmot pro pozemní komunikace s krytem z kamene, monolitickým betonovým nebo živičným</t>
  </si>
  <si>
    <t>711460792</t>
  </si>
  <si>
    <t>27</t>
  </si>
  <si>
    <t>210800525</t>
  </si>
  <si>
    <t>Montáž měděných vodičů CY, HO5V, HO7V, NYY, YY 2,5 mm2 uložených volně</t>
  </si>
  <si>
    <t>64</t>
  </si>
  <si>
    <t>-253367293</t>
  </si>
  <si>
    <t>66,5+44</t>
  </si>
  <si>
    <t>28</t>
  </si>
  <si>
    <t>341413035</t>
  </si>
  <si>
    <t>vodič silový s Cu jádrem CYY 2,5 mm2</t>
  </si>
  <si>
    <t>128</t>
  </si>
  <si>
    <t>-1821239343</t>
  </si>
  <si>
    <t>29</t>
  </si>
  <si>
    <t>210800R-525</t>
  </si>
  <si>
    <t>Propojení signalizačního vodiče CYY2,5 u plynovodu vč. zaizolování teplem smrštitelnou objímkou Reychem</t>
  </si>
  <si>
    <t>kpl</t>
  </si>
  <si>
    <t>-954059995</t>
  </si>
  <si>
    <t>30</t>
  </si>
  <si>
    <t>210800R-526</t>
  </si>
  <si>
    <t>Vyvedení signalizačního vodiše do poklopu - D+M</t>
  </si>
  <si>
    <t>1650808688</t>
  </si>
  <si>
    <t>31</t>
  </si>
  <si>
    <t>210800R-527</t>
  </si>
  <si>
    <t>Upevnění signalizačního vodíče v sloupku pro HUP svorkou BERNARD</t>
  </si>
  <si>
    <t>807744216</t>
  </si>
  <si>
    <t>32</t>
  </si>
  <si>
    <t>230040006</t>
  </si>
  <si>
    <t>Montáž trubní díly závitové DN 1"</t>
  </si>
  <si>
    <t>-973888334</t>
  </si>
  <si>
    <t>33</t>
  </si>
  <si>
    <t>286422R-0394</t>
  </si>
  <si>
    <t>TYP 110 32x1" přítlačné šroubení s vnějším závitem</t>
  </si>
  <si>
    <t>1573024354</t>
  </si>
  <si>
    <t>34</t>
  </si>
  <si>
    <t>286422R-0399</t>
  </si>
  <si>
    <t>TYP 180 D 32</t>
  </si>
  <si>
    <t>33520077</t>
  </si>
  <si>
    <t>35</t>
  </si>
  <si>
    <t>286422R-0404</t>
  </si>
  <si>
    <t>OBJÍMKA TYP 32-S</t>
  </si>
  <si>
    <t>-496385820</t>
  </si>
  <si>
    <t>36</t>
  </si>
  <si>
    <t>286422R-0410</t>
  </si>
  <si>
    <t>DRŽÁK K PŘIŠROUBOVÁNÍ (obj.č.19.2)</t>
  </si>
  <si>
    <t>-68230933</t>
  </si>
  <si>
    <t>37</t>
  </si>
  <si>
    <t>286422R-0351</t>
  </si>
  <si>
    <t>KOHOUT UZÁV.R 950 S PÁKOU 1"</t>
  </si>
  <si>
    <t>1821034958</t>
  </si>
  <si>
    <t>38</t>
  </si>
  <si>
    <t>286316R-04981</t>
  </si>
  <si>
    <t>ZÁTKA VNĚ.ZÁV.  C.290   DN   1"</t>
  </si>
  <si>
    <t>-933913047</t>
  </si>
  <si>
    <t>39</t>
  </si>
  <si>
    <t>2302001161R</t>
  </si>
  <si>
    <t>Nasunutí potrubní sekce do PE chráničky - nasouvané potrubí PE dn 32 - 63 včetně vystředění a utěsnění</t>
  </si>
  <si>
    <t>-1825006316</t>
  </si>
  <si>
    <t>4,5*4+5,5+6</t>
  </si>
  <si>
    <t>40</t>
  </si>
  <si>
    <t>286316R-0558</t>
  </si>
  <si>
    <t>manžety na chráničky  32x63</t>
  </si>
  <si>
    <t>256</t>
  </si>
  <si>
    <t>-2125243733</t>
  </si>
  <si>
    <t>4*2</t>
  </si>
  <si>
    <t>41</t>
  </si>
  <si>
    <t>286316R-0565</t>
  </si>
  <si>
    <t>manžety na chráničky 63x110</t>
  </si>
  <si>
    <t>208922327</t>
  </si>
  <si>
    <t>42</t>
  </si>
  <si>
    <t>230200321</t>
  </si>
  <si>
    <t>Jednostranné přerušení průtoku plynu za použití 2 balonů v plastovém potrubí DN do 125 mm</t>
  </si>
  <si>
    <t>-87923311</t>
  </si>
  <si>
    <t>jednostranné dvojité stlačení plynovodu s odplněním mezikusu</t>
  </si>
  <si>
    <t>43</t>
  </si>
  <si>
    <t>286R-0176</t>
  </si>
  <si>
    <t>PE el.tvar-opravárenská,SDR11-dn63</t>
  </si>
  <si>
    <t>1816344977</t>
  </si>
  <si>
    <t>44</t>
  </si>
  <si>
    <t>286R-0149</t>
  </si>
  <si>
    <t>PE Tkus-el.navrtávací,SDR11-dn63-25</t>
  </si>
  <si>
    <t>469993635</t>
  </si>
  <si>
    <t>45</t>
  </si>
  <si>
    <t>286R-0135</t>
  </si>
  <si>
    <t>PE elektrozáslepka, SDR 11- dn 25</t>
  </si>
  <si>
    <t>1721866318</t>
  </si>
  <si>
    <t>46</t>
  </si>
  <si>
    <t>230205025</t>
  </si>
  <si>
    <t>Montáž potrubí plastového svařované na tupo nebo elektrospojkou, D 32 mm, tl. stěny 3,0 mm</t>
  </si>
  <si>
    <t>-1184020941</t>
  </si>
  <si>
    <t>47</t>
  </si>
  <si>
    <t>286R-00221</t>
  </si>
  <si>
    <t>tr. s ochr.pl. PE100 RC, SDR 11,       Robust pipe        dn 32-tyč</t>
  </si>
  <si>
    <t>-1101075036</t>
  </si>
  <si>
    <t>48</t>
  </si>
  <si>
    <t>286R-0082</t>
  </si>
  <si>
    <t>PE elektrospojka,SDR11-dn32</t>
  </si>
  <si>
    <t>-1451954942</t>
  </si>
  <si>
    <t>49</t>
  </si>
  <si>
    <t>230205042</t>
  </si>
  <si>
    <t>Montáž potrubí plastového svařované na tupo nebo elektrospojkou, D 63 mm, tl. stěny 5,8 mm</t>
  </si>
  <si>
    <t>65021641</t>
  </si>
  <si>
    <t>potrubí</t>
  </si>
  <si>
    <t>66,5</t>
  </si>
  <si>
    <t>ochranné potrubí</t>
  </si>
  <si>
    <t>4*4,5</t>
  </si>
  <si>
    <t>50</t>
  </si>
  <si>
    <t>286R-00091</t>
  </si>
  <si>
    <t>trubka PE 100 RC, SDR 11,       dn 63-tyč</t>
  </si>
  <si>
    <t>746091741</t>
  </si>
  <si>
    <t>51</t>
  </si>
  <si>
    <t>286R-0009</t>
  </si>
  <si>
    <t>trubka PE 100, SDR 11,       dn 63-tyč</t>
  </si>
  <si>
    <t>-998029910</t>
  </si>
  <si>
    <t>52</t>
  </si>
  <si>
    <t>286R-0085</t>
  </si>
  <si>
    <t>PE elektrospojka,SDR11-dn63</t>
  </si>
  <si>
    <t>182797961</t>
  </si>
  <si>
    <t>53</t>
  </si>
  <si>
    <t>230205055</t>
  </si>
  <si>
    <t>Montáž potrubí plastového svařované na tupo nebo elektrospojkou, D 110 mm, tl. stěny 6,3 mm</t>
  </si>
  <si>
    <t>-1183301667</t>
  </si>
  <si>
    <t>5,5+6</t>
  </si>
  <si>
    <t>54</t>
  </si>
  <si>
    <t>286R-0013</t>
  </si>
  <si>
    <t>trubka PE 100, SDR 17,6(17),        dn 110-tyč</t>
  </si>
  <si>
    <t>1374505250</t>
  </si>
  <si>
    <t>55</t>
  </si>
  <si>
    <t>230205225</t>
  </si>
  <si>
    <t>Montáž trubního dílu PE elektrotvarovky nebo svařovaného na tupo D 32 mm, tl.stěny 2,0 mm</t>
  </si>
  <si>
    <t>1318341264</t>
  </si>
  <si>
    <t>56</t>
  </si>
  <si>
    <t>286R-0097</t>
  </si>
  <si>
    <t>PE elektrokoleno90°,SDR11-dn32</t>
  </si>
  <si>
    <t>2106129185</t>
  </si>
  <si>
    <t>57</t>
  </si>
  <si>
    <t>230205242</t>
  </si>
  <si>
    <t>Montáž trubního dílu PE elektrotvarovky nebo svařovaného na tupo D 63 mm, tl.stěny 5,7 mm</t>
  </si>
  <si>
    <t>-229731082</t>
  </si>
  <si>
    <t>58</t>
  </si>
  <si>
    <t>286R-0148</t>
  </si>
  <si>
    <t>PE Tkus-el.navrtávací,SDR11-dn63-32</t>
  </si>
  <si>
    <t>-695794794</t>
  </si>
  <si>
    <t>59</t>
  </si>
  <si>
    <t>286R-0100</t>
  </si>
  <si>
    <t>PE elektrokoleno90°,SDR11-dn63</t>
  </si>
  <si>
    <t>-370060249</t>
  </si>
  <si>
    <t>60</t>
  </si>
  <si>
    <t>286R-0139</t>
  </si>
  <si>
    <t>PE elektrozáslepka, SDR 11- dn 63</t>
  </si>
  <si>
    <t>1053345675</t>
  </si>
  <si>
    <t>61</t>
  </si>
  <si>
    <t>230170001</t>
  </si>
  <si>
    <t>Tlakové zkoušky těsnosti potrubí - příprava DN do 40</t>
  </si>
  <si>
    <t>sada</t>
  </si>
  <si>
    <t>-410662196</t>
  </si>
  <si>
    <t>62</t>
  </si>
  <si>
    <t>230170002</t>
  </si>
  <si>
    <t>Tlakové zkoušky těsnosti potrubí - příprava DN do 80</t>
  </si>
  <si>
    <t>-764008130</t>
  </si>
  <si>
    <t>63</t>
  </si>
  <si>
    <t>230230016</t>
  </si>
  <si>
    <t>Hlavní tlaková zkouška vzduchem 0,6 MPa DN 50</t>
  </si>
  <si>
    <t>-950488843</t>
  </si>
  <si>
    <t>40,5+66,5</t>
  </si>
  <si>
    <t>230230076</t>
  </si>
  <si>
    <t>Čištění potrubí PN 38 6416 DN 200</t>
  </si>
  <si>
    <t>-1859181534</t>
  </si>
  <si>
    <t>65</t>
  </si>
  <si>
    <t>230R-101</t>
  </si>
  <si>
    <t>Propojení plynovodů PE 63 - admin.zajištění</t>
  </si>
  <si>
    <t>1869520273</t>
  </si>
  <si>
    <t>66</t>
  </si>
  <si>
    <t>230R-102</t>
  </si>
  <si>
    <t>Výchozí revize STL plynovodu a přípojek</t>
  </si>
  <si>
    <t>-239911085</t>
  </si>
  <si>
    <t>67</t>
  </si>
  <si>
    <t>230R-103</t>
  </si>
  <si>
    <t>Vpuštění plynu a odplynění STL plynovodu dn63</t>
  </si>
  <si>
    <t>430360254</t>
  </si>
  <si>
    <t>68</t>
  </si>
  <si>
    <t>230R-104</t>
  </si>
  <si>
    <t>Vpuštění plynu a odplynění STL plynovodu dn32</t>
  </si>
  <si>
    <t>-61931956</t>
  </si>
  <si>
    <t>69</t>
  </si>
  <si>
    <t>R-101</t>
  </si>
  <si>
    <t>Geodetické zaměření stavby - plynovodů a přípojek</t>
  </si>
  <si>
    <t>512</t>
  </si>
  <si>
    <t>-1975171730</t>
  </si>
  <si>
    <t>70</t>
  </si>
  <si>
    <t>R-102</t>
  </si>
  <si>
    <t>Poplatek za zábor pozemku</t>
  </si>
  <si>
    <t>-869381011</t>
  </si>
  <si>
    <t>71</t>
  </si>
  <si>
    <t>R-103</t>
  </si>
  <si>
    <t>Poplatek za dopravní značení - návrh, odsouhlasení, osazení - semafory</t>
  </si>
  <si>
    <t>1325835794</t>
  </si>
  <si>
    <t>72</t>
  </si>
  <si>
    <t>R-104</t>
  </si>
  <si>
    <t>ZOV - přechody pro chodce, oplocení staveniště, zábrany</t>
  </si>
  <si>
    <t>1381127714</t>
  </si>
  <si>
    <t>73</t>
  </si>
  <si>
    <t>R-105</t>
  </si>
  <si>
    <t>Poplatek za vytýčení sítí</t>
  </si>
  <si>
    <t>soub</t>
  </si>
  <si>
    <t>1909316798</t>
  </si>
  <si>
    <t>74</t>
  </si>
  <si>
    <t>R-106</t>
  </si>
  <si>
    <t>Zařízení staveniště (stav.buňka, sklad, WC, oplocení....)</t>
  </si>
  <si>
    <t>-1050873823</t>
  </si>
  <si>
    <t>75</t>
  </si>
  <si>
    <t>R-107</t>
  </si>
  <si>
    <t>Kompletační činnost</t>
  </si>
  <si>
    <t>1783514676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</si>
</sst>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sz val="8"/>
      <color indexed="8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2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3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166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5" fillId="3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3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7" fillId="0" borderId="2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1" xfId="0" applyNumberFormat="1" applyFont="1" applyBorder="1" applyAlignment="1"/>
    <xf numFmtId="166" fontId="36" fillId="0" borderId="12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24" xfId="0" applyFont="1" applyBorder="1" applyAlignment="1" applyProtection="1">
      <alignment horizontal="center" vertical="center"/>
      <protection locked="0"/>
    </xf>
    <xf numFmtId="49" fontId="40" fillId="0" borderId="24" xfId="0" applyNumberFormat="1" applyFont="1" applyBorder="1" applyAlignment="1" applyProtection="1">
      <alignment horizontal="left" vertical="center" wrapText="1"/>
      <protection locked="0"/>
    </xf>
    <xf numFmtId="0" fontId="40" fillId="0" borderId="24" xfId="0" applyFont="1" applyBorder="1" applyAlignment="1" applyProtection="1">
      <alignment horizontal="center" vertical="center" wrapText="1"/>
      <protection locked="0"/>
    </xf>
    <xf numFmtId="167" fontId="40" fillId="0" borderId="24" xfId="0" applyNumberFormat="1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166" fontId="1" fillId="0" borderId="16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4" fontId="25" fillId="3" borderId="0" xfId="0" applyNumberFormat="1" applyFont="1" applyFill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0" fontId="3" fillId="3" borderId="9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25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0" fillId="0" borderId="24" xfId="0" applyNumberFormat="1" applyFont="1" applyBorder="1" applyAlignment="1" applyProtection="1">
      <alignment vertical="center"/>
      <protection locked="0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14" fillId="2" borderId="0" xfId="1" applyFont="1" applyFill="1" applyAlignment="1" applyProtection="1">
      <alignment horizontal="center"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4" fontId="6" fillId="0" borderId="22" xfId="0" applyNumberFormat="1" applyFont="1" applyBorder="1" applyAlignment="1"/>
    <xf numFmtId="4" fontId="6" fillId="0" borderId="22" xfId="0" applyNumberFormat="1" applyFont="1" applyBorder="1" applyAlignment="1">
      <alignment vertical="center"/>
    </xf>
    <xf numFmtId="4" fontId="5" fillId="0" borderId="22" xfId="0" applyNumberFormat="1" applyFont="1" applyBorder="1" applyAlignment="1"/>
    <xf numFmtId="4" fontId="5" fillId="0" borderId="22" xfId="0" applyNumberFormat="1" applyFont="1" applyBorder="1" applyAlignment="1">
      <alignment vertical="center"/>
    </xf>
    <xf numFmtId="0" fontId="40" fillId="0" borderId="24" xfId="0" applyFont="1" applyBorder="1" applyAlignment="1" applyProtection="1">
      <alignment horizontal="left" vertical="center" wrapText="1"/>
      <protection locked="0"/>
    </xf>
    <xf numFmtId="4" fontId="40" fillId="0" borderId="24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25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2" fillId="3" borderId="22" xfId="0" applyFont="1" applyFill="1" applyBorder="1" applyAlignment="1">
      <alignment horizontal="center" vertical="center" wrapText="1"/>
    </xf>
    <xf numFmtId="0" fontId="35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3" borderId="25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workbookViewId="0">
      <pane ySplit="1" topLeftCell="A2" activePane="bottomLeft" state="frozen"/>
      <selection pane="bottomLeft" activeCell="AG87" sqref="AG87:AP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9" t="s">
        <v>12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208" t="s">
        <v>16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09" t="s">
        <v>18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7"/>
      <c r="AQ6" s="25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5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>
      <c r="B10" s="24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5"/>
      <c r="BS10" s="20" t="s">
        <v>9</v>
      </c>
    </row>
    <row r="11" spans="1:73" ht="18.399999999999999" customHeight="1">
      <c r="B11" s="24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5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>
      <c r="B13" s="24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5"/>
      <c r="BS13" s="20" t="s">
        <v>9</v>
      </c>
    </row>
    <row r="14" spans="1:73" ht="15">
      <c r="B14" s="24"/>
      <c r="C14" s="27"/>
      <c r="D14" s="27"/>
      <c r="E14" s="29" t="s">
        <v>22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5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5"/>
      <c r="BS17" s="20" t="s">
        <v>32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5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22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5">
      <c r="B22" s="24"/>
      <c r="C22" s="27"/>
      <c r="D22" s="31" t="s">
        <v>34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210" t="s">
        <v>5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8"/>
      <c r="AL26" s="179"/>
      <c r="AM26" s="179"/>
      <c r="AN26" s="179"/>
      <c r="AO26" s="179"/>
      <c r="AP26" s="27"/>
      <c r="AQ26" s="25"/>
    </row>
    <row r="27" spans="2:71" ht="14.45" customHeight="1">
      <c r="B27" s="24"/>
      <c r="C27" s="27"/>
      <c r="D27" s="33" t="s">
        <v>36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78"/>
      <c r="AL27" s="178"/>
      <c r="AM27" s="178"/>
      <c r="AN27" s="178"/>
      <c r="AO27" s="178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37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0"/>
      <c r="AL29" s="181"/>
      <c r="AM29" s="181"/>
      <c r="AN29" s="181"/>
      <c r="AO29" s="181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38</v>
      </c>
      <c r="E31" s="40"/>
      <c r="F31" s="41" t="s">
        <v>39</v>
      </c>
      <c r="G31" s="40"/>
      <c r="H31" s="40"/>
      <c r="I31" s="40"/>
      <c r="J31" s="40"/>
      <c r="K31" s="40"/>
      <c r="L31" s="203">
        <v>0.21</v>
      </c>
      <c r="M31" s="204"/>
      <c r="N31" s="204"/>
      <c r="O31" s="204"/>
      <c r="P31" s="40"/>
      <c r="Q31" s="40"/>
      <c r="R31" s="40"/>
      <c r="S31" s="40"/>
      <c r="T31" s="43" t="s">
        <v>40</v>
      </c>
      <c r="U31" s="40"/>
      <c r="V31" s="40"/>
      <c r="W31" s="205">
        <f>ROUND(AZ87+SUM(CD91),2)</f>
        <v>0</v>
      </c>
      <c r="X31" s="204"/>
      <c r="Y31" s="204"/>
      <c r="Z31" s="204"/>
      <c r="AA31" s="204"/>
      <c r="AB31" s="204"/>
      <c r="AC31" s="204"/>
      <c r="AD31" s="204"/>
      <c r="AE31" s="204"/>
      <c r="AF31" s="40"/>
      <c r="AG31" s="40"/>
      <c r="AH31" s="40"/>
      <c r="AI31" s="40"/>
      <c r="AJ31" s="40"/>
      <c r="AK31" s="205"/>
      <c r="AL31" s="204"/>
      <c r="AM31" s="204"/>
      <c r="AN31" s="204"/>
      <c r="AO31" s="204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41</v>
      </c>
      <c r="G32" s="40"/>
      <c r="H32" s="40"/>
      <c r="I32" s="40"/>
      <c r="J32" s="40"/>
      <c r="K32" s="40"/>
      <c r="L32" s="203">
        <v>0.15</v>
      </c>
      <c r="M32" s="204"/>
      <c r="N32" s="204"/>
      <c r="O32" s="204"/>
      <c r="P32" s="40"/>
      <c r="Q32" s="40"/>
      <c r="R32" s="40"/>
      <c r="S32" s="40"/>
      <c r="T32" s="43" t="s">
        <v>40</v>
      </c>
      <c r="U32" s="40"/>
      <c r="V32" s="40"/>
      <c r="W32" s="205">
        <f>ROUND(BA87+SUM(CE91),2)</f>
        <v>0</v>
      </c>
      <c r="X32" s="204"/>
      <c r="Y32" s="204"/>
      <c r="Z32" s="204"/>
      <c r="AA32" s="204"/>
      <c r="AB32" s="204"/>
      <c r="AC32" s="204"/>
      <c r="AD32" s="204"/>
      <c r="AE32" s="204"/>
      <c r="AF32" s="40"/>
      <c r="AG32" s="40"/>
      <c r="AH32" s="40"/>
      <c r="AI32" s="40"/>
      <c r="AJ32" s="40"/>
      <c r="AK32" s="205"/>
      <c r="AL32" s="204"/>
      <c r="AM32" s="204"/>
      <c r="AN32" s="204"/>
      <c r="AO32" s="204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42</v>
      </c>
      <c r="G33" s="40"/>
      <c r="H33" s="40"/>
      <c r="I33" s="40"/>
      <c r="J33" s="40"/>
      <c r="K33" s="40"/>
      <c r="L33" s="203">
        <v>0.21</v>
      </c>
      <c r="M33" s="204"/>
      <c r="N33" s="204"/>
      <c r="O33" s="204"/>
      <c r="P33" s="40"/>
      <c r="Q33" s="40"/>
      <c r="R33" s="40"/>
      <c r="S33" s="40"/>
      <c r="T33" s="43" t="s">
        <v>40</v>
      </c>
      <c r="U33" s="40"/>
      <c r="V33" s="40"/>
      <c r="W33" s="205">
        <f>ROUND(BB87+SUM(CF91),2)</f>
        <v>0</v>
      </c>
      <c r="X33" s="204"/>
      <c r="Y33" s="204"/>
      <c r="Z33" s="204"/>
      <c r="AA33" s="204"/>
      <c r="AB33" s="204"/>
      <c r="AC33" s="204"/>
      <c r="AD33" s="204"/>
      <c r="AE33" s="204"/>
      <c r="AF33" s="40"/>
      <c r="AG33" s="40"/>
      <c r="AH33" s="40"/>
      <c r="AI33" s="40"/>
      <c r="AJ33" s="40"/>
      <c r="AK33" s="205"/>
      <c r="AL33" s="204"/>
      <c r="AM33" s="204"/>
      <c r="AN33" s="204"/>
      <c r="AO33" s="204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43</v>
      </c>
      <c r="G34" s="40"/>
      <c r="H34" s="40"/>
      <c r="I34" s="40"/>
      <c r="J34" s="40"/>
      <c r="K34" s="40"/>
      <c r="L34" s="203">
        <v>0.15</v>
      </c>
      <c r="M34" s="204"/>
      <c r="N34" s="204"/>
      <c r="O34" s="204"/>
      <c r="P34" s="40"/>
      <c r="Q34" s="40"/>
      <c r="R34" s="40"/>
      <c r="S34" s="40"/>
      <c r="T34" s="43" t="s">
        <v>40</v>
      </c>
      <c r="U34" s="40"/>
      <c r="V34" s="40"/>
      <c r="W34" s="205">
        <f>ROUND(BC87+SUM(CG91),2)</f>
        <v>0</v>
      </c>
      <c r="X34" s="204"/>
      <c r="Y34" s="204"/>
      <c r="Z34" s="204"/>
      <c r="AA34" s="204"/>
      <c r="AB34" s="204"/>
      <c r="AC34" s="204"/>
      <c r="AD34" s="204"/>
      <c r="AE34" s="204"/>
      <c r="AF34" s="40"/>
      <c r="AG34" s="40"/>
      <c r="AH34" s="40"/>
      <c r="AI34" s="40"/>
      <c r="AJ34" s="40"/>
      <c r="AK34" s="205"/>
      <c r="AL34" s="204"/>
      <c r="AM34" s="204"/>
      <c r="AN34" s="204"/>
      <c r="AO34" s="204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44</v>
      </c>
      <c r="G35" s="40"/>
      <c r="H35" s="40"/>
      <c r="I35" s="40"/>
      <c r="J35" s="40"/>
      <c r="K35" s="40"/>
      <c r="L35" s="203">
        <v>0</v>
      </c>
      <c r="M35" s="204"/>
      <c r="N35" s="204"/>
      <c r="O35" s="204"/>
      <c r="P35" s="40"/>
      <c r="Q35" s="40"/>
      <c r="R35" s="40"/>
      <c r="S35" s="40"/>
      <c r="T35" s="43" t="s">
        <v>40</v>
      </c>
      <c r="U35" s="40"/>
      <c r="V35" s="40"/>
      <c r="W35" s="205">
        <f>ROUND(BD87+SUM(CH91),2)</f>
        <v>0</v>
      </c>
      <c r="X35" s="204"/>
      <c r="Y35" s="204"/>
      <c r="Z35" s="204"/>
      <c r="AA35" s="204"/>
      <c r="AB35" s="204"/>
      <c r="AC35" s="204"/>
      <c r="AD35" s="204"/>
      <c r="AE35" s="204"/>
      <c r="AF35" s="40"/>
      <c r="AG35" s="40"/>
      <c r="AH35" s="40"/>
      <c r="AI35" s="40"/>
      <c r="AJ35" s="40"/>
      <c r="AK35" s="205"/>
      <c r="AL35" s="204"/>
      <c r="AM35" s="204"/>
      <c r="AN35" s="204"/>
      <c r="AO35" s="204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45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46</v>
      </c>
      <c r="U37" s="47"/>
      <c r="V37" s="47"/>
      <c r="W37" s="47"/>
      <c r="X37" s="195" t="s">
        <v>47</v>
      </c>
      <c r="Y37" s="196"/>
      <c r="Z37" s="196"/>
      <c r="AA37" s="196"/>
      <c r="AB37" s="196"/>
      <c r="AC37" s="47"/>
      <c r="AD37" s="47"/>
      <c r="AE37" s="47"/>
      <c r="AF37" s="47"/>
      <c r="AG37" s="47"/>
      <c r="AH37" s="47"/>
      <c r="AI37" s="47"/>
      <c r="AJ37" s="47"/>
      <c r="AK37" s="197"/>
      <c r="AL37" s="196"/>
      <c r="AM37" s="196"/>
      <c r="AN37" s="196"/>
      <c r="AO37" s="198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4"/>
      <c r="C49" s="35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49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5">
      <c r="B58" s="34"/>
      <c r="C58" s="35"/>
      <c r="D58" s="54" t="s">
        <v>50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51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50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51</v>
      </c>
      <c r="AN58" s="55"/>
      <c r="AO58" s="57"/>
      <c r="AP58" s="35"/>
      <c r="AQ58" s="36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4"/>
      <c r="C60" s="35"/>
      <c r="D60" s="49" t="s">
        <v>52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53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5">
      <c r="B69" s="34"/>
      <c r="C69" s="35"/>
      <c r="D69" s="54" t="s">
        <v>50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51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51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9" t="s">
        <v>54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0383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Bytová zóna Hruštice - Károvsko - etapa IV.,část B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29. 11. 2017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Turnov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30</v>
      </c>
      <c r="AJ82" s="35"/>
      <c r="AK82" s="35"/>
      <c r="AL82" s="35"/>
      <c r="AM82" s="188" t="str">
        <f>IF(E17="","",E17)</f>
        <v>Inpos-projekt, s.r.o.</v>
      </c>
      <c r="AN82" s="188"/>
      <c r="AO82" s="188"/>
      <c r="AP82" s="188"/>
      <c r="AQ82" s="36"/>
      <c r="AS82" s="184" t="s">
        <v>55</v>
      </c>
      <c r="AT82" s="185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33</v>
      </c>
      <c r="AJ83" s="35"/>
      <c r="AK83" s="35"/>
      <c r="AL83" s="35"/>
      <c r="AM83" s="188" t="str">
        <f>IF(E20="","",E20)</f>
        <v xml:space="preserve"> </v>
      </c>
      <c r="AN83" s="188"/>
      <c r="AO83" s="188"/>
      <c r="AP83" s="188"/>
      <c r="AQ83" s="36"/>
      <c r="AS83" s="186"/>
      <c r="AT83" s="18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86"/>
      <c r="AT84" s="187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189" t="s">
        <v>56</v>
      </c>
      <c r="D85" s="190"/>
      <c r="E85" s="190"/>
      <c r="F85" s="190"/>
      <c r="G85" s="190"/>
      <c r="H85" s="47"/>
      <c r="I85" s="191" t="s">
        <v>57</v>
      </c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1" t="s">
        <v>58</v>
      </c>
      <c r="AH85" s="190"/>
      <c r="AI85" s="190"/>
      <c r="AJ85" s="190"/>
      <c r="AK85" s="190"/>
      <c r="AL85" s="190"/>
      <c r="AM85" s="190"/>
      <c r="AN85" s="191" t="s">
        <v>59</v>
      </c>
      <c r="AO85" s="190"/>
      <c r="AP85" s="192"/>
      <c r="AQ85" s="36"/>
      <c r="AS85" s="74" t="s">
        <v>60</v>
      </c>
      <c r="AT85" s="75" t="s">
        <v>61</v>
      </c>
      <c r="AU85" s="75" t="s">
        <v>62</v>
      </c>
      <c r="AV85" s="75" t="s">
        <v>63</v>
      </c>
      <c r="AW85" s="75" t="s">
        <v>64</v>
      </c>
      <c r="AX85" s="75" t="s">
        <v>65</v>
      </c>
      <c r="AY85" s="75" t="s">
        <v>66</v>
      </c>
      <c r="AZ85" s="75" t="s">
        <v>67</v>
      </c>
      <c r="BA85" s="75" t="s">
        <v>68</v>
      </c>
      <c r="BB85" s="75" t="s">
        <v>69</v>
      </c>
      <c r="BC85" s="75" t="s">
        <v>70</v>
      </c>
      <c r="BD85" s="76" t="s">
        <v>71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7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8" t="s">
        <v>72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4"/>
      <c r="AH87" s="194"/>
      <c r="AI87" s="194"/>
      <c r="AJ87" s="194"/>
      <c r="AK87" s="194"/>
      <c r="AL87" s="194"/>
      <c r="AM87" s="194"/>
      <c r="AN87" s="182"/>
      <c r="AO87" s="182"/>
      <c r="AP87" s="182"/>
      <c r="AQ87" s="70"/>
      <c r="AS87" s="80">
        <f>ROUND(AS88,2)</f>
        <v>0</v>
      </c>
      <c r="AT87" s="81">
        <f>ROUND(SUM(AV87:AW87),2)</f>
        <v>0</v>
      </c>
      <c r="AU87" s="82">
        <f>ROUND(AU88,5)</f>
        <v>343.84521000000001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73</v>
      </c>
      <c r="BT87" s="84" t="s">
        <v>74</v>
      </c>
      <c r="BU87" s="85" t="s">
        <v>75</v>
      </c>
      <c r="BV87" s="84" t="s">
        <v>76</v>
      </c>
      <c r="BW87" s="84" t="s">
        <v>77</v>
      </c>
      <c r="BX87" s="84" t="s">
        <v>78</v>
      </c>
    </row>
    <row r="88" spans="1:76" s="5" customFormat="1" ht="37.5" customHeight="1">
      <c r="A88" s="86" t="s">
        <v>79</v>
      </c>
      <c r="B88" s="87"/>
      <c r="C88" s="88"/>
      <c r="D88" s="193" t="s">
        <v>80</v>
      </c>
      <c r="E88" s="193"/>
      <c r="F88" s="193"/>
      <c r="G88" s="193"/>
      <c r="H88" s="193"/>
      <c r="I88" s="89"/>
      <c r="J88" s="193" t="s">
        <v>81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76"/>
      <c r="AH88" s="177"/>
      <c r="AI88" s="177"/>
      <c r="AJ88" s="177"/>
      <c r="AK88" s="177"/>
      <c r="AL88" s="177"/>
      <c r="AM88" s="177"/>
      <c r="AN88" s="176"/>
      <c r="AO88" s="177"/>
      <c r="AP88" s="177"/>
      <c r="AQ88" s="90"/>
      <c r="AS88" s="91">
        <f ca="1">'IO-501.4 - STL plynovody ...'!M28</f>
        <v>0</v>
      </c>
      <c r="AT88" s="92">
        <f ca="1">ROUND(SUM(AV88:AW88),2)</f>
        <v>0</v>
      </c>
      <c r="AU88" s="93">
        <f ca="1">'IO-501.4 - STL plynovody ...'!W119</f>
        <v>343.84520900000007</v>
      </c>
      <c r="AV88" s="92">
        <f ca="1">'IO-501.4 - STL plynovody ...'!M32</f>
        <v>0</v>
      </c>
      <c r="AW88" s="92">
        <f ca="1">'IO-501.4 - STL plynovody ...'!M33</f>
        <v>0</v>
      </c>
      <c r="AX88" s="92">
        <f ca="1">'IO-501.4 - STL plynovody ...'!M34</f>
        <v>0</v>
      </c>
      <c r="AY88" s="92">
        <f ca="1">'IO-501.4 - STL plynovody ...'!M35</f>
        <v>0</v>
      </c>
      <c r="AZ88" s="92">
        <f ca="1">'IO-501.4 - STL plynovody ...'!H32</f>
        <v>0</v>
      </c>
      <c r="BA88" s="92">
        <f ca="1">'IO-501.4 - STL plynovody ...'!H33</f>
        <v>0</v>
      </c>
      <c r="BB88" s="92">
        <f ca="1">'IO-501.4 - STL plynovody ...'!H34</f>
        <v>0</v>
      </c>
      <c r="BC88" s="92">
        <f ca="1">'IO-501.4 - STL plynovody ...'!H35</f>
        <v>0</v>
      </c>
      <c r="BD88" s="94">
        <f ca="1">'IO-501.4 - STL plynovody ...'!H36</f>
        <v>0</v>
      </c>
      <c r="BT88" s="95" t="s">
        <v>82</v>
      </c>
      <c r="BV88" s="95" t="s">
        <v>76</v>
      </c>
      <c r="BW88" s="95" t="s">
        <v>83</v>
      </c>
      <c r="BX88" s="95" t="s">
        <v>77</v>
      </c>
    </row>
    <row r="89" spans="1:76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78" t="s">
        <v>84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36"/>
      <c r="AS90" s="74" t="s">
        <v>85</v>
      </c>
      <c r="AT90" s="75" t="s">
        <v>86</v>
      </c>
      <c r="AU90" s="75" t="s">
        <v>38</v>
      </c>
      <c r="AV90" s="76" t="s">
        <v>61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96"/>
      <c r="AT91" s="55"/>
      <c r="AU91" s="55"/>
      <c r="AV91" s="57"/>
    </row>
    <row r="92" spans="1:76" s="1" customFormat="1" ht="30" customHeight="1">
      <c r="B92" s="34"/>
      <c r="C92" s="97" t="s">
        <v>87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83"/>
      <c r="AH92" s="183"/>
      <c r="AI92" s="183"/>
      <c r="AJ92" s="183"/>
      <c r="AK92" s="183"/>
      <c r="AL92" s="183"/>
      <c r="AM92" s="183"/>
      <c r="AN92" s="183"/>
      <c r="AO92" s="183"/>
      <c r="AP92" s="183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X37:AB37"/>
    <mergeCell ref="AK37:AO37"/>
    <mergeCell ref="C76:AP76"/>
    <mergeCell ref="L78:AO78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AM82:AP82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S82:AT84"/>
    <mergeCell ref="AM83:AP83"/>
    <mergeCell ref="AR2:BE2"/>
    <mergeCell ref="AN88:AP88"/>
    <mergeCell ref="AG88:AM88"/>
    <mergeCell ref="AK26:AO26"/>
    <mergeCell ref="AK27:AO27"/>
    <mergeCell ref="AK29:AO29"/>
  </mergeCells>
  <phoneticPr fontId="0" type="noConversion"/>
  <hyperlinks>
    <hyperlink ref="K1:S1" location="C2" display="1) Souhrnný list stavby"/>
    <hyperlink ref="W1:AF1" location="C87" display="2) Rekapitulace objektů"/>
    <hyperlink ref="A88" location="'IO-501.4 - STL plynovody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9"/>
  <sheetViews>
    <sheetView showGridLines="0" tabSelected="1" workbookViewId="0">
      <pane ySplit="1" topLeftCell="A2" activePane="bottomLeft" state="frozen"/>
      <selection pane="bottomLeft" activeCell="M27" sqref="L27:P3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98"/>
      <c r="B1" s="14"/>
      <c r="C1" s="14"/>
      <c r="D1" s="15" t="s">
        <v>1</v>
      </c>
      <c r="E1" s="14"/>
      <c r="F1" s="16" t="s">
        <v>88</v>
      </c>
      <c r="G1" s="16"/>
      <c r="H1" s="215" t="s">
        <v>89</v>
      </c>
      <c r="I1" s="215"/>
      <c r="J1" s="215"/>
      <c r="K1" s="215"/>
      <c r="L1" s="16" t="s">
        <v>90</v>
      </c>
      <c r="M1" s="14"/>
      <c r="N1" s="14"/>
      <c r="O1" s="15" t="s">
        <v>91</v>
      </c>
      <c r="P1" s="14"/>
      <c r="Q1" s="14"/>
      <c r="R1" s="14"/>
      <c r="S1" s="16" t="s">
        <v>92</v>
      </c>
      <c r="T1" s="16"/>
      <c r="U1" s="98"/>
      <c r="V1" s="9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20" t="s">
        <v>83</v>
      </c>
      <c r="AZ2" s="99" t="s">
        <v>93</v>
      </c>
      <c r="BA2" s="99" t="s">
        <v>94</v>
      </c>
      <c r="BB2" s="99" t="s">
        <v>5</v>
      </c>
      <c r="BC2" s="99" t="s">
        <v>95</v>
      </c>
      <c r="BD2" s="99" t="s">
        <v>96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  <c r="AZ3" s="99" t="s">
        <v>97</v>
      </c>
      <c r="BA3" s="99" t="s">
        <v>5</v>
      </c>
      <c r="BB3" s="99" t="s">
        <v>5</v>
      </c>
      <c r="BC3" s="99" t="s">
        <v>98</v>
      </c>
      <c r="BD3" s="99" t="s">
        <v>96</v>
      </c>
    </row>
    <row r="4" spans="1:66" ht="36.950000000000003" customHeight="1">
      <c r="B4" s="24"/>
      <c r="C4" s="199" t="s">
        <v>99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5"/>
      <c r="T4" s="26" t="s">
        <v>13</v>
      </c>
      <c r="AT4" s="20" t="s">
        <v>6</v>
      </c>
      <c r="AZ4" s="99" t="s">
        <v>100</v>
      </c>
      <c r="BA4" s="99" t="s">
        <v>101</v>
      </c>
      <c r="BB4" s="99" t="s">
        <v>5</v>
      </c>
      <c r="BC4" s="99" t="s">
        <v>102</v>
      </c>
      <c r="BD4" s="99" t="s">
        <v>96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  <c r="AZ5" s="99" t="s">
        <v>103</v>
      </c>
      <c r="BA5" s="99" t="s">
        <v>104</v>
      </c>
      <c r="BB5" s="99" t="s">
        <v>5</v>
      </c>
      <c r="BC5" s="99" t="s">
        <v>105</v>
      </c>
      <c r="BD5" s="99" t="s">
        <v>96</v>
      </c>
    </row>
    <row r="6" spans="1:66" ht="25.35" customHeight="1">
      <c r="B6" s="24"/>
      <c r="C6" s="27"/>
      <c r="D6" s="31" t="s">
        <v>17</v>
      </c>
      <c r="E6" s="27"/>
      <c r="F6" s="242" t="str">
        <f ca="1">'Rekapitulace stavby'!K6</f>
        <v>Bytová zóna Hruštice - Károvsko - etapa IV.,část B</v>
      </c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7"/>
      <c r="R6" s="25"/>
      <c r="AZ6" s="99" t="s">
        <v>106</v>
      </c>
      <c r="BA6" s="99" t="s">
        <v>107</v>
      </c>
      <c r="BB6" s="99" t="s">
        <v>5</v>
      </c>
      <c r="BC6" s="99" t="s">
        <v>108</v>
      </c>
      <c r="BD6" s="99" t="s">
        <v>96</v>
      </c>
    </row>
    <row r="7" spans="1:66" s="1" customFormat="1" ht="32.85" customHeight="1">
      <c r="B7" s="34"/>
      <c r="C7" s="35"/>
      <c r="D7" s="30" t="s">
        <v>109</v>
      </c>
      <c r="E7" s="35"/>
      <c r="F7" s="209" t="s">
        <v>110</v>
      </c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4" t="str">
        <f ca="1">'Rekapitulace stavby'!AN8</f>
        <v>29. 11. 2017</v>
      </c>
      <c r="P9" s="244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08" t="s">
        <v>5</v>
      </c>
      <c r="P11" s="208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08" t="s">
        <v>5</v>
      </c>
      <c r="P12" s="208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08" t="str">
        <f ca="1">IF('Rekapitulace stavby'!AN13="","",'Rekapitulace stavby'!AN13)</f>
        <v/>
      </c>
      <c r="P14" s="208"/>
      <c r="Q14" s="35"/>
      <c r="R14" s="36"/>
    </row>
    <row r="15" spans="1:66" s="1" customFormat="1" ht="18" customHeight="1">
      <c r="B15" s="34"/>
      <c r="C15" s="35"/>
      <c r="D15" s="35"/>
      <c r="E15" s="29" t="str">
        <f ca="1"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08" t="str">
        <f ca="1">IF('Rekapitulace stavby'!AN14="","",'Rekapitulace stavby'!AN14)</f>
        <v/>
      </c>
      <c r="P15" s="208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30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08" t="s">
        <v>5</v>
      </c>
      <c r="P17" s="208"/>
      <c r="Q17" s="35"/>
      <c r="R17" s="36"/>
    </row>
    <row r="18" spans="2:18" s="1" customFormat="1" ht="18" customHeight="1">
      <c r="B18" s="34"/>
      <c r="C18" s="35"/>
      <c r="D18" s="35"/>
      <c r="E18" s="29" t="s">
        <v>31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08" t="s">
        <v>5</v>
      </c>
      <c r="P18" s="208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08" t="str">
        <f ca="1">IF('Rekapitulace stavby'!AN19="","",'Rekapitulace stavby'!AN19)</f>
        <v/>
      </c>
      <c r="P20" s="208"/>
      <c r="Q20" s="35"/>
      <c r="R20" s="36"/>
    </row>
    <row r="21" spans="2:18" s="1" customFormat="1" ht="18" customHeight="1">
      <c r="B21" s="34"/>
      <c r="C21" s="35"/>
      <c r="D21" s="35"/>
      <c r="E21" s="29" t="str">
        <f ca="1"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08" t="str">
        <f ca="1">IF('Rekapitulace stavby'!AN20="","",'Rekapitulace stavby'!AN20)</f>
        <v/>
      </c>
      <c r="P21" s="208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10" t="s">
        <v>5</v>
      </c>
      <c r="F24" s="210"/>
      <c r="G24" s="210"/>
      <c r="H24" s="210"/>
      <c r="I24" s="210"/>
      <c r="J24" s="210"/>
      <c r="K24" s="210"/>
      <c r="L24" s="21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0" t="s">
        <v>111</v>
      </c>
      <c r="E27" s="35"/>
      <c r="F27" s="35"/>
      <c r="G27" s="35"/>
      <c r="H27" s="35"/>
      <c r="I27" s="35"/>
      <c r="J27" s="35"/>
      <c r="K27" s="35"/>
      <c r="L27" s="35"/>
      <c r="M27" s="178"/>
      <c r="N27" s="178"/>
      <c r="O27" s="178"/>
      <c r="P27" s="178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78"/>
      <c r="N28" s="178"/>
      <c r="O28" s="178"/>
      <c r="P28" s="178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1" t="s">
        <v>37</v>
      </c>
      <c r="E30" s="35"/>
      <c r="F30" s="35"/>
      <c r="G30" s="35"/>
      <c r="H30" s="35"/>
      <c r="I30" s="35"/>
      <c r="J30" s="35"/>
      <c r="K30" s="35"/>
      <c r="L30" s="35"/>
      <c r="M30" s="254"/>
      <c r="N30" s="241"/>
      <c r="O30" s="241"/>
      <c r="P30" s="24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38</v>
      </c>
      <c r="E32" s="41" t="s">
        <v>39</v>
      </c>
      <c r="F32" s="42">
        <v>0.21</v>
      </c>
      <c r="G32" s="102" t="s">
        <v>40</v>
      </c>
      <c r="H32" s="252">
        <f>ROUND((SUM(BE100:BE101)+SUM(BE119:BE268)), 2)</f>
        <v>0</v>
      </c>
      <c r="I32" s="241"/>
      <c r="J32" s="241"/>
      <c r="K32" s="35"/>
      <c r="L32" s="35"/>
      <c r="M32" s="252"/>
      <c r="N32" s="241"/>
      <c r="O32" s="241"/>
      <c r="P32" s="241"/>
      <c r="Q32" s="35"/>
      <c r="R32" s="36"/>
    </row>
    <row r="33" spans="2:18" s="1" customFormat="1" ht="14.45" customHeight="1">
      <c r="B33" s="34"/>
      <c r="C33" s="35"/>
      <c r="D33" s="35"/>
      <c r="E33" s="41" t="s">
        <v>41</v>
      </c>
      <c r="F33" s="42">
        <v>0.15</v>
      </c>
      <c r="G33" s="102" t="s">
        <v>40</v>
      </c>
      <c r="H33" s="252">
        <f>ROUND((SUM(BF100:BF101)+SUM(BF119:BF268)), 2)</f>
        <v>0</v>
      </c>
      <c r="I33" s="241"/>
      <c r="J33" s="241"/>
      <c r="K33" s="35"/>
      <c r="L33" s="35"/>
      <c r="M33" s="252"/>
      <c r="N33" s="241"/>
      <c r="O33" s="241"/>
      <c r="P33" s="24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42</v>
      </c>
      <c r="F34" s="42">
        <v>0.21</v>
      </c>
      <c r="G34" s="102" t="s">
        <v>40</v>
      </c>
      <c r="H34" s="252">
        <f>ROUND((SUM(BG100:BG101)+SUM(BG119:BG268)), 2)</f>
        <v>0</v>
      </c>
      <c r="I34" s="241"/>
      <c r="J34" s="241"/>
      <c r="K34" s="35"/>
      <c r="L34" s="35"/>
      <c r="M34" s="252"/>
      <c r="N34" s="241"/>
      <c r="O34" s="241"/>
      <c r="P34" s="24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43</v>
      </c>
      <c r="F35" s="42">
        <v>0.15</v>
      </c>
      <c r="G35" s="102" t="s">
        <v>40</v>
      </c>
      <c r="H35" s="252">
        <f>ROUND((SUM(BH100:BH101)+SUM(BH119:BH268)), 2)</f>
        <v>0</v>
      </c>
      <c r="I35" s="241"/>
      <c r="J35" s="241"/>
      <c r="K35" s="35"/>
      <c r="L35" s="35"/>
      <c r="M35" s="252"/>
      <c r="N35" s="241"/>
      <c r="O35" s="241"/>
      <c r="P35" s="24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44</v>
      </c>
      <c r="F36" s="42">
        <v>0</v>
      </c>
      <c r="G36" s="102" t="s">
        <v>40</v>
      </c>
      <c r="H36" s="252">
        <f>ROUND((SUM(BI100:BI101)+SUM(BI119:BI268)), 2)</f>
        <v>0</v>
      </c>
      <c r="I36" s="241"/>
      <c r="J36" s="241"/>
      <c r="K36" s="35"/>
      <c r="L36" s="35"/>
      <c r="M36" s="252"/>
      <c r="N36" s="241"/>
      <c r="O36" s="241"/>
      <c r="P36" s="24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45"/>
      <c r="D38" s="46" t="s">
        <v>45</v>
      </c>
      <c r="E38" s="47"/>
      <c r="F38" s="47"/>
      <c r="G38" s="103" t="s">
        <v>46</v>
      </c>
      <c r="H38" s="48" t="s">
        <v>47</v>
      </c>
      <c r="I38" s="47"/>
      <c r="J38" s="47"/>
      <c r="K38" s="47"/>
      <c r="L38" s="197"/>
      <c r="M38" s="197"/>
      <c r="N38" s="197"/>
      <c r="O38" s="197"/>
      <c r="P38" s="253"/>
      <c r="Q38" s="4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9" t="s">
        <v>113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2" t="str">
        <f>F6</f>
        <v>Bytová zóna Hruštice - Károvsko - etapa IV.,část B</v>
      </c>
      <c r="G78" s="243"/>
      <c r="H78" s="243"/>
      <c r="I78" s="243"/>
      <c r="J78" s="243"/>
      <c r="K78" s="243"/>
      <c r="L78" s="243"/>
      <c r="M78" s="243"/>
      <c r="N78" s="243"/>
      <c r="O78" s="243"/>
      <c r="P78" s="243"/>
      <c r="Q78" s="35"/>
      <c r="R78" s="36"/>
    </row>
    <row r="79" spans="2:18" s="1" customFormat="1" ht="36.950000000000003" customHeight="1">
      <c r="B79" s="34"/>
      <c r="C79" s="68" t="s">
        <v>109</v>
      </c>
      <c r="D79" s="35"/>
      <c r="E79" s="35"/>
      <c r="F79" s="201" t="str">
        <f>F7</f>
        <v>IO-501.4 - STL plynovody a přípojky</v>
      </c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23</v>
      </c>
      <c r="L81" s="35"/>
      <c r="M81" s="244" t="str">
        <f>IF(O9="","",O9)</f>
        <v>29. 11. 2017</v>
      </c>
      <c r="N81" s="244"/>
      <c r="O81" s="244"/>
      <c r="P81" s="244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Město Turnov</v>
      </c>
      <c r="G83" s="35"/>
      <c r="H83" s="35"/>
      <c r="I83" s="35"/>
      <c r="J83" s="35"/>
      <c r="K83" s="31" t="s">
        <v>30</v>
      </c>
      <c r="L83" s="35"/>
      <c r="M83" s="208" t="str">
        <f>E18</f>
        <v>Inpos-projekt, s.r.o.</v>
      </c>
      <c r="N83" s="208"/>
      <c r="O83" s="208"/>
      <c r="P83" s="208"/>
      <c r="Q83" s="208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08" t="str">
        <f>E21</f>
        <v xml:space="preserve"> </v>
      </c>
      <c r="N84" s="208"/>
      <c r="O84" s="208"/>
      <c r="P84" s="208"/>
      <c r="Q84" s="208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50" t="s">
        <v>114</v>
      </c>
      <c r="D86" s="251"/>
      <c r="E86" s="251"/>
      <c r="F86" s="251"/>
      <c r="G86" s="251"/>
      <c r="H86" s="45"/>
      <c r="I86" s="45"/>
      <c r="J86" s="45"/>
      <c r="K86" s="45"/>
      <c r="L86" s="45"/>
      <c r="M86" s="45"/>
      <c r="N86" s="250" t="s">
        <v>115</v>
      </c>
      <c r="O86" s="251"/>
      <c r="P86" s="251"/>
      <c r="Q86" s="25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04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2"/>
      <c r="O88" s="248"/>
      <c r="P88" s="248"/>
      <c r="Q88" s="248"/>
      <c r="R88" s="36"/>
      <c r="AU88" s="20" t="s">
        <v>117</v>
      </c>
    </row>
    <row r="89" spans="2:47" s="6" customFormat="1" ht="24.95" customHeight="1">
      <c r="B89" s="105"/>
      <c r="C89" s="106"/>
      <c r="D89" s="107" t="s">
        <v>118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37"/>
      <c r="O89" s="247"/>
      <c r="P89" s="247"/>
      <c r="Q89" s="247"/>
      <c r="R89" s="108"/>
    </row>
    <row r="90" spans="2:47" s="7" customFormat="1" ht="19.899999999999999" customHeight="1">
      <c r="B90" s="109"/>
      <c r="C90" s="110"/>
      <c r="D90" s="111" t="s">
        <v>119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45"/>
      <c r="O90" s="246"/>
      <c r="P90" s="246"/>
      <c r="Q90" s="246"/>
      <c r="R90" s="112"/>
    </row>
    <row r="91" spans="2:47" s="7" customFormat="1" ht="19.899999999999999" customHeight="1">
      <c r="B91" s="109"/>
      <c r="C91" s="110"/>
      <c r="D91" s="111" t="s">
        <v>120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45"/>
      <c r="O91" s="246"/>
      <c r="P91" s="246"/>
      <c r="Q91" s="246"/>
      <c r="R91" s="112"/>
    </row>
    <row r="92" spans="2:47" s="7" customFormat="1" ht="19.899999999999999" customHeight="1">
      <c r="B92" s="109"/>
      <c r="C92" s="110"/>
      <c r="D92" s="111" t="s">
        <v>121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45"/>
      <c r="O92" s="246"/>
      <c r="P92" s="246"/>
      <c r="Q92" s="246"/>
      <c r="R92" s="112"/>
    </row>
    <row r="93" spans="2:47" s="7" customFormat="1" ht="19.899999999999999" customHeight="1">
      <c r="B93" s="109"/>
      <c r="C93" s="110"/>
      <c r="D93" s="111" t="s">
        <v>122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45"/>
      <c r="O93" s="246"/>
      <c r="P93" s="246"/>
      <c r="Q93" s="246"/>
      <c r="R93" s="112"/>
    </row>
    <row r="94" spans="2:47" s="7" customFormat="1" ht="19.899999999999999" customHeight="1">
      <c r="B94" s="109"/>
      <c r="C94" s="110"/>
      <c r="D94" s="111" t="s">
        <v>123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45"/>
      <c r="O94" s="246"/>
      <c r="P94" s="246"/>
      <c r="Q94" s="246"/>
      <c r="R94" s="112"/>
    </row>
    <row r="95" spans="2:47" s="6" customFormat="1" ht="24.95" customHeight="1">
      <c r="B95" s="105"/>
      <c r="C95" s="106"/>
      <c r="D95" s="107" t="s">
        <v>124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37"/>
      <c r="O95" s="247"/>
      <c r="P95" s="247"/>
      <c r="Q95" s="247"/>
      <c r="R95" s="108"/>
    </row>
    <row r="96" spans="2:47" s="7" customFormat="1" ht="19.899999999999999" customHeight="1">
      <c r="B96" s="109"/>
      <c r="C96" s="110"/>
      <c r="D96" s="111" t="s">
        <v>125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45"/>
      <c r="O96" s="246"/>
      <c r="P96" s="246"/>
      <c r="Q96" s="246"/>
      <c r="R96" s="112"/>
    </row>
    <row r="97" spans="2:21" s="7" customFormat="1" ht="19.899999999999999" customHeight="1">
      <c r="B97" s="109"/>
      <c r="C97" s="110"/>
      <c r="D97" s="111" t="s">
        <v>126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45"/>
      <c r="O97" s="246"/>
      <c r="P97" s="246"/>
      <c r="Q97" s="246"/>
      <c r="R97" s="112"/>
    </row>
    <row r="98" spans="2:21" s="6" customFormat="1" ht="24.95" customHeight="1">
      <c r="B98" s="105"/>
      <c r="C98" s="106"/>
      <c r="D98" s="107" t="s">
        <v>127</v>
      </c>
      <c r="E98" s="106"/>
      <c r="F98" s="106"/>
      <c r="G98" s="106"/>
      <c r="H98" s="106"/>
      <c r="I98" s="106"/>
      <c r="J98" s="106"/>
      <c r="K98" s="106"/>
      <c r="L98" s="106"/>
      <c r="M98" s="106"/>
      <c r="N98" s="237"/>
      <c r="O98" s="247"/>
      <c r="P98" s="247"/>
      <c r="Q98" s="247"/>
      <c r="R98" s="108"/>
    </row>
    <row r="99" spans="2:21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>
      <c r="B100" s="34"/>
      <c r="C100" s="104" t="s">
        <v>128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48"/>
      <c r="O100" s="249"/>
      <c r="P100" s="249"/>
      <c r="Q100" s="249"/>
      <c r="R100" s="36"/>
      <c r="T100" s="113"/>
      <c r="U100" s="114" t="s">
        <v>38</v>
      </c>
    </row>
    <row r="101" spans="2:21" s="1" customFormat="1" ht="18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97" t="s">
        <v>87</v>
      </c>
      <c r="D102" s="45"/>
      <c r="E102" s="45"/>
      <c r="F102" s="45"/>
      <c r="G102" s="45"/>
      <c r="H102" s="45"/>
      <c r="I102" s="45"/>
      <c r="J102" s="45"/>
      <c r="K102" s="45"/>
      <c r="L102" s="183"/>
      <c r="M102" s="183"/>
      <c r="N102" s="183"/>
      <c r="O102" s="183"/>
      <c r="P102" s="183"/>
      <c r="Q102" s="183"/>
      <c r="R102" s="36"/>
    </row>
    <row r="103" spans="2:21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>
      <c r="B108" s="34"/>
      <c r="C108" s="199" t="s">
        <v>129</v>
      </c>
      <c r="D108" s="241"/>
      <c r="E108" s="241"/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36"/>
    </row>
    <row r="109" spans="2:21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>
      <c r="B110" s="34"/>
      <c r="C110" s="31" t="s">
        <v>17</v>
      </c>
      <c r="D110" s="35"/>
      <c r="E110" s="35"/>
      <c r="F110" s="242" t="str">
        <f>F6</f>
        <v>Bytová zóna Hruštice - Károvsko - etapa IV.,část B</v>
      </c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35"/>
      <c r="R110" s="36"/>
    </row>
    <row r="111" spans="2:21" s="1" customFormat="1" ht="36.950000000000003" customHeight="1">
      <c r="B111" s="34"/>
      <c r="C111" s="68" t="s">
        <v>109</v>
      </c>
      <c r="D111" s="35"/>
      <c r="E111" s="35"/>
      <c r="F111" s="201" t="str">
        <f>F7</f>
        <v>IO-501.4 - STL plynovody a přípojky</v>
      </c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35"/>
      <c r="R111" s="36"/>
    </row>
    <row r="112" spans="2:21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31" t="s">
        <v>21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23</v>
      </c>
      <c r="L113" s="35"/>
      <c r="M113" s="244" t="str">
        <f>IF(O9="","",O9)</f>
        <v>29. 11. 2017</v>
      </c>
      <c r="N113" s="244"/>
      <c r="O113" s="244"/>
      <c r="P113" s="244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>
      <c r="B115" s="34"/>
      <c r="C115" s="31" t="s">
        <v>25</v>
      </c>
      <c r="D115" s="35"/>
      <c r="E115" s="35"/>
      <c r="F115" s="29" t="str">
        <f>E12</f>
        <v>Město Turnov</v>
      </c>
      <c r="G115" s="35"/>
      <c r="H115" s="35"/>
      <c r="I115" s="35"/>
      <c r="J115" s="35"/>
      <c r="K115" s="31" t="s">
        <v>30</v>
      </c>
      <c r="L115" s="35"/>
      <c r="M115" s="208" t="str">
        <f>E18</f>
        <v>Inpos-projekt, s.r.o.</v>
      </c>
      <c r="N115" s="208"/>
      <c r="O115" s="208"/>
      <c r="P115" s="208"/>
      <c r="Q115" s="208"/>
      <c r="R115" s="36"/>
    </row>
    <row r="116" spans="2:65" s="1" customFormat="1" ht="14.45" customHeight="1">
      <c r="B116" s="34"/>
      <c r="C116" s="31" t="s">
        <v>29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33</v>
      </c>
      <c r="L116" s="35"/>
      <c r="M116" s="208" t="str">
        <f>E21</f>
        <v xml:space="preserve"> </v>
      </c>
      <c r="N116" s="208"/>
      <c r="O116" s="208"/>
      <c r="P116" s="208"/>
      <c r="Q116" s="208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15"/>
      <c r="C118" s="116" t="s">
        <v>130</v>
      </c>
      <c r="D118" s="117" t="s">
        <v>131</v>
      </c>
      <c r="E118" s="117" t="s">
        <v>56</v>
      </c>
      <c r="F118" s="238" t="s">
        <v>132</v>
      </c>
      <c r="G118" s="238"/>
      <c r="H118" s="238"/>
      <c r="I118" s="238"/>
      <c r="J118" s="117" t="s">
        <v>133</v>
      </c>
      <c r="K118" s="117" t="s">
        <v>134</v>
      </c>
      <c r="L118" s="239" t="s">
        <v>135</v>
      </c>
      <c r="M118" s="239"/>
      <c r="N118" s="238" t="s">
        <v>115</v>
      </c>
      <c r="O118" s="238"/>
      <c r="P118" s="238"/>
      <c r="Q118" s="240"/>
      <c r="R118" s="118"/>
      <c r="T118" s="74" t="s">
        <v>136</v>
      </c>
      <c r="U118" s="75" t="s">
        <v>38</v>
      </c>
      <c r="V118" s="75" t="s">
        <v>137</v>
      </c>
      <c r="W118" s="75" t="s">
        <v>138</v>
      </c>
      <c r="X118" s="75" t="s">
        <v>139</v>
      </c>
      <c r="Y118" s="75" t="s">
        <v>140</v>
      </c>
      <c r="Z118" s="75" t="s">
        <v>141</v>
      </c>
      <c r="AA118" s="76" t="s">
        <v>142</v>
      </c>
    </row>
    <row r="119" spans="2:65" s="1" customFormat="1" ht="29.25" customHeight="1">
      <c r="B119" s="34"/>
      <c r="C119" s="78" t="s">
        <v>111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34">
        <f>BK119</f>
        <v>0</v>
      </c>
      <c r="O119" s="235"/>
      <c r="P119" s="235"/>
      <c r="Q119" s="235"/>
      <c r="R119" s="36"/>
      <c r="T119" s="77"/>
      <c r="U119" s="50"/>
      <c r="V119" s="50"/>
      <c r="W119" s="119">
        <f>W120+W202+W261</f>
        <v>343.84520900000007</v>
      </c>
      <c r="X119" s="50"/>
      <c r="Y119" s="119">
        <f>Y120+Y202+Y261</f>
        <v>2.6672310000000001</v>
      </c>
      <c r="Z119" s="50"/>
      <c r="AA119" s="120">
        <f>AA120+AA202+AA261</f>
        <v>0</v>
      </c>
      <c r="AT119" s="20" t="s">
        <v>73</v>
      </c>
      <c r="AU119" s="20" t="s">
        <v>117</v>
      </c>
      <c r="BK119" s="121">
        <f>BK120+BK202+BK261</f>
        <v>0</v>
      </c>
    </row>
    <row r="120" spans="2:65" s="9" customFormat="1" ht="37.35" customHeight="1">
      <c r="B120" s="122"/>
      <c r="C120" s="123"/>
      <c r="D120" s="124" t="s">
        <v>118</v>
      </c>
      <c r="E120" s="124"/>
      <c r="F120" s="124"/>
      <c r="G120" s="124"/>
      <c r="H120" s="124"/>
      <c r="I120" s="124"/>
      <c r="J120" s="124"/>
      <c r="K120" s="124"/>
      <c r="L120" s="124"/>
      <c r="M120" s="124"/>
      <c r="N120" s="236">
        <f>BK120</f>
        <v>0</v>
      </c>
      <c r="O120" s="237"/>
      <c r="P120" s="237"/>
      <c r="Q120" s="237"/>
      <c r="R120" s="125"/>
      <c r="T120" s="126"/>
      <c r="U120" s="123"/>
      <c r="V120" s="123"/>
      <c r="W120" s="127">
        <f>W121+W187+W193+W197+W200</f>
        <v>268.90920900000003</v>
      </c>
      <c r="X120" s="123"/>
      <c r="Y120" s="127">
        <f>Y121+Y187+Y193+Y197+Y200</f>
        <v>2.5208020000000002</v>
      </c>
      <c r="Z120" s="123"/>
      <c r="AA120" s="128">
        <f>AA121+AA187+AA193+AA197+AA200</f>
        <v>0</v>
      </c>
      <c r="AR120" s="129" t="s">
        <v>82</v>
      </c>
      <c r="AT120" s="130" t="s">
        <v>73</v>
      </c>
      <c r="AU120" s="130" t="s">
        <v>74</v>
      </c>
      <c r="AY120" s="129" t="s">
        <v>143</v>
      </c>
      <c r="BK120" s="131">
        <f>BK121+BK187+BK193+BK197+BK200</f>
        <v>0</v>
      </c>
    </row>
    <row r="121" spans="2:65" s="9" customFormat="1" ht="19.899999999999999" customHeight="1">
      <c r="B121" s="122"/>
      <c r="C121" s="123"/>
      <c r="D121" s="132" t="s">
        <v>119</v>
      </c>
      <c r="E121" s="132"/>
      <c r="F121" s="132"/>
      <c r="G121" s="132"/>
      <c r="H121" s="132"/>
      <c r="I121" s="132"/>
      <c r="J121" s="132"/>
      <c r="K121" s="132"/>
      <c r="L121" s="132"/>
      <c r="M121" s="132"/>
      <c r="N121" s="218">
        <f>BK121</f>
        <v>0</v>
      </c>
      <c r="O121" s="219"/>
      <c r="P121" s="219"/>
      <c r="Q121" s="219"/>
      <c r="R121" s="125"/>
      <c r="T121" s="126"/>
      <c r="U121" s="123"/>
      <c r="V121" s="123"/>
      <c r="W121" s="127">
        <f>SUM(W122:W186)</f>
        <v>266.12382300000002</v>
      </c>
      <c r="X121" s="123"/>
      <c r="Y121" s="127">
        <f>SUM(Y122:Y186)</f>
        <v>2.4192000000000002E-2</v>
      </c>
      <c r="Z121" s="123"/>
      <c r="AA121" s="128">
        <f>SUM(AA122:AA186)</f>
        <v>0</v>
      </c>
      <c r="AR121" s="129" t="s">
        <v>82</v>
      </c>
      <c r="AT121" s="130" t="s">
        <v>73</v>
      </c>
      <c r="AU121" s="130" t="s">
        <v>82</v>
      </c>
      <c r="AY121" s="129" t="s">
        <v>143</v>
      </c>
      <c r="BK121" s="131">
        <f>SUM(BK122:BK186)</f>
        <v>0</v>
      </c>
    </row>
    <row r="122" spans="2:65" s="1" customFormat="1" ht="31.5" customHeight="1">
      <c r="B122" s="133"/>
      <c r="C122" s="134" t="s">
        <v>82</v>
      </c>
      <c r="D122" s="134" t="s">
        <v>144</v>
      </c>
      <c r="E122" s="135" t="s">
        <v>145</v>
      </c>
      <c r="F122" s="214" t="s">
        <v>146</v>
      </c>
      <c r="G122" s="214"/>
      <c r="H122" s="214"/>
      <c r="I122" s="214"/>
      <c r="J122" s="136" t="s">
        <v>147</v>
      </c>
      <c r="K122" s="137">
        <v>2.4300000000000002</v>
      </c>
      <c r="L122" s="211"/>
      <c r="M122" s="211"/>
      <c r="N122" s="211"/>
      <c r="O122" s="211"/>
      <c r="P122" s="211"/>
      <c r="Q122" s="211"/>
      <c r="R122" s="138"/>
      <c r="T122" s="139" t="s">
        <v>5</v>
      </c>
      <c r="U122" s="43" t="s">
        <v>39</v>
      </c>
      <c r="V122" s="140">
        <v>2.9649999999999999</v>
      </c>
      <c r="W122" s="140">
        <f>V122*K122</f>
        <v>7.2049500000000002</v>
      </c>
      <c r="X122" s="140">
        <v>0</v>
      </c>
      <c r="Y122" s="140">
        <f>X122*K122</f>
        <v>0</v>
      </c>
      <c r="Z122" s="140">
        <v>0</v>
      </c>
      <c r="AA122" s="141">
        <f>Z122*K122</f>
        <v>0</v>
      </c>
      <c r="AR122" s="20" t="s">
        <v>148</v>
      </c>
      <c r="AT122" s="20" t="s">
        <v>144</v>
      </c>
      <c r="AU122" s="20" t="s">
        <v>96</v>
      </c>
      <c r="AY122" s="20" t="s">
        <v>143</v>
      </c>
      <c r="BE122" s="142">
        <f>IF(U122="základní",N122,0)</f>
        <v>0</v>
      </c>
      <c r="BF122" s="142">
        <f>IF(U122="snížená",N122,0)</f>
        <v>0</v>
      </c>
      <c r="BG122" s="142">
        <f>IF(U122="zákl. přenesená",N122,0)</f>
        <v>0</v>
      </c>
      <c r="BH122" s="142">
        <f>IF(U122="sníž. přenesená",N122,0)</f>
        <v>0</v>
      </c>
      <c r="BI122" s="142">
        <f>IF(U122="nulová",N122,0)</f>
        <v>0</v>
      </c>
      <c r="BJ122" s="20" t="s">
        <v>82</v>
      </c>
      <c r="BK122" s="142">
        <f>ROUND(L122*K122,2)</f>
        <v>0</v>
      </c>
      <c r="BL122" s="20" t="s">
        <v>148</v>
      </c>
      <c r="BM122" s="20" t="s">
        <v>149</v>
      </c>
    </row>
    <row r="123" spans="2:65" s="10" customFormat="1" ht="22.5" customHeight="1">
      <c r="B123" s="143"/>
      <c r="C123" s="144"/>
      <c r="D123" s="144"/>
      <c r="E123" s="145" t="s">
        <v>5</v>
      </c>
      <c r="F123" s="228" t="s">
        <v>150</v>
      </c>
      <c r="G123" s="229"/>
      <c r="H123" s="229"/>
      <c r="I123" s="229"/>
      <c r="J123" s="144"/>
      <c r="K123" s="146" t="s">
        <v>5</v>
      </c>
      <c r="L123" s="144"/>
      <c r="M123" s="144"/>
      <c r="N123" s="144"/>
      <c r="O123" s="144"/>
      <c r="P123" s="144"/>
      <c r="Q123" s="144"/>
      <c r="R123" s="147"/>
      <c r="T123" s="148"/>
      <c r="U123" s="144"/>
      <c r="V123" s="144"/>
      <c r="W123" s="144"/>
      <c r="X123" s="144"/>
      <c r="Y123" s="144"/>
      <c r="Z123" s="144"/>
      <c r="AA123" s="149"/>
      <c r="AT123" s="150" t="s">
        <v>151</v>
      </c>
      <c r="AU123" s="150" t="s">
        <v>96</v>
      </c>
      <c r="AV123" s="10" t="s">
        <v>82</v>
      </c>
      <c r="AW123" s="10" t="s">
        <v>32</v>
      </c>
      <c r="AX123" s="10" t="s">
        <v>74</v>
      </c>
      <c r="AY123" s="150" t="s">
        <v>143</v>
      </c>
    </row>
    <row r="124" spans="2:65" s="11" customFormat="1" ht="22.5" customHeight="1">
      <c r="B124" s="151"/>
      <c r="C124" s="152"/>
      <c r="D124" s="152"/>
      <c r="E124" s="153" t="s">
        <v>5</v>
      </c>
      <c r="F124" s="226" t="s">
        <v>152</v>
      </c>
      <c r="G124" s="227"/>
      <c r="H124" s="227"/>
      <c r="I124" s="227"/>
      <c r="J124" s="152"/>
      <c r="K124" s="154">
        <v>2.4300000000000002</v>
      </c>
      <c r="L124" s="152"/>
      <c r="M124" s="152"/>
      <c r="N124" s="152"/>
      <c r="O124" s="152"/>
      <c r="P124" s="152"/>
      <c r="Q124" s="152"/>
      <c r="R124" s="155"/>
      <c r="T124" s="156"/>
      <c r="U124" s="152"/>
      <c r="V124" s="152"/>
      <c r="W124" s="152"/>
      <c r="X124" s="152"/>
      <c r="Y124" s="152"/>
      <c r="Z124" s="152"/>
      <c r="AA124" s="157"/>
      <c r="AT124" s="158" t="s">
        <v>151</v>
      </c>
      <c r="AU124" s="158" t="s">
        <v>96</v>
      </c>
      <c r="AV124" s="11" t="s">
        <v>96</v>
      </c>
      <c r="AW124" s="11" t="s">
        <v>32</v>
      </c>
      <c r="AX124" s="11" t="s">
        <v>82</v>
      </c>
      <c r="AY124" s="158" t="s">
        <v>143</v>
      </c>
    </row>
    <row r="125" spans="2:65" s="1" customFormat="1" ht="31.5" customHeight="1">
      <c r="B125" s="133"/>
      <c r="C125" s="134" t="s">
        <v>96</v>
      </c>
      <c r="D125" s="134" t="s">
        <v>144</v>
      </c>
      <c r="E125" s="135" t="s">
        <v>153</v>
      </c>
      <c r="F125" s="214" t="s">
        <v>154</v>
      </c>
      <c r="G125" s="214"/>
      <c r="H125" s="214"/>
      <c r="I125" s="214"/>
      <c r="J125" s="136" t="s">
        <v>147</v>
      </c>
      <c r="K125" s="137">
        <v>0.72899999999999998</v>
      </c>
      <c r="L125" s="211"/>
      <c r="M125" s="211"/>
      <c r="N125" s="211"/>
      <c r="O125" s="211"/>
      <c r="P125" s="211"/>
      <c r="Q125" s="211"/>
      <c r="R125" s="138"/>
      <c r="T125" s="139" t="s">
        <v>5</v>
      </c>
      <c r="U125" s="43" t="s">
        <v>39</v>
      </c>
      <c r="V125" s="140">
        <v>0.154</v>
      </c>
      <c r="W125" s="140">
        <f>V125*K125</f>
        <v>0.11226599999999999</v>
      </c>
      <c r="X125" s="140">
        <v>0</v>
      </c>
      <c r="Y125" s="140">
        <f>X125*K125</f>
        <v>0</v>
      </c>
      <c r="Z125" s="140">
        <v>0</v>
      </c>
      <c r="AA125" s="141">
        <f>Z125*K125</f>
        <v>0</v>
      </c>
      <c r="AR125" s="20" t="s">
        <v>148</v>
      </c>
      <c r="AT125" s="20" t="s">
        <v>144</v>
      </c>
      <c r="AU125" s="20" t="s">
        <v>96</v>
      </c>
      <c r="AY125" s="20" t="s">
        <v>143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20" t="s">
        <v>82</v>
      </c>
      <c r="BK125" s="142">
        <f>ROUND(L125*K125,2)</f>
        <v>0</v>
      </c>
      <c r="BL125" s="20" t="s">
        <v>148</v>
      </c>
      <c r="BM125" s="20" t="s">
        <v>155</v>
      </c>
    </row>
    <row r="126" spans="2:65" s="11" customFormat="1" ht="22.5" customHeight="1">
      <c r="B126" s="151"/>
      <c r="C126" s="152"/>
      <c r="D126" s="152"/>
      <c r="E126" s="153" t="s">
        <v>5</v>
      </c>
      <c r="F126" s="212" t="s">
        <v>156</v>
      </c>
      <c r="G126" s="213"/>
      <c r="H126" s="213"/>
      <c r="I126" s="213"/>
      <c r="J126" s="152"/>
      <c r="K126" s="154">
        <v>0.72899999999999998</v>
      </c>
      <c r="L126" s="152"/>
      <c r="M126" s="152"/>
      <c r="N126" s="152"/>
      <c r="O126" s="152"/>
      <c r="P126" s="152"/>
      <c r="Q126" s="152"/>
      <c r="R126" s="155"/>
      <c r="T126" s="156"/>
      <c r="U126" s="152"/>
      <c r="V126" s="152"/>
      <c r="W126" s="152"/>
      <c r="X126" s="152"/>
      <c r="Y126" s="152"/>
      <c r="Z126" s="152"/>
      <c r="AA126" s="157"/>
      <c r="AT126" s="158" t="s">
        <v>151</v>
      </c>
      <c r="AU126" s="158" t="s">
        <v>96</v>
      </c>
      <c r="AV126" s="11" t="s">
        <v>96</v>
      </c>
      <c r="AW126" s="11" t="s">
        <v>32</v>
      </c>
      <c r="AX126" s="11" t="s">
        <v>82</v>
      </c>
      <c r="AY126" s="158" t="s">
        <v>143</v>
      </c>
    </row>
    <row r="127" spans="2:65" s="1" customFormat="1" ht="31.5" customHeight="1">
      <c r="B127" s="133"/>
      <c r="C127" s="134" t="s">
        <v>157</v>
      </c>
      <c r="D127" s="134" t="s">
        <v>144</v>
      </c>
      <c r="E127" s="135" t="s">
        <v>158</v>
      </c>
      <c r="F127" s="214" t="s">
        <v>159</v>
      </c>
      <c r="G127" s="214"/>
      <c r="H127" s="214"/>
      <c r="I127" s="214"/>
      <c r="J127" s="136" t="s">
        <v>147</v>
      </c>
      <c r="K127" s="137">
        <v>5.67</v>
      </c>
      <c r="L127" s="211"/>
      <c r="M127" s="211"/>
      <c r="N127" s="211"/>
      <c r="O127" s="211"/>
      <c r="P127" s="211"/>
      <c r="Q127" s="211"/>
      <c r="R127" s="138"/>
      <c r="T127" s="139" t="s">
        <v>5</v>
      </c>
      <c r="U127" s="43" t="s">
        <v>39</v>
      </c>
      <c r="V127" s="140">
        <v>4.2880000000000003</v>
      </c>
      <c r="W127" s="140">
        <f>V127*K127</f>
        <v>24.31296</v>
      </c>
      <c r="X127" s="140">
        <v>0</v>
      </c>
      <c r="Y127" s="140">
        <f>X127*K127</f>
        <v>0</v>
      </c>
      <c r="Z127" s="140">
        <v>0</v>
      </c>
      <c r="AA127" s="141">
        <f>Z127*K127</f>
        <v>0</v>
      </c>
      <c r="AR127" s="20" t="s">
        <v>148</v>
      </c>
      <c r="AT127" s="20" t="s">
        <v>144</v>
      </c>
      <c r="AU127" s="20" t="s">
        <v>96</v>
      </c>
      <c r="AY127" s="20" t="s">
        <v>143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20" t="s">
        <v>82</v>
      </c>
      <c r="BK127" s="142">
        <f>ROUND(L127*K127,2)</f>
        <v>0</v>
      </c>
      <c r="BL127" s="20" t="s">
        <v>148</v>
      </c>
      <c r="BM127" s="20" t="s">
        <v>160</v>
      </c>
    </row>
    <row r="128" spans="2:65" s="11" customFormat="1" ht="22.5" customHeight="1">
      <c r="B128" s="151"/>
      <c r="C128" s="152"/>
      <c r="D128" s="152"/>
      <c r="E128" s="153" t="s">
        <v>5</v>
      </c>
      <c r="F128" s="212" t="s">
        <v>161</v>
      </c>
      <c r="G128" s="213"/>
      <c r="H128" s="213"/>
      <c r="I128" s="213"/>
      <c r="J128" s="152"/>
      <c r="K128" s="154">
        <v>5.4</v>
      </c>
      <c r="L128" s="152"/>
      <c r="M128" s="152"/>
      <c r="N128" s="152"/>
      <c r="O128" s="152"/>
      <c r="P128" s="152"/>
      <c r="Q128" s="152"/>
      <c r="R128" s="155"/>
      <c r="T128" s="156"/>
      <c r="U128" s="152"/>
      <c r="V128" s="152"/>
      <c r="W128" s="152"/>
      <c r="X128" s="152"/>
      <c r="Y128" s="152"/>
      <c r="Z128" s="152"/>
      <c r="AA128" s="157"/>
      <c r="AT128" s="158" t="s">
        <v>151</v>
      </c>
      <c r="AU128" s="158" t="s">
        <v>96</v>
      </c>
      <c r="AV128" s="11" t="s">
        <v>96</v>
      </c>
      <c r="AW128" s="11" t="s">
        <v>32</v>
      </c>
      <c r="AX128" s="11" t="s">
        <v>74</v>
      </c>
      <c r="AY128" s="158" t="s">
        <v>143</v>
      </c>
    </row>
    <row r="129" spans="2:65" s="11" customFormat="1" ht="22.5" customHeight="1">
      <c r="B129" s="151"/>
      <c r="C129" s="152"/>
      <c r="D129" s="152"/>
      <c r="E129" s="153" t="s">
        <v>5</v>
      </c>
      <c r="F129" s="226" t="s">
        <v>162</v>
      </c>
      <c r="G129" s="227"/>
      <c r="H129" s="227"/>
      <c r="I129" s="227"/>
      <c r="J129" s="152"/>
      <c r="K129" s="154">
        <v>2.7</v>
      </c>
      <c r="L129" s="152"/>
      <c r="M129" s="152"/>
      <c r="N129" s="152"/>
      <c r="O129" s="152"/>
      <c r="P129" s="152"/>
      <c r="Q129" s="152"/>
      <c r="R129" s="155"/>
      <c r="T129" s="156"/>
      <c r="U129" s="152"/>
      <c r="V129" s="152"/>
      <c r="W129" s="152"/>
      <c r="X129" s="152"/>
      <c r="Y129" s="152"/>
      <c r="Z129" s="152"/>
      <c r="AA129" s="157"/>
      <c r="AT129" s="158" t="s">
        <v>151</v>
      </c>
      <c r="AU129" s="158" t="s">
        <v>96</v>
      </c>
      <c r="AV129" s="11" t="s">
        <v>96</v>
      </c>
      <c r="AW129" s="11" t="s">
        <v>32</v>
      </c>
      <c r="AX129" s="11" t="s">
        <v>74</v>
      </c>
      <c r="AY129" s="158" t="s">
        <v>143</v>
      </c>
    </row>
    <row r="130" spans="2:65" s="12" customFormat="1" ht="22.5" customHeight="1">
      <c r="B130" s="159"/>
      <c r="C130" s="160"/>
      <c r="D130" s="160"/>
      <c r="E130" s="161" t="s">
        <v>100</v>
      </c>
      <c r="F130" s="230" t="s">
        <v>163</v>
      </c>
      <c r="G130" s="231"/>
      <c r="H130" s="231"/>
      <c r="I130" s="231"/>
      <c r="J130" s="160"/>
      <c r="K130" s="162">
        <v>8.1</v>
      </c>
      <c r="L130" s="160"/>
      <c r="M130" s="160"/>
      <c r="N130" s="160"/>
      <c r="O130" s="160"/>
      <c r="P130" s="160"/>
      <c r="Q130" s="160"/>
      <c r="R130" s="163"/>
      <c r="T130" s="164"/>
      <c r="U130" s="160"/>
      <c r="V130" s="160"/>
      <c r="W130" s="160"/>
      <c r="X130" s="160"/>
      <c r="Y130" s="160"/>
      <c r="Z130" s="160"/>
      <c r="AA130" s="165"/>
      <c r="AT130" s="166" t="s">
        <v>151</v>
      </c>
      <c r="AU130" s="166" t="s">
        <v>96</v>
      </c>
      <c r="AV130" s="12" t="s">
        <v>148</v>
      </c>
      <c r="AW130" s="12" t="s">
        <v>32</v>
      </c>
      <c r="AX130" s="12" t="s">
        <v>74</v>
      </c>
      <c r="AY130" s="166" t="s">
        <v>143</v>
      </c>
    </row>
    <row r="131" spans="2:65" s="10" customFormat="1" ht="22.5" customHeight="1">
      <c r="B131" s="143"/>
      <c r="C131" s="144"/>
      <c r="D131" s="144"/>
      <c r="E131" s="145" t="s">
        <v>5</v>
      </c>
      <c r="F131" s="232" t="s">
        <v>164</v>
      </c>
      <c r="G131" s="233"/>
      <c r="H131" s="233"/>
      <c r="I131" s="233"/>
      <c r="J131" s="144"/>
      <c r="K131" s="146" t="s">
        <v>5</v>
      </c>
      <c r="L131" s="144"/>
      <c r="M131" s="144"/>
      <c r="N131" s="144"/>
      <c r="O131" s="144"/>
      <c r="P131" s="144"/>
      <c r="Q131" s="144"/>
      <c r="R131" s="147"/>
      <c r="T131" s="148"/>
      <c r="U131" s="144"/>
      <c r="V131" s="144"/>
      <c r="W131" s="144"/>
      <c r="X131" s="144"/>
      <c r="Y131" s="144"/>
      <c r="Z131" s="144"/>
      <c r="AA131" s="149"/>
      <c r="AT131" s="150" t="s">
        <v>151</v>
      </c>
      <c r="AU131" s="150" t="s">
        <v>96</v>
      </c>
      <c r="AV131" s="10" t="s">
        <v>82</v>
      </c>
      <c r="AW131" s="10" t="s">
        <v>32</v>
      </c>
      <c r="AX131" s="10" t="s">
        <v>74</v>
      </c>
      <c r="AY131" s="150" t="s">
        <v>143</v>
      </c>
    </row>
    <row r="132" spans="2:65" s="11" customFormat="1" ht="22.5" customHeight="1">
      <c r="B132" s="151"/>
      <c r="C132" s="152"/>
      <c r="D132" s="152"/>
      <c r="E132" s="153" t="s">
        <v>5</v>
      </c>
      <c r="F132" s="226" t="s">
        <v>165</v>
      </c>
      <c r="G132" s="227"/>
      <c r="H132" s="227"/>
      <c r="I132" s="227"/>
      <c r="J132" s="152"/>
      <c r="K132" s="154">
        <v>5.67</v>
      </c>
      <c r="L132" s="152"/>
      <c r="M132" s="152"/>
      <c r="N132" s="152"/>
      <c r="O132" s="152"/>
      <c r="P132" s="152"/>
      <c r="Q132" s="152"/>
      <c r="R132" s="155"/>
      <c r="T132" s="156"/>
      <c r="U132" s="152"/>
      <c r="V132" s="152"/>
      <c r="W132" s="152"/>
      <c r="X132" s="152"/>
      <c r="Y132" s="152"/>
      <c r="Z132" s="152"/>
      <c r="AA132" s="157"/>
      <c r="AT132" s="158" t="s">
        <v>151</v>
      </c>
      <c r="AU132" s="158" t="s">
        <v>96</v>
      </c>
      <c r="AV132" s="11" t="s">
        <v>96</v>
      </c>
      <c r="AW132" s="11" t="s">
        <v>32</v>
      </c>
      <c r="AX132" s="11" t="s">
        <v>82</v>
      </c>
      <c r="AY132" s="158" t="s">
        <v>143</v>
      </c>
    </row>
    <row r="133" spans="2:65" s="1" customFormat="1" ht="31.5" customHeight="1">
      <c r="B133" s="133"/>
      <c r="C133" s="134" t="s">
        <v>148</v>
      </c>
      <c r="D133" s="134" t="s">
        <v>144</v>
      </c>
      <c r="E133" s="135" t="s">
        <v>166</v>
      </c>
      <c r="F133" s="214" t="s">
        <v>167</v>
      </c>
      <c r="G133" s="214"/>
      <c r="H133" s="214"/>
      <c r="I133" s="214"/>
      <c r="J133" s="136" t="s">
        <v>147</v>
      </c>
      <c r="K133" s="137">
        <v>1.7010000000000001</v>
      </c>
      <c r="L133" s="211"/>
      <c r="M133" s="211"/>
      <c r="N133" s="211"/>
      <c r="O133" s="211"/>
      <c r="P133" s="211"/>
      <c r="Q133" s="211"/>
      <c r="R133" s="138"/>
      <c r="T133" s="139" t="s">
        <v>5</v>
      </c>
      <c r="U133" s="43" t="s">
        <v>39</v>
      </c>
      <c r="V133" s="140">
        <v>0.86499999999999999</v>
      </c>
      <c r="W133" s="140">
        <f>V133*K133</f>
        <v>1.471365</v>
      </c>
      <c r="X133" s="140">
        <v>0</v>
      </c>
      <c r="Y133" s="140">
        <f>X133*K133</f>
        <v>0</v>
      </c>
      <c r="Z133" s="140">
        <v>0</v>
      </c>
      <c r="AA133" s="141">
        <f>Z133*K133</f>
        <v>0</v>
      </c>
      <c r="AR133" s="20" t="s">
        <v>148</v>
      </c>
      <c r="AT133" s="20" t="s">
        <v>144</v>
      </c>
      <c r="AU133" s="20" t="s">
        <v>96</v>
      </c>
      <c r="AY133" s="20" t="s">
        <v>143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0" t="s">
        <v>82</v>
      </c>
      <c r="BK133" s="142">
        <f>ROUND(L133*K133,2)</f>
        <v>0</v>
      </c>
      <c r="BL133" s="20" t="s">
        <v>148</v>
      </c>
      <c r="BM133" s="20" t="s">
        <v>168</v>
      </c>
    </row>
    <row r="134" spans="2:65" s="11" customFormat="1" ht="22.5" customHeight="1">
      <c r="B134" s="151"/>
      <c r="C134" s="152"/>
      <c r="D134" s="152"/>
      <c r="E134" s="153" t="s">
        <v>5</v>
      </c>
      <c r="F134" s="212" t="s">
        <v>169</v>
      </c>
      <c r="G134" s="213"/>
      <c r="H134" s="213"/>
      <c r="I134" s="213"/>
      <c r="J134" s="152"/>
      <c r="K134" s="154">
        <v>1.7010000000000001</v>
      </c>
      <c r="L134" s="152"/>
      <c r="M134" s="152"/>
      <c r="N134" s="152"/>
      <c r="O134" s="152"/>
      <c r="P134" s="152"/>
      <c r="Q134" s="152"/>
      <c r="R134" s="155"/>
      <c r="T134" s="156"/>
      <c r="U134" s="152"/>
      <c r="V134" s="152"/>
      <c r="W134" s="152"/>
      <c r="X134" s="152"/>
      <c r="Y134" s="152"/>
      <c r="Z134" s="152"/>
      <c r="AA134" s="157"/>
      <c r="AT134" s="158" t="s">
        <v>151</v>
      </c>
      <c r="AU134" s="158" t="s">
        <v>96</v>
      </c>
      <c r="AV134" s="11" t="s">
        <v>96</v>
      </c>
      <c r="AW134" s="11" t="s">
        <v>32</v>
      </c>
      <c r="AX134" s="11" t="s">
        <v>82</v>
      </c>
      <c r="AY134" s="158" t="s">
        <v>143</v>
      </c>
    </row>
    <row r="135" spans="2:65" s="1" customFormat="1" ht="31.5" customHeight="1">
      <c r="B135" s="133"/>
      <c r="C135" s="134" t="s">
        <v>170</v>
      </c>
      <c r="D135" s="134" t="s">
        <v>144</v>
      </c>
      <c r="E135" s="135" t="s">
        <v>171</v>
      </c>
      <c r="F135" s="214" t="s">
        <v>172</v>
      </c>
      <c r="G135" s="214"/>
      <c r="H135" s="214"/>
      <c r="I135" s="214"/>
      <c r="J135" s="136" t="s">
        <v>147</v>
      </c>
      <c r="K135" s="137">
        <v>68.48</v>
      </c>
      <c r="L135" s="211"/>
      <c r="M135" s="211"/>
      <c r="N135" s="211"/>
      <c r="O135" s="211"/>
      <c r="P135" s="211"/>
      <c r="Q135" s="211"/>
      <c r="R135" s="138"/>
      <c r="T135" s="139" t="s">
        <v>5</v>
      </c>
      <c r="U135" s="43" t="s">
        <v>39</v>
      </c>
      <c r="V135" s="140">
        <v>1.355</v>
      </c>
      <c r="W135" s="140">
        <f>V135*K135</f>
        <v>92.790400000000005</v>
      </c>
      <c r="X135" s="140">
        <v>0</v>
      </c>
      <c r="Y135" s="140">
        <f>X135*K135</f>
        <v>0</v>
      </c>
      <c r="Z135" s="140">
        <v>0</v>
      </c>
      <c r="AA135" s="141">
        <f>Z135*K135</f>
        <v>0</v>
      </c>
      <c r="AR135" s="20" t="s">
        <v>148</v>
      </c>
      <c r="AT135" s="20" t="s">
        <v>144</v>
      </c>
      <c r="AU135" s="20" t="s">
        <v>96</v>
      </c>
      <c r="AY135" s="20" t="s">
        <v>143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0" t="s">
        <v>82</v>
      </c>
      <c r="BK135" s="142">
        <f>ROUND(L135*K135,2)</f>
        <v>0</v>
      </c>
      <c r="BL135" s="20" t="s">
        <v>148</v>
      </c>
      <c r="BM135" s="20" t="s">
        <v>173</v>
      </c>
    </row>
    <row r="136" spans="2:65" s="11" customFormat="1" ht="22.5" customHeight="1">
      <c r="B136" s="151"/>
      <c r="C136" s="152"/>
      <c r="D136" s="152"/>
      <c r="E136" s="153" t="s">
        <v>5</v>
      </c>
      <c r="F136" s="212" t="s">
        <v>174</v>
      </c>
      <c r="G136" s="213"/>
      <c r="H136" s="213"/>
      <c r="I136" s="213"/>
      <c r="J136" s="152"/>
      <c r="K136" s="154">
        <v>42.56</v>
      </c>
      <c r="L136" s="152"/>
      <c r="M136" s="152"/>
      <c r="N136" s="152"/>
      <c r="O136" s="152"/>
      <c r="P136" s="152"/>
      <c r="Q136" s="152"/>
      <c r="R136" s="155"/>
      <c r="T136" s="156"/>
      <c r="U136" s="152"/>
      <c r="V136" s="152"/>
      <c r="W136" s="152"/>
      <c r="X136" s="152"/>
      <c r="Y136" s="152"/>
      <c r="Z136" s="152"/>
      <c r="AA136" s="157"/>
      <c r="AT136" s="158" t="s">
        <v>151</v>
      </c>
      <c r="AU136" s="158" t="s">
        <v>96</v>
      </c>
      <c r="AV136" s="11" t="s">
        <v>96</v>
      </c>
      <c r="AW136" s="11" t="s">
        <v>32</v>
      </c>
      <c r="AX136" s="11" t="s">
        <v>74</v>
      </c>
      <c r="AY136" s="158" t="s">
        <v>143</v>
      </c>
    </row>
    <row r="137" spans="2:65" s="11" customFormat="1" ht="22.5" customHeight="1">
      <c r="B137" s="151"/>
      <c r="C137" s="152"/>
      <c r="D137" s="152"/>
      <c r="E137" s="153" t="s">
        <v>5</v>
      </c>
      <c r="F137" s="226" t="s">
        <v>175</v>
      </c>
      <c r="G137" s="227"/>
      <c r="H137" s="227"/>
      <c r="I137" s="227"/>
      <c r="J137" s="152"/>
      <c r="K137" s="154">
        <v>25.92</v>
      </c>
      <c r="L137" s="152"/>
      <c r="M137" s="152"/>
      <c r="N137" s="152"/>
      <c r="O137" s="152"/>
      <c r="P137" s="152"/>
      <c r="Q137" s="152"/>
      <c r="R137" s="155"/>
      <c r="T137" s="156"/>
      <c r="U137" s="152"/>
      <c r="V137" s="152"/>
      <c r="W137" s="152"/>
      <c r="X137" s="152"/>
      <c r="Y137" s="152"/>
      <c r="Z137" s="152"/>
      <c r="AA137" s="157"/>
      <c r="AT137" s="158" t="s">
        <v>151</v>
      </c>
      <c r="AU137" s="158" t="s">
        <v>96</v>
      </c>
      <c r="AV137" s="11" t="s">
        <v>96</v>
      </c>
      <c r="AW137" s="11" t="s">
        <v>32</v>
      </c>
      <c r="AX137" s="11" t="s">
        <v>74</v>
      </c>
      <c r="AY137" s="158" t="s">
        <v>143</v>
      </c>
    </row>
    <row r="138" spans="2:65" s="12" customFormat="1" ht="22.5" customHeight="1">
      <c r="B138" s="159"/>
      <c r="C138" s="160"/>
      <c r="D138" s="160"/>
      <c r="E138" s="161" t="s">
        <v>103</v>
      </c>
      <c r="F138" s="230" t="s">
        <v>163</v>
      </c>
      <c r="G138" s="231"/>
      <c r="H138" s="231"/>
      <c r="I138" s="231"/>
      <c r="J138" s="160"/>
      <c r="K138" s="162">
        <v>68.48</v>
      </c>
      <c r="L138" s="160"/>
      <c r="M138" s="160"/>
      <c r="N138" s="160"/>
      <c r="O138" s="160"/>
      <c r="P138" s="160"/>
      <c r="Q138" s="160"/>
      <c r="R138" s="163"/>
      <c r="T138" s="164"/>
      <c r="U138" s="160"/>
      <c r="V138" s="160"/>
      <c r="W138" s="160"/>
      <c r="X138" s="160"/>
      <c r="Y138" s="160"/>
      <c r="Z138" s="160"/>
      <c r="AA138" s="165"/>
      <c r="AT138" s="166" t="s">
        <v>151</v>
      </c>
      <c r="AU138" s="166" t="s">
        <v>96</v>
      </c>
      <c r="AV138" s="12" t="s">
        <v>148</v>
      </c>
      <c r="AW138" s="12" t="s">
        <v>32</v>
      </c>
      <c r="AX138" s="12" t="s">
        <v>82</v>
      </c>
      <c r="AY138" s="166" t="s">
        <v>143</v>
      </c>
    </row>
    <row r="139" spans="2:65" s="1" customFormat="1" ht="31.5" customHeight="1">
      <c r="B139" s="133"/>
      <c r="C139" s="134" t="s">
        <v>176</v>
      </c>
      <c r="D139" s="134" t="s">
        <v>144</v>
      </c>
      <c r="E139" s="135" t="s">
        <v>177</v>
      </c>
      <c r="F139" s="214" t="s">
        <v>178</v>
      </c>
      <c r="G139" s="214"/>
      <c r="H139" s="214"/>
      <c r="I139" s="214"/>
      <c r="J139" s="136" t="s">
        <v>147</v>
      </c>
      <c r="K139" s="137">
        <v>20.544</v>
      </c>
      <c r="L139" s="211"/>
      <c r="M139" s="211"/>
      <c r="N139" s="211"/>
      <c r="O139" s="211"/>
      <c r="P139" s="211"/>
      <c r="Q139" s="211"/>
      <c r="R139" s="138"/>
      <c r="T139" s="139" t="s">
        <v>5</v>
      </c>
      <c r="U139" s="43" t="s">
        <v>39</v>
      </c>
      <c r="V139" s="140">
        <v>0.19800000000000001</v>
      </c>
      <c r="W139" s="140">
        <f>V139*K139</f>
        <v>4.0677120000000002</v>
      </c>
      <c r="X139" s="140">
        <v>0</v>
      </c>
      <c r="Y139" s="140">
        <f>X139*K139</f>
        <v>0</v>
      </c>
      <c r="Z139" s="140">
        <v>0</v>
      </c>
      <c r="AA139" s="141">
        <f>Z139*K139</f>
        <v>0</v>
      </c>
      <c r="AR139" s="20" t="s">
        <v>148</v>
      </c>
      <c r="AT139" s="20" t="s">
        <v>144</v>
      </c>
      <c r="AU139" s="20" t="s">
        <v>96</v>
      </c>
      <c r="AY139" s="20" t="s">
        <v>143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0" t="s">
        <v>82</v>
      </c>
      <c r="BK139" s="142">
        <f>ROUND(L139*K139,2)</f>
        <v>0</v>
      </c>
      <c r="BL139" s="20" t="s">
        <v>148</v>
      </c>
      <c r="BM139" s="20" t="s">
        <v>179</v>
      </c>
    </row>
    <row r="140" spans="2:65" s="11" customFormat="1" ht="22.5" customHeight="1">
      <c r="B140" s="151"/>
      <c r="C140" s="152"/>
      <c r="D140" s="152"/>
      <c r="E140" s="153" t="s">
        <v>5</v>
      </c>
      <c r="F140" s="212" t="s">
        <v>180</v>
      </c>
      <c r="G140" s="213"/>
      <c r="H140" s="213"/>
      <c r="I140" s="213"/>
      <c r="J140" s="152"/>
      <c r="K140" s="154">
        <v>20.544</v>
      </c>
      <c r="L140" s="152"/>
      <c r="M140" s="152"/>
      <c r="N140" s="152"/>
      <c r="O140" s="152"/>
      <c r="P140" s="152"/>
      <c r="Q140" s="152"/>
      <c r="R140" s="155"/>
      <c r="T140" s="156"/>
      <c r="U140" s="152"/>
      <c r="V140" s="152"/>
      <c r="W140" s="152"/>
      <c r="X140" s="152"/>
      <c r="Y140" s="152"/>
      <c r="Z140" s="152"/>
      <c r="AA140" s="157"/>
      <c r="AT140" s="158" t="s">
        <v>151</v>
      </c>
      <c r="AU140" s="158" t="s">
        <v>96</v>
      </c>
      <c r="AV140" s="11" t="s">
        <v>96</v>
      </c>
      <c r="AW140" s="11" t="s">
        <v>32</v>
      </c>
      <c r="AX140" s="11" t="s">
        <v>82</v>
      </c>
      <c r="AY140" s="158" t="s">
        <v>143</v>
      </c>
    </row>
    <row r="141" spans="2:65" s="1" customFormat="1" ht="31.5" customHeight="1">
      <c r="B141" s="133"/>
      <c r="C141" s="134" t="s">
        <v>181</v>
      </c>
      <c r="D141" s="134" t="s">
        <v>144</v>
      </c>
      <c r="E141" s="135" t="s">
        <v>182</v>
      </c>
      <c r="F141" s="214" t="s">
        <v>183</v>
      </c>
      <c r="G141" s="214"/>
      <c r="H141" s="214"/>
      <c r="I141" s="214"/>
      <c r="J141" s="136" t="s">
        <v>184</v>
      </c>
      <c r="K141" s="137">
        <v>28.8</v>
      </c>
      <c r="L141" s="211"/>
      <c r="M141" s="211"/>
      <c r="N141" s="211"/>
      <c r="O141" s="211"/>
      <c r="P141" s="211"/>
      <c r="Q141" s="211"/>
      <c r="R141" s="138"/>
      <c r="T141" s="139" t="s">
        <v>5</v>
      </c>
      <c r="U141" s="43" t="s">
        <v>39</v>
      </c>
      <c r="V141" s="140">
        <v>0.23599999999999999</v>
      </c>
      <c r="W141" s="140">
        <f>V141*K141</f>
        <v>6.7968000000000002</v>
      </c>
      <c r="X141" s="140">
        <v>8.4000000000000003E-4</v>
      </c>
      <c r="Y141" s="140">
        <f>X141*K141</f>
        <v>2.4192000000000002E-2</v>
      </c>
      <c r="Z141" s="140">
        <v>0</v>
      </c>
      <c r="AA141" s="141">
        <f>Z141*K141</f>
        <v>0</v>
      </c>
      <c r="AR141" s="20" t="s">
        <v>148</v>
      </c>
      <c r="AT141" s="20" t="s">
        <v>144</v>
      </c>
      <c r="AU141" s="20" t="s">
        <v>96</v>
      </c>
      <c r="AY141" s="20" t="s">
        <v>143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0" t="s">
        <v>82</v>
      </c>
      <c r="BK141" s="142">
        <f>ROUND(L141*K141,2)</f>
        <v>0</v>
      </c>
      <c r="BL141" s="20" t="s">
        <v>148</v>
      </c>
      <c r="BM141" s="20" t="s">
        <v>185</v>
      </c>
    </row>
    <row r="142" spans="2:65" s="11" customFormat="1" ht="22.5" customHeight="1">
      <c r="B142" s="151"/>
      <c r="C142" s="152"/>
      <c r="D142" s="152"/>
      <c r="E142" s="153" t="s">
        <v>5</v>
      </c>
      <c r="F142" s="212" t="s">
        <v>186</v>
      </c>
      <c r="G142" s="213"/>
      <c r="H142" s="213"/>
      <c r="I142" s="213"/>
      <c r="J142" s="152"/>
      <c r="K142" s="154">
        <v>21.6</v>
      </c>
      <c r="L142" s="152"/>
      <c r="M142" s="152"/>
      <c r="N142" s="152"/>
      <c r="O142" s="152"/>
      <c r="P142" s="152"/>
      <c r="Q142" s="152"/>
      <c r="R142" s="155"/>
      <c r="T142" s="156"/>
      <c r="U142" s="152"/>
      <c r="V142" s="152"/>
      <c r="W142" s="152"/>
      <c r="X142" s="152"/>
      <c r="Y142" s="152"/>
      <c r="Z142" s="152"/>
      <c r="AA142" s="157"/>
      <c r="AT142" s="158" t="s">
        <v>151</v>
      </c>
      <c r="AU142" s="158" t="s">
        <v>96</v>
      </c>
      <c r="AV142" s="11" t="s">
        <v>96</v>
      </c>
      <c r="AW142" s="11" t="s">
        <v>32</v>
      </c>
      <c r="AX142" s="11" t="s">
        <v>74</v>
      </c>
      <c r="AY142" s="158" t="s">
        <v>143</v>
      </c>
    </row>
    <row r="143" spans="2:65" s="11" customFormat="1" ht="22.5" customHeight="1">
      <c r="B143" s="151"/>
      <c r="C143" s="152"/>
      <c r="D143" s="152"/>
      <c r="E143" s="153" t="s">
        <v>5</v>
      </c>
      <c r="F143" s="226" t="s">
        <v>187</v>
      </c>
      <c r="G143" s="227"/>
      <c r="H143" s="227"/>
      <c r="I143" s="227"/>
      <c r="J143" s="152"/>
      <c r="K143" s="154">
        <v>7.2</v>
      </c>
      <c r="L143" s="152"/>
      <c r="M143" s="152"/>
      <c r="N143" s="152"/>
      <c r="O143" s="152"/>
      <c r="P143" s="152"/>
      <c r="Q143" s="152"/>
      <c r="R143" s="155"/>
      <c r="T143" s="156"/>
      <c r="U143" s="152"/>
      <c r="V143" s="152"/>
      <c r="W143" s="152"/>
      <c r="X143" s="152"/>
      <c r="Y143" s="152"/>
      <c r="Z143" s="152"/>
      <c r="AA143" s="157"/>
      <c r="AT143" s="158" t="s">
        <v>151</v>
      </c>
      <c r="AU143" s="158" t="s">
        <v>96</v>
      </c>
      <c r="AV143" s="11" t="s">
        <v>96</v>
      </c>
      <c r="AW143" s="11" t="s">
        <v>32</v>
      </c>
      <c r="AX143" s="11" t="s">
        <v>74</v>
      </c>
      <c r="AY143" s="158" t="s">
        <v>143</v>
      </c>
    </row>
    <row r="144" spans="2:65" s="12" customFormat="1" ht="22.5" customHeight="1">
      <c r="B144" s="159"/>
      <c r="C144" s="160"/>
      <c r="D144" s="160"/>
      <c r="E144" s="161" t="s">
        <v>5</v>
      </c>
      <c r="F144" s="230" t="s">
        <v>163</v>
      </c>
      <c r="G144" s="231"/>
      <c r="H144" s="231"/>
      <c r="I144" s="231"/>
      <c r="J144" s="160"/>
      <c r="K144" s="162">
        <v>28.8</v>
      </c>
      <c r="L144" s="160"/>
      <c r="M144" s="160"/>
      <c r="N144" s="160"/>
      <c r="O144" s="160"/>
      <c r="P144" s="160"/>
      <c r="Q144" s="160"/>
      <c r="R144" s="163"/>
      <c r="T144" s="164"/>
      <c r="U144" s="160"/>
      <c r="V144" s="160"/>
      <c r="W144" s="160"/>
      <c r="X144" s="160"/>
      <c r="Y144" s="160"/>
      <c r="Z144" s="160"/>
      <c r="AA144" s="165"/>
      <c r="AT144" s="166" t="s">
        <v>151</v>
      </c>
      <c r="AU144" s="166" t="s">
        <v>96</v>
      </c>
      <c r="AV144" s="12" t="s">
        <v>148</v>
      </c>
      <c r="AW144" s="12" t="s">
        <v>32</v>
      </c>
      <c r="AX144" s="12" t="s">
        <v>82</v>
      </c>
      <c r="AY144" s="166" t="s">
        <v>143</v>
      </c>
    </row>
    <row r="145" spans="2:65" s="1" customFormat="1" ht="31.5" customHeight="1">
      <c r="B145" s="133"/>
      <c r="C145" s="134" t="s">
        <v>188</v>
      </c>
      <c r="D145" s="134" t="s">
        <v>144</v>
      </c>
      <c r="E145" s="135" t="s">
        <v>189</v>
      </c>
      <c r="F145" s="214" t="s">
        <v>190</v>
      </c>
      <c r="G145" s="214"/>
      <c r="H145" s="214"/>
      <c r="I145" s="214"/>
      <c r="J145" s="136" t="s">
        <v>184</v>
      </c>
      <c r="K145" s="137">
        <v>28.8</v>
      </c>
      <c r="L145" s="211"/>
      <c r="M145" s="211"/>
      <c r="N145" s="211"/>
      <c r="O145" s="211"/>
      <c r="P145" s="211"/>
      <c r="Q145" s="211"/>
      <c r="R145" s="138"/>
      <c r="T145" s="139" t="s">
        <v>5</v>
      </c>
      <c r="U145" s="43" t="s">
        <v>39</v>
      </c>
      <c r="V145" s="140">
        <v>7.0000000000000007E-2</v>
      </c>
      <c r="W145" s="140">
        <f>V145*K145</f>
        <v>2.0160000000000005</v>
      </c>
      <c r="X145" s="140">
        <v>0</v>
      </c>
      <c r="Y145" s="140">
        <f>X145*K145</f>
        <v>0</v>
      </c>
      <c r="Z145" s="140">
        <v>0</v>
      </c>
      <c r="AA145" s="141">
        <f>Z145*K145</f>
        <v>0</v>
      </c>
      <c r="AR145" s="20" t="s">
        <v>148</v>
      </c>
      <c r="AT145" s="20" t="s">
        <v>144</v>
      </c>
      <c r="AU145" s="20" t="s">
        <v>96</v>
      </c>
      <c r="AY145" s="20" t="s">
        <v>143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0" t="s">
        <v>82</v>
      </c>
      <c r="BK145" s="142">
        <f>ROUND(L145*K145,2)</f>
        <v>0</v>
      </c>
      <c r="BL145" s="20" t="s">
        <v>148</v>
      </c>
      <c r="BM145" s="20" t="s">
        <v>191</v>
      </c>
    </row>
    <row r="146" spans="2:65" s="1" customFormat="1" ht="31.5" customHeight="1">
      <c r="B146" s="133"/>
      <c r="C146" s="134" t="s">
        <v>192</v>
      </c>
      <c r="D146" s="134" t="s">
        <v>144</v>
      </c>
      <c r="E146" s="135" t="s">
        <v>193</v>
      </c>
      <c r="F146" s="214" t="s">
        <v>194</v>
      </c>
      <c r="G146" s="214"/>
      <c r="H146" s="214"/>
      <c r="I146" s="214"/>
      <c r="J146" s="136" t="s">
        <v>147</v>
      </c>
      <c r="K146" s="137">
        <v>70.91</v>
      </c>
      <c r="L146" s="211"/>
      <c r="M146" s="211"/>
      <c r="N146" s="211"/>
      <c r="O146" s="211"/>
      <c r="P146" s="211"/>
      <c r="Q146" s="211"/>
      <c r="R146" s="138"/>
      <c r="T146" s="139" t="s">
        <v>5</v>
      </c>
      <c r="U146" s="43" t="s">
        <v>39</v>
      </c>
      <c r="V146" s="140">
        <v>0.34499999999999997</v>
      </c>
      <c r="W146" s="140">
        <f>V146*K146</f>
        <v>24.463949999999997</v>
      </c>
      <c r="X146" s="140">
        <v>0</v>
      </c>
      <c r="Y146" s="140">
        <f>X146*K146</f>
        <v>0</v>
      </c>
      <c r="Z146" s="140">
        <v>0</v>
      </c>
      <c r="AA146" s="141">
        <f>Z146*K146</f>
        <v>0</v>
      </c>
      <c r="AR146" s="20" t="s">
        <v>148</v>
      </c>
      <c r="AT146" s="20" t="s">
        <v>144</v>
      </c>
      <c r="AU146" s="20" t="s">
        <v>96</v>
      </c>
      <c r="AY146" s="20" t="s">
        <v>143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0" t="s">
        <v>82</v>
      </c>
      <c r="BK146" s="142">
        <f>ROUND(L146*K146,2)</f>
        <v>0</v>
      </c>
      <c r="BL146" s="20" t="s">
        <v>148</v>
      </c>
      <c r="BM146" s="20" t="s">
        <v>195</v>
      </c>
    </row>
    <row r="147" spans="2:65" s="10" customFormat="1" ht="22.5" customHeight="1">
      <c r="B147" s="143"/>
      <c r="C147" s="144"/>
      <c r="D147" s="144"/>
      <c r="E147" s="145" t="s">
        <v>5</v>
      </c>
      <c r="F147" s="228" t="s">
        <v>196</v>
      </c>
      <c r="G147" s="229"/>
      <c r="H147" s="229"/>
      <c r="I147" s="229"/>
      <c r="J147" s="144"/>
      <c r="K147" s="146" t="s">
        <v>5</v>
      </c>
      <c r="L147" s="144"/>
      <c r="M147" s="144"/>
      <c r="N147" s="144"/>
      <c r="O147" s="144"/>
      <c r="P147" s="144"/>
      <c r="Q147" s="144"/>
      <c r="R147" s="147"/>
      <c r="T147" s="148"/>
      <c r="U147" s="144"/>
      <c r="V147" s="144"/>
      <c r="W147" s="144"/>
      <c r="X147" s="144"/>
      <c r="Y147" s="144"/>
      <c r="Z147" s="144"/>
      <c r="AA147" s="149"/>
      <c r="AT147" s="150" t="s">
        <v>151</v>
      </c>
      <c r="AU147" s="150" t="s">
        <v>96</v>
      </c>
      <c r="AV147" s="10" t="s">
        <v>82</v>
      </c>
      <c r="AW147" s="10" t="s">
        <v>32</v>
      </c>
      <c r="AX147" s="10" t="s">
        <v>74</v>
      </c>
      <c r="AY147" s="150" t="s">
        <v>143</v>
      </c>
    </row>
    <row r="148" spans="2:65" s="11" customFormat="1" ht="22.5" customHeight="1">
      <c r="B148" s="151"/>
      <c r="C148" s="152"/>
      <c r="D148" s="152"/>
      <c r="E148" s="153" t="s">
        <v>5</v>
      </c>
      <c r="F148" s="226" t="s">
        <v>103</v>
      </c>
      <c r="G148" s="227"/>
      <c r="H148" s="227"/>
      <c r="I148" s="227"/>
      <c r="J148" s="152"/>
      <c r="K148" s="154">
        <v>68.48</v>
      </c>
      <c r="L148" s="152"/>
      <c r="M148" s="152"/>
      <c r="N148" s="152"/>
      <c r="O148" s="152"/>
      <c r="P148" s="152"/>
      <c r="Q148" s="152"/>
      <c r="R148" s="155"/>
      <c r="T148" s="156"/>
      <c r="U148" s="152"/>
      <c r="V148" s="152"/>
      <c r="W148" s="152"/>
      <c r="X148" s="152"/>
      <c r="Y148" s="152"/>
      <c r="Z148" s="152"/>
      <c r="AA148" s="157"/>
      <c r="AT148" s="158" t="s">
        <v>151</v>
      </c>
      <c r="AU148" s="158" t="s">
        <v>96</v>
      </c>
      <c r="AV148" s="11" t="s">
        <v>96</v>
      </c>
      <c r="AW148" s="11" t="s">
        <v>32</v>
      </c>
      <c r="AX148" s="11" t="s">
        <v>74</v>
      </c>
      <c r="AY148" s="158" t="s">
        <v>143</v>
      </c>
    </row>
    <row r="149" spans="2:65" s="10" customFormat="1" ht="22.5" customHeight="1">
      <c r="B149" s="143"/>
      <c r="C149" s="144"/>
      <c r="D149" s="144"/>
      <c r="E149" s="145" t="s">
        <v>5</v>
      </c>
      <c r="F149" s="232" t="s">
        <v>197</v>
      </c>
      <c r="G149" s="233"/>
      <c r="H149" s="233"/>
      <c r="I149" s="233"/>
      <c r="J149" s="144"/>
      <c r="K149" s="146" t="s">
        <v>5</v>
      </c>
      <c r="L149" s="144"/>
      <c r="M149" s="144"/>
      <c r="N149" s="144"/>
      <c r="O149" s="144"/>
      <c r="P149" s="144"/>
      <c r="Q149" s="144"/>
      <c r="R149" s="147"/>
      <c r="T149" s="148"/>
      <c r="U149" s="144"/>
      <c r="V149" s="144"/>
      <c r="W149" s="144"/>
      <c r="X149" s="144"/>
      <c r="Y149" s="144"/>
      <c r="Z149" s="144"/>
      <c r="AA149" s="149"/>
      <c r="AT149" s="150" t="s">
        <v>151</v>
      </c>
      <c r="AU149" s="150" t="s">
        <v>96</v>
      </c>
      <c r="AV149" s="10" t="s">
        <v>82</v>
      </c>
      <c r="AW149" s="10" t="s">
        <v>32</v>
      </c>
      <c r="AX149" s="10" t="s">
        <v>74</v>
      </c>
      <c r="AY149" s="150" t="s">
        <v>143</v>
      </c>
    </row>
    <row r="150" spans="2:65" s="11" customFormat="1" ht="22.5" customHeight="1">
      <c r="B150" s="151"/>
      <c r="C150" s="152"/>
      <c r="D150" s="152"/>
      <c r="E150" s="153" t="s">
        <v>5</v>
      </c>
      <c r="F150" s="226" t="s">
        <v>152</v>
      </c>
      <c r="G150" s="227"/>
      <c r="H150" s="227"/>
      <c r="I150" s="227"/>
      <c r="J150" s="152"/>
      <c r="K150" s="154">
        <v>2.4300000000000002</v>
      </c>
      <c r="L150" s="152"/>
      <c r="M150" s="152"/>
      <c r="N150" s="152"/>
      <c r="O150" s="152"/>
      <c r="P150" s="152"/>
      <c r="Q150" s="152"/>
      <c r="R150" s="155"/>
      <c r="T150" s="156"/>
      <c r="U150" s="152"/>
      <c r="V150" s="152"/>
      <c r="W150" s="152"/>
      <c r="X150" s="152"/>
      <c r="Y150" s="152"/>
      <c r="Z150" s="152"/>
      <c r="AA150" s="157"/>
      <c r="AT150" s="158" t="s">
        <v>151</v>
      </c>
      <c r="AU150" s="158" t="s">
        <v>96</v>
      </c>
      <c r="AV150" s="11" t="s">
        <v>96</v>
      </c>
      <c r="AW150" s="11" t="s">
        <v>32</v>
      </c>
      <c r="AX150" s="11" t="s">
        <v>74</v>
      </c>
      <c r="AY150" s="158" t="s">
        <v>143</v>
      </c>
    </row>
    <row r="151" spans="2:65" s="12" customFormat="1" ht="22.5" customHeight="1">
      <c r="B151" s="159"/>
      <c r="C151" s="160"/>
      <c r="D151" s="160"/>
      <c r="E151" s="161" t="s">
        <v>5</v>
      </c>
      <c r="F151" s="230" t="s">
        <v>163</v>
      </c>
      <c r="G151" s="231"/>
      <c r="H151" s="231"/>
      <c r="I151" s="231"/>
      <c r="J151" s="160"/>
      <c r="K151" s="162">
        <v>70.91</v>
      </c>
      <c r="L151" s="160"/>
      <c r="M151" s="160"/>
      <c r="N151" s="160"/>
      <c r="O151" s="160"/>
      <c r="P151" s="160"/>
      <c r="Q151" s="160"/>
      <c r="R151" s="163"/>
      <c r="T151" s="164"/>
      <c r="U151" s="160"/>
      <c r="V151" s="160"/>
      <c r="W151" s="160"/>
      <c r="X151" s="160"/>
      <c r="Y151" s="160"/>
      <c r="Z151" s="160"/>
      <c r="AA151" s="165"/>
      <c r="AT151" s="166" t="s">
        <v>151</v>
      </c>
      <c r="AU151" s="166" t="s">
        <v>96</v>
      </c>
      <c r="AV151" s="12" t="s">
        <v>148</v>
      </c>
      <c r="AW151" s="12" t="s">
        <v>32</v>
      </c>
      <c r="AX151" s="12" t="s">
        <v>82</v>
      </c>
      <c r="AY151" s="166" t="s">
        <v>143</v>
      </c>
    </row>
    <row r="152" spans="2:65" s="1" customFormat="1" ht="31.5" customHeight="1">
      <c r="B152" s="133"/>
      <c r="C152" s="134" t="s">
        <v>198</v>
      </c>
      <c r="D152" s="134" t="s">
        <v>144</v>
      </c>
      <c r="E152" s="135" t="s">
        <v>199</v>
      </c>
      <c r="F152" s="214" t="s">
        <v>200</v>
      </c>
      <c r="G152" s="214"/>
      <c r="H152" s="214"/>
      <c r="I152" s="214"/>
      <c r="J152" s="136" t="s">
        <v>147</v>
      </c>
      <c r="K152" s="137">
        <v>76.58</v>
      </c>
      <c r="L152" s="211"/>
      <c r="M152" s="211"/>
      <c r="N152" s="211"/>
      <c r="O152" s="211"/>
      <c r="P152" s="211"/>
      <c r="Q152" s="211"/>
      <c r="R152" s="138"/>
      <c r="T152" s="139" t="s">
        <v>5</v>
      </c>
      <c r="U152" s="43" t="s">
        <v>39</v>
      </c>
      <c r="V152" s="140">
        <v>4.3999999999999997E-2</v>
      </c>
      <c r="W152" s="140">
        <f>V152*K152</f>
        <v>3.3695199999999996</v>
      </c>
      <c r="X152" s="140">
        <v>0</v>
      </c>
      <c r="Y152" s="140">
        <f>X152*K152</f>
        <v>0</v>
      </c>
      <c r="Z152" s="140">
        <v>0</v>
      </c>
      <c r="AA152" s="141">
        <f>Z152*K152</f>
        <v>0</v>
      </c>
      <c r="AR152" s="20" t="s">
        <v>148</v>
      </c>
      <c r="AT152" s="20" t="s">
        <v>144</v>
      </c>
      <c r="AU152" s="20" t="s">
        <v>96</v>
      </c>
      <c r="AY152" s="20" t="s">
        <v>143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20" t="s">
        <v>82</v>
      </c>
      <c r="BK152" s="142">
        <f>ROUND(L152*K152,2)</f>
        <v>0</v>
      </c>
      <c r="BL152" s="20" t="s">
        <v>148</v>
      </c>
      <c r="BM152" s="20" t="s">
        <v>201</v>
      </c>
    </row>
    <row r="153" spans="2:65" s="10" customFormat="1" ht="22.5" customHeight="1">
      <c r="B153" s="143"/>
      <c r="C153" s="144"/>
      <c r="D153" s="144"/>
      <c r="E153" s="145" t="s">
        <v>5</v>
      </c>
      <c r="F153" s="228" t="s">
        <v>202</v>
      </c>
      <c r="G153" s="229"/>
      <c r="H153" s="229"/>
      <c r="I153" s="229"/>
      <c r="J153" s="144"/>
      <c r="K153" s="146" t="s">
        <v>5</v>
      </c>
      <c r="L153" s="144"/>
      <c r="M153" s="144"/>
      <c r="N153" s="144"/>
      <c r="O153" s="144"/>
      <c r="P153" s="144"/>
      <c r="Q153" s="144"/>
      <c r="R153" s="147"/>
      <c r="T153" s="148"/>
      <c r="U153" s="144"/>
      <c r="V153" s="144"/>
      <c r="W153" s="144"/>
      <c r="X153" s="144"/>
      <c r="Y153" s="144"/>
      <c r="Z153" s="144"/>
      <c r="AA153" s="149"/>
      <c r="AT153" s="150" t="s">
        <v>151</v>
      </c>
      <c r="AU153" s="150" t="s">
        <v>96</v>
      </c>
      <c r="AV153" s="10" t="s">
        <v>82</v>
      </c>
      <c r="AW153" s="10" t="s">
        <v>32</v>
      </c>
      <c r="AX153" s="10" t="s">
        <v>74</v>
      </c>
      <c r="AY153" s="150" t="s">
        <v>143</v>
      </c>
    </row>
    <row r="154" spans="2:65" s="11" customFormat="1" ht="22.5" customHeight="1">
      <c r="B154" s="151"/>
      <c r="C154" s="152"/>
      <c r="D154" s="152"/>
      <c r="E154" s="153" t="s">
        <v>5</v>
      </c>
      <c r="F154" s="226" t="s">
        <v>106</v>
      </c>
      <c r="G154" s="227"/>
      <c r="H154" s="227"/>
      <c r="I154" s="227"/>
      <c r="J154" s="152"/>
      <c r="K154" s="154">
        <v>39.64</v>
      </c>
      <c r="L154" s="152"/>
      <c r="M154" s="152"/>
      <c r="N154" s="152"/>
      <c r="O154" s="152"/>
      <c r="P154" s="152"/>
      <c r="Q154" s="152"/>
      <c r="R154" s="155"/>
      <c r="T154" s="156"/>
      <c r="U154" s="152"/>
      <c r="V154" s="152"/>
      <c r="W154" s="152"/>
      <c r="X154" s="152"/>
      <c r="Y154" s="152"/>
      <c r="Z154" s="152"/>
      <c r="AA154" s="157"/>
      <c r="AT154" s="158" t="s">
        <v>151</v>
      </c>
      <c r="AU154" s="158" t="s">
        <v>96</v>
      </c>
      <c r="AV154" s="11" t="s">
        <v>96</v>
      </c>
      <c r="AW154" s="11" t="s">
        <v>32</v>
      </c>
      <c r="AX154" s="11" t="s">
        <v>74</v>
      </c>
      <c r="AY154" s="158" t="s">
        <v>143</v>
      </c>
    </row>
    <row r="155" spans="2:65" s="10" customFormat="1" ht="22.5" customHeight="1">
      <c r="B155" s="143"/>
      <c r="C155" s="144"/>
      <c r="D155" s="144"/>
      <c r="E155" s="145" t="s">
        <v>5</v>
      </c>
      <c r="F155" s="232" t="s">
        <v>203</v>
      </c>
      <c r="G155" s="233"/>
      <c r="H155" s="233"/>
      <c r="I155" s="233"/>
      <c r="J155" s="144"/>
      <c r="K155" s="146" t="s">
        <v>5</v>
      </c>
      <c r="L155" s="144"/>
      <c r="M155" s="144"/>
      <c r="N155" s="144"/>
      <c r="O155" s="144"/>
      <c r="P155" s="144"/>
      <c r="Q155" s="144"/>
      <c r="R155" s="147"/>
      <c r="T155" s="148"/>
      <c r="U155" s="144"/>
      <c r="V155" s="144"/>
      <c r="W155" s="144"/>
      <c r="X155" s="144"/>
      <c r="Y155" s="144"/>
      <c r="Z155" s="144"/>
      <c r="AA155" s="149"/>
      <c r="AT155" s="150" t="s">
        <v>151</v>
      </c>
      <c r="AU155" s="150" t="s">
        <v>96</v>
      </c>
      <c r="AV155" s="10" t="s">
        <v>82</v>
      </c>
      <c r="AW155" s="10" t="s">
        <v>32</v>
      </c>
      <c r="AX155" s="10" t="s">
        <v>74</v>
      </c>
      <c r="AY155" s="150" t="s">
        <v>143</v>
      </c>
    </row>
    <row r="156" spans="2:65" s="11" customFormat="1" ht="22.5" customHeight="1">
      <c r="B156" s="151"/>
      <c r="C156" s="152"/>
      <c r="D156" s="152"/>
      <c r="E156" s="153" t="s">
        <v>5</v>
      </c>
      <c r="F156" s="226" t="s">
        <v>93</v>
      </c>
      <c r="G156" s="227"/>
      <c r="H156" s="227"/>
      <c r="I156" s="227"/>
      <c r="J156" s="152"/>
      <c r="K156" s="154">
        <v>36.94</v>
      </c>
      <c r="L156" s="152"/>
      <c r="M156" s="152"/>
      <c r="N156" s="152"/>
      <c r="O156" s="152"/>
      <c r="P156" s="152"/>
      <c r="Q156" s="152"/>
      <c r="R156" s="155"/>
      <c r="T156" s="156"/>
      <c r="U156" s="152"/>
      <c r="V156" s="152"/>
      <c r="W156" s="152"/>
      <c r="X156" s="152"/>
      <c r="Y156" s="152"/>
      <c r="Z156" s="152"/>
      <c r="AA156" s="157"/>
      <c r="AT156" s="158" t="s">
        <v>151</v>
      </c>
      <c r="AU156" s="158" t="s">
        <v>96</v>
      </c>
      <c r="AV156" s="11" t="s">
        <v>96</v>
      </c>
      <c r="AW156" s="11" t="s">
        <v>32</v>
      </c>
      <c r="AX156" s="11" t="s">
        <v>74</v>
      </c>
      <c r="AY156" s="158" t="s">
        <v>143</v>
      </c>
    </row>
    <row r="157" spans="2:65" s="12" customFormat="1" ht="22.5" customHeight="1">
      <c r="B157" s="159"/>
      <c r="C157" s="160"/>
      <c r="D157" s="160"/>
      <c r="E157" s="161" t="s">
        <v>5</v>
      </c>
      <c r="F157" s="230" t="s">
        <v>163</v>
      </c>
      <c r="G157" s="231"/>
      <c r="H157" s="231"/>
      <c r="I157" s="231"/>
      <c r="J157" s="160"/>
      <c r="K157" s="162">
        <v>76.58</v>
      </c>
      <c r="L157" s="160"/>
      <c r="M157" s="160"/>
      <c r="N157" s="160"/>
      <c r="O157" s="160"/>
      <c r="P157" s="160"/>
      <c r="Q157" s="160"/>
      <c r="R157" s="163"/>
      <c r="T157" s="164"/>
      <c r="U157" s="160"/>
      <c r="V157" s="160"/>
      <c r="W157" s="160"/>
      <c r="X157" s="160"/>
      <c r="Y157" s="160"/>
      <c r="Z157" s="160"/>
      <c r="AA157" s="165"/>
      <c r="AT157" s="166" t="s">
        <v>151</v>
      </c>
      <c r="AU157" s="166" t="s">
        <v>96</v>
      </c>
      <c r="AV157" s="12" t="s">
        <v>148</v>
      </c>
      <c r="AW157" s="12" t="s">
        <v>32</v>
      </c>
      <c r="AX157" s="12" t="s">
        <v>82</v>
      </c>
      <c r="AY157" s="166" t="s">
        <v>143</v>
      </c>
    </row>
    <row r="158" spans="2:65" s="1" customFormat="1" ht="31.5" customHeight="1">
      <c r="B158" s="133"/>
      <c r="C158" s="134" t="s">
        <v>204</v>
      </c>
      <c r="D158" s="134" t="s">
        <v>144</v>
      </c>
      <c r="E158" s="135" t="s">
        <v>205</v>
      </c>
      <c r="F158" s="214" t="s">
        <v>206</v>
      </c>
      <c r="G158" s="214"/>
      <c r="H158" s="214"/>
      <c r="I158" s="214"/>
      <c r="J158" s="136" t="s">
        <v>147</v>
      </c>
      <c r="K158" s="137">
        <v>76.58</v>
      </c>
      <c r="L158" s="211"/>
      <c r="M158" s="211"/>
      <c r="N158" s="211"/>
      <c r="O158" s="211"/>
      <c r="P158" s="211"/>
      <c r="Q158" s="211"/>
      <c r="R158" s="138"/>
      <c r="T158" s="139" t="s">
        <v>5</v>
      </c>
      <c r="U158" s="43" t="s">
        <v>39</v>
      </c>
      <c r="V158" s="140">
        <v>6.2E-2</v>
      </c>
      <c r="W158" s="140">
        <f>V158*K158</f>
        <v>4.74796</v>
      </c>
      <c r="X158" s="140">
        <v>0</v>
      </c>
      <c r="Y158" s="140">
        <f>X158*K158</f>
        <v>0</v>
      </c>
      <c r="Z158" s="140">
        <v>0</v>
      </c>
      <c r="AA158" s="141">
        <f>Z158*K158</f>
        <v>0</v>
      </c>
      <c r="AR158" s="20" t="s">
        <v>148</v>
      </c>
      <c r="AT158" s="20" t="s">
        <v>144</v>
      </c>
      <c r="AU158" s="20" t="s">
        <v>96</v>
      </c>
      <c r="AY158" s="20" t="s">
        <v>143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0" t="s">
        <v>82</v>
      </c>
      <c r="BK158" s="142">
        <f>ROUND(L158*K158,2)</f>
        <v>0</v>
      </c>
      <c r="BL158" s="20" t="s">
        <v>148</v>
      </c>
      <c r="BM158" s="20" t="s">
        <v>207</v>
      </c>
    </row>
    <row r="159" spans="2:65" s="10" customFormat="1" ht="22.5" customHeight="1">
      <c r="B159" s="143"/>
      <c r="C159" s="144"/>
      <c r="D159" s="144"/>
      <c r="E159" s="145" t="s">
        <v>5</v>
      </c>
      <c r="F159" s="228" t="s">
        <v>208</v>
      </c>
      <c r="G159" s="229"/>
      <c r="H159" s="229"/>
      <c r="I159" s="229"/>
      <c r="J159" s="144"/>
      <c r="K159" s="146" t="s">
        <v>5</v>
      </c>
      <c r="L159" s="144"/>
      <c r="M159" s="144"/>
      <c r="N159" s="144"/>
      <c r="O159" s="144"/>
      <c r="P159" s="144"/>
      <c r="Q159" s="144"/>
      <c r="R159" s="147"/>
      <c r="T159" s="148"/>
      <c r="U159" s="144"/>
      <c r="V159" s="144"/>
      <c r="W159" s="144"/>
      <c r="X159" s="144"/>
      <c r="Y159" s="144"/>
      <c r="Z159" s="144"/>
      <c r="AA159" s="149"/>
      <c r="AT159" s="150" t="s">
        <v>151</v>
      </c>
      <c r="AU159" s="150" t="s">
        <v>96</v>
      </c>
      <c r="AV159" s="10" t="s">
        <v>82</v>
      </c>
      <c r="AW159" s="10" t="s">
        <v>32</v>
      </c>
      <c r="AX159" s="10" t="s">
        <v>74</v>
      </c>
      <c r="AY159" s="150" t="s">
        <v>143</v>
      </c>
    </row>
    <row r="160" spans="2:65" s="11" customFormat="1" ht="22.5" customHeight="1">
      <c r="B160" s="151"/>
      <c r="C160" s="152"/>
      <c r="D160" s="152"/>
      <c r="E160" s="153" t="s">
        <v>97</v>
      </c>
      <c r="F160" s="226" t="s">
        <v>209</v>
      </c>
      <c r="G160" s="227"/>
      <c r="H160" s="227"/>
      <c r="I160" s="227"/>
      <c r="J160" s="152"/>
      <c r="K160" s="154">
        <v>76.58</v>
      </c>
      <c r="L160" s="152"/>
      <c r="M160" s="152"/>
      <c r="N160" s="152"/>
      <c r="O160" s="152"/>
      <c r="P160" s="152"/>
      <c r="Q160" s="152"/>
      <c r="R160" s="155"/>
      <c r="T160" s="156"/>
      <c r="U160" s="152"/>
      <c r="V160" s="152"/>
      <c r="W160" s="152"/>
      <c r="X160" s="152"/>
      <c r="Y160" s="152"/>
      <c r="Z160" s="152"/>
      <c r="AA160" s="157"/>
      <c r="AT160" s="158" t="s">
        <v>151</v>
      </c>
      <c r="AU160" s="158" t="s">
        <v>96</v>
      </c>
      <c r="AV160" s="11" t="s">
        <v>96</v>
      </c>
      <c r="AW160" s="11" t="s">
        <v>32</v>
      </c>
      <c r="AX160" s="11" t="s">
        <v>82</v>
      </c>
      <c r="AY160" s="158" t="s">
        <v>143</v>
      </c>
    </row>
    <row r="161" spans="2:65" s="1" customFormat="1" ht="22.5" customHeight="1">
      <c r="B161" s="133"/>
      <c r="C161" s="134" t="s">
        <v>210</v>
      </c>
      <c r="D161" s="134" t="s">
        <v>144</v>
      </c>
      <c r="E161" s="135" t="s">
        <v>211</v>
      </c>
      <c r="F161" s="214" t="s">
        <v>212</v>
      </c>
      <c r="G161" s="214"/>
      <c r="H161" s="214"/>
      <c r="I161" s="214"/>
      <c r="J161" s="136" t="s">
        <v>147</v>
      </c>
      <c r="K161" s="137">
        <v>76.58</v>
      </c>
      <c r="L161" s="211"/>
      <c r="M161" s="211"/>
      <c r="N161" s="211"/>
      <c r="O161" s="211"/>
      <c r="P161" s="211"/>
      <c r="Q161" s="211"/>
      <c r="R161" s="138"/>
      <c r="T161" s="139" t="s">
        <v>5</v>
      </c>
      <c r="U161" s="43" t="s">
        <v>39</v>
      </c>
      <c r="V161" s="140">
        <v>0.65200000000000002</v>
      </c>
      <c r="W161" s="140">
        <f>V161*K161</f>
        <v>49.930160000000001</v>
      </c>
      <c r="X161" s="140">
        <v>0</v>
      </c>
      <c r="Y161" s="140">
        <f>X161*K161</f>
        <v>0</v>
      </c>
      <c r="Z161" s="140">
        <v>0</v>
      </c>
      <c r="AA161" s="141">
        <f>Z161*K161</f>
        <v>0</v>
      </c>
      <c r="AR161" s="20" t="s">
        <v>148</v>
      </c>
      <c r="AT161" s="20" t="s">
        <v>144</v>
      </c>
      <c r="AU161" s="20" t="s">
        <v>96</v>
      </c>
      <c r="AY161" s="20" t="s">
        <v>143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0" t="s">
        <v>82</v>
      </c>
      <c r="BK161" s="142">
        <f>ROUND(L161*K161,2)</f>
        <v>0</v>
      </c>
      <c r="BL161" s="20" t="s">
        <v>148</v>
      </c>
      <c r="BM161" s="20" t="s">
        <v>213</v>
      </c>
    </row>
    <row r="162" spans="2:65" s="10" customFormat="1" ht="22.5" customHeight="1">
      <c r="B162" s="143"/>
      <c r="C162" s="144"/>
      <c r="D162" s="144"/>
      <c r="E162" s="145" t="s">
        <v>5</v>
      </c>
      <c r="F162" s="228" t="s">
        <v>202</v>
      </c>
      <c r="G162" s="229"/>
      <c r="H162" s="229"/>
      <c r="I162" s="229"/>
      <c r="J162" s="144"/>
      <c r="K162" s="146" t="s">
        <v>5</v>
      </c>
      <c r="L162" s="144"/>
      <c r="M162" s="144"/>
      <c r="N162" s="144"/>
      <c r="O162" s="144"/>
      <c r="P162" s="144"/>
      <c r="Q162" s="144"/>
      <c r="R162" s="147"/>
      <c r="T162" s="148"/>
      <c r="U162" s="144"/>
      <c r="V162" s="144"/>
      <c r="W162" s="144"/>
      <c r="X162" s="144"/>
      <c r="Y162" s="144"/>
      <c r="Z162" s="144"/>
      <c r="AA162" s="149"/>
      <c r="AT162" s="150" t="s">
        <v>151</v>
      </c>
      <c r="AU162" s="150" t="s">
        <v>96</v>
      </c>
      <c r="AV162" s="10" t="s">
        <v>82</v>
      </c>
      <c r="AW162" s="10" t="s">
        <v>32</v>
      </c>
      <c r="AX162" s="10" t="s">
        <v>74</v>
      </c>
      <c r="AY162" s="150" t="s">
        <v>143</v>
      </c>
    </row>
    <row r="163" spans="2:65" s="11" customFormat="1" ht="22.5" customHeight="1">
      <c r="B163" s="151"/>
      <c r="C163" s="152"/>
      <c r="D163" s="152"/>
      <c r="E163" s="153" t="s">
        <v>5</v>
      </c>
      <c r="F163" s="226" t="s">
        <v>106</v>
      </c>
      <c r="G163" s="227"/>
      <c r="H163" s="227"/>
      <c r="I163" s="227"/>
      <c r="J163" s="152"/>
      <c r="K163" s="154">
        <v>39.64</v>
      </c>
      <c r="L163" s="152"/>
      <c r="M163" s="152"/>
      <c r="N163" s="152"/>
      <c r="O163" s="152"/>
      <c r="P163" s="152"/>
      <c r="Q163" s="152"/>
      <c r="R163" s="155"/>
      <c r="T163" s="156"/>
      <c r="U163" s="152"/>
      <c r="V163" s="152"/>
      <c r="W163" s="152"/>
      <c r="X163" s="152"/>
      <c r="Y163" s="152"/>
      <c r="Z163" s="152"/>
      <c r="AA163" s="157"/>
      <c r="AT163" s="158" t="s">
        <v>151</v>
      </c>
      <c r="AU163" s="158" t="s">
        <v>96</v>
      </c>
      <c r="AV163" s="11" t="s">
        <v>96</v>
      </c>
      <c r="AW163" s="11" t="s">
        <v>32</v>
      </c>
      <c r="AX163" s="11" t="s">
        <v>74</v>
      </c>
      <c r="AY163" s="158" t="s">
        <v>143</v>
      </c>
    </row>
    <row r="164" spans="2:65" s="10" customFormat="1" ht="22.5" customHeight="1">
      <c r="B164" s="143"/>
      <c r="C164" s="144"/>
      <c r="D164" s="144"/>
      <c r="E164" s="145" t="s">
        <v>5</v>
      </c>
      <c r="F164" s="232" t="s">
        <v>203</v>
      </c>
      <c r="G164" s="233"/>
      <c r="H164" s="233"/>
      <c r="I164" s="233"/>
      <c r="J164" s="144"/>
      <c r="K164" s="146" t="s">
        <v>5</v>
      </c>
      <c r="L164" s="144"/>
      <c r="M164" s="144"/>
      <c r="N164" s="144"/>
      <c r="O164" s="144"/>
      <c r="P164" s="144"/>
      <c r="Q164" s="144"/>
      <c r="R164" s="147"/>
      <c r="T164" s="148"/>
      <c r="U164" s="144"/>
      <c r="V164" s="144"/>
      <c r="W164" s="144"/>
      <c r="X164" s="144"/>
      <c r="Y164" s="144"/>
      <c r="Z164" s="144"/>
      <c r="AA164" s="149"/>
      <c r="AT164" s="150" t="s">
        <v>151</v>
      </c>
      <c r="AU164" s="150" t="s">
        <v>96</v>
      </c>
      <c r="AV164" s="10" t="s">
        <v>82</v>
      </c>
      <c r="AW164" s="10" t="s">
        <v>32</v>
      </c>
      <c r="AX164" s="10" t="s">
        <v>74</v>
      </c>
      <c r="AY164" s="150" t="s">
        <v>143</v>
      </c>
    </row>
    <row r="165" spans="2:65" s="11" customFormat="1" ht="22.5" customHeight="1">
      <c r="B165" s="151"/>
      <c r="C165" s="152"/>
      <c r="D165" s="152"/>
      <c r="E165" s="153" t="s">
        <v>5</v>
      </c>
      <c r="F165" s="226" t="s">
        <v>93</v>
      </c>
      <c r="G165" s="227"/>
      <c r="H165" s="227"/>
      <c r="I165" s="227"/>
      <c r="J165" s="152"/>
      <c r="K165" s="154">
        <v>36.94</v>
      </c>
      <c r="L165" s="152"/>
      <c r="M165" s="152"/>
      <c r="N165" s="152"/>
      <c r="O165" s="152"/>
      <c r="P165" s="152"/>
      <c r="Q165" s="152"/>
      <c r="R165" s="155"/>
      <c r="T165" s="156"/>
      <c r="U165" s="152"/>
      <c r="V165" s="152"/>
      <c r="W165" s="152"/>
      <c r="X165" s="152"/>
      <c r="Y165" s="152"/>
      <c r="Z165" s="152"/>
      <c r="AA165" s="157"/>
      <c r="AT165" s="158" t="s">
        <v>151</v>
      </c>
      <c r="AU165" s="158" t="s">
        <v>96</v>
      </c>
      <c r="AV165" s="11" t="s">
        <v>96</v>
      </c>
      <c r="AW165" s="11" t="s">
        <v>32</v>
      </c>
      <c r="AX165" s="11" t="s">
        <v>74</v>
      </c>
      <c r="AY165" s="158" t="s">
        <v>143</v>
      </c>
    </row>
    <row r="166" spans="2:65" s="12" customFormat="1" ht="22.5" customHeight="1">
      <c r="B166" s="159"/>
      <c r="C166" s="160"/>
      <c r="D166" s="160"/>
      <c r="E166" s="161" t="s">
        <v>5</v>
      </c>
      <c r="F166" s="230" t="s">
        <v>163</v>
      </c>
      <c r="G166" s="231"/>
      <c r="H166" s="231"/>
      <c r="I166" s="231"/>
      <c r="J166" s="160"/>
      <c r="K166" s="162">
        <v>76.58</v>
      </c>
      <c r="L166" s="160"/>
      <c r="M166" s="160"/>
      <c r="N166" s="160"/>
      <c r="O166" s="160"/>
      <c r="P166" s="160"/>
      <c r="Q166" s="160"/>
      <c r="R166" s="163"/>
      <c r="T166" s="164"/>
      <c r="U166" s="160"/>
      <c r="V166" s="160"/>
      <c r="W166" s="160"/>
      <c r="X166" s="160"/>
      <c r="Y166" s="160"/>
      <c r="Z166" s="160"/>
      <c r="AA166" s="165"/>
      <c r="AT166" s="166" t="s">
        <v>151</v>
      </c>
      <c r="AU166" s="166" t="s">
        <v>96</v>
      </c>
      <c r="AV166" s="12" t="s">
        <v>148</v>
      </c>
      <c r="AW166" s="12" t="s">
        <v>32</v>
      </c>
      <c r="AX166" s="12" t="s">
        <v>82</v>
      </c>
      <c r="AY166" s="166" t="s">
        <v>143</v>
      </c>
    </row>
    <row r="167" spans="2:65" s="1" customFormat="1" ht="31.5" customHeight="1">
      <c r="B167" s="133"/>
      <c r="C167" s="134" t="s">
        <v>214</v>
      </c>
      <c r="D167" s="134" t="s">
        <v>144</v>
      </c>
      <c r="E167" s="135" t="s">
        <v>215</v>
      </c>
      <c r="F167" s="214" t="s">
        <v>216</v>
      </c>
      <c r="G167" s="214"/>
      <c r="H167" s="214"/>
      <c r="I167" s="214"/>
      <c r="J167" s="136" t="s">
        <v>217</v>
      </c>
      <c r="K167" s="137">
        <v>137.84399999999999</v>
      </c>
      <c r="L167" s="211"/>
      <c r="M167" s="211"/>
      <c r="N167" s="211"/>
      <c r="O167" s="211"/>
      <c r="P167" s="211"/>
      <c r="Q167" s="211"/>
      <c r="R167" s="138"/>
      <c r="T167" s="139" t="s">
        <v>5</v>
      </c>
      <c r="U167" s="43" t="s">
        <v>39</v>
      </c>
      <c r="V167" s="140">
        <v>0</v>
      </c>
      <c r="W167" s="140">
        <f>V167*K167</f>
        <v>0</v>
      </c>
      <c r="X167" s="140">
        <v>0</v>
      </c>
      <c r="Y167" s="140">
        <f>X167*K167</f>
        <v>0</v>
      </c>
      <c r="Z167" s="140">
        <v>0</v>
      </c>
      <c r="AA167" s="141">
        <f>Z167*K167</f>
        <v>0</v>
      </c>
      <c r="AR167" s="20" t="s">
        <v>148</v>
      </c>
      <c r="AT167" s="20" t="s">
        <v>144</v>
      </c>
      <c r="AU167" s="20" t="s">
        <v>96</v>
      </c>
      <c r="AY167" s="20" t="s">
        <v>143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0" t="s">
        <v>82</v>
      </c>
      <c r="BK167" s="142">
        <f>ROUND(L167*K167,2)</f>
        <v>0</v>
      </c>
      <c r="BL167" s="20" t="s">
        <v>148</v>
      </c>
      <c r="BM167" s="20" t="s">
        <v>218</v>
      </c>
    </row>
    <row r="168" spans="2:65" s="11" customFormat="1" ht="22.5" customHeight="1">
      <c r="B168" s="151"/>
      <c r="C168" s="152"/>
      <c r="D168" s="152"/>
      <c r="E168" s="153" t="s">
        <v>5</v>
      </c>
      <c r="F168" s="212" t="s">
        <v>219</v>
      </c>
      <c r="G168" s="213"/>
      <c r="H168" s="213"/>
      <c r="I168" s="213"/>
      <c r="J168" s="152"/>
      <c r="K168" s="154">
        <v>137.84399999999999</v>
      </c>
      <c r="L168" s="152"/>
      <c r="M168" s="152"/>
      <c r="N168" s="152"/>
      <c r="O168" s="152"/>
      <c r="P168" s="152"/>
      <c r="Q168" s="152"/>
      <c r="R168" s="155"/>
      <c r="T168" s="156"/>
      <c r="U168" s="152"/>
      <c r="V168" s="152"/>
      <c r="W168" s="152"/>
      <c r="X168" s="152"/>
      <c r="Y168" s="152"/>
      <c r="Z168" s="152"/>
      <c r="AA168" s="157"/>
      <c r="AT168" s="158" t="s">
        <v>151</v>
      </c>
      <c r="AU168" s="158" t="s">
        <v>96</v>
      </c>
      <c r="AV168" s="11" t="s">
        <v>96</v>
      </c>
      <c r="AW168" s="11" t="s">
        <v>32</v>
      </c>
      <c r="AX168" s="11" t="s">
        <v>82</v>
      </c>
      <c r="AY168" s="158" t="s">
        <v>143</v>
      </c>
    </row>
    <row r="169" spans="2:65" s="1" customFormat="1" ht="31.5" customHeight="1">
      <c r="B169" s="133"/>
      <c r="C169" s="134" t="s">
        <v>220</v>
      </c>
      <c r="D169" s="134" t="s">
        <v>144</v>
      </c>
      <c r="E169" s="135" t="s">
        <v>221</v>
      </c>
      <c r="F169" s="214" t="s">
        <v>222</v>
      </c>
      <c r="G169" s="214"/>
      <c r="H169" s="214"/>
      <c r="I169" s="214"/>
      <c r="J169" s="136" t="s">
        <v>147</v>
      </c>
      <c r="K169" s="137">
        <v>39.64</v>
      </c>
      <c r="L169" s="211"/>
      <c r="M169" s="211"/>
      <c r="N169" s="211"/>
      <c r="O169" s="211"/>
      <c r="P169" s="211"/>
      <c r="Q169" s="211"/>
      <c r="R169" s="138"/>
      <c r="T169" s="139" t="s">
        <v>5</v>
      </c>
      <c r="U169" s="43" t="s">
        <v>39</v>
      </c>
      <c r="V169" s="140">
        <v>0.29899999999999999</v>
      </c>
      <c r="W169" s="140">
        <f>V169*K169</f>
        <v>11.852359999999999</v>
      </c>
      <c r="X169" s="140">
        <v>0</v>
      </c>
      <c r="Y169" s="140">
        <f>X169*K169</f>
        <v>0</v>
      </c>
      <c r="Z169" s="140">
        <v>0</v>
      </c>
      <c r="AA169" s="141">
        <f>Z169*K169</f>
        <v>0</v>
      </c>
      <c r="AR169" s="20" t="s">
        <v>148</v>
      </c>
      <c r="AT169" s="20" t="s">
        <v>144</v>
      </c>
      <c r="AU169" s="20" t="s">
        <v>96</v>
      </c>
      <c r="AY169" s="20" t="s">
        <v>143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0" t="s">
        <v>82</v>
      </c>
      <c r="BK169" s="142">
        <f>ROUND(L169*K169,2)</f>
        <v>0</v>
      </c>
      <c r="BL169" s="20" t="s">
        <v>148</v>
      </c>
      <c r="BM169" s="20" t="s">
        <v>223</v>
      </c>
    </row>
    <row r="170" spans="2:65" s="10" customFormat="1" ht="22.5" customHeight="1">
      <c r="B170" s="143"/>
      <c r="C170" s="144"/>
      <c r="D170" s="144"/>
      <c r="E170" s="145" t="s">
        <v>5</v>
      </c>
      <c r="F170" s="228" t="s">
        <v>224</v>
      </c>
      <c r="G170" s="229"/>
      <c r="H170" s="229"/>
      <c r="I170" s="229"/>
      <c r="J170" s="144"/>
      <c r="K170" s="146" t="s">
        <v>5</v>
      </c>
      <c r="L170" s="144"/>
      <c r="M170" s="144"/>
      <c r="N170" s="144"/>
      <c r="O170" s="144"/>
      <c r="P170" s="144"/>
      <c r="Q170" s="144"/>
      <c r="R170" s="147"/>
      <c r="T170" s="148"/>
      <c r="U170" s="144"/>
      <c r="V170" s="144"/>
      <c r="W170" s="144"/>
      <c r="X170" s="144"/>
      <c r="Y170" s="144"/>
      <c r="Z170" s="144"/>
      <c r="AA170" s="149"/>
      <c r="AT170" s="150" t="s">
        <v>151</v>
      </c>
      <c r="AU170" s="150" t="s">
        <v>96</v>
      </c>
      <c r="AV170" s="10" t="s">
        <v>82</v>
      </c>
      <c r="AW170" s="10" t="s">
        <v>32</v>
      </c>
      <c r="AX170" s="10" t="s">
        <v>74</v>
      </c>
      <c r="AY170" s="150" t="s">
        <v>143</v>
      </c>
    </row>
    <row r="171" spans="2:65" s="11" customFormat="1" ht="22.5" customHeight="1">
      <c r="B171" s="151"/>
      <c r="C171" s="152"/>
      <c r="D171" s="152"/>
      <c r="E171" s="153" t="s">
        <v>5</v>
      </c>
      <c r="F171" s="226" t="s">
        <v>225</v>
      </c>
      <c r="G171" s="227"/>
      <c r="H171" s="227"/>
      <c r="I171" s="227"/>
      <c r="J171" s="152"/>
      <c r="K171" s="154">
        <v>39.64</v>
      </c>
      <c r="L171" s="152"/>
      <c r="M171" s="152"/>
      <c r="N171" s="152"/>
      <c r="O171" s="152"/>
      <c r="P171" s="152"/>
      <c r="Q171" s="152"/>
      <c r="R171" s="155"/>
      <c r="T171" s="156"/>
      <c r="U171" s="152"/>
      <c r="V171" s="152"/>
      <c r="W171" s="152"/>
      <c r="X171" s="152"/>
      <c r="Y171" s="152"/>
      <c r="Z171" s="152"/>
      <c r="AA171" s="157"/>
      <c r="AT171" s="158" t="s">
        <v>151</v>
      </c>
      <c r="AU171" s="158" t="s">
        <v>96</v>
      </c>
      <c r="AV171" s="11" t="s">
        <v>96</v>
      </c>
      <c r="AW171" s="11" t="s">
        <v>32</v>
      </c>
      <c r="AX171" s="11" t="s">
        <v>74</v>
      </c>
      <c r="AY171" s="158" t="s">
        <v>143</v>
      </c>
    </row>
    <row r="172" spans="2:65" s="12" customFormat="1" ht="22.5" customHeight="1">
      <c r="B172" s="159"/>
      <c r="C172" s="160"/>
      <c r="D172" s="160"/>
      <c r="E172" s="161" t="s">
        <v>106</v>
      </c>
      <c r="F172" s="230" t="s">
        <v>163</v>
      </c>
      <c r="G172" s="231"/>
      <c r="H172" s="231"/>
      <c r="I172" s="231"/>
      <c r="J172" s="160"/>
      <c r="K172" s="162">
        <v>39.64</v>
      </c>
      <c r="L172" s="160"/>
      <c r="M172" s="160"/>
      <c r="N172" s="160"/>
      <c r="O172" s="160"/>
      <c r="P172" s="160"/>
      <c r="Q172" s="160"/>
      <c r="R172" s="163"/>
      <c r="T172" s="164"/>
      <c r="U172" s="160"/>
      <c r="V172" s="160"/>
      <c r="W172" s="160"/>
      <c r="X172" s="160"/>
      <c r="Y172" s="160"/>
      <c r="Z172" s="160"/>
      <c r="AA172" s="165"/>
      <c r="AT172" s="166" t="s">
        <v>151</v>
      </c>
      <c r="AU172" s="166" t="s">
        <v>96</v>
      </c>
      <c r="AV172" s="12" t="s">
        <v>148</v>
      </c>
      <c r="AW172" s="12" t="s">
        <v>32</v>
      </c>
      <c r="AX172" s="12" t="s">
        <v>82</v>
      </c>
      <c r="AY172" s="166" t="s">
        <v>143</v>
      </c>
    </row>
    <row r="173" spans="2:65" s="1" customFormat="1" ht="22.5" customHeight="1">
      <c r="B173" s="133"/>
      <c r="C173" s="167" t="s">
        <v>11</v>
      </c>
      <c r="D173" s="167" t="s">
        <v>226</v>
      </c>
      <c r="E173" s="168" t="s">
        <v>227</v>
      </c>
      <c r="F173" s="224" t="s">
        <v>228</v>
      </c>
      <c r="G173" s="224"/>
      <c r="H173" s="224"/>
      <c r="I173" s="224"/>
      <c r="J173" s="169" t="s">
        <v>217</v>
      </c>
      <c r="K173" s="170">
        <v>72.066000000000003</v>
      </c>
      <c r="L173" s="225"/>
      <c r="M173" s="225"/>
      <c r="N173" s="225"/>
      <c r="O173" s="211"/>
      <c r="P173" s="211"/>
      <c r="Q173" s="211"/>
      <c r="R173" s="138"/>
      <c r="T173" s="139" t="s">
        <v>5</v>
      </c>
      <c r="U173" s="43" t="s">
        <v>39</v>
      </c>
      <c r="V173" s="140">
        <v>0</v>
      </c>
      <c r="W173" s="140">
        <f>V173*K173</f>
        <v>0</v>
      </c>
      <c r="X173" s="140">
        <v>0</v>
      </c>
      <c r="Y173" s="140">
        <f>X173*K173</f>
        <v>0</v>
      </c>
      <c r="Z173" s="140">
        <v>0</v>
      </c>
      <c r="AA173" s="141">
        <f>Z173*K173</f>
        <v>0</v>
      </c>
      <c r="AR173" s="20" t="s">
        <v>188</v>
      </c>
      <c r="AT173" s="20" t="s">
        <v>226</v>
      </c>
      <c r="AU173" s="20" t="s">
        <v>96</v>
      </c>
      <c r="AY173" s="20" t="s">
        <v>143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20" t="s">
        <v>82</v>
      </c>
      <c r="BK173" s="142">
        <f>ROUND(L173*K173,2)</f>
        <v>0</v>
      </c>
      <c r="BL173" s="20" t="s">
        <v>148</v>
      </c>
      <c r="BM173" s="20" t="s">
        <v>229</v>
      </c>
    </row>
    <row r="174" spans="2:65" s="11" customFormat="1" ht="22.5" customHeight="1">
      <c r="B174" s="151"/>
      <c r="C174" s="152"/>
      <c r="D174" s="152"/>
      <c r="E174" s="153" t="s">
        <v>5</v>
      </c>
      <c r="F174" s="212" t="s">
        <v>230</v>
      </c>
      <c r="G174" s="213"/>
      <c r="H174" s="213"/>
      <c r="I174" s="213"/>
      <c r="J174" s="152"/>
      <c r="K174" s="154">
        <v>71.352000000000004</v>
      </c>
      <c r="L174" s="152"/>
      <c r="M174" s="152"/>
      <c r="N174" s="152"/>
      <c r="O174" s="152"/>
      <c r="P174" s="152"/>
      <c r="Q174" s="152"/>
      <c r="R174" s="155"/>
      <c r="T174" s="156"/>
      <c r="U174" s="152"/>
      <c r="V174" s="152"/>
      <c r="W174" s="152"/>
      <c r="X174" s="152"/>
      <c r="Y174" s="152"/>
      <c r="Z174" s="152"/>
      <c r="AA174" s="157"/>
      <c r="AT174" s="158" t="s">
        <v>151</v>
      </c>
      <c r="AU174" s="158" t="s">
        <v>96</v>
      </c>
      <c r="AV174" s="11" t="s">
        <v>96</v>
      </c>
      <c r="AW174" s="11" t="s">
        <v>32</v>
      </c>
      <c r="AX174" s="11" t="s">
        <v>82</v>
      </c>
      <c r="AY174" s="158" t="s">
        <v>143</v>
      </c>
    </row>
    <row r="175" spans="2:65" s="1" customFormat="1" ht="31.5" customHeight="1">
      <c r="B175" s="133"/>
      <c r="C175" s="134" t="s">
        <v>231</v>
      </c>
      <c r="D175" s="134" t="s">
        <v>144</v>
      </c>
      <c r="E175" s="135" t="s">
        <v>232</v>
      </c>
      <c r="F175" s="214" t="s">
        <v>233</v>
      </c>
      <c r="G175" s="214"/>
      <c r="H175" s="214"/>
      <c r="I175" s="214"/>
      <c r="J175" s="136" t="s">
        <v>147</v>
      </c>
      <c r="K175" s="137">
        <v>18.47</v>
      </c>
      <c r="L175" s="211"/>
      <c r="M175" s="211"/>
      <c r="N175" s="211"/>
      <c r="O175" s="211"/>
      <c r="P175" s="211"/>
      <c r="Q175" s="211"/>
      <c r="R175" s="138"/>
      <c r="T175" s="139" t="s">
        <v>5</v>
      </c>
      <c r="U175" s="43" t="s">
        <v>39</v>
      </c>
      <c r="V175" s="140">
        <v>1.5</v>
      </c>
      <c r="W175" s="140">
        <f>V175*K175</f>
        <v>27.704999999999998</v>
      </c>
      <c r="X175" s="140">
        <v>0</v>
      </c>
      <c r="Y175" s="140">
        <f>X175*K175</f>
        <v>0</v>
      </c>
      <c r="Z175" s="140">
        <v>0</v>
      </c>
      <c r="AA175" s="141">
        <f>Z175*K175</f>
        <v>0</v>
      </c>
      <c r="AR175" s="20" t="s">
        <v>148</v>
      </c>
      <c r="AT175" s="20" t="s">
        <v>144</v>
      </c>
      <c r="AU175" s="20" t="s">
        <v>96</v>
      </c>
      <c r="AY175" s="20" t="s">
        <v>143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0" t="s">
        <v>82</v>
      </c>
      <c r="BK175" s="142">
        <f>ROUND(L175*K175,2)</f>
        <v>0</v>
      </c>
      <c r="BL175" s="20" t="s">
        <v>148</v>
      </c>
      <c r="BM175" s="20" t="s">
        <v>234</v>
      </c>
    </row>
    <row r="176" spans="2:65" s="10" customFormat="1" ht="22.5" customHeight="1">
      <c r="B176" s="143"/>
      <c r="C176" s="144"/>
      <c r="D176" s="144"/>
      <c r="E176" s="145" t="s">
        <v>5</v>
      </c>
      <c r="F176" s="228" t="s">
        <v>235</v>
      </c>
      <c r="G176" s="229"/>
      <c r="H176" s="229"/>
      <c r="I176" s="229"/>
      <c r="J176" s="144"/>
      <c r="K176" s="146" t="s">
        <v>5</v>
      </c>
      <c r="L176" s="144"/>
      <c r="M176" s="144"/>
      <c r="N176" s="144"/>
      <c r="O176" s="144"/>
      <c r="P176" s="144"/>
      <c r="Q176" s="144"/>
      <c r="R176" s="147"/>
      <c r="T176" s="148"/>
      <c r="U176" s="144"/>
      <c r="V176" s="144"/>
      <c r="W176" s="144"/>
      <c r="X176" s="144"/>
      <c r="Y176" s="144"/>
      <c r="Z176" s="144"/>
      <c r="AA176" s="149"/>
      <c r="AT176" s="150" t="s">
        <v>151</v>
      </c>
      <c r="AU176" s="150" t="s">
        <v>96</v>
      </c>
      <c r="AV176" s="10" t="s">
        <v>82</v>
      </c>
      <c r="AW176" s="10" t="s">
        <v>32</v>
      </c>
      <c r="AX176" s="10" t="s">
        <v>74</v>
      </c>
      <c r="AY176" s="150" t="s">
        <v>143</v>
      </c>
    </row>
    <row r="177" spans="2:65" s="11" customFormat="1" ht="22.5" customHeight="1">
      <c r="B177" s="151"/>
      <c r="C177" s="152"/>
      <c r="D177" s="152"/>
      <c r="E177" s="153" t="s">
        <v>5</v>
      </c>
      <c r="F177" s="226" t="s">
        <v>236</v>
      </c>
      <c r="G177" s="227"/>
      <c r="H177" s="227"/>
      <c r="I177" s="227"/>
      <c r="J177" s="152"/>
      <c r="K177" s="154">
        <v>18.47</v>
      </c>
      <c r="L177" s="152"/>
      <c r="M177" s="152"/>
      <c r="N177" s="152"/>
      <c r="O177" s="152"/>
      <c r="P177" s="152"/>
      <c r="Q177" s="152"/>
      <c r="R177" s="155"/>
      <c r="T177" s="156"/>
      <c r="U177" s="152"/>
      <c r="V177" s="152"/>
      <c r="W177" s="152"/>
      <c r="X177" s="152"/>
      <c r="Y177" s="152"/>
      <c r="Z177" s="152"/>
      <c r="AA177" s="157"/>
      <c r="AT177" s="158" t="s">
        <v>151</v>
      </c>
      <c r="AU177" s="158" t="s">
        <v>96</v>
      </c>
      <c r="AV177" s="11" t="s">
        <v>96</v>
      </c>
      <c r="AW177" s="11" t="s">
        <v>32</v>
      </c>
      <c r="AX177" s="11" t="s">
        <v>82</v>
      </c>
      <c r="AY177" s="158" t="s">
        <v>143</v>
      </c>
    </row>
    <row r="178" spans="2:65" s="1" customFormat="1" ht="31.5" customHeight="1">
      <c r="B178" s="133"/>
      <c r="C178" s="134" t="s">
        <v>237</v>
      </c>
      <c r="D178" s="134" t="s">
        <v>144</v>
      </c>
      <c r="E178" s="135" t="s">
        <v>238</v>
      </c>
      <c r="F178" s="214" t="s">
        <v>239</v>
      </c>
      <c r="G178" s="214"/>
      <c r="H178" s="214"/>
      <c r="I178" s="214"/>
      <c r="J178" s="136" t="s">
        <v>147</v>
      </c>
      <c r="K178" s="137">
        <v>18.47</v>
      </c>
      <c r="L178" s="211"/>
      <c r="M178" s="211"/>
      <c r="N178" s="211"/>
      <c r="O178" s="211"/>
      <c r="P178" s="211"/>
      <c r="Q178" s="211"/>
      <c r="R178" s="138"/>
      <c r="T178" s="139" t="s">
        <v>5</v>
      </c>
      <c r="U178" s="43" t="s">
        <v>39</v>
      </c>
      <c r="V178" s="140">
        <v>0.28599999999999998</v>
      </c>
      <c r="W178" s="140">
        <f>V178*K178</f>
        <v>5.2824199999999992</v>
      </c>
      <c r="X178" s="140">
        <v>0</v>
      </c>
      <c r="Y178" s="140">
        <f>X178*K178</f>
        <v>0</v>
      </c>
      <c r="Z178" s="140">
        <v>0</v>
      </c>
      <c r="AA178" s="141">
        <f>Z178*K178</f>
        <v>0</v>
      </c>
      <c r="AR178" s="20" t="s">
        <v>148</v>
      </c>
      <c r="AT178" s="20" t="s">
        <v>144</v>
      </c>
      <c r="AU178" s="20" t="s">
        <v>96</v>
      </c>
      <c r="AY178" s="20" t="s">
        <v>143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0" t="s">
        <v>82</v>
      </c>
      <c r="BK178" s="142">
        <f>ROUND(L178*K178,2)</f>
        <v>0</v>
      </c>
      <c r="BL178" s="20" t="s">
        <v>148</v>
      </c>
      <c r="BM178" s="20" t="s">
        <v>240</v>
      </c>
    </row>
    <row r="179" spans="2:65" s="10" customFormat="1" ht="22.5" customHeight="1">
      <c r="B179" s="143"/>
      <c r="C179" s="144"/>
      <c r="D179" s="144"/>
      <c r="E179" s="145" t="s">
        <v>5</v>
      </c>
      <c r="F179" s="228" t="s">
        <v>241</v>
      </c>
      <c r="G179" s="229"/>
      <c r="H179" s="229"/>
      <c r="I179" s="229"/>
      <c r="J179" s="144"/>
      <c r="K179" s="146" t="s">
        <v>5</v>
      </c>
      <c r="L179" s="144"/>
      <c r="M179" s="144"/>
      <c r="N179" s="144"/>
      <c r="O179" s="144"/>
      <c r="P179" s="144"/>
      <c r="Q179" s="144"/>
      <c r="R179" s="147"/>
      <c r="T179" s="148"/>
      <c r="U179" s="144"/>
      <c r="V179" s="144"/>
      <c r="W179" s="144"/>
      <c r="X179" s="144"/>
      <c r="Y179" s="144"/>
      <c r="Z179" s="144"/>
      <c r="AA179" s="149"/>
      <c r="AT179" s="150" t="s">
        <v>151</v>
      </c>
      <c r="AU179" s="150" t="s">
        <v>96</v>
      </c>
      <c r="AV179" s="10" t="s">
        <v>82</v>
      </c>
      <c r="AW179" s="10" t="s">
        <v>32</v>
      </c>
      <c r="AX179" s="10" t="s">
        <v>74</v>
      </c>
      <c r="AY179" s="150" t="s">
        <v>143</v>
      </c>
    </row>
    <row r="180" spans="2:65" s="11" customFormat="1" ht="22.5" customHeight="1">
      <c r="B180" s="151"/>
      <c r="C180" s="152"/>
      <c r="D180" s="152"/>
      <c r="E180" s="153" t="s">
        <v>5</v>
      </c>
      <c r="F180" s="226" t="s">
        <v>242</v>
      </c>
      <c r="G180" s="227"/>
      <c r="H180" s="227"/>
      <c r="I180" s="227"/>
      <c r="J180" s="152"/>
      <c r="K180" s="154">
        <v>34.24</v>
      </c>
      <c r="L180" s="152"/>
      <c r="M180" s="152"/>
      <c r="N180" s="152"/>
      <c r="O180" s="152"/>
      <c r="P180" s="152"/>
      <c r="Q180" s="152"/>
      <c r="R180" s="155"/>
      <c r="T180" s="156"/>
      <c r="U180" s="152"/>
      <c r="V180" s="152"/>
      <c r="W180" s="152"/>
      <c r="X180" s="152"/>
      <c r="Y180" s="152"/>
      <c r="Z180" s="152"/>
      <c r="AA180" s="157"/>
      <c r="AT180" s="158" t="s">
        <v>151</v>
      </c>
      <c r="AU180" s="158" t="s">
        <v>96</v>
      </c>
      <c r="AV180" s="11" t="s">
        <v>96</v>
      </c>
      <c r="AW180" s="11" t="s">
        <v>32</v>
      </c>
      <c r="AX180" s="11" t="s">
        <v>74</v>
      </c>
      <c r="AY180" s="158" t="s">
        <v>143</v>
      </c>
    </row>
    <row r="181" spans="2:65" s="11" customFormat="1" ht="22.5" customHeight="1">
      <c r="B181" s="151"/>
      <c r="C181" s="152"/>
      <c r="D181" s="152"/>
      <c r="E181" s="153" t="s">
        <v>5</v>
      </c>
      <c r="F181" s="226" t="s">
        <v>243</v>
      </c>
      <c r="G181" s="227"/>
      <c r="H181" s="227"/>
      <c r="I181" s="227"/>
      <c r="J181" s="152"/>
      <c r="K181" s="154">
        <v>2.7</v>
      </c>
      <c r="L181" s="152"/>
      <c r="M181" s="152"/>
      <c r="N181" s="152"/>
      <c r="O181" s="152"/>
      <c r="P181" s="152"/>
      <c r="Q181" s="152"/>
      <c r="R181" s="155"/>
      <c r="T181" s="156"/>
      <c r="U181" s="152"/>
      <c r="V181" s="152"/>
      <c r="W181" s="152"/>
      <c r="X181" s="152"/>
      <c r="Y181" s="152"/>
      <c r="Z181" s="152"/>
      <c r="AA181" s="157"/>
      <c r="AT181" s="158" t="s">
        <v>151</v>
      </c>
      <c r="AU181" s="158" t="s">
        <v>96</v>
      </c>
      <c r="AV181" s="11" t="s">
        <v>96</v>
      </c>
      <c r="AW181" s="11" t="s">
        <v>32</v>
      </c>
      <c r="AX181" s="11" t="s">
        <v>74</v>
      </c>
      <c r="AY181" s="158" t="s">
        <v>143</v>
      </c>
    </row>
    <row r="182" spans="2:65" s="12" customFormat="1" ht="22.5" customHeight="1">
      <c r="B182" s="159"/>
      <c r="C182" s="160"/>
      <c r="D182" s="160"/>
      <c r="E182" s="161" t="s">
        <v>93</v>
      </c>
      <c r="F182" s="230" t="s">
        <v>163</v>
      </c>
      <c r="G182" s="231"/>
      <c r="H182" s="231"/>
      <c r="I182" s="231"/>
      <c r="J182" s="160"/>
      <c r="K182" s="162">
        <v>36.94</v>
      </c>
      <c r="L182" s="160"/>
      <c r="M182" s="160"/>
      <c r="N182" s="160"/>
      <c r="O182" s="160"/>
      <c r="P182" s="160"/>
      <c r="Q182" s="160"/>
      <c r="R182" s="163"/>
      <c r="T182" s="164"/>
      <c r="U182" s="160"/>
      <c r="V182" s="160"/>
      <c r="W182" s="160"/>
      <c r="X182" s="160"/>
      <c r="Y182" s="160"/>
      <c r="Z182" s="160"/>
      <c r="AA182" s="165"/>
      <c r="AT182" s="166" t="s">
        <v>151</v>
      </c>
      <c r="AU182" s="166" t="s">
        <v>96</v>
      </c>
      <c r="AV182" s="12" t="s">
        <v>148</v>
      </c>
      <c r="AW182" s="12" t="s">
        <v>32</v>
      </c>
      <c r="AX182" s="12" t="s">
        <v>74</v>
      </c>
      <c r="AY182" s="166" t="s">
        <v>143</v>
      </c>
    </row>
    <row r="183" spans="2:65" s="10" customFormat="1" ht="22.5" customHeight="1">
      <c r="B183" s="143"/>
      <c r="C183" s="144"/>
      <c r="D183" s="144"/>
      <c r="E183" s="145" t="s">
        <v>5</v>
      </c>
      <c r="F183" s="232" t="s">
        <v>244</v>
      </c>
      <c r="G183" s="233"/>
      <c r="H183" s="233"/>
      <c r="I183" s="233"/>
      <c r="J183" s="144"/>
      <c r="K183" s="146" t="s">
        <v>5</v>
      </c>
      <c r="L183" s="144"/>
      <c r="M183" s="144"/>
      <c r="N183" s="144"/>
      <c r="O183" s="144"/>
      <c r="P183" s="144"/>
      <c r="Q183" s="144"/>
      <c r="R183" s="147"/>
      <c r="T183" s="148"/>
      <c r="U183" s="144"/>
      <c r="V183" s="144"/>
      <c r="W183" s="144"/>
      <c r="X183" s="144"/>
      <c r="Y183" s="144"/>
      <c r="Z183" s="144"/>
      <c r="AA183" s="149"/>
      <c r="AT183" s="150" t="s">
        <v>151</v>
      </c>
      <c r="AU183" s="150" t="s">
        <v>96</v>
      </c>
      <c r="AV183" s="10" t="s">
        <v>82</v>
      </c>
      <c r="AW183" s="10" t="s">
        <v>32</v>
      </c>
      <c r="AX183" s="10" t="s">
        <v>74</v>
      </c>
      <c r="AY183" s="150" t="s">
        <v>143</v>
      </c>
    </row>
    <row r="184" spans="2:65" s="11" customFormat="1" ht="22.5" customHeight="1">
      <c r="B184" s="151"/>
      <c r="C184" s="152"/>
      <c r="D184" s="152"/>
      <c r="E184" s="153" t="s">
        <v>5</v>
      </c>
      <c r="F184" s="226" t="s">
        <v>236</v>
      </c>
      <c r="G184" s="227"/>
      <c r="H184" s="227"/>
      <c r="I184" s="227"/>
      <c r="J184" s="152"/>
      <c r="K184" s="154">
        <v>18.47</v>
      </c>
      <c r="L184" s="152"/>
      <c r="M184" s="152"/>
      <c r="N184" s="152"/>
      <c r="O184" s="152"/>
      <c r="P184" s="152"/>
      <c r="Q184" s="152"/>
      <c r="R184" s="155"/>
      <c r="T184" s="156"/>
      <c r="U184" s="152"/>
      <c r="V184" s="152"/>
      <c r="W184" s="152"/>
      <c r="X184" s="152"/>
      <c r="Y184" s="152"/>
      <c r="Z184" s="152"/>
      <c r="AA184" s="157"/>
      <c r="AT184" s="158" t="s">
        <v>151</v>
      </c>
      <c r="AU184" s="158" t="s">
        <v>96</v>
      </c>
      <c r="AV184" s="11" t="s">
        <v>96</v>
      </c>
      <c r="AW184" s="11" t="s">
        <v>32</v>
      </c>
      <c r="AX184" s="11" t="s">
        <v>82</v>
      </c>
      <c r="AY184" s="158" t="s">
        <v>143</v>
      </c>
    </row>
    <row r="185" spans="2:65" s="1" customFormat="1" ht="22.5" customHeight="1">
      <c r="B185" s="133"/>
      <c r="C185" s="167" t="s">
        <v>245</v>
      </c>
      <c r="D185" s="167" t="s">
        <v>226</v>
      </c>
      <c r="E185" s="168" t="s">
        <v>246</v>
      </c>
      <c r="F185" s="224" t="s">
        <v>247</v>
      </c>
      <c r="G185" s="224"/>
      <c r="H185" s="224"/>
      <c r="I185" s="224"/>
      <c r="J185" s="169" t="s">
        <v>217</v>
      </c>
      <c r="K185" s="170">
        <v>67.156999999999996</v>
      </c>
      <c r="L185" s="225"/>
      <c r="M185" s="225"/>
      <c r="N185" s="225"/>
      <c r="O185" s="211"/>
      <c r="P185" s="211"/>
      <c r="Q185" s="211"/>
      <c r="R185" s="138"/>
      <c r="T185" s="139" t="s">
        <v>5</v>
      </c>
      <c r="U185" s="43" t="s">
        <v>39</v>
      </c>
      <c r="V185" s="140">
        <v>0</v>
      </c>
      <c r="W185" s="140">
        <f>V185*K185</f>
        <v>0</v>
      </c>
      <c r="X185" s="140">
        <v>0</v>
      </c>
      <c r="Y185" s="140">
        <f>X185*K185</f>
        <v>0</v>
      </c>
      <c r="Z185" s="140">
        <v>0</v>
      </c>
      <c r="AA185" s="141">
        <f>Z185*K185</f>
        <v>0</v>
      </c>
      <c r="AR185" s="20" t="s">
        <v>188</v>
      </c>
      <c r="AT185" s="20" t="s">
        <v>226</v>
      </c>
      <c r="AU185" s="20" t="s">
        <v>96</v>
      </c>
      <c r="AY185" s="20" t="s">
        <v>143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0" t="s">
        <v>82</v>
      </c>
      <c r="BK185" s="142">
        <f>ROUND(L185*K185,2)</f>
        <v>0</v>
      </c>
      <c r="BL185" s="20" t="s">
        <v>148</v>
      </c>
      <c r="BM185" s="20" t="s">
        <v>248</v>
      </c>
    </row>
    <row r="186" spans="2:65" s="11" customFormat="1" ht="22.5" customHeight="1">
      <c r="B186" s="151"/>
      <c r="C186" s="152"/>
      <c r="D186" s="152"/>
      <c r="E186" s="153" t="s">
        <v>5</v>
      </c>
      <c r="F186" s="212" t="s">
        <v>249</v>
      </c>
      <c r="G186" s="213"/>
      <c r="H186" s="213"/>
      <c r="I186" s="213"/>
      <c r="J186" s="152"/>
      <c r="K186" s="154">
        <v>66.492000000000004</v>
      </c>
      <c r="L186" s="152"/>
      <c r="M186" s="152"/>
      <c r="N186" s="152"/>
      <c r="O186" s="152"/>
      <c r="P186" s="152"/>
      <c r="Q186" s="152"/>
      <c r="R186" s="155"/>
      <c r="T186" s="156"/>
      <c r="U186" s="152"/>
      <c r="V186" s="152"/>
      <c r="W186" s="152"/>
      <c r="X186" s="152"/>
      <c r="Y186" s="152"/>
      <c r="Z186" s="152"/>
      <c r="AA186" s="157"/>
      <c r="AT186" s="158" t="s">
        <v>151</v>
      </c>
      <c r="AU186" s="158" t="s">
        <v>96</v>
      </c>
      <c r="AV186" s="11" t="s">
        <v>96</v>
      </c>
      <c r="AW186" s="11" t="s">
        <v>32</v>
      </c>
      <c r="AX186" s="11" t="s">
        <v>82</v>
      </c>
      <c r="AY186" s="158" t="s">
        <v>143</v>
      </c>
    </row>
    <row r="187" spans="2:65" s="9" customFormat="1" ht="29.85" customHeight="1">
      <c r="B187" s="122"/>
      <c r="C187" s="123"/>
      <c r="D187" s="132" t="s">
        <v>120</v>
      </c>
      <c r="E187" s="132"/>
      <c r="F187" s="132"/>
      <c r="G187" s="132"/>
      <c r="H187" s="132"/>
      <c r="I187" s="132"/>
      <c r="J187" s="132"/>
      <c r="K187" s="132"/>
      <c r="L187" s="132"/>
      <c r="M187" s="132"/>
      <c r="N187" s="218"/>
      <c r="O187" s="219"/>
      <c r="P187" s="219"/>
      <c r="Q187" s="219"/>
      <c r="R187" s="125"/>
      <c r="T187" s="126"/>
      <c r="U187" s="123"/>
      <c r="V187" s="123"/>
      <c r="W187" s="127">
        <f>SUM(W188:W192)</f>
        <v>0</v>
      </c>
      <c r="X187" s="123"/>
      <c r="Y187" s="127">
        <f>SUM(Y188:Y192)</f>
        <v>2.484</v>
      </c>
      <c r="Z187" s="123"/>
      <c r="AA187" s="128">
        <f>SUM(AA188:AA192)</f>
        <v>0</v>
      </c>
      <c r="AR187" s="129" t="s">
        <v>82</v>
      </c>
      <c r="AT187" s="130" t="s">
        <v>73</v>
      </c>
      <c r="AU187" s="130" t="s">
        <v>82</v>
      </c>
      <c r="AY187" s="129" t="s">
        <v>143</v>
      </c>
      <c r="BK187" s="131">
        <f>SUM(BK188:BK192)</f>
        <v>0</v>
      </c>
    </row>
    <row r="188" spans="2:65" s="1" customFormat="1" ht="22.5" customHeight="1">
      <c r="B188" s="133"/>
      <c r="C188" s="134" t="s">
        <v>250</v>
      </c>
      <c r="D188" s="134" t="s">
        <v>144</v>
      </c>
      <c r="E188" s="135" t="s">
        <v>251</v>
      </c>
      <c r="F188" s="214" t="s">
        <v>252</v>
      </c>
      <c r="G188" s="214"/>
      <c r="H188" s="214"/>
      <c r="I188" s="214"/>
      <c r="J188" s="136" t="s">
        <v>147</v>
      </c>
      <c r="K188" s="137">
        <v>3.6</v>
      </c>
      <c r="L188" s="211"/>
      <c r="M188" s="211"/>
      <c r="N188" s="211"/>
      <c r="O188" s="211"/>
      <c r="P188" s="211"/>
      <c r="Q188" s="211"/>
      <c r="R188" s="138"/>
      <c r="T188" s="139" t="s">
        <v>5</v>
      </c>
      <c r="U188" s="43" t="s">
        <v>39</v>
      </c>
      <c r="V188" s="140">
        <v>0</v>
      </c>
      <c r="W188" s="140">
        <f>V188*K188</f>
        <v>0</v>
      </c>
      <c r="X188" s="140">
        <v>0</v>
      </c>
      <c r="Y188" s="140">
        <f>X188*K188</f>
        <v>0</v>
      </c>
      <c r="Z188" s="140">
        <v>0</v>
      </c>
      <c r="AA188" s="141">
        <f>Z188*K188</f>
        <v>0</v>
      </c>
      <c r="AR188" s="20" t="s">
        <v>148</v>
      </c>
      <c r="AT188" s="20" t="s">
        <v>144</v>
      </c>
      <c r="AU188" s="20" t="s">
        <v>96</v>
      </c>
      <c r="AY188" s="20" t="s">
        <v>143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0" t="s">
        <v>82</v>
      </c>
      <c r="BK188" s="142">
        <f>ROUND(L188*K188,2)</f>
        <v>0</v>
      </c>
      <c r="BL188" s="20" t="s">
        <v>148</v>
      </c>
      <c r="BM188" s="20" t="s">
        <v>253</v>
      </c>
    </row>
    <row r="189" spans="2:65" s="11" customFormat="1" ht="22.5" customHeight="1">
      <c r="B189" s="151"/>
      <c r="C189" s="152"/>
      <c r="D189" s="152"/>
      <c r="E189" s="153" t="s">
        <v>5</v>
      </c>
      <c r="F189" s="212" t="s">
        <v>254</v>
      </c>
      <c r="G189" s="213"/>
      <c r="H189" s="213"/>
      <c r="I189" s="213"/>
      <c r="J189" s="152"/>
      <c r="K189" s="154">
        <v>3.6</v>
      </c>
      <c r="L189" s="152"/>
      <c r="M189" s="152"/>
      <c r="N189" s="152"/>
      <c r="O189" s="152"/>
      <c r="P189" s="152"/>
      <c r="Q189" s="152"/>
      <c r="R189" s="155"/>
      <c r="T189" s="156"/>
      <c r="U189" s="152"/>
      <c r="V189" s="152"/>
      <c r="W189" s="152"/>
      <c r="X189" s="152"/>
      <c r="Y189" s="152"/>
      <c r="Z189" s="152"/>
      <c r="AA189" s="157"/>
      <c r="AT189" s="158" t="s">
        <v>151</v>
      </c>
      <c r="AU189" s="158" t="s">
        <v>96</v>
      </c>
      <c r="AV189" s="11" t="s">
        <v>96</v>
      </c>
      <c r="AW189" s="11" t="s">
        <v>32</v>
      </c>
      <c r="AX189" s="11" t="s">
        <v>82</v>
      </c>
      <c r="AY189" s="158" t="s">
        <v>143</v>
      </c>
    </row>
    <row r="190" spans="2:65" s="1" customFormat="1" ht="22.5" customHeight="1">
      <c r="B190" s="133"/>
      <c r="C190" s="134" t="s">
        <v>255</v>
      </c>
      <c r="D190" s="134" t="s">
        <v>144</v>
      </c>
      <c r="E190" s="135" t="s">
        <v>256</v>
      </c>
      <c r="F190" s="214" t="s">
        <v>257</v>
      </c>
      <c r="G190" s="214"/>
      <c r="H190" s="214"/>
      <c r="I190" s="214"/>
      <c r="J190" s="136" t="s">
        <v>147</v>
      </c>
      <c r="K190" s="137">
        <v>1.38</v>
      </c>
      <c r="L190" s="211"/>
      <c r="M190" s="211"/>
      <c r="N190" s="211"/>
      <c r="O190" s="211"/>
      <c r="P190" s="211"/>
      <c r="Q190" s="211"/>
      <c r="R190" s="138"/>
      <c r="T190" s="139" t="s">
        <v>5</v>
      </c>
      <c r="U190" s="43" t="s">
        <v>39</v>
      </c>
      <c r="V190" s="140">
        <v>0</v>
      </c>
      <c r="W190" s="140">
        <f>V190*K190</f>
        <v>0</v>
      </c>
      <c r="X190" s="140">
        <v>0</v>
      </c>
      <c r="Y190" s="140">
        <f>X190*K190</f>
        <v>0</v>
      </c>
      <c r="Z190" s="140">
        <v>0</v>
      </c>
      <c r="AA190" s="141">
        <f>Z190*K190</f>
        <v>0</v>
      </c>
      <c r="AR190" s="20" t="s">
        <v>148</v>
      </c>
      <c r="AT190" s="20" t="s">
        <v>144</v>
      </c>
      <c r="AU190" s="20" t="s">
        <v>96</v>
      </c>
      <c r="AY190" s="20" t="s">
        <v>143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0" t="s">
        <v>82</v>
      </c>
      <c r="BK190" s="142">
        <f>ROUND(L190*K190,2)</f>
        <v>0</v>
      </c>
      <c r="BL190" s="20" t="s">
        <v>148</v>
      </c>
      <c r="BM190" s="20" t="s">
        <v>258</v>
      </c>
    </row>
    <row r="191" spans="2:65" s="11" customFormat="1" ht="22.5" customHeight="1">
      <c r="B191" s="151"/>
      <c r="C191" s="152"/>
      <c r="D191" s="152"/>
      <c r="E191" s="153" t="s">
        <v>5</v>
      </c>
      <c r="F191" s="212" t="s">
        <v>259</v>
      </c>
      <c r="G191" s="213"/>
      <c r="H191" s="213"/>
      <c r="I191" s="213"/>
      <c r="J191" s="152"/>
      <c r="K191" s="154">
        <v>1.38</v>
      </c>
      <c r="L191" s="152"/>
      <c r="M191" s="152"/>
      <c r="N191" s="152"/>
      <c r="O191" s="152"/>
      <c r="P191" s="152"/>
      <c r="Q191" s="152"/>
      <c r="R191" s="155"/>
      <c r="T191" s="156"/>
      <c r="U191" s="152"/>
      <c r="V191" s="152"/>
      <c r="W191" s="152"/>
      <c r="X191" s="152"/>
      <c r="Y191" s="152"/>
      <c r="Z191" s="152"/>
      <c r="AA191" s="157"/>
      <c r="AT191" s="158" t="s">
        <v>151</v>
      </c>
      <c r="AU191" s="158" t="s">
        <v>96</v>
      </c>
      <c r="AV191" s="11" t="s">
        <v>96</v>
      </c>
      <c r="AW191" s="11" t="s">
        <v>32</v>
      </c>
      <c r="AX191" s="11" t="s">
        <v>82</v>
      </c>
      <c r="AY191" s="158" t="s">
        <v>143</v>
      </c>
    </row>
    <row r="192" spans="2:65" s="1" customFormat="1" ht="22.5" customHeight="1">
      <c r="B192" s="133"/>
      <c r="C192" s="167" t="s">
        <v>10</v>
      </c>
      <c r="D192" s="167" t="s">
        <v>226</v>
      </c>
      <c r="E192" s="168" t="s">
        <v>246</v>
      </c>
      <c r="F192" s="224" t="s">
        <v>247</v>
      </c>
      <c r="G192" s="224"/>
      <c r="H192" s="224"/>
      <c r="I192" s="224"/>
      <c r="J192" s="169" t="s">
        <v>217</v>
      </c>
      <c r="K192" s="170">
        <v>2.484</v>
      </c>
      <c r="L192" s="225"/>
      <c r="M192" s="225"/>
      <c r="N192" s="225"/>
      <c r="O192" s="211"/>
      <c r="P192" s="211"/>
      <c r="Q192" s="211"/>
      <c r="R192" s="138"/>
      <c r="T192" s="139" t="s">
        <v>5</v>
      </c>
      <c r="U192" s="43" t="s">
        <v>39</v>
      </c>
      <c r="V192" s="140">
        <v>0</v>
      </c>
      <c r="W192" s="140">
        <f>V192*K192</f>
        <v>0</v>
      </c>
      <c r="X192" s="140">
        <v>1</v>
      </c>
      <c r="Y192" s="140">
        <f>X192*K192</f>
        <v>2.484</v>
      </c>
      <c r="Z192" s="140">
        <v>0</v>
      </c>
      <c r="AA192" s="141">
        <f>Z192*K192</f>
        <v>0</v>
      </c>
      <c r="AR192" s="20" t="s">
        <v>188</v>
      </c>
      <c r="AT192" s="20" t="s">
        <v>226</v>
      </c>
      <c r="AU192" s="20" t="s">
        <v>96</v>
      </c>
      <c r="AY192" s="20" t="s">
        <v>143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0" t="s">
        <v>82</v>
      </c>
      <c r="BK192" s="142">
        <f>ROUND(L192*K192,2)</f>
        <v>0</v>
      </c>
      <c r="BL192" s="20" t="s">
        <v>148</v>
      </c>
      <c r="BM192" s="20" t="s">
        <v>260</v>
      </c>
    </row>
    <row r="193" spans="2:65" s="9" customFormat="1" ht="29.85" customHeight="1">
      <c r="B193" s="122"/>
      <c r="C193" s="123"/>
      <c r="D193" s="132" t="s">
        <v>121</v>
      </c>
      <c r="E193" s="132"/>
      <c r="F193" s="132"/>
      <c r="G193" s="132"/>
      <c r="H193" s="132"/>
      <c r="I193" s="132"/>
      <c r="J193" s="132"/>
      <c r="K193" s="132"/>
      <c r="L193" s="132"/>
      <c r="M193" s="132"/>
      <c r="N193" s="220"/>
      <c r="O193" s="221"/>
      <c r="P193" s="221"/>
      <c r="Q193" s="221"/>
      <c r="R193" s="125"/>
      <c r="T193" s="126"/>
      <c r="U193" s="123"/>
      <c r="V193" s="123"/>
      <c r="W193" s="127">
        <f>SUM(W194:W196)</f>
        <v>0</v>
      </c>
      <c r="X193" s="123"/>
      <c r="Y193" s="127">
        <f>SUM(Y194:Y196)</f>
        <v>0</v>
      </c>
      <c r="Z193" s="123"/>
      <c r="AA193" s="128">
        <f>SUM(AA194:AA196)</f>
        <v>0</v>
      </c>
      <c r="AR193" s="129" t="s">
        <v>82</v>
      </c>
      <c r="AT193" s="130" t="s">
        <v>73</v>
      </c>
      <c r="AU193" s="130" t="s">
        <v>82</v>
      </c>
      <c r="AY193" s="129" t="s">
        <v>143</v>
      </c>
      <c r="BK193" s="131">
        <f>SUM(BK194:BK196)</f>
        <v>0</v>
      </c>
    </row>
    <row r="194" spans="2:65" s="1" customFormat="1" ht="22.5" customHeight="1">
      <c r="B194" s="133"/>
      <c r="C194" s="134" t="s">
        <v>261</v>
      </c>
      <c r="D194" s="134" t="s">
        <v>144</v>
      </c>
      <c r="E194" s="135" t="s">
        <v>262</v>
      </c>
      <c r="F194" s="214" t="s">
        <v>263</v>
      </c>
      <c r="G194" s="214"/>
      <c r="H194" s="214"/>
      <c r="I194" s="214"/>
      <c r="J194" s="136" t="s">
        <v>264</v>
      </c>
      <c r="K194" s="137">
        <v>6</v>
      </c>
      <c r="L194" s="211"/>
      <c r="M194" s="211"/>
      <c r="N194" s="211"/>
      <c r="O194" s="211"/>
      <c r="P194" s="211"/>
      <c r="Q194" s="211"/>
      <c r="R194" s="138"/>
      <c r="T194" s="139" t="s">
        <v>5</v>
      </c>
      <c r="U194" s="43" t="s">
        <v>39</v>
      </c>
      <c r="V194" s="140">
        <v>0</v>
      </c>
      <c r="W194" s="140">
        <f>V194*K194</f>
        <v>0</v>
      </c>
      <c r="X194" s="140">
        <v>0</v>
      </c>
      <c r="Y194" s="140">
        <f>X194*K194</f>
        <v>0</v>
      </c>
      <c r="Z194" s="140">
        <v>0</v>
      </c>
      <c r="AA194" s="141">
        <f>Z194*K194</f>
        <v>0</v>
      </c>
      <c r="AR194" s="20" t="s">
        <v>148</v>
      </c>
      <c r="AT194" s="20" t="s">
        <v>144</v>
      </c>
      <c r="AU194" s="20" t="s">
        <v>96</v>
      </c>
      <c r="AY194" s="20" t="s">
        <v>143</v>
      </c>
      <c r="BE194" s="142">
        <f>IF(U194="základní",N194,0)</f>
        <v>0</v>
      </c>
      <c r="BF194" s="142">
        <f>IF(U194="snížená",N194,0)</f>
        <v>0</v>
      </c>
      <c r="BG194" s="142">
        <f>IF(U194="zákl. přenesená",N194,0)</f>
        <v>0</v>
      </c>
      <c r="BH194" s="142">
        <f>IF(U194="sníž. přenesená",N194,0)</f>
        <v>0</v>
      </c>
      <c r="BI194" s="142">
        <f>IF(U194="nulová",N194,0)</f>
        <v>0</v>
      </c>
      <c r="BJ194" s="20" t="s">
        <v>82</v>
      </c>
      <c r="BK194" s="142">
        <f>ROUND(L194*K194,2)</f>
        <v>0</v>
      </c>
      <c r="BL194" s="20" t="s">
        <v>148</v>
      </c>
      <c r="BM194" s="20" t="s">
        <v>265</v>
      </c>
    </row>
    <row r="195" spans="2:65" s="1" customFormat="1" ht="31.5" customHeight="1">
      <c r="B195" s="133"/>
      <c r="C195" s="167" t="s">
        <v>266</v>
      </c>
      <c r="D195" s="167" t="s">
        <v>226</v>
      </c>
      <c r="E195" s="168" t="s">
        <v>267</v>
      </c>
      <c r="F195" s="224" t="s">
        <v>268</v>
      </c>
      <c r="G195" s="224"/>
      <c r="H195" s="224"/>
      <c r="I195" s="224"/>
      <c r="J195" s="169" t="s">
        <v>264</v>
      </c>
      <c r="K195" s="170">
        <v>6</v>
      </c>
      <c r="L195" s="225"/>
      <c r="M195" s="225"/>
      <c r="N195" s="225"/>
      <c r="O195" s="211"/>
      <c r="P195" s="211"/>
      <c r="Q195" s="211"/>
      <c r="R195" s="138"/>
      <c r="T195" s="139" t="s">
        <v>5</v>
      </c>
      <c r="U195" s="43" t="s">
        <v>39</v>
      </c>
      <c r="V195" s="140">
        <v>0</v>
      </c>
      <c r="W195" s="140">
        <f>V195*K195</f>
        <v>0</v>
      </c>
      <c r="X195" s="140">
        <v>0</v>
      </c>
      <c r="Y195" s="140">
        <f>X195*K195</f>
        <v>0</v>
      </c>
      <c r="Z195" s="140">
        <v>0</v>
      </c>
      <c r="AA195" s="141">
        <f>Z195*K195</f>
        <v>0</v>
      </c>
      <c r="AR195" s="20" t="s">
        <v>188</v>
      </c>
      <c r="AT195" s="20" t="s">
        <v>226</v>
      </c>
      <c r="AU195" s="20" t="s">
        <v>96</v>
      </c>
      <c r="AY195" s="20" t="s">
        <v>143</v>
      </c>
      <c r="BE195" s="142">
        <f>IF(U195="základní",N195,0)</f>
        <v>0</v>
      </c>
      <c r="BF195" s="142">
        <f>IF(U195="snížená",N195,0)</f>
        <v>0</v>
      </c>
      <c r="BG195" s="142">
        <f>IF(U195="zákl. přenesená",N195,0)</f>
        <v>0</v>
      </c>
      <c r="BH195" s="142">
        <f>IF(U195="sníž. přenesená",N195,0)</f>
        <v>0</v>
      </c>
      <c r="BI195" s="142">
        <f>IF(U195="nulová",N195,0)</f>
        <v>0</v>
      </c>
      <c r="BJ195" s="20" t="s">
        <v>82</v>
      </c>
      <c r="BK195" s="142">
        <f>ROUND(L195*K195,2)</f>
        <v>0</v>
      </c>
      <c r="BL195" s="20" t="s">
        <v>148</v>
      </c>
      <c r="BM195" s="20" t="s">
        <v>269</v>
      </c>
    </row>
    <row r="196" spans="2:65" s="1" customFormat="1" ht="22.5" customHeight="1">
      <c r="B196" s="133"/>
      <c r="C196" s="167" t="s">
        <v>270</v>
      </c>
      <c r="D196" s="167" t="s">
        <v>226</v>
      </c>
      <c r="E196" s="168" t="s">
        <v>271</v>
      </c>
      <c r="F196" s="224" t="s">
        <v>272</v>
      </c>
      <c r="G196" s="224"/>
      <c r="H196" s="224"/>
      <c r="I196" s="224"/>
      <c r="J196" s="169" t="s">
        <v>273</v>
      </c>
      <c r="K196" s="170">
        <v>6</v>
      </c>
      <c r="L196" s="225"/>
      <c r="M196" s="225"/>
      <c r="N196" s="225"/>
      <c r="O196" s="211"/>
      <c r="P196" s="211"/>
      <c r="Q196" s="211"/>
      <c r="R196" s="138"/>
      <c r="T196" s="139" t="s">
        <v>5</v>
      </c>
      <c r="U196" s="43" t="s">
        <v>39</v>
      </c>
      <c r="V196" s="140">
        <v>0</v>
      </c>
      <c r="W196" s="140">
        <f>V196*K196</f>
        <v>0</v>
      </c>
      <c r="X196" s="140">
        <v>0</v>
      </c>
      <c r="Y196" s="140">
        <f>X196*K196</f>
        <v>0</v>
      </c>
      <c r="Z196" s="140">
        <v>0</v>
      </c>
      <c r="AA196" s="141">
        <f>Z196*K196</f>
        <v>0</v>
      </c>
      <c r="AR196" s="20" t="s">
        <v>188</v>
      </c>
      <c r="AT196" s="20" t="s">
        <v>226</v>
      </c>
      <c r="AU196" s="20" t="s">
        <v>96</v>
      </c>
      <c r="AY196" s="20" t="s">
        <v>143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20" t="s">
        <v>82</v>
      </c>
      <c r="BK196" s="142">
        <f>ROUND(L196*K196,2)</f>
        <v>0</v>
      </c>
      <c r="BL196" s="20" t="s">
        <v>148</v>
      </c>
      <c r="BM196" s="20" t="s">
        <v>274</v>
      </c>
    </row>
    <row r="197" spans="2:65" s="9" customFormat="1" ht="29.85" customHeight="1">
      <c r="B197" s="122"/>
      <c r="C197" s="123"/>
      <c r="D197" s="132" t="s">
        <v>122</v>
      </c>
      <c r="E197" s="132"/>
      <c r="F197" s="132"/>
      <c r="G197" s="132"/>
      <c r="H197" s="132"/>
      <c r="I197" s="132"/>
      <c r="J197" s="132"/>
      <c r="K197" s="132"/>
      <c r="L197" s="132"/>
      <c r="M197" s="132"/>
      <c r="N197" s="220"/>
      <c r="O197" s="221"/>
      <c r="P197" s="221"/>
      <c r="Q197" s="221"/>
      <c r="R197" s="125"/>
      <c r="T197" s="126"/>
      <c r="U197" s="123"/>
      <c r="V197" s="123"/>
      <c r="W197" s="127">
        <f>SUM(W198:W199)</f>
        <v>2.6189999999999998</v>
      </c>
      <c r="X197" s="123"/>
      <c r="Y197" s="127">
        <f>SUM(Y198:Y199)</f>
        <v>1.261E-2</v>
      </c>
      <c r="Z197" s="123"/>
      <c r="AA197" s="128">
        <f>SUM(AA198:AA199)</f>
        <v>0</v>
      </c>
      <c r="AR197" s="129" t="s">
        <v>82</v>
      </c>
      <c r="AT197" s="130" t="s">
        <v>73</v>
      </c>
      <c r="AU197" s="130" t="s">
        <v>82</v>
      </c>
      <c r="AY197" s="129" t="s">
        <v>143</v>
      </c>
      <c r="BK197" s="131">
        <f>SUM(BK198:BK199)</f>
        <v>0</v>
      </c>
    </row>
    <row r="198" spans="2:65" s="1" customFormat="1" ht="31.5" customHeight="1">
      <c r="B198" s="133"/>
      <c r="C198" s="134" t="s">
        <v>275</v>
      </c>
      <c r="D198" s="134" t="s">
        <v>144</v>
      </c>
      <c r="E198" s="135" t="s">
        <v>276</v>
      </c>
      <c r="F198" s="214" t="s">
        <v>277</v>
      </c>
      <c r="G198" s="214"/>
      <c r="H198" s="214"/>
      <c r="I198" s="214"/>
      <c r="J198" s="136" t="s">
        <v>278</v>
      </c>
      <c r="K198" s="137">
        <v>97</v>
      </c>
      <c r="L198" s="211"/>
      <c r="M198" s="211"/>
      <c r="N198" s="211"/>
      <c r="O198" s="211"/>
      <c r="P198" s="211"/>
      <c r="Q198" s="211"/>
      <c r="R198" s="138"/>
      <c r="T198" s="139" t="s">
        <v>5</v>
      </c>
      <c r="U198" s="43" t="s">
        <v>39</v>
      </c>
      <c r="V198" s="140">
        <v>2.7E-2</v>
      </c>
      <c r="W198" s="140">
        <f>V198*K198</f>
        <v>2.6189999999999998</v>
      </c>
      <c r="X198" s="140">
        <v>1.2999999999999999E-4</v>
      </c>
      <c r="Y198" s="140">
        <f>X198*K198</f>
        <v>1.261E-2</v>
      </c>
      <c r="Z198" s="140">
        <v>0</v>
      </c>
      <c r="AA198" s="141">
        <f>Z198*K198</f>
        <v>0</v>
      </c>
      <c r="AR198" s="20" t="s">
        <v>148</v>
      </c>
      <c r="AT198" s="20" t="s">
        <v>144</v>
      </c>
      <c r="AU198" s="20" t="s">
        <v>96</v>
      </c>
      <c r="AY198" s="20" t="s">
        <v>143</v>
      </c>
      <c r="BE198" s="142">
        <f>IF(U198="základní",N198,0)</f>
        <v>0</v>
      </c>
      <c r="BF198" s="142">
        <f>IF(U198="snížená",N198,0)</f>
        <v>0</v>
      </c>
      <c r="BG198" s="142">
        <f>IF(U198="zákl. přenesená",N198,0)</f>
        <v>0</v>
      </c>
      <c r="BH198" s="142">
        <f>IF(U198="sníž. přenesená",N198,0)</f>
        <v>0</v>
      </c>
      <c r="BI198" s="142">
        <f>IF(U198="nulová",N198,0)</f>
        <v>0</v>
      </c>
      <c r="BJ198" s="20" t="s">
        <v>82</v>
      </c>
      <c r="BK198" s="142">
        <f>ROUND(L198*K198,2)</f>
        <v>0</v>
      </c>
      <c r="BL198" s="20" t="s">
        <v>148</v>
      </c>
      <c r="BM198" s="20" t="s">
        <v>279</v>
      </c>
    </row>
    <row r="199" spans="2:65" s="11" customFormat="1" ht="22.5" customHeight="1">
      <c r="B199" s="151"/>
      <c r="C199" s="152"/>
      <c r="D199" s="152"/>
      <c r="E199" s="153" t="s">
        <v>5</v>
      </c>
      <c r="F199" s="212" t="s">
        <v>280</v>
      </c>
      <c r="G199" s="213"/>
      <c r="H199" s="213"/>
      <c r="I199" s="213"/>
      <c r="J199" s="152"/>
      <c r="K199" s="154">
        <v>97</v>
      </c>
      <c r="L199" s="152"/>
      <c r="M199" s="152"/>
      <c r="N199" s="152"/>
      <c r="O199" s="152"/>
      <c r="P199" s="152"/>
      <c r="Q199" s="152"/>
      <c r="R199" s="155"/>
      <c r="T199" s="156"/>
      <c r="U199" s="152"/>
      <c r="V199" s="152"/>
      <c r="W199" s="152"/>
      <c r="X199" s="152"/>
      <c r="Y199" s="152"/>
      <c r="Z199" s="152"/>
      <c r="AA199" s="157"/>
      <c r="AT199" s="158" t="s">
        <v>151</v>
      </c>
      <c r="AU199" s="158" t="s">
        <v>96</v>
      </c>
      <c r="AV199" s="11" t="s">
        <v>96</v>
      </c>
      <c r="AW199" s="11" t="s">
        <v>32</v>
      </c>
      <c r="AX199" s="11" t="s">
        <v>82</v>
      </c>
      <c r="AY199" s="158" t="s">
        <v>143</v>
      </c>
    </row>
    <row r="200" spans="2:65" s="9" customFormat="1" ht="29.85" customHeight="1">
      <c r="B200" s="122"/>
      <c r="C200" s="123"/>
      <c r="D200" s="132" t="s">
        <v>123</v>
      </c>
      <c r="E200" s="132"/>
      <c r="F200" s="132"/>
      <c r="G200" s="132"/>
      <c r="H200" s="132"/>
      <c r="I200" s="132"/>
      <c r="J200" s="132"/>
      <c r="K200" s="132"/>
      <c r="L200" s="132"/>
      <c r="M200" s="132"/>
      <c r="N200" s="218"/>
      <c r="O200" s="219"/>
      <c r="P200" s="219"/>
      <c r="Q200" s="219"/>
      <c r="R200" s="125"/>
      <c r="T200" s="126"/>
      <c r="U200" s="123"/>
      <c r="V200" s="123"/>
      <c r="W200" s="127">
        <f>W201</f>
        <v>0.16638600000000001</v>
      </c>
      <c r="X200" s="123"/>
      <c r="Y200" s="127">
        <f>Y201</f>
        <v>0</v>
      </c>
      <c r="Z200" s="123"/>
      <c r="AA200" s="128">
        <f>AA201</f>
        <v>0</v>
      </c>
      <c r="AR200" s="129" t="s">
        <v>82</v>
      </c>
      <c r="AT200" s="130" t="s">
        <v>73</v>
      </c>
      <c r="AU200" s="130" t="s">
        <v>82</v>
      </c>
      <c r="AY200" s="129" t="s">
        <v>143</v>
      </c>
      <c r="BK200" s="131">
        <f>BK201</f>
        <v>0</v>
      </c>
    </row>
    <row r="201" spans="2:65" s="1" customFormat="1" ht="31.5" customHeight="1">
      <c r="B201" s="133"/>
      <c r="C201" s="134" t="s">
        <v>281</v>
      </c>
      <c r="D201" s="134" t="s">
        <v>144</v>
      </c>
      <c r="E201" s="135" t="s">
        <v>282</v>
      </c>
      <c r="F201" s="214" t="s">
        <v>283</v>
      </c>
      <c r="G201" s="214"/>
      <c r="H201" s="214"/>
      <c r="I201" s="214"/>
      <c r="J201" s="136" t="s">
        <v>217</v>
      </c>
      <c r="K201" s="137">
        <v>2.5209999999999999</v>
      </c>
      <c r="L201" s="211"/>
      <c r="M201" s="211"/>
      <c r="N201" s="211"/>
      <c r="O201" s="211"/>
      <c r="P201" s="211"/>
      <c r="Q201" s="211"/>
      <c r="R201" s="138"/>
      <c r="T201" s="139" t="s">
        <v>5</v>
      </c>
      <c r="U201" s="43" t="s">
        <v>39</v>
      </c>
      <c r="V201" s="140">
        <v>6.6000000000000003E-2</v>
      </c>
      <c r="W201" s="140">
        <f>V201*K201</f>
        <v>0.16638600000000001</v>
      </c>
      <c r="X201" s="140">
        <v>0</v>
      </c>
      <c r="Y201" s="140">
        <f>X201*K201</f>
        <v>0</v>
      </c>
      <c r="Z201" s="140">
        <v>0</v>
      </c>
      <c r="AA201" s="141">
        <f>Z201*K201</f>
        <v>0</v>
      </c>
      <c r="AR201" s="20" t="s">
        <v>148</v>
      </c>
      <c r="AT201" s="20" t="s">
        <v>144</v>
      </c>
      <c r="AU201" s="20" t="s">
        <v>96</v>
      </c>
      <c r="AY201" s="20" t="s">
        <v>143</v>
      </c>
      <c r="BE201" s="142">
        <f>IF(U201="základní",N201,0)</f>
        <v>0</v>
      </c>
      <c r="BF201" s="142">
        <f>IF(U201="snížená",N201,0)</f>
        <v>0</v>
      </c>
      <c r="BG201" s="142">
        <f>IF(U201="zákl. přenesená",N201,0)</f>
        <v>0</v>
      </c>
      <c r="BH201" s="142">
        <f>IF(U201="sníž. přenesená",N201,0)</f>
        <v>0</v>
      </c>
      <c r="BI201" s="142">
        <f>IF(U201="nulová",N201,0)</f>
        <v>0</v>
      </c>
      <c r="BJ201" s="20" t="s">
        <v>82</v>
      </c>
      <c r="BK201" s="142">
        <f>ROUND(L201*K201,2)</f>
        <v>0</v>
      </c>
      <c r="BL201" s="20" t="s">
        <v>148</v>
      </c>
      <c r="BM201" s="20" t="s">
        <v>284</v>
      </c>
    </row>
    <row r="202" spans="2:65" s="9" customFormat="1" ht="37.35" customHeight="1">
      <c r="B202" s="122"/>
      <c r="C202" s="123"/>
      <c r="D202" s="124" t="s">
        <v>124</v>
      </c>
      <c r="E202" s="124"/>
      <c r="F202" s="124"/>
      <c r="G202" s="124"/>
      <c r="H202" s="124"/>
      <c r="I202" s="124"/>
      <c r="J202" s="124"/>
      <c r="K202" s="124"/>
      <c r="L202" s="124"/>
      <c r="M202" s="124"/>
      <c r="N202" s="216"/>
      <c r="O202" s="217"/>
      <c r="P202" s="217"/>
      <c r="Q202" s="217"/>
      <c r="R202" s="125"/>
      <c r="T202" s="126"/>
      <c r="U202" s="123"/>
      <c r="V202" s="123"/>
      <c r="W202" s="127">
        <f>W203+W210</f>
        <v>74.936000000000021</v>
      </c>
      <c r="X202" s="123"/>
      <c r="Y202" s="127">
        <f>Y203+Y210</f>
        <v>0.146429</v>
      </c>
      <c r="Z202" s="123"/>
      <c r="AA202" s="128">
        <f>AA203+AA210</f>
        <v>0</v>
      </c>
      <c r="AR202" s="129" t="s">
        <v>157</v>
      </c>
      <c r="AT202" s="130" t="s">
        <v>73</v>
      </c>
      <c r="AU202" s="130" t="s">
        <v>74</v>
      </c>
      <c r="AY202" s="129" t="s">
        <v>143</v>
      </c>
      <c r="BK202" s="131">
        <f>BK203+BK210</f>
        <v>0</v>
      </c>
    </row>
    <row r="203" spans="2:65" s="9" customFormat="1" ht="19.899999999999999" customHeight="1">
      <c r="B203" s="122"/>
      <c r="C203" s="123"/>
      <c r="D203" s="132" t="s">
        <v>125</v>
      </c>
      <c r="E203" s="132"/>
      <c r="F203" s="132"/>
      <c r="G203" s="132"/>
      <c r="H203" s="132"/>
      <c r="I203" s="132"/>
      <c r="J203" s="132"/>
      <c r="K203" s="132"/>
      <c r="L203" s="132"/>
      <c r="M203" s="132"/>
      <c r="N203" s="218"/>
      <c r="O203" s="219"/>
      <c r="P203" s="219"/>
      <c r="Q203" s="219"/>
      <c r="R203" s="125"/>
      <c r="T203" s="126"/>
      <c r="U203" s="123"/>
      <c r="V203" s="123"/>
      <c r="W203" s="127">
        <f>SUM(W204:W209)</f>
        <v>5.7270000000000003</v>
      </c>
      <c r="X203" s="123"/>
      <c r="Y203" s="127">
        <f>SUM(Y204:Y209)</f>
        <v>3.094E-3</v>
      </c>
      <c r="Z203" s="123"/>
      <c r="AA203" s="128">
        <f>SUM(AA204:AA209)</f>
        <v>0</v>
      </c>
      <c r="AR203" s="129" t="s">
        <v>157</v>
      </c>
      <c r="AT203" s="130" t="s">
        <v>73</v>
      </c>
      <c r="AU203" s="130" t="s">
        <v>82</v>
      </c>
      <c r="AY203" s="129" t="s">
        <v>143</v>
      </c>
      <c r="BK203" s="131">
        <f>SUM(BK204:BK209)</f>
        <v>0</v>
      </c>
    </row>
    <row r="204" spans="2:65" s="1" customFormat="1" ht="31.5" customHeight="1">
      <c r="B204" s="133"/>
      <c r="C204" s="134" t="s">
        <v>285</v>
      </c>
      <c r="D204" s="134" t="s">
        <v>144</v>
      </c>
      <c r="E204" s="135" t="s">
        <v>286</v>
      </c>
      <c r="F204" s="214" t="s">
        <v>287</v>
      </c>
      <c r="G204" s="214"/>
      <c r="H204" s="214"/>
      <c r="I204" s="214"/>
      <c r="J204" s="136" t="s">
        <v>278</v>
      </c>
      <c r="K204" s="137">
        <v>110.5</v>
      </c>
      <c r="L204" s="211"/>
      <c r="M204" s="211"/>
      <c r="N204" s="211"/>
      <c r="O204" s="211"/>
      <c r="P204" s="211"/>
      <c r="Q204" s="211"/>
      <c r="R204" s="138"/>
      <c r="T204" s="139" t="s">
        <v>5</v>
      </c>
      <c r="U204" s="43" t="s">
        <v>39</v>
      </c>
      <c r="V204" s="140">
        <v>4.5999999999999999E-2</v>
      </c>
      <c r="W204" s="140">
        <f>V204*K204</f>
        <v>5.0830000000000002</v>
      </c>
      <c r="X204" s="140">
        <v>0</v>
      </c>
      <c r="Y204" s="140">
        <f>X204*K204</f>
        <v>0</v>
      </c>
      <c r="Z204" s="140">
        <v>0</v>
      </c>
      <c r="AA204" s="141">
        <f>Z204*K204</f>
        <v>0</v>
      </c>
      <c r="AR204" s="20" t="s">
        <v>288</v>
      </c>
      <c r="AT204" s="20" t="s">
        <v>144</v>
      </c>
      <c r="AU204" s="20" t="s">
        <v>96</v>
      </c>
      <c r="AY204" s="20" t="s">
        <v>143</v>
      </c>
      <c r="BE204" s="142">
        <f>IF(U204="základní",N204,0)</f>
        <v>0</v>
      </c>
      <c r="BF204" s="142">
        <f>IF(U204="snížená",N204,0)</f>
        <v>0</v>
      </c>
      <c r="BG204" s="142">
        <f>IF(U204="zákl. přenesená",N204,0)</f>
        <v>0</v>
      </c>
      <c r="BH204" s="142">
        <f>IF(U204="sníž. přenesená",N204,0)</f>
        <v>0</v>
      </c>
      <c r="BI204" s="142">
        <f>IF(U204="nulová",N204,0)</f>
        <v>0</v>
      </c>
      <c r="BJ204" s="20" t="s">
        <v>82</v>
      </c>
      <c r="BK204" s="142">
        <f>ROUND(L204*K204,2)</f>
        <v>0</v>
      </c>
      <c r="BL204" s="20" t="s">
        <v>288</v>
      </c>
      <c r="BM204" s="20" t="s">
        <v>289</v>
      </c>
    </row>
    <row r="205" spans="2:65" s="11" customFormat="1" ht="22.5" customHeight="1">
      <c r="B205" s="151"/>
      <c r="C205" s="152"/>
      <c r="D205" s="152"/>
      <c r="E205" s="153" t="s">
        <v>5</v>
      </c>
      <c r="F205" s="212" t="s">
        <v>290</v>
      </c>
      <c r="G205" s="213"/>
      <c r="H205" s="213"/>
      <c r="I205" s="213"/>
      <c r="J205" s="152"/>
      <c r="K205" s="154">
        <v>110.5</v>
      </c>
      <c r="L205" s="152"/>
      <c r="M205" s="152"/>
      <c r="N205" s="152"/>
      <c r="O205" s="152"/>
      <c r="P205" s="152"/>
      <c r="Q205" s="152"/>
      <c r="R205" s="155"/>
      <c r="T205" s="156"/>
      <c r="U205" s="152"/>
      <c r="V205" s="152"/>
      <c r="W205" s="152"/>
      <c r="X205" s="152"/>
      <c r="Y205" s="152"/>
      <c r="Z205" s="152"/>
      <c r="AA205" s="157"/>
      <c r="AT205" s="158" t="s">
        <v>151</v>
      </c>
      <c r="AU205" s="158" t="s">
        <v>96</v>
      </c>
      <c r="AV205" s="11" t="s">
        <v>96</v>
      </c>
      <c r="AW205" s="11" t="s">
        <v>32</v>
      </c>
      <c r="AX205" s="11" t="s">
        <v>82</v>
      </c>
      <c r="AY205" s="158" t="s">
        <v>143</v>
      </c>
    </row>
    <row r="206" spans="2:65" s="1" customFormat="1" ht="22.5" customHeight="1">
      <c r="B206" s="133"/>
      <c r="C206" s="167" t="s">
        <v>291</v>
      </c>
      <c r="D206" s="167" t="s">
        <v>226</v>
      </c>
      <c r="E206" s="168" t="s">
        <v>292</v>
      </c>
      <c r="F206" s="224" t="s">
        <v>293</v>
      </c>
      <c r="G206" s="224"/>
      <c r="H206" s="224"/>
      <c r="I206" s="224"/>
      <c r="J206" s="169" t="s">
        <v>278</v>
      </c>
      <c r="K206" s="170">
        <v>110.5</v>
      </c>
      <c r="L206" s="225"/>
      <c r="M206" s="225"/>
      <c r="N206" s="225"/>
      <c r="O206" s="211"/>
      <c r="P206" s="211"/>
      <c r="Q206" s="211"/>
      <c r="R206" s="138"/>
      <c r="T206" s="139" t="s">
        <v>5</v>
      </c>
      <c r="U206" s="43" t="s">
        <v>39</v>
      </c>
      <c r="V206" s="140">
        <v>0</v>
      </c>
      <c r="W206" s="140">
        <f>V206*K206</f>
        <v>0</v>
      </c>
      <c r="X206" s="140">
        <v>2.8E-5</v>
      </c>
      <c r="Y206" s="140">
        <f>X206*K206</f>
        <v>3.094E-3</v>
      </c>
      <c r="Z206" s="140">
        <v>0</v>
      </c>
      <c r="AA206" s="141">
        <f>Z206*K206</f>
        <v>0</v>
      </c>
      <c r="AR206" s="20" t="s">
        <v>294</v>
      </c>
      <c r="AT206" s="20" t="s">
        <v>226</v>
      </c>
      <c r="AU206" s="20" t="s">
        <v>96</v>
      </c>
      <c r="AY206" s="20" t="s">
        <v>143</v>
      </c>
      <c r="BE206" s="142">
        <f>IF(U206="základní",N206,0)</f>
        <v>0</v>
      </c>
      <c r="BF206" s="142">
        <f>IF(U206="snížená",N206,0)</f>
        <v>0</v>
      </c>
      <c r="BG206" s="142">
        <f>IF(U206="zákl. přenesená",N206,0)</f>
        <v>0</v>
      </c>
      <c r="BH206" s="142">
        <f>IF(U206="sníž. přenesená",N206,0)</f>
        <v>0</v>
      </c>
      <c r="BI206" s="142">
        <f>IF(U206="nulová",N206,0)</f>
        <v>0</v>
      </c>
      <c r="BJ206" s="20" t="s">
        <v>82</v>
      </c>
      <c r="BK206" s="142">
        <f>ROUND(L206*K206,2)</f>
        <v>0</v>
      </c>
      <c r="BL206" s="20" t="s">
        <v>294</v>
      </c>
      <c r="BM206" s="20" t="s">
        <v>295</v>
      </c>
    </row>
    <row r="207" spans="2:65" s="1" customFormat="1" ht="44.25" customHeight="1">
      <c r="B207" s="133"/>
      <c r="C207" s="134" t="s">
        <v>296</v>
      </c>
      <c r="D207" s="134" t="s">
        <v>144</v>
      </c>
      <c r="E207" s="135" t="s">
        <v>297</v>
      </c>
      <c r="F207" s="214" t="s">
        <v>298</v>
      </c>
      <c r="G207" s="214"/>
      <c r="H207" s="214"/>
      <c r="I207" s="214"/>
      <c r="J207" s="136" t="s">
        <v>299</v>
      </c>
      <c r="K207" s="137">
        <v>7</v>
      </c>
      <c r="L207" s="211"/>
      <c r="M207" s="211"/>
      <c r="N207" s="211"/>
      <c r="O207" s="211"/>
      <c r="P207" s="211"/>
      <c r="Q207" s="211"/>
      <c r="R207" s="138"/>
      <c r="T207" s="139" t="s">
        <v>5</v>
      </c>
      <c r="U207" s="43" t="s">
        <v>39</v>
      </c>
      <c r="V207" s="140">
        <v>4.5999999999999999E-2</v>
      </c>
      <c r="W207" s="140">
        <f>V207*K207</f>
        <v>0.32200000000000001</v>
      </c>
      <c r="X207" s="140">
        <v>0</v>
      </c>
      <c r="Y207" s="140">
        <f>X207*K207</f>
        <v>0</v>
      </c>
      <c r="Z207" s="140">
        <v>0</v>
      </c>
      <c r="AA207" s="141">
        <f>Z207*K207</f>
        <v>0</v>
      </c>
      <c r="AR207" s="20" t="s">
        <v>288</v>
      </c>
      <c r="AT207" s="20" t="s">
        <v>144</v>
      </c>
      <c r="AU207" s="20" t="s">
        <v>96</v>
      </c>
      <c r="AY207" s="20" t="s">
        <v>143</v>
      </c>
      <c r="BE207" s="142">
        <f>IF(U207="základní",N207,0)</f>
        <v>0</v>
      </c>
      <c r="BF207" s="142">
        <f>IF(U207="snížená",N207,0)</f>
        <v>0</v>
      </c>
      <c r="BG207" s="142">
        <f>IF(U207="zákl. přenesená",N207,0)</f>
        <v>0</v>
      </c>
      <c r="BH207" s="142">
        <f>IF(U207="sníž. přenesená",N207,0)</f>
        <v>0</v>
      </c>
      <c r="BI207" s="142">
        <f>IF(U207="nulová",N207,0)</f>
        <v>0</v>
      </c>
      <c r="BJ207" s="20" t="s">
        <v>82</v>
      </c>
      <c r="BK207" s="142">
        <f>ROUND(L207*K207,2)</f>
        <v>0</v>
      </c>
      <c r="BL207" s="20" t="s">
        <v>288</v>
      </c>
      <c r="BM207" s="20" t="s">
        <v>300</v>
      </c>
    </row>
    <row r="208" spans="2:65" s="1" customFormat="1" ht="22.5" customHeight="1">
      <c r="B208" s="133"/>
      <c r="C208" s="134" t="s">
        <v>301</v>
      </c>
      <c r="D208" s="134" t="s">
        <v>144</v>
      </c>
      <c r="E208" s="135" t="s">
        <v>302</v>
      </c>
      <c r="F208" s="214" t="s">
        <v>303</v>
      </c>
      <c r="G208" s="214"/>
      <c r="H208" s="214"/>
      <c r="I208" s="214"/>
      <c r="J208" s="136" t="s">
        <v>299</v>
      </c>
      <c r="K208" s="137">
        <v>1</v>
      </c>
      <c r="L208" s="211"/>
      <c r="M208" s="211"/>
      <c r="N208" s="211"/>
      <c r="O208" s="211"/>
      <c r="P208" s="211"/>
      <c r="Q208" s="211"/>
      <c r="R208" s="138"/>
      <c r="T208" s="139" t="s">
        <v>5</v>
      </c>
      <c r="U208" s="43" t="s">
        <v>39</v>
      </c>
      <c r="V208" s="140">
        <v>4.5999999999999999E-2</v>
      </c>
      <c r="W208" s="140">
        <f>V208*K208</f>
        <v>4.5999999999999999E-2</v>
      </c>
      <c r="X208" s="140">
        <v>0</v>
      </c>
      <c r="Y208" s="140">
        <f>X208*K208</f>
        <v>0</v>
      </c>
      <c r="Z208" s="140">
        <v>0</v>
      </c>
      <c r="AA208" s="141">
        <f>Z208*K208</f>
        <v>0</v>
      </c>
      <c r="AR208" s="20" t="s">
        <v>288</v>
      </c>
      <c r="AT208" s="20" t="s">
        <v>144</v>
      </c>
      <c r="AU208" s="20" t="s">
        <v>96</v>
      </c>
      <c r="AY208" s="20" t="s">
        <v>143</v>
      </c>
      <c r="BE208" s="142">
        <f>IF(U208="základní",N208,0)</f>
        <v>0</v>
      </c>
      <c r="BF208" s="142">
        <f>IF(U208="snížená",N208,0)</f>
        <v>0</v>
      </c>
      <c r="BG208" s="142">
        <f>IF(U208="zákl. přenesená",N208,0)</f>
        <v>0</v>
      </c>
      <c r="BH208" s="142">
        <f>IF(U208="sníž. přenesená",N208,0)</f>
        <v>0</v>
      </c>
      <c r="BI208" s="142">
        <f>IF(U208="nulová",N208,0)</f>
        <v>0</v>
      </c>
      <c r="BJ208" s="20" t="s">
        <v>82</v>
      </c>
      <c r="BK208" s="142">
        <f>ROUND(L208*K208,2)</f>
        <v>0</v>
      </c>
      <c r="BL208" s="20" t="s">
        <v>288</v>
      </c>
      <c r="BM208" s="20" t="s">
        <v>304</v>
      </c>
    </row>
    <row r="209" spans="2:65" s="1" customFormat="1" ht="31.5" customHeight="1">
      <c r="B209" s="133"/>
      <c r="C209" s="134" t="s">
        <v>305</v>
      </c>
      <c r="D209" s="134" t="s">
        <v>144</v>
      </c>
      <c r="E209" s="135" t="s">
        <v>306</v>
      </c>
      <c r="F209" s="214" t="s">
        <v>307</v>
      </c>
      <c r="G209" s="214"/>
      <c r="H209" s="214"/>
      <c r="I209" s="214"/>
      <c r="J209" s="136" t="s">
        <v>299</v>
      </c>
      <c r="K209" s="137">
        <v>6</v>
      </c>
      <c r="L209" s="211"/>
      <c r="M209" s="211"/>
      <c r="N209" s="211"/>
      <c r="O209" s="211"/>
      <c r="P209" s="211"/>
      <c r="Q209" s="211"/>
      <c r="R209" s="138"/>
      <c r="T209" s="139" t="s">
        <v>5</v>
      </c>
      <c r="U209" s="43" t="s">
        <v>39</v>
      </c>
      <c r="V209" s="140">
        <v>4.5999999999999999E-2</v>
      </c>
      <c r="W209" s="140">
        <f>V209*K209</f>
        <v>0.27600000000000002</v>
      </c>
      <c r="X209" s="140">
        <v>0</v>
      </c>
      <c r="Y209" s="140">
        <f>X209*K209</f>
        <v>0</v>
      </c>
      <c r="Z209" s="140">
        <v>0</v>
      </c>
      <c r="AA209" s="141">
        <f>Z209*K209</f>
        <v>0</v>
      </c>
      <c r="AR209" s="20" t="s">
        <v>288</v>
      </c>
      <c r="AT209" s="20" t="s">
        <v>144</v>
      </c>
      <c r="AU209" s="20" t="s">
        <v>96</v>
      </c>
      <c r="AY209" s="20" t="s">
        <v>143</v>
      </c>
      <c r="BE209" s="142">
        <f>IF(U209="základní",N209,0)</f>
        <v>0</v>
      </c>
      <c r="BF209" s="142">
        <f>IF(U209="snížená",N209,0)</f>
        <v>0</v>
      </c>
      <c r="BG209" s="142">
        <f>IF(U209="zákl. přenesená",N209,0)</f>
        <v>0</v>
      </c>
      <c r="BH209" s="142">
        <f>IF(U209="sníž. přenesená",N209,0)</f>
        <v>0</v>
      </c>
      <c r="BI209" s="142">
        <f>IF(U209="nulová",N209,0)</f>
        <v>0</v>
      </c>
      <c r="BJ209" s="20" t="s">
        <v>82</v>
      </c>
      <c r="BK209" s="142">
        <f>ROUND(L209*K209,2)</f>
        <v>0</v>
      </c>
      <c r="BL209" s="20" t="s">
        <v>288</v>
      </c>
      <c r="BM209" s="20" t="s">
        <v>308</v>
      </c>
    </row>
    <row r="210" spans="2:65" s="9" customFormat="1" ht="29.85" customHeight="1">
      <c r="B210" s="122"/>
      <c r="C210" s="123"/>
      <c r="D210" s="132" t="s">
        <v>126</v>
      </c>
      <c r="E210" s="132"/>
      <c r="F210" s="132"/>
      <c r="G210" s="132"/>
      <c r="H210" s="132"/>
      <c r="I210" s="132"/>
      <c r="J210" s="132"/>
      <c r="K210" s="132"/>
      <c r="L210" s="132"/>
      <c r="M210" s="132"/>
      <c r="N210" s="220"/>
      <c r="O210" s="221"/>
      <c r="P210" s="221"/>
      <c r="Q210" s="221"/>
      <c r="R210" s="125"/>
      <c r="T210" s="126"/>
      <c r="U210" s="123"/>
      <c r="V210" s="123"/>
      <c r="W210" s="127">
        <f>SUM(W211:W260)</f>
        <v>69.209000000000017</v>
      </c>
      <c r="X210" s="123"/>
      <c r="Y210" s="127">
        <f>SUM(Y211:Y260)</f>
        <v>0.14333499999999999</v>
      </c>
      <c r="Z210" s="123"/>
      <c r="AA210" s="128">
        <f>SUM(AA211:AA260)</f>
        <v>0</v>
      </c>
      <c r="AR210" s="129" t="s">
        <v>157</v>
      </c>
      <c r="AT210" s="130" t="s">
        <v>73</v>
      </c>
      <c r="AU210" s="130" t="s">
        <v>82</v>
      </c>
      <c r="AY210" s="129" t="s">
        <v>143</v>
      </c>
      <c r="BK210" s="131">
        <f>SUM(BK211:BK260)</f>
        <v>0</v>
      </c>
    </row>
    <row r="211" spans="2:65" s="1" customFormat="1" ht="22.5" customHeight="1">
      <c r="B211" s="133"/>
      <c r="C211" s="134" t="s">
        <v>309</v>
      </c>
      <c r="D211" s="134" t="s">
        <v>144</v>
      </c>
      <c r="E211" s="135" t="s">
        <v>310</v>
      </c>
      <c r="F211" s="214" t="s">
        <v>311</v>
      </c>
      <c r="G211" s="214"/>
      <c r="H211" s="214"/>
      <c r="I211" s="214"/>
      <c r="J211" s="136" t="s">
        <v>273</v>
      </c>
      <c r="K211" s="137">
        <v>24</v>
      </c>
      <c r="L211" s="211"/>
      <c r="M211" s="211"/>
      <c r="N211" s="211"/>
      <c r="O211" s="211"/>
      <c r="P211" s="211"/>
      <c r="Q211" s="211"/>
      <c r="R211" s="138"/>
      <c r="T211" s="139" t="s">
        <v>5</v>
      </c>
      <c r="U211" s="43" t="s">
        <v>39</v>
      </c>
      <c r="V211" s="140">
        <v>0.32700000000000001</v>
      </c>
      <c r="W211" s="140">
        <f t="shared" ref="W211:W218" si="0">V211*K211</f>
        <v>7.8480000000000008</v>
      </c>
      <c r="X211" s="140">
        <v>3.0000000000000001E-5</v>
      </c>
      <c r="Y211" s="140">
        <f t="shared" ref="Y211:Y218" si="1">X211*K211</f>
        <v>7.2000000000000005E-4</v>
      </c>
      <c r="Z211" s="140">
        <v>0</v>
      </c>
      <c r="AA211" s="141">
        <f t="shared" ref="AA211:AA218" si="2">Z211*K211</f>
        <v>0</v>
      </c>
      <c r="AR211" s="20" t="s">
        <v>288</v>
      </c>
      <c r="AT211" s="20" t="s">
        <v>144</v>
      </c>
      <c r="AU211" s="20" t="s">
        <v>96</v>
      </c>
      <c r="AY211" s="20" t="s">
        <v>143</v>
      </c>
      <c r="BE211" s="142">
        <f t="shared" ref="BE211:BE218" si="3">IF(U211="základní",N211,0)</f>
        <v>0</v>
      </c>
      <c r="BF211" s="142">
        <f t="shared" ref="BF211:BF218" si="4">IF(U211="snížená",N211,0)</f>
        <v>0</v>
      </c>
      <c r="BG211" s="142">
        <f t="shared" ref="BG211:BG218" si="5">IF(U211="zákl. přenesená",N211,0)</f>
        <v>0</v>
      </c>
      <c r="BH211" s="142">
        <f t="shared" ref="BH211:BH218" si="6">IF(U211="sníž. přenesená",N211,0)</f>
        <v>0</v>
      </c>
      <c r="BI211" s="142">
        <f t="shared" ref="BI211:BI218" si="7">IF(U211="nulová",N211,0)</f>
        <v>0</v>
      </c>
      <c r="BJ211" s="20" t="s">
        <v>82</v>
      </c>
      <c r="BK211" s="142">
        <f t="shared" ref="BK211:BK218" si="8">ROUND(L211*K211,2)</f>
        <v>0</v>
      </c>
      <c r="BL211" s="20" t="s">
        <v>288</v>
      </c>
      <c r="BM211" s="20" t="s">
        <v>312</v>
      </c>
    </row>
    <row r="212" spans="2:65" s="1" customFormat="1" ht="31.5" customHeight="1">
      <c r="B212" s="133"/>
      <c r="C212" s="167" t="s">
        <v>313</v>
      </c>
      <c r="D212" s="167" t="s">
        <v>226</v>
      </c>
      <c r="E212" s="168" t="s">
        <v>314</v>
      </c>
      <c r="F212" s="224" t="s">
        <v>315</v>
      </c>
      <c r="G212" s="224"/>
      <c r="H212" s="224"/>
      <c r="I212" s="224"/>
      <c r="J212" s="169" t="s">
        <v>264</v>
      </c>
      <c r="K212" s="170">
        <v>6</v>
      </c>
      <c r="L212" s="225"/>
      <c r="M212" s="225"/>
      <c r="N212" s="225"/>
      <c r="O212" s="211"/>
      <c r="P212" s="211"/>
      <c r="Q212" s="211"/>
      <c r="R212" s="138"/>
      <c r="T212" s="139" t="s">
        <v>5</v>
      </c>
      <c r="U212" s="43" t="s">
        <v>39</v>
      </c>
      <c r="V212" s="140">
        <v>0</v>
      </c>
      <c r="W212" s="140">
        <f t="shared" si="0"/>
        <v>0</v>
      </c>
      <c r="X212" s="140">
        <v>0</v>
      </c>
      <c r="Y212" s="140">
        <f t="shared" si="1"/>
        <v>0</v>
      </c>
      <c r="Z212" s="140">
        <v>0</v>
      </c>
      <c r="AA212" s="141">
        <f t="shared" si="2"/>
        <v>0</v>
      </c>
      <c r="AR212" s="20" t="s">
        <v>294</v>
      </c>
      <c r="AT212" s="20" t="s">
        <v>226</v>
      </c>
      <c r="AU212" s="20" t="s">
        <v>96</v>
      </c>
      <c r="AY212" s="20" t="s">
        <v>143</v>
      </c>
      <c r="BE212" s="142">
        <f t="shared" si="3"/>
        <v>0</v>
      </c>
      <c r="BF212" s="142">
        <f t="shared" si="4"/>
        <v>0</v>
      </c>
      <c r="BG212" s="142">
        <f t="shared" si="5"/>
        <v>0</v>
      </c>
      <c r="BH212" s="142">
        <f t="shared" si="6"/>
        <v>0</v>
      </c>
      <c r="BI212" s="142">
        <f t="shared" si="7"/>
        <v>0</v>
      </c>
      <c r="BJ212" s="20" t="s">
        <v>82</v>
      </c>
      <c r="BK212" s="142">
        <f t="shared" si="8"/>
        <v>0</v>
      </c>
      <c r="BL212" s="20" t="s">
        <v>294</v>
      </c>
      <c r="BM212" s="20" t="s">
        <v>316</v>
      </c>
    </row>
    <row r="213" spans="2:65" s="1" customFormat="1" ht="22.5" customHeight="1">
      <c r="B213" s="133"/>
      <c r="C213" s="167" t="s">
        <v>317</v>
      </c>
      <c r="D213" s="167" t="s">
        <v>226</v>
      </c>
      <c r="E213" s="168" t="s">
        <v>318</v>
      </c>
      <c r="F213" s="224" t="s">
        <v>319</v>
      </c>
      <c r="G213" s="224"/>
      <c r="H213" s="224"/>
      <c r="I213" s="224"/>
      <c r="J213" s="169" t="s">
        <v>264</v>
      </c>
      <c r="K213" s="170">
        <v>6</v>
      </c>
      <c r="L213" s="225"/>
      <c r="M213" s="225"/>
      <c r="N213" s="225"/>
      <c r="O213" s="211"/>
      <c r="P213" s="211"/>
      <c r="Q213" s="211"/>
      <c r="R213" s="138"/>
      <c r="T213" s="139" t="s">
        <v>5</v>
      </c>
      <c r="U213" s="43" t="s">
        <v>39</v>
      </c>
      <c r="V213" s="140">
        <v>0</v>
      </c>
      <c r="W213" s="140">
        <f t="shared" si="0"/>
        <v>0</v>
      </c>
      <c r="X213" s="140">
        <v>0</v>
      </c>
      <c r="Y213" s="140">
        <f t="shared" si="1"/>
        <v>0</v>
      </c>
      <c r="Z213" s="140">
        <v>0</v>
      </c>
      <c r="AA213" s="141">
        <f t="shared" si="2"/>
        <v>0</v>
      </c>
      <c r="AR213" s="20" t="s">
        <v>294</v>
      </c>
      <c r="AT213" s="20" t="s">
        <v>226</v>
      </c>
      <c r="AU213" s="20" t="s">
        <v>96</v>
      </c>
      <c r="AY213" s="20" t="s">
        <v>143</v>
      </c>
      <c r="BE213" s="142">
        <f t="shared" si="3"/>
        <v>0</v>
      </c>
      <c r="BF213" s="142">
        <f t="shared" si="4"/>
        <v>0</v>
      </c>
      <c r="BG213" s="142">
        <f t="shared" si="5"/>
        <v>0</v>
      </c>
      <c r="BH213" s="142">
        <f t="shared" si="6"/>
        <v>0</v>
      </c>
      <c r="BI213" s="142">
        <f t="shared" si="7"/>
        <v>0</v>
      </c>
      <c r="BJ213" s="20" t="s">
        <v>82</v>
      </c>
      <c r="BK213" s="142">
        <f t="shared" si="8"/>
        <v>0</v>
      </c>
      <c r="BL213" s="20" t="s">
        <v>294</v>
      </c>
      <c r="BM213" s="20" t="s">
        <v>320</v>
      </c>
    </row>
    <row r="214" spans="2:65" s="1" customFormat="1" ht="22.5" customHeight="1">
      <c r="B214" s="133"/>
      <c r="C214" s="167" t="s">
        <v>321</v>
      </c>
      <c r="D214" s="167" t="s">
        <v>226</v>
      </c>
      <c r="E214" s="168" t="s">
        <v>322</v>
      </c>
      <c r="F214" s="224" t="s">
        <v>323</v>
      </c>
      <c r="G214" s="224"/>
      <c r="H214" s="224"/>
      <c r="I214" s="224"/>
      <c r="J214" s="169" t="s">
        <v>264</v>
      </c>
      <c r="K214" s="170">
        <v>6</v>
      </c>
      <c r="L214" s="225"/>
      <c r="M214" s="225"/>
      <c r="N214" s="225"/>
      <c r="O214" s="211"/>
      <c r="P214" s="211"/>
      <c r="Q214" s="211"/>
      <c r="R214" s="138"/>
      <c r="T214" s="139" t="s">
        <v>5</v>
      </c>
      <c r="U214" s="43" t="s">
        <v>39</v>
      </c>
      <c r="V214" s="140">
        <v>0</v>
      </c>
      <c r="W214" s="140">
        <f t="shared" si="0"/>
        <v>0</v>
      </c>
      <c r="X214" s="140">
        <v>0</v>
      </c>
      <c r="Y214" s="140">
        <f t="shared" si="1"/>
        <v>0</v>
      </c>
      <c r="Z214" s="140">
        <v>0</v>
      </c>
      <c r="AA214" s="141">
        <f t="shared" si="2"/>
        <v>0</v>
      </c>
      <c r="AR214" s="20" t="s">
        <v>294</v>
      </c>
      <c r="AT214" s="20" t="s">
        <v>226</v>
      </c>
      <c r="AU214" s="20" t="s">
        <v>96</v>
      </c>
      <c r="AY214" s="20" t="s">
        <v>143</v>
      </c>
      <c r="BE214" s="142">
        <f t="shared" si="3"/>
        <v>0</v>
      </c>
      <c r="BF214" s="142">
        <f t="shared" si="4"/>
        <v>0</v>
      </c>
      <c r="BG214" s="142">
        <f t="shared" si="5"/>
        <v>0</v>
      </c>
      <c r="BH214" s="142">
        <f t="shared" si="6"/>
        <v>0</v>
      </c>
      <c r="BI214" s="142">
        <f t="shared" si="7"/>
        <v>0</v>
      </c>
      <c r="BJ214" s="20" t="s">
        <v>82</v>
      </c>
      <c r="BK214" s="142">
        <f t="shared" si="8"/>
        <v>0</v>
      </c>
      <c r="BL214" s="20" t="s">
        <v>294</v>
      </c>
      <c r="BM214" s="20" t="s">
        <v>324</v>
      </c>
    </row>
    <row r="215" spans="2:65" s="1" customFormat="1" ht="22.5" customHeight="1">
      <c r="B215" s="133"/>
      <c r="C215" s="167" t="s">
        <v>325</v>
      </c>
      <c r="D215" s="167" t="s">
        <v>226</v>
      </c>
      <c r="E215" s="168" t="s">
        <v>326</v>
      </c>
      <c r="F215" s="224" t="s">
        <v>327</v>
      </c>
      <c r="G215" s="224"/>
      <c r="H215" s="224"/>
      <c r="I215" s="224"/>
      <c r="J215" s="169" t="s">
        <v>264</v>
      </c>
      <c r="K215" s="170">
        <v>6</v>
      </c>
      <c r="L215" s="225"/>
      <c r="M215" s="225"/>
      <c r="N215" s="225"/>
      <c r="O215" s="211"/>
      <c r="P215" s="211"/>
      <c r="Q215" s="211"/>
      <c r="R215" s="138"/>
      <c r="T215" s="139" t="s">
        <v>5</v>
      </c>
      <c r="U215" s="43" t="s">
        <v>39</v>
      </c>
      <c r="V215" s="140">
        <v>0</v>
      </c>
      <c r="W215" s="140">
        <f t="shared" si="0"/>
        <v>0</v>
      </c>
      <c r="X215" s="140">
        <v>0</v>
      </c>
      <c r="Y215" s="140">
        <f t="shared" si="1"/>
        <v>0</v>
      </c>
      <c r="Z215" s="140">
        <v>0</v>
      </c>
      <c r="AA215" s="141">
        <f t="shared" si="2"/>
        <v>0</v>
      </c>
      <c r="AR215" s="20" t="s">
        <v>294</v>
      </c>
      <c r="AT215" s="20" t="s">
        <v>226</v>
      </c>
      <c r="AU215" s="20" t="s">
        <v>96</v>
      </c>
      <c r="AY215" s="20" t="s">
        <v>143</v>
      </c>
      <c r="BE215" s="142">
        <f t="shared" si="3"/>
        <v>0</v>
      </c>
      <c r="BF215" s="142">
        <f t="shared" si="4"/>
        <v>0</v>
      </c>
      <c r="BG215" s="142">
        <f t="shared" si="5"/>
        <v>0</v>
      </c>
      <c r="BH215" s="142">
        <f t="shared" si="6"/>
        <v>0</v>
      </c>
      <c r="BI215" s="142">
        <f t="shared" si="7"/>
        <v>0</v>
      </c>
      <c r="BJ215" s="20" t="s">
        <v>82</v>
      </c>
      <c r="BK215" s="142">
        <f t="shared" si="8"/>
        <v>0</v>
      </c>
      <c r="BL215" s="20" t="s">
        <v>294</v>
      </c>
      <c r="BM215" s="20" t="s">
        <v>328</v>
      </c>
    </row>
    <row r="216" spans="2:65" s="1" customFormat="1" ht="22.5" customHeight="1">
      <c r="B216" s="133"/>
      <c r="C216" s="167" t="s">
        <v>329</v>
      </c>
      <c r="D216" s="167" t="s">
        <v>226</v>
      </c>
      <c r="E216" s="168" t="s">
        <v>330</v>
      </c>
      <c r="F216" s="224" t="s">
        <v>331</v>
      </c>
      <c r="G216" s="224"/>
      <c r="H216" s="224"/>
      <c r="I216" s="224"/>
      <c r="J216" s="169" t="s">
        <v>264</v>
      </c>
      <c r="K216" s="170">
        <v>6</v>
      </c>
      <c r="L216" s="225"/>
      <c r="M216" s="225"/>
      <c r="N216" s="225"/>
      <c r="O216" s="211"/>
      <c r="P216" s="211"/>
      <c r="Q216" s="211"/>
      <c r="R216" s="138"/>
      <c r="T216" s="139" t="s">
        <v>5</v>
      </c>
      <c r="U216" s="43" t="s">
        <v>39</v>
      </c>
      <c r="V216" s="140">
        <v>0</v>
      </c>
      <c r="W216" s="140">
        <f t="shared" si="0"/>
        <v>0</v>
      </c>
      <c r="X216" s="140">
        <v>0</v>
      </c>
      <c r="Y216" s="140">
        <f t="shared" si="1"/>
        <v>0</v>
      </c>
      <c r="Z216" s="140">
        <v>0</v>
      </c>
      <c r="AA216" s="141">
        <f t="shared" si="2"/>
        <v>0</v>
      </c>
      <c r="AR216" s="20" t="s">
        <v>294</v>
      </c>
      <c r="AT216" s="20" t="s">
        <v>226</v>
      </c>
      <c r="AU216" s="20" t="s">
        <v>96</v>
      </c>
      <c r="AY216" s="20" t="s">
        <v>143</v>
      </c>
      <c r="BE216" s="142">
        <f t="shared" si="3"/>
        <v>0</v>
      </c>
      <c r="BF216" s="142">
        <f t="shared" si="4"/>
        <v>0</v>
      </c>
      <c r="BG216" s="142">
        <f t="shared" si="5"/>
        <v>0</v>
      </c>
      <c r="BH216" s="142">
        <f t="shared" si="6"/>
        <v>0</v>
      </c>
      <c r="BI216" s="142">
        <f t="shared" si="7"/>
        <v>0</v>
      </c>
      <c r="BJ216" s="20" t="s">
        <v>82</v>
      </c>
      <c r="BK216" s="142">
        <f t="shared" si="8"/>
        <v>0</v>
      </c>
      <c r="BL216" s="20" t="s">
        <v>294</v>
      </c>
      <c r="BM216" s="20" t="s">
        <v>332</v>
      </c>
    </row>
    <row r="217" spans="2:65" s="1" customFormat="1" ht="22.5" customHeight="1">
      <c r="B217" s="133"/>
      <c r="C217" s="167" t="s">
        <v>333</v>
      </c>
      <c r="D217" s="167" t="s">
        <v>226</v>
      </c>
      <c r="E217" s="168" t="s">
        <v>334</v>
      </c>
      <c r="F217" s="224" t="s">
        <v>335</v>
      </c>
      <c r="G217" s="224"/>
      <c r="H217" s="224"/>
      <c r="I217" s="224"/>
      <c r="J217" s="169" t="s">
        <v>264</v>
      </c>
      <c r="K217" s="170">
        <v>6</v>
      </c>
      <c r="L217" s="225"/>
      <c r="M217" s="225"/>
      <c r="N217" s="225"/>
      <c r="O217" s="211"/>
      <c r="P217" s="211"/>
      <c r="Q217" s="211"/>
      <c r="R217" s="138"/>
      <c r="T217" s="139" t="s">
        <v>5</v>
      </c>
      <c r="U217" s="43" t="s">
        <v>39</v>
      </c>
      <c r="V217" s="140">
        <v>0</v>
      </c>
      <c r="W217" s="140">
        <f t="shared" si="0"/>
        <v>0</v>
      </c>
      <c r="X217" s="140">
        <v>0</v>
      </c>
      <c r="Y217" s="140">
        <f t="shared" si="1"/>
        <v>0</v>
      </c>
      <c r="Z217" s="140">
        <v>0</v>
      </c>
      <c r="AA217" s="141">
        <f t="shared" si="2"/>
        <v>0</v>
      </c>
      <c r="AR217" s="20" t="s">
        <v>294</v>
      </c>
      <c r="AT217" s="20" t="s">
        <v>226</v>
      </c>
      <c r="AU217" s="20" t="s">
        <v>96</v>
      </c>
      <c r="AY217" s="20" t="s">
        <v>143</v>
      </c>
      <c r="BE217" s="142">
        <f t="shared" si="3"/>
        <v>0</v>
      </c>
      <c r="BF217" s="142">
        <f t="shared" si="4"/>
        <v>0</v>
      </c>
      <c r="BG217" s="142">
        <f t="shared" si="5"/>
        <v>0</v>
      </c>
      <c r="BH217" s="142">
        <f t="shared" si="6"/>
        <v>0</v>
      </c>
      <c r="BI217" s="142">
        <f t="shared" si="7"/>
        <v>0</v>
      </c>
      <c r="BJ217" s="20" t="s">
        <v>82</v>
      </c>
      <c r="BK217" s="142">
        <f t="shared" si="8"/>
        <v>0</v>
      </c>
      <c r="BL217" s="20" t="s">
        <v>294</v>
      </c>
      <c r="BM217" s="20" t="s">
        <v>336</v>
      </c>
    </row>
    <row r="218" spans="2:65" s="1" customFormat="1" ht="44.25" customHeight="1">
      <c r="B218" s="133"/>
      <c r="C218" s="134" t="s">
        <v>337</v>
      </c>
      <c r="D218" s="134" t="s">
        <v>144</v>
      </c>
      <c r="E218" s="135" t="s">
        <v>338</v>
      </c>
      <c r="F218" s="214" t="s">
        <v>339</v>
      </c>
      <c r="G218" s="214"/>
      <c r="H218" s="214"/>
      <c r="I218" s="214"/>
      <c r="J218" s="136" t="s">
        <v>278</v>
      </c>
      <c r="K218" s="137">
        <v>29.5</v>
      </c>
      <c r="L218" s="211"/>
      <c r="M218" s="211"/>
      <c r="N218" s="211"/>
      <c r="O218" s="211"/>
      <c r="P218" s="211"/>
      <c r="Q218" s="211"/>
      <c r="R218" s="138"/>
      <c r="T218" s="139" t="s">
        <v>5</v>
      </c>
      <c r="U218" s="43" t="s">
        <v>39</v>
      </c>
      <c r="V218" s="140">
        <v>0.41499999999999998</v>
      </c>
      <c r="W218" s="140">
        <f t="shared" si="0"/>
        <v>12.2425</v>
      </c>
      <c r="X218" s="140">
        <v>1E-3</v>
      </c>
      <c r="Y218" s="140">
        <f t="shared" si="1"/>
        <v>2.9500000000000002E-2</v>
      </c>
      <c r="Z218" s="140">
        <v>0</v>
      </c>
      <c r="AA218" s="141">
        <f t="shared" si="2"/>
        <v>0</v>
      </c>
      <c r="AR218" s="20" t="s">
        <v>288</v>
      </c>
      <c r="AT218" s="20" t="s">
        <v>144</v>
      </c>
      <c r="AU218" s="20" t="s">
        <v>96</v>
      </c>
      <c r="AY218" s="20" t="s">
        <v>143</v>
      </c>
      <c r="BE218" s="142">
        <f t="shared" si="3"/>
        <v>0</v>
      </c>
      <c r="BF218" s="142">
        <f t="shared" si="4"/>
        <v>0</v>
      </c>
      <c r="BG218" s="142">
        <f t="shared" si="5"/>
        <v>0</v>
      </c>
      <c r="BH218" s="142">
        <f t="shared" si="6"/>
        <v>0</v>
      </c>
      <c r="BI218" s="142">
        <f t="shared" si="7"/>
        <v>0</v>
      </c>
      <c r="BJ218" s="20" t="s">
        <v>82</v>
      </c>
      <c r="BK218" s="142">
        <f t="shared" si="8"/>
        <v>0</v>
      </c>
      <c r="BL218" s="20" t="s">
        <v>288</v>
      </c>
      <c r="BM218" s="20" t="s">
        <v>340</v>
      </c>
    </row>
    <row r="219" spans="2:65" s="11" customFormat="1" ht="22.5" customHeight="1">
      <c r="B219" s="151"/>
      <c r="C219" s="152"/>
      <c r="D219" s="152"/>
      <c r="E219" s="153" t="s">
        <v>5</v>
      </c>
      <c r="F219" s="212" t="s">
        <v>341</v>
      </c>
      <c r="G219" s="213"/>
      <c r="H219" s="213"/>
      <c r="I219" s="213"/>
      <c r="J219" s="152"/>
      <c r="K219" s="154">
        <v>29.5</v>
      </c>
      <c r="L219" s="152"/>
      <c r="M219" s="152"/>
      <c r="N219" s="152"/>
      <c r="O219" s="152"/>
      <c r="P219" s="152"/>
      <c r="Q219" s="152"/>
      <c r="R219" s="155"/>
      <c r="T219" s="156"/>
      <c r="U219" s="152"/>
      <c r="V219" s="152"/>
      <c r="W219" s="152"/>
      <c r="X219" s="152"/>
      <c r="Y219" s="152"/>
      <c r="Z219" s="152"/>
      <c r="AA219" s="157"/>
      <c r="AT219" s="158" t="s">
        <v>151</v>
      </c>
      <c r="AU219" s="158" t="s">
        <v>96</v>
      </c>
      <c r="AV219" s="11" t="s">
        <v>96</v>
      </c>
      <c r="AW219" s="11" t="s">
        <v>32</v>
      </c>
      <c r="AX219" s="11" t="s">
        <v>82</v>
      </c>
      <c r="AY219" s="158" t="s">
        <v>143</v>
      </c>
    </row>
    <row r="220" spans="2:65" s="1" customFormat="1" ht="22.5" customHeight="1">
      <c r="B220" s="133"/>
      <c r="C220" s="167" t="s">
        <v>342</v>
      </c>
      <c r="D220" s="167" t="s">
        <v>226</v>
      </c>
      <c r="E220" s="168" t="s">
        <v>343</v>
      </c>
      <c r="F220" s="224" t="s">
        <v>344</v>
      </c>
      <c r="G220" s="224"/>
      <c r="H220" s="224"/>
      <c r="I220" s="224"/>
      <c r="J220" s="169" t="s">
        <v>264</v>
      </c>
      <c r="K220" s="170">
        <v>8</v>
      </c>
      <c r="L220" s="225"/>
      <c r="M220" s="225"/>
      <c r="N220" s="225"/>
      <c r="O220" s="211"/>
      <c r="P220" s="211"/>
      <c r="Q220" s="211"/>
      <c r="R220" s="138"/>
      <c r="T220" s="139" t="s">
        <v>5</v>
      </c>
      <c r="U220" s="43" t="s">
        <v>39</v>
      </c>
      <c r="V220" s="140">
        <v>0</v>
      </c>
      <c r="W220" s="140">
        <f>V220*K220</f>
        <v>0</v>
      </c>
      <c r="X220" s="140">
        <v>0</v>
      </c>
      <c r="Y220" s="140">
        <f>X220*K220</f>
        <v>0</v>
      </c>
      <c r="Z220" s="140">
        <v>0</v>
      </c>
      <c r="AA220" s="141">
        <f>Z220*K220</f>
        <v>0</v>
      </c>
      <c r="AR220" s="20" t="s">
        <v>345</v>
      </c>
      <c r="AT220" s="20" t="s">
        <v>226</v>
      </c>
      <c r="AU220" s="20" t="s">
        <v>96</v>
      </c>
      <c r="AY220" s="20" t="s">
        <v>143</v>
      </c>
      <c r="BE220" s="142">
        <f>IF(U220="základní",N220,0)</f>
        <v>0</v>
      </c>
      <c r="BF220" s="142">
        <f>IF(U220="snížená",N220,0)</f>
        <v>0</v>
      </c>
      <c r="BG220" s="142">
        <f>IF(U220="zákl. přenesená",N220,0)</f>
        <v>0</v>
      </c>
      <c r="BH220" s="142">
        <f>IF(U220="sníž. přenesená",N220,0)</f>
        <v>0</v>
      </c>
      <c r="BI220" s="142">
        <f>IF(U220="nulová",N220,0)</f>
        <v>0</v>
      </c>
      <c r="BJ220" s="20" t="s">
        <v>82</v>
      </c>
      <c r="BK220" s="142">
        <f>ROUND(L220*K220,2)</f>
        <v>0</v>
      </c>
      <c r="BL220" s="20" t="s">
        <v>288</v>
      </c>
      <c r="BM220" s="20" t="s">
        <v>346</v>
      </c>
    </row>
    <row r="221" spans="2:65" s="11" customFormat="1" ht="22.5" customHeight="1">
      <c r="B221" s="151"/>
      <c r="C221" s="152"/>
      <c r="D221" s="152"/>
      <c r="E221" s="153" t="s">
        <v>5</v>
      </c>
      <c r="F221" s="212" t="s">
        <v>347</v>
      </c>
      <c r="G221" s="213"/>
      <c r="H221" s="213"/>
      <c r="I221" s="213"/>
      <c r="J221" s="152"/>
      <c r="K221" s="154">
        <v>8</v>
      </c>
      <c r="L221" s="152"/>
      <c r="M221" s="152"/>
      <c r="N221" s="152"/>
      <c r="O221" s="152"/>
      <c r="P221" s="152"/>
      <c r="Q221" s="152"/>
      <c r="R221" s="155"/>
      <c r="T221" s="156"/>
      <c r="U221" s="152"/>
      <c r="V221" s="152"/>
      <c r="W221" s="152"/>
      <c r="X221" s="152"/>
      <c r="Y221" s="152"/>
      <c r="Z221" s="152"/>
      <c r="AA221" s="157"/>
      <c r="AT221" s="158" t="s">
        <v>151</v>
      </c>
      <c r="AU221" s="158" t="s">
        <v>96</v>
      </c>
      <c r="AV221" s="11" t="s">
        <v>96</v>
      </c>
      <c r="AW221" s="11" t="s">
        <v>32</v>
      </c>
      <c r="AX221" s="11" t="s">
        <v>82</v>
      </c>
      <c r="AY221" s="158" t="s">
        <v>143</v>
      </c>
    </row>
    <row r="222" spans="2:65" s="1" customFormat="1" ht="22.5" customHeight="1">
      <c r="B222" s="133"/>
      <c r="C222" s="167" t="s">
        <v>348</v>
      </c>
      <c r="D222" s="167" t="s">
        <v>226</v>
      </c>
      <c r="E222" s="168" t="s">
        <v>349</v>
      </c>
      <c r="F222" s="224" t="s">
        <v>350</v>
      </c>
      <c r="G222" s="224"/>
      <c r="H222" s="224"/>
      <c r="I222" s="224"/>
      <c r="J222" s="169" t="s">
        <v>264</v>
      </c>
      <c r="K222" s="170">
        <v>4</v>
      </c>
      <c r="L222" s="225"/>
      <c r="M222" s="225"/>
      <c r="N222" s="225"/>
      <c r="O222" s="211"/>
      <c r="P222" s="211"/>
      <c r="Q222" s="211"/>
      <c r="R222" s="138"/>
      <c r="T222" s="139" t="s">
        <v>5</v>
      </c>
      <c r="U222" s="43" t="s">
        <v>39</v>
      </c>
      <c r="V222" s="140">
        <v>0</v>
      </c>
      <c r="W222" s="140">
        <f>V222*K222</f>
        <v>0</v>
      </c>
      <c r="X222" s="140">
        <v>0</v>
      </c>
      <c r="Y222" s="140">
        <f>X222*K222</f>
        <v>0</v>
      </c>
      <c r="Z222" s="140">
        <v>0</v>
      </c>
      <c r="AA222" s="141">
        <f>Z222*K222</f>
        <v>0</v>
      </c>
      <c r="AR222" s="20" t="s">
        <v>345</v>
      </c>
      <c r="AT222" s="20" t="s">
        <v>226</v>
      </c>
      <c r="AU222" s="20" t="s">
        <v>96</v>
      </c>
      <c r="AY222" s="20" t="s">
        <v>143</v>
      </c>
      <c r="BE222" s="142">
        <f>IF(U222="základní",N222,0)</f>
        <v>0</v>
      </c>
      <c r="BF222" s="142">
        <f>IF(U222="snížená",N222,0)</f>
        <v>0</v>
      </c>
      <c r="BG222" s="142">
        <f>IF(U222="zákl. přenesená",N222,0)</f>
        <v>0</v>
      </c>
      <c r="BH222" s="142">
        <f>IF(U222="sníž. přenesená",N222,0)</f>
        <v>0</v>
      </c>
      <c r="BI222" s="142">
        <f>IF(U222="nulová",N222,0)</f>
        <v>0</v>
      </c>
      <c r="BJ222" s="20" t="s">
        <v>82</v>
      </c>
      <c r="BK222" s="142">
        <f>ROUND(L222*K222,2)</f>
        <v>0</v>
      </c>
      <c r="BL222" s="20" t="s">
        <v>288</v>
      </c>
      <c r="BM222" s="20" t="s">
        <v>351</v>
      </c>
    </row>
    <row r="223" spans="2:65" s="1" customFormat="1" ht="31.5" customHeight="1">
      <c r="B223" s="133"/>
      <c r="C223" s="134" t="s">
        <v>352</v>
      </c>
      <c r="D223" s="134" t="s">
        <v>144</v>
      </c>
      <c r="E223" s="135" t="s">
        <v>353</v>
      </c>
      <c r="F223" s="214" t="s">
        <v>354</v>
      </c>
      <c r="G223" s="214"/>
      <c r="H223" s="214"/>
      <c r="I223" s="214"/>
      <c r="J223" s="136" t="s">
        <v>273</v>
      </c>
      <c r="K223" s="137">
        <v>1</v>
      </c>
      <c r="L223" s="211"/>
      <c r="M223" s="211"/>
      <c r="N223" s="211"/>
      <c r="O223" s="211"/>
      <c r="P223" s="211"/>
      <c r="Q223" s="211"/>
      <c r="R223" s="138"/>
      <c r="T223" s="139" t="s">
        <v>5</v>
      </c>
      <c r="U223" s="43" t="s">
        <v>39</v>
      </c>
      <c r="V223" s="140">
        <v>1.411</v>
      </c>
      <c r="W223" s="140">
        <f>V223*K223</f>
        <v>1.411</v>
      </c>
      <c r="X223" s="140">
        <v>2.4000000000000001E-4</v>
      </c>
      <c r="Y223" s="140">
        <f>X223*K223</f>
        <v>2.4000000000000001E-4</v>
      </c>
      <c r="Z223" s="140">
        <v>0</v>
      </c>
      <c r="AA223" s="141">
        <f>Z223*K223</f>
        <v>0</v>
      </c>
      <c r="AR223" s="20" t="s">
        <v>288</v>
      </c>
      <c r="AT223" s="20" t="s">
        <v>144</v>
      </c>
      <c r="AU223" s="20" t="s">
        <v>96</v>
      </c>
      <c r="AY223" s="20" t="s">
        <v>143</v>
      </c>
      <c r="BE223" s="142">
        <f>IF(U223="základní",N223,0)</f>
        <v>0</v>
      </c>
      <c r="BF223" s="142">
        <f>IF(U223="snížená",N223,0)</f>
        <v>0</v>
      </c>
      <c r="BG223" s="142">
        <f>IF(U223="zákl. přenesená",N223,0)</f>
        <v>0</v>
      </c>
      <c r="BH223" s="142">
        <f>IF(U223="sníž. přenesená",N223,0)</f>
        <v>0</v>
      </c>
      <c r="BI223" s="142">
        <f>IF(U223="nulová",N223,0)</f>
        <v>0</v>
      </c>
      <c r="BJ223" s="20" t="s">
        <v>82</v>
      </c>
      <c r="BK223" s="142">
        <f>ROUND(L223*K223,2)</f>
        <v>0</v>
      </c>
      <c r="BL223" s="20" t="s">
        <v>288</v>
      </c>
      <c r="BM223" s="20" t="s">
        <v>355</v>
      </c>
    </row>
    <row r="224" spans="2:65" s="10" customFormat="1" ht="31.5" customHeight="1">
      <c r="B224" s="143"/>
      <c r="C224" s="144"/>
      <c r="D224" s="144"/>
      <c r="E224" s="145" t="s">
        <v>5</v>
      </c>
      <c r="F224" s="228" t="s">
        <v>356</v>
      </c>
      <c r="G224" s="229"/>
      <c r="H224" s="229"/>
      <c r="I224" s="229"/>
      <c r="J224" s="144"/>
      <c r="K224" s="146" t="s">
        <v>5</v>
      </c>
      <c r="L224" s="144"/>
      <c r="M224" s="144"/>
      <c r="N224" s="144"/>
      <c r="O224" s="144"/>
      <c r="P224" s="144"/>
      <c r="Q224" s="144"/>
      <c r="R224" s="147"/>
      <c r="T224" s="148"/>
      <c r="U224" s="144"/>
      <c r="V224" s="144"/>
      <c r="W224" s="144"/>
      <c r="X224" s="144"/>
      <c r="Y224" s="144"/>
      <c r="Z224" s="144"/>
      <c r="AA224" s="149"/>
      <c r="AT224" s="150" t="s">
        <v>151</v>
      </c>
      <c r="AU224" s="150" t="s">
        <v>96</v>
      </c>
      <c r="AV224" s="10" t="s">
        <v>82</v>
      </c>
      <c r="AW224" s="10" t="s">
        <v>32</v>
      </c>
      <c r="AX224" s="10" t="s">
        <v>74</v>
      </c>
      <c r="AY224" s="150" t="s">
        <v>143</v>
      </c>
    </row>
    <row r="225" spans="2:65" s="11" customFormat="1" ht="22.5" customHeight="1">
      <c r="B225" s="151"/>
      <c r="C225" s="152"/>
      <c r="D225" s="152"/>
      <c r="E225" s="153" t="s">
        <v>5</v>
      </c>
      <c r="F225" s="226" t="s">
        <v>82</v>
      </c>
      <c r="G225" s="227"/>
      <c r="H225" s="227"/>
      <c r="I225" s="227"/>
      <c r="J225" s="152"/>
      <c r="K225" s="154">
        <v>1</v>
      </c>
      <c r="L225" s="152"/>
      <c r="M225" s="152"/>
      <c r="N225" s="152"/>
      <c r="O225" s="152"/>
      <c r="P225" s="152"/>
      <c r="Q225" s="152"/>
      <c r="R225" s="155"/>
      <c r="T225" s="156"/>
      <c r="U225" s="152"/>
      <c r="V225" s="152"/>
      <c r="W225" s="152"/>
      <c r="X225" s="152"/>
      <c r="Y225" s="152"/>
      <c r="Z225" s="152"/>
      <c r="AA225" s="157"/>
      <c r="AT225" s="158" t="s">
        <v>151</v>
      </c>
      <c r="AU225" s="158" t="s">
        <v>96</v>
      </c>
      <c r="AV225" s="11" t="s">
        <v>96</v>
      </c>
      <c r="AW225" s="11" t="s">
        <v>32</v>
      </c>
      <c r="AX225" s="11" t="s">
        <v>82</v>
      </c>
      <c r="AY225" s="158" t="s">
        <v>143</v>
      </c>
    </row>
    <row r="226" spans="2:65" s="1" customFormat="1" ht="22.5" customHeight="1">
      <c r="B226" s="133"/>
      <c r="C226" s="167" t="s">
        <v>357</v>
      </c>
      <c r="D226" s="167" t="s">
        <v>226</v>
      </c>
      <c r="E226" s="168" t="s">
        <v>358</v>
      </c>
      <c r="F226" s="224" t="s">
        <v>359</v>
      </c>
      <c r="G226" s="224"/>
      <c r="H226" s="224"/>
      <c r="I226" s="224"/>
      <c r="J226" s="169" t="s">
        <v>264</v>
      </c>
      <c r="K226" s="170">
        <v>2</v>
      </c>
      <c r="L226" s="225"/>
      <c r="M226" s="225"/>
      <c r="N226" s="225"/>
      <c r="O226" s="211"/>
      <c r="P226" s="211"/>
      <c r="Q226" s="211"/>
      <c r="R226" s="138"/>
      <c r="T226" s="139" t="s">
        <v>5</v>
      </c>
      <c r="U226" s="43" t="s">
        <v>39</v>
      </c>
      <c r="V226" s="140">
        <v>0</v>
      </c>
      <c r="W226" s="140">
        <f t="shared" ref="W226:W232" si="9">V226*K226</f>
        <v>0</v>
      </c>
      <c r="X226" s="140">
        <v>0</v>
      </c>
      <c r="Y226" s="140">
        <f t="shared" ref="Y226:Y232" si="10">X226*K226</f>
        <v>0</v>
      </c>
      <c r="Z226" s="140">
        <v>0</v>
      </c>
      <c r="AA226" s="141">
        <f t="shared" ref="AA226:AA232" si="11">Z226*K226</f>
        <v>0</v>
      </c>
      <c r="AR226" s="20" t="s">
        <v>294</v>
      </c>
      <c r="AT226" s="20" t="s">
        <v>226</v>
      </c>
      <c r="AU226" s="20" t="s">
        <v>96</v>
      </c>
      <c r="AY226" s="20" t="s">
        <v>143</v>
      </c>
      <c r="BE226" s="142">
        <f t="shared" ref="BE226:BE232" si="12">IF(U226="základní",N226,0)</f>
        <v>0</v>
      </c>
      <c r="BF226" s="142">
        <f t="shared" ref="BF226:BF232" si="13">IF(U226="snížená",N226,0)</f>
        <v>0</v>
      </c>
      <c r="BG226" s="142">
        <f t="shared" ref="BG226:BG232" si="14">IF(U226="zákl. přenesená",N226,0)</f>
        <v>0</v>
      </c>
      <c r="BH226" s="142">
        <f t="shared" ref="BH226:BH232" si="15">IF(U226="sníž. přenesená",N226,0)</f>
        <v>0</v>
      </c>
      <c r="BI226" s="142">
        <f t="shared" ref="BI226:BI232" si="16">IF(U226="nulová",N226,0)</f>
        <v>0</v>
      </c>
      <c r="BJ226" s="20" t="s">
        <v>82</v>
      </c>
      <c r="BK226" s="142">
        <f t="shared" ref="BK226:BK232" si="17">ROUND(L226*K226,2)</f>
        <v>0</v>
      </c>
      <c r="BL226" s="20" t="s">
        <v>294</v>
      </c>
      <c r="BM226" s="20" t="s">
        <v>360</v>
      </c>
    </row>
    <row r="227" spans="2:65" s="1" customFormat="1" ht="22.5" customHeight="1">
      <c r="B227" s="133"/>
      <c r="C227" s="167" t="s">
        <v>361</v>
      </c>
      <c r="D227" s="167" t="s">
        <v>226</v>
      </c>
      <c r="E227" s="168" t="s">
        <v>362</v>
      </c>
      <c r="F227" s="224" t="s">
        <v>363</v>
      </c>
      <c r="G227" s="224"/>
      <c r="H227" s="224"/>
      <c r="I227" s="224"/>
      <c r="J227" s="169" t="s">
        <v>264</v>
      </c>
      <c r="K227" s="170">
        <v>1</v>
      </c>
      <c r="L227" s="225"/>
      <c r="M227" s="225"/>
      <c r="N227" s="225"/>
      <c r="O227" s="211"/>
      <c r="P227" s="211"/>
      <c r="Q227" s="211"/>
      <c r="R227" s="138"/>
      <c r="T227" s="139" t="s">
        <v>5</v>
      </c>
      <c r="U227" s="43" t="s">
        <v>39</v>
      </c>
      <c r="V227" s="140">
        <v>0</v>
      </c>
      <c r="W227" s="140">
        <f t="shared" si="9"/>
        <v>0</v>
      </c>
      <c r="X227" s="140">
        <v>0</v>
      </c>
      <c r="Y227" s="140">
        <f t="shared" si="10"/>
        <v>0</v>
      </c>
      <c r="Z227" s="140">
        <v>0</v>
      </c>
      <c r="AA227" s="141">
        <f t="shared" si="11"/>
        <v>0</v>
      </c>
      <c r="AR227" s="20" t="s">
        <v>294</v>
      </c>
      <c r="AT227" s="20" t="s">
        <v>226</v>
      </c>
      <c r="AU227" s="20" t="s">
        <v>96</v>
      </c>
      <c r="AY227" s="20" t="s">
        <v>143</v>
      </c>
      <c r="BE227" s="142">
        <f t="shared" si="12"/>
        <v>0</v>
      </c>
      <c r="BF227" s="142">
        <f t="shared" si="13"/>
        <v>0</v>
      </c>
      <c r="BG227" s="142">
        <f t="shared" si="14"/>
        <v>0</v>
      </c>
      <c r="BH227" s="142">
        <f t="shared" si="15"/>
        <v>0</v>
      </c>
      <c r="BI227" s="142">
        <f t="shared" si="16"/>
        <v>0</v>
      </c>
      <c r="BJ227" s="20" t="s">
        <v>82</v>
      </c>
      <c r="BK227" s="142">
        <f t="shared" si="17"/>
        <v>0</v>
      </c>
      <c r="BL227" s="20" t="s">
        <v>294</v>
      </c>
      <c r="BM227" s="20" t="s">
        <v>364</v>
      </c>
    </row>
    <row r="228" spans="2:65" s="1" customFormat="1" ht="22.5" customHeight="1">
      <c r="B228" s="133"/>
      <c r="C228" s="167" t="s">
        <v>365</v>
      </c>
      <c r="D228" s="167" t="s">
        <v>226</v>
      </c>
      <c r="E228" s="168" t="s">
        <v>366</v>
      </c>
      <c r="F228" s="224" t="s">
        <v>367</v>
      </c>
      <c r="G228" s="224"/>
      <c r="H228" s="224"/>
      <c r="I228" s="224"/>
      <c r="J228" s="169" t="s">
        <v>264</v>
      </c>
      <c r="K228" s="170">
        <v>1</v>
      </c>
      <c r="L228" s="225"/>
      <c r="M228" s="225"/>
      <c r="N228" s="225"/>
      <c r="O228" s="211"/>
      <c r="P228" s="211"/>
      <c r="Q228" s="211"/>
      <c r="R228" s="138"/>
      <c r="T228" s="139" t="s">
        <v>5</v>
      </c>
      <c r="U228" s="43" t="s">
        <v>39</v>
      </c>
      <c r="V228" s="140">
        <v>0</v>
      </c>
      <c r="W228" s="140">
        <f t="shared" si="9"/>
        <v>0</v>
      </c>
      <c r="X228" s="140">
        <v>0</v>
      </c>
      <c r="Y228" s="140">
        <f t="shared" si="10"/>
        <v>0</v>
      </c>
      <c r="Z228" s="140">
        <v>0</v>
      </c>
      <c r="AA228" s="141">
        <f t="shared" si="11"/>
        <v>0</v>
      </c>
      <c r="AR228" s="20" t="s">
        <v>294</v>
      </c>
      <c r="AT228" s="20" t="s">
        <v>226</v>
      </c>
      <c r="AU228" s="20" t="s">
        <v>96</v>
      </c>
      <c r="AY228" s="20" t="s">
        <v>143</v>
      </c>
      <c r="BE228" s="142">
        <f t="shared" si="12"/>
        <v>0</v>
      </c>
      <c r="BF228" s="142">
        <f t="shared" si="13"/>
        <v>0</v>
      </c>
      <c r="BG228" s="142">
        <f t="shared" si="14"/>
        <v>0</v>
      </c>
      <c r="BH228" s="142">
        <f t="shared" si="15"/>
        <v>0</v>
      </c>
      <c r="BI228" s="142">
        <f t="shared" si="16"/>
        <v>0</v>
      </c>
      <c r="BJ228" s="20" t="s">
        <v>82</v>
      </c>
      <c r="BK228" s="142">
        <f t="shared" si="17"/>
        <v>0</v>
      </c>
      <c r="BL228" s="20" t="s">
        <v>294</v>
      </c>
      <c r="BM228" s="20" t="s">
        <v>368</v>
      </c>
    </row>
    <row r="229" spans="2:65" s="1" customFormat="1" ht="31.5" customHeight="1">
      <c r="B229" s="133"/>
      <c r="C229" s="134" t="s">
        <v>369</v>
      </c>
      <c r="D229" s="134" t="s">
        <v>144</v>
      </c>
      <c r="E229" s="135" t="s">
        <v>370</v>
      </c>
      <c r="F229" s="214" t="s">
        <v>371</v>
      </c>
      <c r="G229" s="214"/>
      <c r="H229" s="214"/>
      <c r="I229" s="214"/>
      <c r="J229" s="136" t="s">
        <v>278</v>
      </c>
      <c r="K229" s="137">
        <v>40.5</v>
      </c>
      <c r="L229" s="211"/>
      <c r="M229" s="211"/>
      <c r="N229" s="211"/>
      <c r="O229" s="211"/>
      <c r="P229" s="211"/>
      <c r="Q229" s="211"/>
      <c r="R229" s="138"/>
      <c r="T229" s="139" t="s">
        <v>5</v>
      </c>
      <c r="U229" s="43" t="s">
        <v>39</v>
      </c>
      <c r="V229" s="140">
        <v>0.153</v>
      </c>
      <c r="W229" s="140">
        <f t="shared" si="9"/>
        <v>6.1964999999999995</v>
      </c>
      <c r="X229" s="140">
        <v>0</v>
      </c>
      <c r="Y229" s="140">
        <f t="shared" si="10"/>
        <v>0</v>
      </c>
      <c r="Z229" s="140">
        <v>0</v>
      </c>
      <c r="AA229" s="141">
        <f t="shared" si="11"/>
        <v>0</v>
      </c>
      <c r="AR229" s="20" t="s">
        <v>288</v>
      </c>
      <c r="AT229" s="20" t="s">
        <v>144</v>
      </c>
      <c r="AU229" s="20" t="s">
        <v>96</v>
      </c>
      <c r="AY229" s="20" t="s">
        <v>143</v>
      </c>
      <c r="BE229" s="142">
        <f t="shared" si="12"/>
        <v>0</v>
      </c>
      <c r="BF229" s="142">
        <f t="shared" si="13"/>
        <v>0</v>
      </c>
      <c r="BG229" s="142">
        <f t="shared" si="14"/>
        <v>0</v>
      </c>
      <c r="BH229" s="142">
        <f t="shared" si="15"/>
        <v>0</v>
      </c>
      <c r="BI229" s="142">
        <f t="shared" si="16"/>
        <v>0</v>
      </c>
      <c r="BJ229" s="20" t="s">
        <v>82</v>
      </c>
      <c r="BK229" s="142">
        <f t="shared" si="17"/>
        <v>0</v>
      </c>
      <c r="BL229" s="20" t="s">
        <v>288</v>
      </c>
      <c r="BM229" s="20" t="s">
        <v>372</v>
      </c>
    </row>
    <row r="230" spans="2:65" s="1" customFormat="1" ht="31.5" customHeight="1">
      <c r="B230" s="133"/>
      <c r="C230" s="167" t="s">
        <v>373</v>
      </c>
      <c r="D230" s="167" t="s">
        <v>226</v>
      </c>
      <c r="E230" s="168" t="s">
        <v>374</v>
      </c>
      <c r="F230" s="224" t="s">
        <v>375</v>
      </c>
      <c r="G230" s="224"/>
      <c r="H230" s="224"/>
      <c r="I230" s="224"/>
      <c r="J230" s="169" t="s">
        <v>278</v>
      </c>
      <c r="K230" s="170">
        <v>40.5</v>
      </c>
      <c r="L230" s="225"/>
      <c r="M230" s="225"/>
      <c r="N230" s="225"/>
      <c r="O230" s="211"/>
      <c r="P230" s="211"/>
      <c r="Q230" s="211"/>
      <c r="R230" s="138"/>
      <c r="T230" s="139" t="s">
        <v>5</v>
      </c>
      <c r="U230" s="43" t="s">
        <v>39</v>
      </c>
      <c r="V230" s="140">
        <v>0</v>
      </c>
      <c r="W230" s="140">
        <f t="shared" si="9"/>
        <v>0</v>
      </c>
      <c r="X230" s="140">
        <v>0</v>
      </c>
      <c r="Y230" s="140">
        <f t="shared" si="10"/>
        <v>0</v>
      </c>
      <c r="Z230" s="140">
        <v>0</v>
      </c>
      <c r="AA230" s="141">
        <f t="shared" si="11"/>
        <v>0</v>
      </c>
      <c r="AR230" s="20" t="s">
        <v>294</v>
      </c>
      <c r="AT230" s="20" t="s">
        <v>226</v>
      </c>
      <c r="AU230" s="20" t="s">
        <v>96</v>
      </c>
      <c r="AY230" s="20" t="s">
        <v>143</v>
      </c>
      <c r="BE230" s="142">
        <f t="shared" si="12"/>
        <v>0</v>
      </c>
      <c r="BF230" s="142">
        <f t="shared" si="13"/>
        <v>0</v>
      </c>
      <c r="BG230" s="142">
        <f t="shared" si="14"/>
        <v>0</v>
      </c>
      <c r="BH230" s="142">
        <f t="shared" si="15"/>
        <v>0</v>
      </c>
      <c r="BI230" s="142">
        <f t="shared" si="16"/>
        <v>0</v>
      </c>
      <c r="BJ230" s="20" t="s">
        <v>82</v>
      </c>
      <c r="BK230" s="142">
        <f t="shared" si="17"/>
        <v>0</v>
      </c>
      <c r="BL230" s="20" t="s">
        <v>294</v>
      </c>
      <c r="BM230" s="20" t="s">
        <v>376</v>
      </c>
    </row>
    <row r="231" spans="2:65" s="1" customFormat="1" ht="22.5" customHeight="1">
      <c r="B231" s="133"/>
      <c r="C231" s="167" t="s">
        <v>377</v>
      </c>
      <c r="D231" s="167" t="s">
        <v>226</v>
      </c>
      <c r="E231" s="168" t="s">
        <v>378</v>
      </c>
      <c r="F231" s="224" t="s">
        <v>379</v>
      </c>
      <c r="G231" s="224"/>
      <c r="H231" s="224"/>
      <c r="I231" s="224"/>
      <c r="J231" s="169" t="s">
        <v>264</v>
      </c>
      <c r="K231" s="170">
        <v>12</v>
      </c>
      <c r="L231" s="225"/>
      <c r="M231" s="225"/>
      <c r="N231" s="225"/>
      <c r="O231" s="211"/>
      <c r="P231" s="211"/>
      <c r="Q231" s="211"/>
      <c r="R231" s="138"/>
      <c r="T231" s="139" t="s">
        <v>5</v>
      </c>
      <c r="U231" s="43" t="s">
        <v>39</v>
      </c>
      <c r="V231" s="140">
        <v>0</v>
      </c>
      <c r="W231" s="140">
        <f t="shared" si="9"/>
        <v>0</v>
      </c>
      <c r="X231" s="140">
        <v>0</v>
      </c>
      <c r="Y231" s="140">
        <f t="shared" si="10"/>
        <v>0</v>
      </c>
      <c r="Z231" s="140">
        <v>0</v>
      </c>
      <c r="AA231" s="141">
        <f t="shared" si="11"/>
        <v>0</v>
      </c>
      <c r="AR231" s="20" t="s">
        <v>294</v>
      </c>
      <c r="AT231" s="20" t="s">
        <v>226</v>
      </c>
      <c r="AU231" s="20" t="s">
        <v>96</v>
      </c>
      <c r="AY231" s="20" t="s">
        <v>143</v>
      </c>
      <c r="BE231" s="142">
        <f t="shared" si="12"/>
        <v>0</v>
      </c>
      <c r="BF231" s="142">
        <f t="shared" si="13"/>
        <v>0</v>
      </c>
      <c r="BG231" s="142">
        <f t="shared" si="14"/>
        <v>0</v>
      </c>
      <c r="BH231" s="142">
        <f t="shared" si="15"/>
        <v>0</v>
      </c>
      <c r="BI231" s="142">
        <f t="shared" si="16"/>
        <v>0</v>
      </c>
      <c r="BJ231" s="20" t="s">
        <v>82</v>
      </c>
      <c r="BK231" s="142">
        <f t="shared" si="17"/>
        <v>0</v>
      </c>
      <c r="BL231" s="20" t="s">
        <v>294</v>
      </c>
      <c r="BM231" s="20" t="s">
        <v>380</v>
      </c>
    </row>
    <row r="232" spans="2:65" s="1" customFormat="1" ht="31.5" customHeight="1">
      <c r="B232" s="133"/>
      <c r="C232" s="134" t="s">
        <v>381</v>
      </c>
      <c r="D232" s="134" t="s">
        <v>144</v>
      </c>
      <c r="E232" s="135" t="s">
        <v>382</v>
      </c>
      <c r="F232" s="214" t="s">
        <v>383</v>
      </c>
      <c r="G232" s="214"/>
      <c r="H232" s="214"/>
      <c r="I232" s="214"/>
      <c r="J232" s="136" t="s">
        <v>278</v>
      </c>
      <c r="K232" s="137">
        <v>84.5</v>
      </c>
      <c r="L232" s="211"/>
      <c r="M232" s="211"/>
      <c r="N232" s="211"/>
      <c r="O232" s="211"/>
      <c r="P232" s="211"/>
      <c r="Q232" s="211"/>
      <c r="R232" s="138"/>
      <c r="T232" s="139" t="s">
        <v>5</v>
      </c>
      <c r="U232" s="43" t="s">
        <v>39</v>
      </c>
      <c r="V232" s="140">
        <v>0.191</v>
      </c>
      <c r="W232" s="140">
        <f t="shared" si="9"/>
        <v>16.139500000000002</v>
      </c>
      <c r="X232" s="140">
        <v>0</v>
      </c>
      <c r="Y232" s="140">
        <f t="shared" si="10"/>
        <v>0</v>
      </c>
      <c r="Z232" s="140">
        <v>0</v>
      </c>
      <c r="AA232" s="141">
        <f t="shared" si="11"/>
        <v>0</v>
      </c>
      <c r="AR232" s="20" t="s">
        <v>288</v>
      </c>
      <c r="AT232" s="20" t="s">
        <v>144</v>
      </c>
      <c r="AU232" s="20" t="s">
        <v>96</v>
      </c>
      <c r="AY232" s="20" t="s">
        <v>143</v>
      </c>
      <c r="BE232" s="142">
        <f t="shared" si="12"/>
        <v>0</v>
      </c>
      <c r="BF232" s="142">
        <f t="shared" si="13"/>
        <v>0</v>
      </c>
      <c r="BG232" s="142">
        <f t="shared" si="14"/>
        <v>0</v>
      </c>
      <c r="BH232" s="142">
        <f t="shared" si="15"/>
        <v>0</v>
      </c>
      <c r="BI232" s="142">
        <f t="shared" si="16"/>
        <v>0</v>
      </c>
      <c r="BJ232" s="20" t="s">
        <v>82</v>
      </c>
      <c r="BK232" s="142">
        <f t="shared" si="17"/>
        <v>0</v>
      </c>
      <c r="BL232" s="20" t="s">
        <v>288</v>
      </c>
      <c r="BM232" s="20" t="s">
        <v>384</v>
      </c>
    </row>
    <row r="233" spans="2:65" s="10" customFormat="1" ht="22.5" customHeight="1">
      <c r="B233" s="143"/>
      <c r="C233" s="144"/>
      <c r="D233" s="144"/>
      <c r="E233" s="145" t="s">
        <v>5</v>
      </c>
      <c r="F233" s="228" t="s">
        <v>385</v>
      </c>
      <c r="G233" s="229"/>
      <c r="H233" s="229"/>
      <c r="I233" s="229"/>
      <c r="J233" s="144"/>
      <c r="K233" s="146" t="s">
        <v>5</v>
      </c>
      <c r="L233" s="144"/>
      <c r="M233" s="144"/>
      <c r="N233" s="144"/>
      <c r="O233" s="144"/>
      <c r="P233" s="144"/>
      <c r="Q233" s="144"/>
      <c r="R233" s="147"/>
      <c r="T233" s="148"/>
      <c r="U233" s="144"/>
      <c r="V233" s="144"/>
      <c r="W233" s="144"/>
      <c r="X233" s="144"/>
      <c r="Y233" s="144"/>
      <c r="Z233" s="144"/>
      <c r="AA233" s="149"/>
      <c r="AT233" s="150" t="s">
        <v>151</v>
      </c>
      <c r="AU233" s="150" t="s">
        <v>96</v>
      </c>
      <c r="AV233" s="10" t="s">
        <v>82</v>
      </c>
      <c r="AW233" s="10" t="s">
        <v>32</v>
      </c>
      <c r="AX233" s="10" t="s">
        <v>74</v>
      </c>
      <c r="AY233" s="150" t="s">
        <v>143</v>
      </c>
    </row>
    <row r="234" spans="2:65" s="11" customFormat="1" ht="22.5" customHeight="1">
      <c r="B234" s="151"/>
      <c r="C234" s="152"/>
      <c r="D234" s="152"/>
      <c r="E234" s="153" t="s">
        <v>5</v>
      </c>
      <c r="F234" s="226" t="s">
        <v>386</v>
      </c>
      <c r="G234" s="227"/>
      <c r="H234" s="227"/>
      <c r="I234" s="227"/>
      <c r="J234" s="152"/>
      <c r="K234" s="154">
        <v>66.5</v>
      </c>
      <c r="L234" s="152"/>
      <c r="M234" s="152"/>
      <c r="N234" s="152"/>
      <c r="O234" s="152"/>
      <c r="P234" s="152"/>
      <c r="Q234" s="152"/>
      <c r="R234" s="155"/>
      <c r="T234" s="156"/>
      <c r="U234" s="152"/>
      <c r="V234" s="152"/>
      <c r="W234" s="152"/>
      <c r="X234" s="152"/>
      <c r="Y234" s="152"/>
      <c r="Z234" s="152"/>
      <c r="AA234" s="157"/>
      <c r="AT234" s="158" t="s">
        <v>151</v>
      </c>
      <c r="AU234" s="158" t="s">
        <v>96</v>
      </c>
      <c r="AV234" s="11" t="s">
        <v>96</v>
      </c>
      <c r="AW234" s="11" t="s">
        <v>32</v>
      </c>
      <c r="AX234" s="11" t="s">
        <v>74</v>
      </c>
      <c r="AY234" s="158" t="s">
        <v>143</v>
      </c>
    </row>
    <row r="235" spans="2:65" s="10" customFormat="1" ht="22.5" customHeight="1">
      <c r="B235" s="143"/>
      <c r="C235" s="144"/>
      <c r="D235" s="144"/>
      <c r="E235" s="145" t="s">
        <v>5</v>
      </c>
      <c r="F235" s="232" t="s">
        <v>387</v>
      </c>
      <c r="G235" s="233"/>
      <c r="H235" s="233"/>
      <c r="I235" s="233"/>
      <c r="J235" s="144"/>
      <c r="K235" s="146" t="s">
        <v>5</v>
      </c>
      <c r="L235" s="144"/>
      <c r="M235" s="144"/>
      <c r="N235" s="144"/>
      <c r="O235" s="144"/>
      <c r="P235" s="144"/>
      <c r="Q235" s="144"/>
      <c r="R235" s="147"/>
      <c r="T235" s="148"/>
      <c r="U235" s="144"/>
      <c r="V235" s="144"/>
      <c r="W235" s="144"/>
      <c r="X235" s="144"/>
      <c r="Y235" s="144"/>
      <c r="Z235" s="144"/>
      <c r="AA235" s="149"/>
      <c r="AT235" s="150" t="s">
        <v>151</v>
      </c>
      <c r="AU235" s="150" t="s">
        <v>96</v>
      </c>
      <c r="AV235" s="10" t="s">
        <v>82</v>
      </c>
      <c r="AW235" s="10" t="s">
        <v>32</v>
      </c>
      <c r="AX235" s="10" t="s">
        <v>74</v>
      </c>
      <c r="AY235" s="150" t="s">
        <v>143</v>
      </c>
    </row>
    <row r="236" spans="2:65" s="11" customFormat="1" ht="22.5" customHeight="1">
      <c r="B236" s="151"/>
      <c r="C236" s="152"/>
      <c r="D236" s="152"/>
      <c r="E236" s="153" t="s">
        <v>5</v>
      </c>
      <c r="F236" s="226" t="s">
        <v>388</v>
      </c>
      <c r="G236" s="227"/>
      <c r="H236" s="227"/>
      <c r="I236" s="227"/>
      <c r="J236" s="152"/>
      <c r="K236" s="154">
        <v>18</v>
      </c>
      <c r="L236" s="152"/>
      <c r="M236" s="152"/>
      <c r="N236" s="152"/>
      <c r="O236" s="152"/>
      <c r="P236" s="152"/>
      <c r="Q236" s="152"/>
      <c r="R236" s="155"/>
      <c r="T236" s="156"/>
      <c r="U236" s="152"/>
      <c r="V236" s="152"/>
      <c r="W236" s="152"/>
      <c r="X236" s="152"/>
      <c r="Y236" s="152"/>
      <c r="Z236" s="152"/>
      <c r="AA236" s="157"/>
      <c r="AT236" s="158" t="s">
        <v>151</v>
      </c>
      <c r="AU236" s="158" t="s">
        <v>96</v>
      </c>
      <c r="AV236" s="11" t="s">
        <v>96</v>
      </c>
      <c r="AW236" s="11" t="s">
        <v>32</v>
      </c>
      <c r="AX236" s="11" t="s">
        <v>74</v>
      </c>
      <c r="AY236" s="158" t="s">
        <v>143</v>
      </c>
    </row>
    <row r="237" spans="2:65" s="12" customFormat="1" ht="22.5" customHeight="1">
      <c r="B237" s="159"/>
      <c r="C237" s="160"/>
      <c r="D237" s="160"/>
      <c r="E237" s="161" t="s">
        <v>5</v>
      </c>
      <c r="F237" s="230" t="s">
        <v>163</v>
      </c>
      <c r="G237" s="231"/>
      <c r="H237" s="231"/>
      <c r="I237" s="231"/>
      <c r="J237" s="160"/>
      <c r="K237" s="162">
        <v>84.5</v>
      </c>
      <c r="L237" s="160"/>
      <c r="M237" s="160"/>
      <c r="N237" s="160"/>
      <c r="O237" s="160"/>
      <c r="P237" s="160"/>
      <c r="Q237" s="160"/>
      <c r="R237" s="163"/>
      <c r="T237" s="164"/>
      <c r="U237" s="160"/>
      <c r="V237" s="160"/>
      <c r="W237" s="160"/>
      <c r="X237" s="160"/>
      <c r="Y237" s="160"/>
      <c r="Z237" s="160"/>
      <c r="AA237" s="165"/>
      <c r="AT237" s="166" t="s">
        <v>151</v>
      </c>
      <c r="AU237" s="166" t="s">
        <v>96</v>
      </c>
      <c r="AV237" s="12" t="s">
        <v>148</v>
      </c>
      <c r="AW237" s="12" t="s">
        <v>32</v>
      </c>
      <c r="AX237" s="12" t="s">
        <v>82</v>
      </c>
      <c r="AY237" s="166" t="s">
        <v>143</v>
      </c>
    </row>
    <row r="238" spans="2:65" s="1" customFormat="1" ht="22.5" customHeight="1">
      <c r="B238" s="133"/>
      <c r="C238" s="167" t="s">
        <v>389</v>
      </c>
      <c r="D238" s="167" t="s">
        <v>226</v>
      </c>
      <c r="E238" s="168" t="s">
        <v>390</v>
      </c>
      <c r="F238" s="224" t="s">
        <v>391</v>
      </c>
      <c r="G238" s="224"/>
      <c r="H238" s="224"/>
      <c r="I238" s="224"/>
      <c r="J238" s="169" t="s">
        <v>278</v>
      </c>
      <c r="K238" s="170">
        <v>66.5</v>
      </c>
      <c r="L238" s="225"/>
      <c r="M238" s="225"/>
      <c r="N238" s="225"/>
      <c r="O238" s="211"/>
      <c r="P238" s="211"/>
      <c r="Q238" s="211"/>
      <c r="R238" s="138"/>
      <c r="T238" s="139" t="s">
        <v>5</v>
      </c>
      <c r="U238" s="43" t="s">
        <v>39</v>
      </c>
      <c r="V238" s="140">
        <v>0</v>
      </c>
      <c r="W238" s="140">
        <f>V238*K238</f>
        <v>0</v>
      </c>
      <c r="X238" s="140">
        <v>1.0499999999999999E-3</v>
      </c>
      <c r="Y238" s="140">
        <f>X238*K238</f>
        <v>6.9824999999999998E-2</v>
      </c>
      <c r="Z238" s="140">
        <v>0</v>
      </c>
      <c r="AA238" s="141">
        <f>Z238*K238</f>
        <v>0</v>
      </c>
      <c r="AR238" s="20" t="s">
        <v>345</v>
      </c>
      <c r="AT238" s="20" t="s">
        <v>226</v>
      </c>
      <c r="AU238" s="20" t="s">
        <v>96</v>
      </c>
      <c r="AY238" s="20" t="s">
        <v>143</v>
      </c>
      <c r="BE238" s="142">
        <f>IF(U238="základní",N238,0)</f>
        <v>0</v>
      </c>
      <c r="BF238" s="142">
        <f>IF(U238="snížená",N238,0)</f>
        <v>0</v>
      </c>
      <c r="BG238" s="142">
        <f>IF(U238="zákl. přenesená",N238,0)</f>
        <v>0</v>
      </c>
      <c r="BH238" s="142">
        <f>IF(U238="sníž. přenesená",N238,0)</f>
        <v>0</v>
      </c>
      <c r="BI238" s="142">
        <f>IF(U238="nulová",N238,0)</f>
        <v>0</v>
      </c>
      <c r="BJ238" s="20" t="s">
        <v>82</v>
      </c>
      <c r="BK238" s="142">
        <f>ROUND(L238*K238,2)</f>
        <v>0</v>
      </c>
      <c r="BL238" s="20" t="s">
        <v>288</v>
      </c>
      <c r="BM238" s="20" t="s">
        <v>392</v>
      </c>
    </row>
    <row r="239" spans="2:65" s="1" customFormat="1" ht="22.5" customHeight="1">
      <c r="B239" s="133"/>
      <c r="C239" s="167" t="s">
        <v>393</v>
      </c>
      <c r="D239" s="167" t="s">
        <v>226</v>
      </c>
      <c r="E239" s="168" t="s">
        <v>394</v>
      </c>
      <c r="F239" s="224" t="s">
        <v>395</v>
      </c>
      <c r="G239" s="224"/>
      <c r="H239" s="224"/>
      <c r="I239" s="224"/>
      <c r="J239" s="169" t="s">
        <v>278</v>
      </c>
      <c r="K239" s="170">
        <v>18</v>
      </c>
      <c r="L239" s="225"/>
      <c r="M239" s="225"/>
      <c r="N239" s="225"/>
      <c r="O239" s="211"/>
      <c r="P239" s="211"/>
      <c r="Q239" s="211"/>
      <c r="R239" s="138"/>
      <c r="T239" s="139" t="s">
        <v>5</v>
      </c>
      <c r="U239" s="43" t="s">
        <v>39</v>
      </c>
      <c r="V239" s="140">
        <v>0</v>
      </c>
      <c r="W239" s="140">
        <f>V239*K239</f>
        <v>0</v>
      </c>
      <c r="X239" s="140">
        <v>1.0499999999999999E-3</v>
      </c>
      <c r="Y239" s="140">
        <f>X239*K239</f>
        <v>1.89E-2</v>
      </c>
      <c r="Z239" s="140">
        <v>0</v>
      </c>
      <c r="AA239" s="141">
        <f>Z239*K239</f>
        <v>0</v>
      </c>
      <c r="AR239" s="20" t="s">
        <v>294</v>
      </c>
      <c r="AT239" s="20" t="s">
        <v>226</v>
      </c>
      <c r="AU239" s="20" t="s">
        <v>96</v>
      </c>
      <c r="AY239" s="20" t="s">
        <v>143</v>
      </c>
      <c r="BE239" s="142">
        <f>IF(U239="základní",N239,0)</f>
        <v>0</v>
      </c>
      <c r="BF239" s="142">
        <f>IF(U239="snížená",N239,0)</f>
        <v>0</v>
      </c>
      <c r="BG239" s="142">
        <f>IF(U239="zákl. přenesená",N239,0)</f>
        <v>0</v>
      </c>
      <c r="BH239" s="142">
        <f>IF(U239="sníž. přenesená",N239,0)</f>
        <v>0</v>
      </c>
      <c r="BI239" s="142">
        <f>IF(U239="nulová",N239,0)</f>
        <v>0</v>
      </c>
      <c r="BJ239" s="20" t="s">
        <v>82</v>
      </c>
      <c r="BK239" s="142">
        <f>ROUND(L239*K239,2)</f>
        <v>0</v>
      </c>
      <c r="BL239" s="20" t="s">
        <v>294</v>
      </c>
      <c r="BM239" s="20" t="s">
        <v>396</v>
      </c>
    </row>
    <row r="240" spans="2:65" s="1" customFormat="1" ht="22.5" customHeight="1">
      <c r="B240" s="133"/>
      <c r="C240" s="167" t="s">
        <v>397</v>
      </c>
      <c r="D240" s="167" t="s">
        <v>226</v>
      </c>
      <c r="E240" s="168" t="s">
        <v>398</v>
      </c>
      <c r="F240" s="224" t="s">
        <v>399</v>
      </c>
      <c r="G240" s="224"/>
      <c r="H240" s="224"/>
      <c r="I240" s="224"/>
      <c r="J240" s="169" t="s">
        <v>264</v>
      </c>
      <c r="K240" s="170">
        <v>8</v>
      </c>
      <c r="L240" s="225"/>
      <c r="M240" s="225"/>
      <c r="N240" s="225"/>
      <c r="O240" s="211"/>
      <c r="P240" s="211"/>
      <c r="Q240" s="211"/>
      <c r="R240" s="138"/>
      <c r="T240" s="139" t="s">
        <v>5</v>
      </c>
      <c r="U240" s="43" t="s">
        <v>39</v>
      </c>
      <c r="V240" s="140">
        <v>0</v>
      </c>
      <c r="W240" s="140">
        <f>V240*K240</f>
        <v>0</v>
      </c>
      <c r="X240" s="140">
        <v>0</v>
      </c>
      <c r="Y240" s="140">
        <f>X240*K240</f>
        <v>0</v>
      </c>
      <c r="Z240" s="140">
        <v>0</v>
      </c>
      <c r="AA240" s="141">
        <f>Z240*K240</f>
        <v>0</v>
      </c>
      <c r="AR240" s="20" t="s">
        <v>294</v>
      </c>
      <c r="AT240" s="20" t="s">
        <v>226</v>
      </c>
      <c r="AU240" s="20" t="s">
        <v>96</v>
      </c>
      <c r="AY240" s="20" t="s">
        <v>143</v>
      </c>
      <c r="BE240" s="142">
        <f>IF(U240="základní",N240,0)</f>
        <v>0</v>
      </c>
      <c r="BF240" s="142">
        <f>IF(U240="snížená",N240,0)</f>
        <v>0</v>
      </c>
      <c r="BG240" s="142">
        <f>IF(U240="zákl. přenesená",N240,0)</f>
        <v>0</v>
      </c>
      <c r="BH240" s="142">
        <f>IF(U240="sníž. přenesená",N240,0)</f>
        <v>0</v>
      </c>
      <c r="BI240" s="142">
        <f>IF(U240="nulová",N240,0)</f>
        <v>0</v>
      </c>
      <c r="BJ240" s="20" t="s">
        <v>82</v>
      </c>
      <c r="BK240" s="142">
        <f>ROUND(L240*K240,2)</f>
        <v>0</v>
      </c>
      <c r="BL240" s="20" t="s">
        <v>294</v>
      </c>
      <c r="BM240" s="20" t="s">
        <v>400</v>
      </c>
    </row>
    <row r="241" spans="2:65" s="1" customFormat="1" ht="31.5" customHeight="1">
      <c r="B241" s="133"/>
      <c r="C241" s="134" t="s">
        <v>401</v>
      </c>
      <c r="D241" s="134" t="s">
        <v>144</v>
      </c>
      <c r="E241" s="135" t="s">
        <v>402</v>
      </c>
      <c r="F241" s="214" t="s">
        <v>403</v>
      </c>
      <c r="G241" s="214"/>
      <c r="H241" s="214"/>
      <c r="I241" s="214"/>
      <c r="J241" s="136" t="s">
        <v>278</v>
      </c>
      <c r="K241" s="137">
        <v>11.5</v>
      </c>
      <c r="L241" s="211"/>
      <c r="M241" s="211"/>
      <c r="N241" s="211"/>
      <c r="O241" s="211"/>
      <c r="P241" s="211"/>
      <c r="Q241" s="211"/>
      <c r="R241" s="138"/>
      <c r="T241" s="139" t="s">
        <v>5</v>
      </c>
      <c r="U241" s="43" t="s">
        <v>39</v>
      </c>
      <c r="V241" s="140">
        <v>0.22500000000000001</v>
      </c>
      <c r="W241" s="140">
        <f>V241*K241</f>
        <v>2.5874999999999999</v>
      </c>
      <c r="X241" s="140">
        <v>0</v>
      </c>
      <c r="Y241" s="140">
        <f>X241*K241</f>
        <v>0</v>
      </c>
      <c r="Z241" s="140">
        <v>0</v>
      </c>
      <c r="AA241" s="141">
        <f>Z241*K241</f>
        <v>0</v>
      </c>
      <c r="AR241" s="20" t="s">
        <v>288</v>
      </c>
      <c r="AT241" s="20" t="s">
        <v>144</v>
      </c>
      <c r="AU241" s="20" t="s">
        <v>96</v>
      </c>
      <c r="AY241" s="20" t="s">
        <v>143</v>
      </c>
      <c r="BE241" s="142">
        <f>IF(U241="základní",N241,0)</f>
        <v>0</v>
      </c>
      <c r="BF241" s="142">
        <f>IF(U241="snížená",N241,0)</f>
        <v>0</v>
      </c>
      <c r="BG241" s="142">
        <f>IF(U241="zákl. přenesená",N241,0)</f>
        <v>0</v>
      </c>
      <c r="BH241" s="142">
        <f>IF(U241="sníž. přenesená",N241,0)</f>
        <v>0</v>
      </c>
      <c r="BI241" s="142">
        <f>IF(U241="nulová",N241,0)</f>
        <v>0</v>
      </c>
      <c r="BJ241" s="20" t="s">
        <v>82</v>
      </c>
      <c r="BK241" s="142">
        <f>ROUND(L241*K241,2)</f>
        <v>0</v>
      </c>
      <c r="BL241" s="20" t="s">
        <v>288</v>
      </c>
      <c r="BM241" s="20" t="s">
        <v>404</v>
      </c>
    </row>
    <row r="242" spans="2:65" s="10" customFormat="1" ht="22.5" customHeight="1">
      <c r="B242" s="143"/>
      <c r="C242" s="144"/>
      <c r="D242" s="144"/>
      <c r="E242" s="145" t="s">
        <v>5</v>
      </c>
      <c r="F242" s="228" t="s">
        <v>387</v>
      </c>
      <c r="G242" s="229"/>
      <c r="H242" s="229"/>
      <c r="I242" s="229"/>
      <c r="J242" s="144"/>
      <c r="K242" s="146" t="s">
        <v>5</v>
      </c>
      <c r="L242" s="144"/>
      <c r="M242" s="144"/>
      <c r="N242" s="144"/>
      <c r="O242" s="144"/>
      <c r="P242" s="144"/>
      <c r="Q242" s="144"/>
      <c r="R242" s="147"/>
      <c r="T242" s="148"/>
      <c r="U242" s="144"/>
      <c r="V242" s="144"/>
      <c r="W242" s="144"/>
      <c r="X242" s="144"/>
      <c r="Y242" s="144"/>
      <c r="Z242" s="144"/>
      <c r="AA242" s="149"/>
      <c r="AT242" s="150" t="s">
        <v>151</v>
      </c>
      <c r="AU242" s="150" t="s">
        <v>96</v>
      </c>
      <c r="AV242" s="10" t="s">
        <v>82</v>
      </c>
      <c r="AW242" s="10" t="s">
        <v>32</v>
      </c>
      <c r="AX242" s="10" t="s">
        <v>74</v>
      </c>
      <c r="AY242" s="150" t="s">
        <v>143</v>
      </c>
    </row>
    <row r="243" spans="2:65" s="11" customFormat="1" ht="22.5" customHeight="1">
      <c r="B243" s="151"/>
      <c r="C243" s="152"/>
      <c r="D243" s="152"/>
      <c r="E243" s="153" t="s">
        <v>5</v>
      </c>
      <c r="F243" s="226" t="s">
        <v>405</v>
      </c>
      <c r="G243" s="227"/>
      <c r="H243" s="227"/>
      <c r="I243" s="227"/>
      <c r="J243" s="152"/>
      <c r="K243" s="154">
        <v>11.5</v>
      </c>
      <c r="L243" s="152"/>
      <c r="M243" s="152"/>
      <c r="N243" s="152"/>
      <c r="O243" s="152"/>
      <c r="P243" s="152"/>
      <c r="Q243" s="152"/>
      <c r="R243" s="155"/>
      <c r="T243" s="156"/>
      <c r="U243" s="152"/>
      <c r="V243" s="152"/>
      <c r="W243" s="152"/>
      <c r="X243" s="152"/>
      <c r="Y243" s="152"/>
      <c r="Z243" s="152"/>
      <c r="AA243" s="157"/>
      <c r="AT243" s="158" t="s">
        <v>151</v>
      </c>
      <c r="AU243" s="158" t="s">
        <v>96</v>
      </c>
      <c r="AV243" s="11" t="s">
        <v>96</v>
      </c>
      <c r="AW243" s="11" t="s">
        <v>32</v>
      </c>
      <c r="AX243" s="11" t="s">
        <v>82</v>
      </c>
      <c r="AY243" s="158" t="s">
        <v>143</v>
      </c>
    </row>
    <row r="244" spans="2:65" s="1" customFormat="1" ht="22.5" customHeight="1">
      <c r="B244" s="133"/>
      <c r="C244" s="167" t="s">
        <v>406</v>
      </c>
      <c r="D244" s="167" t="s">
        <v>226</v>
      </c>
      <c r="E244" s="168" t="s">
        <v>407</v>
      </c>
      <c r="F244" s="224" t="s">
        <v>408</v>
      </c>
      <c r="G244" s="224"/>
      <c r="H244" s="224"/>
      <c r="I244" s="224"/>
      <c r="J244" s="169" t="s">
        <v>278</v>
      </c>
      <c r="K244" s="170">
        <v>11.5</v>
      </c>
      <c r="L244" s="225"/>
      <c r="M244" s="225"/>
      <c r="N244" s="225"/>
      <c r="O244" s="211"/>
      <c r="P244" s="211"/>
      <c r="Q244" s="211"/>
      <c r="R244" s="138"/>
      <c r="T244" s="139" t="s">
        <v>5</v>
      </c>
      <c r="U244" s="43" t="s">
        <v>39</v>
      </c>
      <c r="V244" s="140">
        <v>0</v>
      </c>
      <c r="W244" s="140">
        <f>V244*K244</f>
        <v>0</v>
      </c>
      <c r="X244" s="140">
        <v>2.0999999999999999E-3</v>
      </c>
      <c r="Y244" s="140">
        <f>X244*K244</f>
        <v>2.4149999999999998E-2</v>
      </c>
      <c r="Z244" s="140">
        <v>0</v>
      </c>
      <c r="AA244" s="141">
        <f>Z244*K244</f>
        <v>0</v>
      </c>
      <c r="AR244" s="20" t="s">
        <v>294</v>
      </c>
      <c r="AT244" s="20" t="s">
        <v>226</v>
      </c>
      <c r="AU244" s="20" t="s">
        <v>96</v>
      </c>
      <c r="AY244" s="20" t="s">
        <v>143</v>
      </c>
      <c r="BE244" s="142">
        <f>IF(U244="základní",N244,0)</f>
        <v>0</v>
      </c>
      <c r="BF244" s="142">
        <f>IF(U244="snížená",N244,0)</f>
        <v>0</v>
      </c>
      <c r="BG244" s="142">
        <f>IF(U244="zákl. přenesená",N244,0)</f>
        <v>0</v>
      </c>
      <c r="BH244" s="142">
        <f>IF(U244="sníž. přenesená",N244,0)</f>
        <v>0</v>
      </c>
      <c r="BI244" s="142">
        <f>IF(U244="nulová",N244,0)</f>
        <v>0</v>
      </c>
      <c r="BJ244" s="20" t="s">
        <v>82</v>
      </c>
      <c r="BK244" s="142">
        <f>ROUND(L244*K244,2)</f>
        <v>0</v>
      </c>
      <c r="BL244" s="20" t="s">
        <v>294</v>
      </c>
      <c r="BM244" s="20" t="s">
        <v>409</v>
      </c>
    </row>
    <row r="245" spans="2:65" s="11" customFormat="1" ht="22.5" customHeight="1">
      <c r="B245" s="151"/>
      <c r="C245" s="152"/>
      <c r="D245" s="152"/>
      <c r="E245" s="153" t="s">
        <v>5</v>
      </c>
      <c r="F245" s="212" t="s">
        <v>405</v>
      </c>
      <c r="G245" s="213"/>
      <c r="H245" s="213"/>
      <c r="I245" s="213"/>
      <c r="J245" s="152"/>
      <c r="K245" s="154">
        <v>11.5</v>
      </c>
      <c r="L245" s="152"/>
      <c r="M245" s="152"/>
      <c r="N245" s="152"/>
      <c r="O245" s="152"/>
      <c r="P245" s="152"/>
      <c r="Q245" s="152"/>
      <c r="R245" s="155"/>
      <c r="T245" s="156"/>
      <c r="U245" s="152"/>
      <c r="V245" s="152"/>
      <c r="W245" s="152"/>
      <c r="X245" s="152"/>
      <c r="Y245" s="152"/>
      <c r="Z245" s="152"/>
      <c r="AA245" s="157"/>
      <c r="AT245" s="158" t="s">
        <v>151</v>
      </c>
      <c r="AU245" s="158" t="s">
        <v>96</v>
      </c>
      <c r="AV245" s="11" t="s">
        <v>96</v>
      </c>
      <c r="AW245" s="11" t="s">
        <v>32</v>
      </c>
      <c r="AX245" s="11" t="s">
        <v>82</v>
      </c>
      <c r="AY245" s="158" t="s">
        <v>143</v>
      </c>
    </row>
    <row r="246" spans="2:65" s="1" customFormat="1" ht="31.5" customHeight="1">
      <c r="B246" s="133"/>
      <c r="C246" s="134" t="s">
        <v>410</v>
      </c>
      <c r="D246" s="134" t="s">
        <v>144</v>
      </c>
      <c r="E246" s="135" t="s">
        <v>411</v>
      </c>
      <c r="F246" s="214" t="s">
        <v>412</v>
      </c>
      <c r="G246" s="214"/>
      <c r="H246" s="214"/>
      <c r="I246" s="214"/>
      <c r="J246" s="136" t="s">
        <v>273</v>
      </c>
      <c r="K246" s="137">
        <v>6</v>
      </c>
      <c r="L246" s="211"/>
      <c r="M246" s="211"/>
      <c r="N246" s="211"/>
      <c r="O246" s="211"/>
      <c r="P246" s="211"/>
      <c r="Q246" s="211"/>
      <c r="R246" s="138"/>
      <c r="T246" s="139" t="s">
        <v>5</v>
      </c>
      <c r="U246" s="43" t="s">
        <v>39</v>
      </c>
      <c r="V246" s="140">
        <v>0.38200000000000001</v>
      </c>
      <c r="W246" s="140">
        <f t="shared" ref="W246:W254" si="18">V246*K246</f>
        <v>2.2919999999999998</v>
      </c>
      <c r="X246" s="140">
        <v>0</v>
      </c>
      <c r="Y246" s="140">
        <f t="shared" ref="Y246:Y254" si="19">X246*K246</f>
        <v>0</v>
      </c>
      <c r="Z246" s="140">
        <v>0</v>
      </c>
      <c r="AA246" s="141">
        <f t="shared" ref="AA246:AA254" si="20">Z246*K246</f>
        <v>0</v>
      </c>
      <c r="AR246" s="20" t="s">
        <v>288</v>
      </c>
      <c r="AT246" s="20" t="s">
        <v>144</v>
      </c>
      <c r="AU246" s="20" t="s">
        <v>96</v>
      </c>
      <c r="AY246" s="20" t="s">
        <v>143</v>
      </c>
      <c r="BE246" s="142">
        <f t="shared" ref="BE246:BE254" si="21">IF(U246="základní",N246,0)</f>
        <v>0</v>
      </c>
      <c r="BF246" s="142">
        <f t="shared" ref="BF246:BF254" si="22">IF(U246="snížená",N246,0)</f>
        <v>0</v>
      </c>
      <c r="BG246" s="142">
        <f t="shared" ref="BG246:BG254" si="23">IF(U246="zákl. přenesená",N246,0)</f>
        <v>0</v>
      </c>
      <c r="BH246" s="142">
        <f t="shared" ref="BH246:BH254" si="24">IF(U246="sníž. přenesená",N246,0)</f>
        <v>0</v>
      </c>
      <c r="BI246" s="142">
        <f t="shared" ref="BI246:BI254" si="25">IF(U246="nulová",N246,0)</f>
        <v>0</v>
      </c>
      <c r="BJ246" s="20" t="s">
        <v>82</v>
      </c>
      <c r="BK246" s="142">
        <f t="shared" ref="BK246:BK254" si="26">ROUND(L246*K246,2)</f>
        <v>0</v>
      </c>
      <c r="BL246" s="20" t="s">
        <v>288</v>
      </c>
      <c r="BM246" s="20" t="s">
        <v>413</v>
      </c>
    </row>
    <row r="247" spans="2:65" s="1" customFormat="1" ht="22.5" customHeight="1">
      <c r="B247" s="133"/>
      <c r="C247" s="167" t="s">
        <v>414</v>
      </c>
      <c r="D247" s="167" t="s">
        <v>226</v>
      </c>
      <c r="E247" s="168" t="s">
        <v>415</v>
      </c>
      <c r="F247" s="224" t="s">
        <v>416</v>
      </c>
      <c r="G247" s="224"/>
      <c r="H247" s="224"/>
      <c r="I247" s="224"/>
      <c r="J247" s="169" t="s">
        <v>264</v>
      </c>
      <c r="K247" s="170">
        <v>6</v>
      </c>
      <c r="L247" s="225"/>
      <c r="M247" s="225"/>
      <c r="N247" s="225"/>
      <c r="O247" s="211"/>
      <c r="P247" s="211"/>
      <c r="Q247" s="211"/>
      <c r="R247" s="138"/>
      <c r="T247" s="139" t="s">
        <v>5</v>
      </c>
      <c r="U247" s="43" t="s">
        <v>39</v>
      </c>
      <c r="V247" s="140">
        <v>0</v>
      </c>
      <c r="W247" s="140">
        <f t="shared" si="18"/>
        <v>0</v>
      </c>
      <c r="X247" s="140">
        <v>0</v>
      </c>
      <c r="Y247" s="140">
        <f t="shared" si="19"/>
        <v>0</v>
      </c>
      <c r="Z247" s="140">
        <v>0</v>
      </c>
      <c r="AA247" s="141">
        <f t="shared" si="20"/>
        <v>0</v>
      </c>
      <c r="AR247" s="20" t="s">
        <v>294</v>
      </c>
      <c r="AT247" s="20" t="s">
        <v>226</v>
      </c>
      <c r="AU247" s="20" t="s">
        <v>96</v>
      </c>
      <c r="AY247" s="20" t="s">
        <v>143</v>
      </c>
      <c r="BE247" s="142">
        <f t="shared" si="21"/>
        <v>0</v>
      </c>
      <c r="BF247" s="142">
        <f t="shared" si="22"/>
        <v>0</v>
      </c>
      <c r="BG247" s="142">
        <f t="shared" si="23"/>
        <v>0</v>
      </c>
      <c r="BH247" s="142">
        <f t="shared" si="24"/>
        <v>0</v>
      </c>
      <c r="BI247" s="142">
        <f t="shared" si="25"/>
        <v>0</v>
      </c>
      <c r="BJ247" s="20" t="s">
        <v>82</v>
      </c>
      <c r="BK247" s="142">
        <f t="shared" si="26"/>
        <v>0</v>
      </c>
      <c r="BL247" s="20" t="s">
        <v>294</v>
      </c>
      <c r="BM247" s="20" t="s">
        <v>417</v>
      </c>
    </row>
    <row r="248" spans="2:65" s="1" customFormat="1" ht="31.5" customHeight="1">
      <c r="B248" s="133"/>
      <c r="C248" s="134" t="s">
        <v>418</v>
      </c>
      <c r="D248" s="134" t="s">
        <v>144</v>
      </c>
      <c r="E248" s="135" t="s">
        <v>419</v>
      </c>
      <c r="F248" s="214" t="s">
        <v>420</v>
      </c>
      <c r="G248" s="214"/>
      <c r="H248" s="214"/>
      <c r="I248" s="214"/>
      <c r="J248" s="136" t="s">
        <v>273</v>
      </c>
      <c r="K248" s="137">
        <v>9</v>
      </c>
      <c r="L248" s="211"/>
      <c r="M248" s="211"/>
      <c r="N248" s="211"/>
      <c r="O248" s="211"/>
      <c r="P248" s="211"/>
      <c r="Q248" s="211"/>
      <c r="R248" s="138"/>
      <c r="T248" s="139" t="s">
        <v>5</v>
      </c>
      <c r="U248" s="43" t="s">
        <v>39</v>
      </c>
      <c r="V248" s="140">
        <v>0.52100000000000002</v>
      </c>
      <c r="W248" s="140">
        <f t="shared" si="18"/>
        <v>4.6890000000000001</v>
      </c>
      <c r="X248" s="140">
        <v>0</v>
      </c>
      <c r="Y248" s="140">
        <f t="shared" si="19"/>
        <v>0</v>
      </c>
      <c r="Z248" s="140">
        <v>0</v>
      </c>
      <c r="AA248" s="141">
        <f t="shared" si="20"/>
        <v>0</v>
      </c>
      <c r="AR248" s="20" t="s">
        <v>288</v>
      </c>
      <c r="AT248" s="20" t="s">
        <v>144</v>
      </c>
      <c r="AU248" s="20" t="s">
        <v>96</v>
      </c>
      <c r="AY248" s="20" t="s">
        <v>143</v>
      </c>
      <c r="BE248" s="142">
        <f t="shared" si="21"/>
        <v>0</v>
      </c>
      <c r="BF248" s="142">
        <f t="shared" si="22"/>
        <v>0</v>
      </c>
      <c r="BG248" s="142">
        <f t="shared" si="23"/>
        <v>0</v>
      </c>
      <c r="BH248" s="142">
        <f t="shared" si="24"/>
        <v>0</v>
      </c>
      <c r="BI248" s="142">
        <f t="shared" si="25"/>
        <v>0</v>
      </c>
      <c r="BJ248" s="20" t="s">
        <v>82</v>
      </c>
      <c r="BK248" s="142">
        <f t="shared" si="26"/>
        <v>0</v>
      </c>
      <c r="BL248" s="20" t="s">
        <v>288</v>
      </c>
      <c r="BM248" s="20" t="s">
        <v>421</v>
      </c>
    </row>
    <row r="249" spans="2:65" s="1" customFormat="1" ht="22.5" customHeight="1">
      <c r="B249" s="133"/>
      <c r="C249" s="167" t="s">
        <v>422</v>
      </c>
      <c r="D249" s="167" t="s">
        <v>226</v>
      </c>
      <c r="E249" s="168" t="s">
        <v>423</v>
      </c>
      <c r="F249" s="224" t="s">
        <v>424</v>
      </c>
      <c r="G249" s="224"/>
      <c r="H249" s="224"/>
      <c r="I249" s="224"/>
      <c r="J249" s="169" t="s">
        <v>264</v>
      </c>
      <c r="K249" s="170">
        <v>6</v>
      </c>
      <c r="L249" s="225"/>
      <c r="M249" s="225"/>
      <c r="N249" s="225"/>
      <c r="O249" s="211"/>
      <c r="P249" s="211"/>
      <c r="Q249" s="211"/>
      <c r="R249" s="138"/>
      <c r="T249" s="139" t="s">
        <v>5</v>
      </c>
      <c r="U249" s="43" t="s">
        <v>39</v>
      </c>
      <c r="V249" s="140">
        <v>0</v>
      </c>
      <c r="W249" s="140">
        <f t="shared" si="18"/>
        <v>0</v>
      </c>
      <c r="X249" s="140">
        <v>0</v>
      </c>
      <c r="Y249" s="140">
        <f t="shared" si="19"/>
        <v>0</v>
      </c>
      <c r="Z249" s="140">
        <v>0</v>
      </c>
      <c r="AA249" s="141">
        <f t="shared" si="20"/>
        <v>0</v>
      </c>
      <c r="AR249" s="20" t="s">
        <v>294</v>
      </c>
      <c r="AT249" s="20" t="s">
        <v>226</v>
      </c>
      <c r="AU249" s="20" t="s">
        <v>96</v>
      </c>
      <c r="AY249" s="20" t="s">
        <v>143</v>
      </c>
      <c r="BE249" s="142">
        <f t="shared" si="21"/>
        <v>0</v>
      </c>
      <c r="BF249" s="142">
        <f t="shared" si="22"/>
        <v>0</v>
      </c>
      <c r="BG249" s="142">
        <f t="shared" si="23"/>
        <v>0</v>
      </c>
      <c r="BH249" s="142">
        <f t="shared" si="24"/>
        <v>0</v>
      </c>
      <c r="BI249" s="142">
        <f t="shared" si="25"/>
        <v>0</v>
      </c>
      <c r="BJ249" s="20" t="s">
        <v>82</v>
      </c>
      <c r="BK249" s="142">
        <f t="shared" si="26"/>
        <v>0</v>
      </c>
      <c r="BL249" s="20" t="s">
        <v>294</v>
      </c>
      <c r="BM249" s="20" t="s">
        <v>425</v>
      </c>
    </row>
    <row r="250" spans="2:65" s="1" customFormat="1" ht="22.5" customHeight="1">
      <c r="B250" s="133"/>
      <c r="C250" s="167" t="s">
        <v>426</v>
      </c>
      <c r="D250" s="167" t="s">
        <v>226</v>
      </c>
      <c r="E250" s="168" t="s">
        <v>427</v>
      </c>
      <c r="F250" s="224" t="s">
        <v>428</v>
      </c>
      <c r="G250" s="224"/>
      <c r="H250" s="224"/>
      <c r="I250" s="224"/>
      <c r="J250" s="169" t="s">
        <v>264</v>
      </c>
      <c r="K250" s="170">
        <v>2</v>
      </c>
      <c r="L250" s="225"/>
      <c r="M250" s="225"/>
      <c r="N250" s="225"/>
      <c r="O250" s="211"/>
      <c r="P250" s="211"/>
      <c r="Q250" s="211"/>
      <c r="R250" s="138"/>
      <c r="T250" s="139" t="s">
        <v>5</v>
      </c>
      <c r="U250" s="43" t="s">
        <v>39</v>
      </c>
      <c r="V250" s="140">
        <v>0</v>
      </c>
      <c r="W250" s="140">
        <f t="shared" si="18"/>
        <v>0</v>
      </c>
      <c r="X250" s="140">
        <v>0</v>
      </c>
      <c r="Y250" s="140">
        <f t="shared" si="19"/>
        <v>0</v>
      </c>
      <c r="Z250" s="140">
        <v>0</v>
      </c>
      <c r="AA250" s="141">
        <f t="shared" si="20"/>
        <v>0</v>
      </c>
      <c r="AR250" s="20" t="s">
        <v>294</v>
      </c>
      <c r="AT250" s="20" t="s">
        <v>226</v>
      </c>
      <c r="AU250" s="20" t="s">
        <v>96</v>
      </c>
      <c r="AY250" s="20" t="s">
        <v>143</v>
      </c>
      <c r="BE250" s="142">
        <f t="shared" si="21"/>
        <v>0</v>
      </c>
      <c r="BF250" s="142">
        <f t="shared" si="22"/>
        <v>0</v>
      </c>
      <c r="BG250" s="142">
        <f t="shared" si="23"/>
        <v>0</v>
      </c>
      <c r="BH250" s="142">
        <f t="shared" si="24"/>
        <v>0</v>
      </c>
      <c r="BI250" s="142">
        <f t="shared" si="25"/>
        <v>0</v>
      </c>
      <c r="BJ250" s="20" t="s">
        <v>82</v>
      </c>
      <c r="BK250" s="142">
        <f t="shared" si="26"/>
        <v>0</v>
      </c>
      <c r="BL250" s="20" t="s">
        <v>294</v>
      </c>
      <c r="BM250" s="20" t="s">
        <v>429</v>
      </c>
    </row>
    <row r="251" spans="2:65" s="1" customFormat="1" ht="22.5" customHeight="1">
      <c r="B251" s="133"/>
      <c r="C251" s="167" t="s">
        <v>430</v>
      </c>
      <c r="D251" s="167" t="s">
        <v>226</v>
      </c>
      <c r="E251" s="168" t="s">
        <v>431</v>
      </c>
      <c r="F251" s="224" t="s">
        <v>432</v>
      </c>
      <c r="G251" s="224"/>
      <c r="H251" s="224"/>
      <c r="I251" s="224"/>
      <c r="J251" s="169" t="s">
        <v>264</v>
      </c>
      <c r="K251" s="170">
        <v>1</v>
      </c>
      <c r="L251" s="225"/>
      <c r="M251" s="225"/>
      <c r="N251" s="225"/>
      <c r="O251" s="211"/>
      <c r="P251" s="211"/>
      <c r="Q251" s="211"/>
      <c r="R251" s="138"/>
      <c r="T251" s="139" t="s">
        <v>5</v>
      </c>
      <c r="U251" s="43" t="s">
        <v>39</v>
      </c>
      <c r="V251" s="140">
        <v>0</v>
      </c>
      <c r="W251" s="140">
        <f t="shared" si="18"/>
        <v>0</v>
      </c>
      <c r="X251" s="140">
        <v>0</v>
      </c>
      <c r="Y251" s="140">
        <f t="shared" si="19"/>
        <v>0</v>
      </c>
      <c r="Z251" s="140">
        <v>0</v>
      </c>
      <c r="AA251" s="141">
        <f t="shared" si="20"/>
        <v>0</v>
      </c>
      <c r="AR251" s="20" t="s">
        <v>294</v>
      </c>
      <c r="AT251" s="20" t="s">
        <v>226</v>
      </c>
      <c r="AU251" s="20" t="s">
        <v>96</v>
      </c>
      <c r="AY251" s="20" t="s">
        <v>143</v>
      </c>
      <c r="BE251" s="142">
        <f t="shared" si="21"/>
        <v>0</v>
      </c>
      <c r="BF251" s="142">
        <f t="shared" si="22"/>
        <v>0</v>
      </c>
      <c r="BG251" s="142">
        <f t="shared" si="23"/>
        <v>0</v>
      </c>
      <c r="BH251" s="142">
        <f t="shared" si="24"/>
        <v>0</v>
      </c>
      <c r="BI251" s="142">
        <f t="shared" si="25"/>
        <v>0</v>
      </c>
      <c r="BJ251" s="20" t="s">
        <v>82</v>
      </c>
      <c r="BK251" s="142">
        <f t="shared" si="26"/>
        <v>0</v>
      </c>
      <c r="BL251" s="20" t="s">
        <v>294</v>
      </c>
      <c r="BM251" s="20" t="s">
        <v>433</v>
      </c>
    </row>
    <row r="252" spans="2:65" s="1" customFormat="1" ht="31.5" customHeight="1">
      <c r="B252" s="133"/>
      <c r="C252" s="134" t="s">
        <v>434</v>
      </c>
      <c r="D252" s="134" t="s">
        <v>144</v>
      </c>
      <c r="E252" s="135" t="s">
        <v>435</v>
      </c>
      <c r="F252" s="214" t="s">
        <v>436</v>
      </c>
      <c r="G252" s="214"/>
      <c r="H252" s="214"/>
      <c r="I252" s="214"/>
      <c r="J252" s="136" t="s">
        <v>437</v>
      </c>
      <c r="K252" s="137">
        <v>1</v>
      </c>
      <c r="L252" s="211"/>
      <c r="M252" s="211"/>
      <c r="N252" s="211"/>
      <c r="O252" s="211"/>
      <c r="P252" s="211"/>
      <c r="Q252" s="211"/>
      <c r="R252" s="138"/>
      <c r="T252" s="139" t="s">
        <v>5</v>
      </c>
      <c r="U252" s="43" t="s">
        <v>39</v>
      </c>
      <c r="V252" s="140">
        <v>5.99</v>
      </c>
      <c r="W252" s="140">
        <f t="shared" si="18"/>
        <v>5.99</v>
      </c>
      <c r="X252" s="140">
        <v>0</v>
      </c>
      <c r="Y252" s="140">
        <f t="shared" si="19"/>
        <v>0</v>
      </c>
      <c r="Z252" s="140">
        <v>0</v>
      </c>
      <c r="AA252" s="141">
        <f t="shared" si="20"/>
        <v>0</v>
      </c>
      <c r="AR252" s="20" t="s">
        <v>288</v>
      </c>
      <c r="AT252" s="20" t="s">
        <v>144</v>
      </c>
      <c r="AU252" s="20" t="s">
        <v>96</v>
      </c>
      <c r="AY252" s="20" t="s">
        <v>143</v>
      </c>
      <c r="BE252" s="142">
        <f t="shared" si="21"/>
        <v>0</v>
      </c>
      <c r="BF252" s="142">
        <f t="shared" si="22"/>
        <v>0</v>
      </c>
      <c r="BG252" s="142">
        <f t="shared" si="23"/>
        <v>0</v>
      </c>
      <c r="BH252" s="142">
        <f t="shared" si="24"/>
        <v>0</v>
      </c>
      <c r="BI252" s="142">
        <f t="shared" si="25"/>
        <v>0</v>
      </c>
      <c r="BJ252" s="20" t="s">
        <v>82</v>
      </c>
      <c r="BK252" s="142">
        <f t="shared" si="26"/>
        <v>0</v>
      </c>
      <c r="BL252" s="20" t="s">
        <v>288</v>
      </c>
      <c r="BM252" s="20" t="s">
        <v>438</v>
      </c>
    </row>
    <row r="253" spans="2:65" s="1" customFormat="1" ht="31.5" customHeight="1">
      <c r="B253" s="133"/>
      <c r="C253" s="134" t="s">
        <v>439</v>
      </c>
      <c r="D253" s="134" t="s">
        <v>144</v>
      </c>
      <c r="E253" s="135" t="s">
        <v>440</v>
      </c>
      <c r="F253" s="214" t="s">
        <v>441</v>
      </c>
      <c r="G253" s="214"/>
      <c r="H253" s="214"/>
      <c r="I253" s="214"/>
      <c r="J253" s="136" t="s">
        <v>437</v>
      </c>
      <c r="K253" s="137">
        <v>1</v>
      </c>
      <c r="L253" s="211"/>
      <c r="M253" s="211"/>
      <c r="N253" s="211"/>
      <c r="O253" s="211"/>
      <c r="P253" s="211"/>
      <c r="Q253" s="211"/>
      <c r="R253" s="138"/>
      <c r="T253" s="139" t="s">
        <v>5</v>
      </c>
      <c r="U253" s="43" t="s">
        <v>39</v>
      </c>
      <c r="V253" s="140">
        <v>6.71</v>
      </c>
      <c r="W253" s="140">
        <f t="shared" si="18"/>
        <v>6.71</v>
      </c>
      <c r="X253" s="140">
        <v>0</v>
      </c>
      <c r="Y253" s="140">
        <f t="shared" si="19"/>
        <v>0</v>
      </c>
      <c r="Z253" s="140">
        <v>0</v>
      </c>
      <c r="AA253" s="141">
        <f t="shared" si="20"/>
        <v>0</v>
      </c>
      <c r="AR253" s="20" t="s">
        <v>288</v>
      </c>
      <c r="AT253" s="20" t="s">
        <v>144</v>
      </c>
      <c r="AU253" s="20" t="s">
        <v>96</v>
      </c>
      <c r="AY253" s="20" t="s">
        <v>143</v>
      </c>
      <c r="BE253" s="142">
        <f t="shared" si="21"/>
        <v>0</v>
      </c>
      <c r="BF253" s="142">
        <f t="shared" si="22"/>
        <v>0</v>
      </c>
      <c r="BG253" s="142">
        <f t="shared" si="23"/>
        <v>0</v>
      </c>
      <c r="BH253" s="142">
        <f t="shared" si="24"/>
        <v>0</v>
      </c>
      <c r="BI253" s="142">
        <f t="shared" si="25"/>
        <v>0</v>
      </c>
      <c r="BJ253" s="20" t="s">
        <v>82</v>
      </c>
      <c r="BK253" s="142">
        <f t="shared" si="26"/>
        <v>0</v>
      </c>
      <c r="BL253" s="20" t="s">
        <v>288</v>
      </c>
      <c r="BM253" s="20" t="s">
        <v>442</v>
      </c>
    </row>
    <row r="254" spans="2:65" s="1" customFormat="1" ht="22.5" customHeight="1">
      <c r="B254" s="133"/>
      <c r="C254" s="134" t="s">
        <v>443</v>
      </c>
      <c r="D254" s="134" t="s">
        <v>144</v>
      </c>
      <c r="E254" s="135" t="s">
        <v>444</v>
      </c>
      <c r="F254" s="214" t="s">
        <v>445</v>
      </c>
      <c r="G254" s="214"/>
      <c r="H254" s="214"/>
      <c r="I254" s="214"/>
      <c r="J254" s="136" t="s">
        <v>278</v>
      </c>
      <c r="K254" s="137">
        <v>107</v>
      </c>
      <c r="L254" s="211"/>
      <c r="M254" s="211"/>
      <c r="N254" s="211"/>
      <c r="O254" s="211"/>
      <c r="P254" s="211"/>
      <c r="Q254" s="211"/>
      <c r="R254" s="138"/>
      <c r="T254" s="139" t="s">
        <v>5</v>
      </c>
      <c r="U254" s="43" t="s">
        <v>39</v>
      </c>
      <c r="V254" s="140">
        <v>1.4999999999999999E-2</v>
      </c>
      <c r="W254" s="140">
        <f t="shared" si="18"/>
        <v>1.605</v>
      </c>
      <c r="X254" s="140">
        <v>0</v>
      </c>
      <c r="Y254" s="140">
        <f t="shared" si="19"/>
        <v>0</v>
      </c>
      <c r="Z254" s="140">
        <v>0</v>
      </c>
      <c r="AA254" s="141">
        <f t="shared" si="20"/>
        <v>0</v>
      </c>
      <c r="AR254" s="20" t="s">
        <v>288</v>
      </c>
      <c r="AT254" s="20" t="s">
        <v>144</v>
      </c>
      <c r="AU254" s="20" t="s">
        <v>96</v>
      </c>
      <c r="AY254" s="20" t="s">
        <v>143</v>
      </c>
      <c r="BE254" s="142">
        <f t="shared" si="21"/>
        <v>0</v>
      </c>
      <c r="BF254" s="142">
        <f t="shared" si="22"/>
        <v>0</v>
      </c>
      <c r="BG254" s="142">
        <f t="shared" si="23"/>
        <v>0</v>
      </c>
      <c r="BH254" s="142">
        <f t="shared" si="24"/>
        <v>0</v>
      </c>
      <c r="BI254" s="142">
        <f t="shared" si="25"/>
        <v>0</v>
      </c>
      <c r="BJ254" s="20" t="s">
        <v>82</v>
      </c>
      <c r="BK254" s="142">
        <f t="shared" si="26"/>
        <v>0</v>
      </c>
      <c r="BL254" s="20" t="s">
        <v>288</v>
      </c>
      <c r="BM254" s="20" t="s">
        <v>446</v>
      </c>
    </row>
    <row r="255" spans="2:65" s="11" customFormat="1" ht="22.5" customHeight="1">
      <c r="B255" s="151"/>
      <c r="C255" s="152"/>
      <c r="D255" s="152"/>
      <c r="E255" s="153" t="s">
        <v>5</v>
      </c>
      <c r="F255" s="212" t="s">
        <v>447</v>
      </c>
      <c r="G255" s="213"/>
      <c r="H255" s="213"/>
      <c r="I255" s="213"/>
      <c r="J255" s="152"/>
      <c r="K255" s="154">
        <v>107</v>
      </c>
      <c r="L255" s="152"/>
      <c r="M255" s="152"/>
      <c r="N255" s="152"/>
      <c r="O255" s="152"/>
      <c r="P255" s="152"/>
      <c r="Q255" s="152"/>
      <c r="R255" s="155"/>
      <c r="T255" s="156"/>
      <c r="U255" s="152"/>
      <c r="V255" s="152"/>
      <c r="W255" s="152"/>
      <c r="X255" s="152"/>
      <c r="Y255" s="152"/>
      <c r="Z255" s="152"/>
      <c r="AA255" s="157"/>
      <c r="AT255" s="158" t="s">
        <v>151</v>
      </c>
      <c r="AU255" s="158" t="s">
        <v>96</v>
      </c>
      <c r="AV255" s="11" t="s">
        <v>96</v>
      </c>
      <c r="AW255" s="11" t="s">
        <v>32</v>
      </c>
      <c r="AX255" s="11" t="s">
        <v>82</v>
      </c>
      <c r="AY255" s="158" t="s">
        <v>143</v>
      </c>
    </row>
    <row r="256" spans="2:65" s="1" customFormat="1" ht="22.5" customHeight="1">
      <c r="B256" s="133"/>
      <c r="C256" s="134" t="s">
        <v>288</v>
      </c>
      <c r="D256" s="134" t="s">
        <v>144</v>
      </c>
      <c r="E256" s="135" t="s">
        <v>448</v>
      </c>
      <c r="F256" s="214" t="s">
        <v>449</v>
      </c>
      <c r="G256" s="214"/>
      <c r="H256" s="214"/>
      <c r="I256" s="214"/>
      <c r="J256" s="136" t="s">
        <v>278</v>
      </c>
      <c r="K256" s="137">
        <v>107</v>
      </c>
      <c r="L256" s="211"/>
      <c r="M256" s="211"/>
      <c r="N256" s="211"/>
      <c r="O256" s="211"/>
      <c r="P256" s="211"/>
      <c r="Q256" s="211"/>
      <c r="R256" s="138"/>
      <c r="T256" s="139" t="s">
        <v>5</v>
      </c>
      <c r="U256" s="43" t="s">
        <v>39</v>
      </c>
      <c r="V256" s="140">
        <v>1.4E-2</v>
      </c>
      <c r="W256" s="140">
        <f>V256*K256</f>
        <v>1.498</v>
      </c>
      <c r="X256" s="140">
        <v>0</v>
      </c>
      <c r="Y256" s="140">
        <f>X256*K256</f>
        <v>0</v>
      </c>
      <c r="Z256" s="140">
        <v>0</v>
      </c>
      <c r="AA256" s="141">
        <f>Z256*K256</f>
        <v>0</v>
      </c>
      <c r="AR256" s="20" t="s">
        <v>288</v>
      </c>
      <c r="AT256" s="20" t="s">
        <v>144</v>
      </c>
      <c r="AU256" s="20" t="s">
        <v>96</v>
      </c>
      <c r="AY256" s="20" t="s">
        <v>143</v>
      </c>
      <c r="BE256" s="142">
        <f>IF(U256="základní",N256,0)</f>
        <v>0</v>
      </c>
      <c r="BF256" s="142">
        <f>IF(U256="snížená",N256,0)</f>
        <v>0</v>
      </c>
      <c r="BG256" s="142">
        <f>IF(U256="zákl. přenesená",N256,0)</f>
        <v>0</v>
      </c>
      <c r="BH256" s="142">
        <f>IF(U256="sníž. přenesená",N256,0)</f>
        <v>0</v>
      </c>
      <c r="BI256" s="142">
        <f>IF(U256="nulová",N256,0)</f>
        <v>0</v>
      </c>
      <c r="BJ256" s="20" t="s">
        <v>82</v>
      </c>
      <c r="BK256" s="142">
        <f>ROUND(L256*K256,2)</f>
        <v>0</v>
      </c>
      <c r="BL256" s="20" t="s">
        <v>288</v>
      </c>
      <c r="BM256" s="20" t="s">
        <v>450</v>
      </c>
    </row>
    <row r="257" spans="2:65" s="1" customFormat="1" ht="22.5" customHeight="1">
      <c r="B257" s="133"/>
      <c r="C257" s="134" t="s">
        <v>451</v>
      </c>
      <c r="D257" s="134" t="s">
        <v>144</v>
      </c>
      <c r="E257" s="135" t="s">
        <v>452</v>
      </c>
      <c r="F257" s="214" t="s">
        <v>453</v>
      </c>
      <c r="G257" s="214"/>
      <c r="H257" s="214"/>
      <c r="I257" s="214"/>
      <c r="J257" s="136" t="s">
        <v>264</v>
      </c>
      <c r="K257" s="137">
        <v>1</v>
      </c>
      <c r="L257" s="211"/>
      <c r="M257" s="211"/>
      <c r="N257" s="211"/>
      <c r="O257" s="211"/>
      <c r="P257" s="211"/>
      <c r="Q257" s="211"/>
      <c r="R257" s="138"/>
      <c r="T257" s="139" t="s">
        <v>5</v>
      </c>
      <c r="U257" s="43" t="s">
        <v>39</v>
      </c>
      <c r="V257" s="140">
        <v>0</v>
      </c>
      <c r="W257" s="140">
        <f>V257*K257</f>
        <v>0</v>
      </c>
      <c r="X257" s="140">
        <v>0</v>
      </c>
      <c r="Y257" s="140">
        <f>X257*K257</f>
        <v>0</v>
      </c>
      <c r="Z257" s="140">
        <v>0</v>
      </c>
      <c r="AA257" s="141">
        <f>Z257*K257</f>
        <v>0</v>
      </c>
      <c r="AR257" s="20" t="s">
        <v>288</v>
      </c>
      <c r="AT257" s="20" t="s">
        <v>144</v>
      </c>
      <c r="AU257" s="20" t="s">
        <v>96</v>
      </c>
      <c r="AY257" s="20" t="s">
        <v>143</v>
      </c>
      <c r="BE257" s="142">
        <f>IF(U257="základní",N257,0)</f>
        <v>0</v>
      </c>
      <c r="BF257" s="142">
        <f>IF(U257="snížená",N257,0)</f>
        <v>0</v>
      </c>
      <c r="BG257" s="142">
        <f>IF(U257="zákl. přenesená",N257,0)</f>
        <v>0</v>
      </c>
      <c r="BH257" s="142">
        <f>IF(U257="sníž. přenesená",N257,0)</f>
        <v>0</v>
      </c>
      <c r="BI257" s="142">
        <f>IF(U257="nulová",N257,0)</f>
        <v>0</v>
      </c>
      <c r="BJ257" s="20" t="s">
        <v>82</v>
      </c>
      <c r="BK257" s="142">
        <f>ROUND(L257*K257,2)</f>
        <v>0</v>
      </c>
      <c r="BL257" s="20" t="s">
        <v>288</v>
      </c>
      <c r="BM257" s="20" t="s">
        <v>454</v>
      </c>
    </row>
    <row r="258" spans="2:65" s="1" customFormat="1" ht="22.5" customHeight="1">
      <c r="B258" s="133"/>
      <c r="C258" s="134" t="s">
        <v>455</v>
      </c>
      <c r="D258" s="134" t="s">
        <v>144</v>
      </c>
      <c r="E258" s="135" t="s">
        <v>456</v>
      </c>
      <c r="F258" s="214" t="s">
        <v>457</v>
      </c>
      <c r="G258" s="214"/>
      <c r="H258" s="214"/>
      <c r="I258" s="214"/>
      <c r="J258" s="136" t="s">
        <v>273</v>
      </c>
      <c r="K258" s="137">
        <v>1</v>
      </c>
      <c r="L258" s="211"/>
      <c r="M258" s="211"/>
      <c r="N258" s="211"/>
      <c r="O258" s="211"/>
      <c r="P258" s="211"/>
      <c r="Q258" s="211"/>
      <c r="R258" s="138"/>
      <c r="T258" s="139" t="s">
        <v>5</v>
      </c>
      <c r="U258" s="43" t="s">
        <v>39</v>
      </c>
      <c r="V258" s="140">
        <v>0</v>
      </c>
      <c r="W258" s="140">
        <f>V258*K258</f>
        <v>0</v>
      </c>
      <c r="X258" s="140">
        <v>0</v>
      </c>
      <c r="Y258" s="140">
        <f>X258*K258</f>
        <v>0</v>
      </c>
      <c r="Z258" s="140">
        <v>0</v>
      </c>
      <c r="AA258" s="141">
        <f>Z258*K258</f>
        <v>0</v>
      </c>
      <c r="AR258" s="20" t="s">
        <v>288</v>
      </c>
      <c r="AT258" s="20" t="s">
        <v>144</v>
      </c>
      <c r="AU258" s="20" t="s">
        <v>96</v>
      </c>
      <c r="AY258" s="20" t="s">
        <v>143</v>
      </c>
      <c r="BE258" s="142">
        <f>IF(U258="základní",N258,0)</f>
        <v>0</v>
      </c>
      <c r="BF258" s="142">
        <f>IF(U258="snížená",N258,0)</f>
        <v>0</v>
      </c>
      <c r="BG258" s="142">
        <f>IF(U258="zákl. přenesená",N258,0)</f>
        <v>0</v>
      </c>
      <c r="BH258" s="142">
        <f>IF(U258="sníž. přenesená",N258,0)</f>
        <v>0</v>
      </c>
      <c r="BI258" s="142">
        <f>IF(U258="nulová",N258,0)</f>
        <v>0</v>
      </c>
      <c r="BJ258" s="20" t="s">
        <v>82</v>
      </c>
      <c r="BK258" s="142">
        <f>ROUND(L258*K258,2)</f>
        <v>0</v>
      </c>
      <c r="BL258" s="20" t="s">
        <v>288</v>
      </c>
      <c r="BM258" s="20" t="s">
        <v>458</v>
      </c>
    </row>
    <row r="259" spans="2:65" s="1" customFormat="1" ht="22.5" customHeight="1">
      <c r="B259" s="133"/>
      <c r="C259" s="134" t="s">
        <v>459</v>
      </c>
      <c r="D259" s="134" t="s">
        <v>144</v>
      </c>
      <c r="E259" s="135" t="s">
        <v>460</v>
      </c>
      <c r="F259" s="214" t="s">
        <v>461</v>
      </c>
      <c r="G259" s="214"/>
      <c r="H259" s="214"/>
      <c r="I259" s="214"/>
      <c r="J259" s="136" t="s">
        <v>273</v>
      </c>
      <c r="K259" s="137">
        <v>1</v>
      </c>
      <c r="L259" s="211"/>
      <c r="M259" s="211"/>
      <c r="N259" s="211"/>
      <c r="O259" s="211"/>
      <c r="P259" s="211"/>
      <c r="Q259" s="211"/>
      <c r="R259" s="138"/>
      <c r="T259" s="139" t="s">
        <v>5</v>
      </c>
      <c r="U259" s="43" t="s">
        <v>39</v>
      </c>
      <c r="V259" s="140">
        <v>0</v>
      </c>
      <c r="W259" s="140">
        <f>V259*K259</f>
        <v>0</v>
      </c>
      <c r="X259" s="140">
        <v>0</v>
      </c>
      <c r="Y259" s="140">
        <f>X259*K259</f>
        <v>0</v>
      </c>
      <c r="Z259" s="140">
        <v>0</v>
      </c>
      <c r="AA259" s="141">
        <f>Z259*K259</f>
        <v>0</v>
      </c>
      <c r="AR259" s="20" t="s">
        <v>288</v>
      </c>
      <c r="AT259" s="20" t="s">
        <v>144</v>
      </c>
      <c r="AU259" s="20" t="s">
        <v>96</v>
      </c>
      <c r="AY259" s="20" t="s">
        <v>143</v>
      </c>
      <c r="BE259" s="142">
        <f>IF(U259="základní",N259,0)</f>
        <v>0</v>
      </c>
      <c r="BF259" s="142">
        <f>IF(U259="snížená",N259,0)</f>
        <v>0</v>
      </c>
      <c r="BG259" s="142">
        <f>IF(U259="zákl. přenesená",N259,0)</f>
        <v>0</v>
      </c>
      <c r="BH259" s="142">
        <f>IF(U259="sníž. přenesená",N259,0)</f>
        <v>0</v>
      </c>
      <c r="BI259" s="142">
        <f>IF(U259="nulová",N259,0)</f>
        <v>0</v>
      </c>
      <c r="BJ259" s="20" t="s">
        <v>82</v>
      </c>
      <c r="BK259" s="142">
        <f>ROUND(L259*K259,2)</f>
        <v>0</v>
      </c>
      <c r="BL259" s="20" t="s">
        <v>288</v>
      </c>
      <c r="BM259" s="20" t="s">
        <v>462</v>
      </c>
    </row>
    <row r="260" spans="2:65" s="1" customFormat="1" ht="22.5" customHeight="1">
      <c r="B260" s="133"/>
      <c r="C260" s="134" t="s">
        <v>463</v>
      </c>
      <c r="D260" s="134" t="s">
        <v>144</v>
      </c>
      <c r="E260" s="135" t="s">
        <v>464</v>
      </c>
      <c r="F260" s="214" t="s">
        <v>465</v>
      </c>
      <c r="G260" s="214"/>
      <c r="H260" s="214"/>
      <c r="I260" s="214"/>
      <c r="J260" s="136" t="s">
        <v>273</v>
      </c>
      <c r="K260" s="137">
        <v>1</v>
      </c>
      <c r="L260" s="211"/>
      <c r="M260" s="211"/>
      <c r="N260" s="211"/>
      <c r="O260" s="211"/>
      <c r="P260" s="211"/>
      <c r="Q260" s="211"/>
      <c r="R260" s="138"/>
      <c r="T260" s="139" t="s">
        <v>5</v>
      </c>
      <c r="U260" s="43" t="s">
        <v>39</v>
      </c>
      <c r="V260" s="140">
        <v>0</v>
      </c>
      <c r="W260" s="140">
        <f>V260*K260</f>
        <v>0</v>
      </c>
      <c r="X260" s="140">
        <v>0</v>
      </c>
      <c r="Y260" s="140">
        <f>X260*K260</f>
        <v>0</v>
      </c>
      <c r="Z260" s="140">
        <v>0</v>
      </c>
      <c r="AA260" s="141">
        <f>Z260*K260</f>
        <v>0</v>
      </c>
      <c r="AR260" s="20" t="s">
        <v>288</v>
      </c>
      <c r="AT260" s="20" t="s">
        <v>144</v>
      </c>
      <c r="AU260" s="20" t="s">
        <v>96</v>
      </c>
      <c r="AY260" s="20" t="s">
        <v>143</v>
      </c>
      <c r="BE260" s="142">
        <f>IF(U260="základní",N260,0)</f>
        <v>0</v>
      </c>
      <c r="BF260" s="142">
        <f>IF(U260="snížená",N260,0)</f>
        <v>0</v>
      </c>
      <c r="BG260" s="142">
        <f>IF(U260="zákl. přenesená",N260,0)</f>
        <v>0</v>
      </c>
      <c r="BH260" s="142">
        <f>IF(U260="sníž. přenesená",N260,0)</f>
        <v>0</v>
      </c>
      <c r="BI260" s="142">
        <f>IF(U260="nulová",N260,0)</f>
        <v>0</v>
      </c>
      <c r="BJ260" s="20" t="s">
        <v>82</v>
      </c>
      <c r="BK260" s="142">
        <f>ROUND(L260*K260,2)</f>
        <v>0</v>
      </c>
      <c r="BL260" s="20" t="s">
        <v>288</v>
      </c>
      <c r="BM260" s="20" t="s">
        <v>466</v>
      </c>
    </row>
    <row r="261" spans="2:65" s="9" customFormat="1" ht="37.35" customHeight="1">
      <c r="B261" s="122"/>
      <c r="C261" s="123"/>
      <c r="D261" s="124" t="s">
        <v>127</v>
      </c>
      <c r="E261" s="124"/>
      <c r="F261" s="124"/>
      <c r="G261" s="124"/>
      <c r="H261" s="124"/>
      <c r="I261" s="124"/>
      <c r="J261" s="124"/>
      <c r="K261" s="124"/>
      <c r="L261" s="124"/>
      <c r="M261" s="124"/>
      <c r="N261" s="222"/>
      <c r="O261" s="223"/>
      <c r="P261" s="223"/>
      <c r="Q261" s="223"/>
      <c r="R261" s="125"/>
      <c r="T261" s="126"/>
      <c r="U261" s="123"/>
      <c r="V261" s="123"/>
      <c r="W261" s="127">
        <f>SUM(W262:W268)</f>
        <v>0</v>
      </c>
      <c r="X261" s="123"/>
      <c r="Y261" s="127">
        <f>SUM(Y262:Y268)</f>
        <v>0</v>
      </c>
      <c r="Z261" s="123"/>
      <c r="AA261" s="128">
        <f>SUM(AA262:AA268)</f>
        <v>0</v>
      </c>
      <c r="AR261" s="129" t="s">
        <v>148</v>
      </c>
      <c r="AT261" s="130" t="s">
        <v>73</v>
      </c>
      <c r="AU261" s="130" t="s">
        <v>74</v>
      </c>
      <c r="AY261" s="129" t="s">
        <v>143</v>
      </c>
      <c r="BK261" s="131">
        <f>SUM(BK262:BK268)</f>
        <v>0</v>
      </c>
    </row>
    <row r="262" spans="2:65" s="1" customFormat="1" ht="31.5" customHeight="1">
      <c r="B262" s="133"/>
      <c r="C262" s="134" t="s">
        <v>467</v>
      </c>
      <c r="D262" s="134" t="s">
        <v>144</v>
      </c>
      <c r="E262" s="135" t="s">
        <v>468</v>
      </c>
      <c r="F262" s="214" t="s">
        <v>469</v>
      </c>
      <c r="G262" s="214"/>
      <c r="H262" s="214"/>
      <c r="I262" s="214"/>
      <c r="J262" s="136" t="s">
        <v>278</v>
      </c>
      <c r="K262" s="137">
        <v>107</v>
      </c>
      <c r="L262" s="211"/>
      <c r="M262" s="211"/>
      <c r="N262" s="211"/>
      <c r="O262" s="211"/>
      <c r="P262" s="211"/>
      <c r="Q262" s="211"/>
      <c r="R262" s="138"/>
      <c r="T262" s="139" t="s">
        <v>5</v>
      </c>
      <c r="U262" s="43" t="s">
        <v>39</v>
      </c>
      <c r="V262" s="140">
        <v>0</v>
      </c>
      <c r="W262" s="140">
        <f t="shared" ref="W262:W268" si="27">V262*K262</f>
        <v>0</v>
      </c>
      <c r="X262" s="140">
        <v>0</v>
      </c>
      <c r="Y262" s="140">
        <f t="shared" ref="Y262:Y268" si="28">X262*K262</f>
        <v>0</v>
      </c>
      <c r="Z262" s="140">
        <v>0</v>
      </c>
      <c r="AA262" s="141">
        <f t="shared" ref="AA262:AA268" si="29">Z262*K262</f>
        <v>0</v>
      </c>
      <c r="AR262" s="20" t="s">
        <v>470</v>
      </c>
      <c r="AT262" s="20" t="s">
        <v>144</v>
      </c>
      <c r="AU262" s="20" t="s">
        <v>82</v>
      </c>
      <c r="AY262" s="20" t="s">
        <v>143</v>
      </c>
      <c r="BE262" s="142">
        <f t="shared" ref="BE262:BE268" si="30">IF(U262="základní",N262,0)</f>
        <v>0</v>
      </c>
      <c r="BF262" s="142">
        <f t="shared" ref="BF262:BF268" si="31">IF(U262="snížená",N262,0)</f>
        <v>0</v>
      </c>
      <c r="BG262" s="142">
        <f t="shared" ref="BG262:BG268" si="32">IF(U262="zákl. přenesená",N262,0)</f>
        <v>0</v>
      </c>
      <c r="BH262" s="142">
        <f t="shared" ref="BH262:BH268" si="33">IF(U262="sníž. přenesená",N262,0)</f>
        <v>0</v>
      </c>
      <c r="BI262" s="142">
        <f t="shared" ref="BI262:BI268" si="34">IF(U262="nulová",N262,0)</f>
        <v>0</v>
      </c>
      <c r="BJ262" s="20" t="s">
        <v>82</v>
      </c>
      <c r="BK262" s="142">
        <f t="shared" ref="BK262:BK268" si="35">ROUND(L262*K262,2)</f>
        <v>0</v>
      </c>
      <c r="BL262" s="20" t="s">
        <v>470</v>
      </c>
      <c r="BM262" s="20" t="s">
        <v>471</v>
      </c>
    </row>
    <row r="263" spans="2:65" s="1" customFormat="1" ht="22.5" customHeight="1">
      <c r="B263" s="133"/>
      <c r="C263" s="134" t="s">
        <v>472</v>
      </c>
      <c r="D263" s="134" t="s">
        <v>144</v>
      </c>
      <c r="E263" s="135" t="s">
        <v>473</v>
      </c>
      <c r="F263" s="214" t="s">
        <v>474</v>
      </c>
      <c r="G263" s="214"/>
      <c r="H263" s="214"/>
      <c r="I263" s="214"/>
      <c r="J263" s="136" t="s">
        <v>299</v>
      </c>
      <c r="K263" s="137">
        <v>1</v>
      </c>
      <c r="L263" s="211"/>
      <c r="M263" s="211"/>
      <c r="N263" s="211"/>
      <c r="O263" s="211"/>
      <c r="P263" s="211"/>
      <c r="Q263" s="211"/>
      <c r="R263" s="138"/>
      <c r="T263" s="139" t="s">
        <v>5</v>
      </c>
      <c r="U263" s="43" t="s">
        <v>39</v>
      </c>
      <c r="V263" s="140">
        <v>0</v>
      </c>
      <c r="W263" s="140">
        <f t="shared" si="27"/>
        <v>0</v>
      </c>
      <c r="X263" s="140">
        <v>0</v>
      </c>
      <c r="Y263" s="140">
        <f t="shared" si="28"/>
        <v>0</v>
      </c>
      <c r="Z263" s="140">
        <v>0</v>
      </c>
      <c r="AA263" s="141">
        <f t="shared" si="29"/>
        <v>0</v>
      </c>
      <c r="AR263" s="20" t="s">
        <v>148</v>
      </c>
      <c r="AT263" s="20" t="s">
        <v>144</v>
      </c>
      <c r="AU263" s="20" t="s">
        <v>82</v>
      </c>
      <c r="AY263" s="20" t="s">
        <v>143</v>
      </c>
      <c r="BE263" s="142">
        <f t="shared" si="30"/>
        <v>0</v>
      </c>
      <c r="BF263" s="142">
        <f t="shared" si="31"/>
        <v>0</v>
      </c>
      <c r="BG263" s="142">
        <f t="shared" si="32"/>
        <v>0</v>
      </c>
      <c r="BH263" s="142">
        <f t="shared" si="33"/>
        <v>0</v>
      </c>
      <c r="BI263" s="142">
        <f t="shared" si="34"/>
        <v>0</v>
      </c>
      <c r="BJ263" s="20" t="s">
        <v>82</v>
      </c>
      <c r="BK263" s="142">
        <f t="shared" si="35"/>
        <v>0</v>
      </c>
      <c r="BL263" s="20" t="s">
        <v>148</v>
      </c>
      <c r="BM263" s="20" t="s">
        <v>475</v>
      </c>
    </row>
    <row r="264" spans="2:65" s="1" customFormat="1" ht="31.5" customHeight="1">
      <c r="B264" s="133"/>
      <c r="C264" s="134" t="s">
        <v>476</v>
      </c>
      <c r="D264" s="134" t="s">
        <v>144</v>
      </c>
      <c r="E264" s="135" t="s">
        <v>477</v>
      </c>
      <c r="F264" s="214" t="s">
        <v>478</v>
      </c>
      <c r="G264" s="214"/>
      <c r="H264" s="214"/>
      <c r="I264" s="214"/>
      <c r="J264" s="136" t="s">
        <v>299</v>
      </c>
      <c r="K264" s="137">
        <v>1</v>
      </c>
      <c r="L264" s="211"/>
      <c r="M264" s="211"/>
      <c r="N264" s="211"/>
      <c r="O264" s="211"/>
      <c r="P264" s="211"/>
      <c r="Q264" s="211"/>
      <c r="R264" s="138"/>
      <c r="T264" s="139" t="s">
        <v>5</v>
      </c>
      <c r="U264" s="43" t="s">
        <v>39</v>
      </c>
      <c r="V264" s="140">
        <v>0</v>
      </c>
      <c r="W264" s="140">
        <f t="shared" si="27"/>
        <v>0</v>
      </c>
      <c r="X264" s="140">
        <v>0</v>
      </c>
      <c r="Y264" s="140">
        <f t="shared" si="28"/>
        <v>0</v>
      </c>
      <c r="Z264" s="140">
        <v>0</v>
      </c>
      <c r="AA264" s="141">
        <f t="shared" si="29"/>
        <v>0</v>
      </c>
      <c r="AR264" s="20" t="s">
        <v>148</v>
      </c>
      <c r="AT264" s="20" t="s">
        <v>144</v>
      </c>
      <c r="AU264" s="20" t="s">
        <v>82</v>
      </c>
      <c r="AY264" s="20" t="s">
        <v>143</v>
      </c>
      <c r="BE264" s="142">
        <f t="shared" si="30"/>
        <v>0</v>
      </c>
      <c r="BF264" s="142">
        <f t="shared" si="31"/>
        <v>0</v>
      </c>
      <c r="BG264" s="142">
        <f t="shared" si="32"/>
        <v>0</v>
      </c>
      <c r="BH264" s="142">
        <f t="shared" si="33"/>
        <v>0</v>
      </c>
      <c r="BI264" s="142">
        <f t="shared" si="34"/>
        <v>0</v>
      </c>
      <c r="BJ264" s="20" t="s">
        <v>82</v>
      </c>
      <c r="BK264" s="142">
        <f t="shared" si="35"/>
        <v>0</v>
      </c>
      <c r="BL264" s="20" t="s">
        <v>148</v>
      </c>
      <c r="BM264" s="20" t="s">
        <v>479</v>
      </c>
    </row>
    <row r="265" spans="2:65" s="1" customFormat="1" ht="31.5" customHeight="1">
      <c r="B265" s="133"/>
      <c r="C265" s="134" t="s">
        <v>480</v>
      </c>
      <c r="D265" s="134" t="s">
        <v>144</v>
      </c>
      <c r="E265" s="135" t="s">
        <v>481</v>
      </c>
      <c r="F265" s="214" t="s">
        <v>482</v>
      </c>
      <c r="G265" s="214"/>
      <c r="H265" s="214"/>
      <c r="I265" s="214"/>
      <c r="J265" s="136" t="s">
        <v>299</v>
      </c>
      <c r="K265" s="137">
        <v>1</v>
      </c>
      <c r="L265" s="211"/>
      <c r="M265" s="211"/>
      <c r="N265" s="211"/>
      <c r="O265" s="211"/>
      <c r="P265" s="211"/>
      <c r="Q265" s="211"/>
      <c r="R265" s="138"/>
      <c r="T265" s="139" t="s">
        <v>5</v>
      </c>
      <c r="U265" s="43" t="s">
        <v>39</v>
      </c>
      <c r="V265" s="140">
        <v>0</v>
      </c>
      <c r="W265" s="140">
        <f t="shared" si="27"/>
        <v>0</v>
      </c>
      <c r="X265" s="140">
        <v>0</v>
      </c>
      <c r="Y265" s="140">
        <f t="shared" si="28"/>
        <v>0</v>
      </c>
      <c r="Z265" s="140">
        <v>0</v>
      </c>
      <c r="AA265" s="141">
        <f t="shared" si="29"/>
        <v>0</v>
      </c>
      <c r="AR265" s="20" t="s">
        <v>148</v>
      </c>
      <c r="AT265" s="20" t="s">
        <v>144</v>
      </c>
      <c r="AU265" s="20" t="s">
        <v>82</v>
      </c>
      <c r="AY265" s="20" t="s">
        <v>143</v>
      </c>
      <c r="BE265" s="142">
        <f t="shared" si="30"/>
        <v>0</v>
      </c>
      <c r="BF265" s="142">
        <f t="shared" si="31"/>
        <v>0</v>
      </c>
      <c r="BG265" s="142">
        <f t="shared" si="32"/>
        <v>0</v>
      </c>
      <c r="BH265" s="142">
        <f t="shared" si="33"/>
        <v>0</v>
      </c>
      <c r="BI265" s="142">
        <f t="shared" si="34"/>
        <v>0</v>
      </c>
      <c r="BJ265" s="20" t="s">
        <v>82</v>
      </c>
      <c r="BK265" s="142">
        <f t="shared" si="35"/>
        <v>0</v>
      </c>
      <c r="BL265" s="20" t="s">
        <v>148</v>
      </c>
      <c r="BM265" s="20" t="s">
        <v>483</v>
      </c>
    </row>
    <row r="266" spans="2:65" s="1" customFormat="1" ht="22.5" customHeight="1">
      <c r="B266" s="133"/>
      <c r="C266" s="134" t="s">
        <v>484</v>
      </c>
      <c r="D266" s="134" t="s">
        <v>144</v>
      </c>
      <c r="E266" s="135" t="s">
        <v>485</v>
      </c>
      <c r="F266" s="214" t="s">
        <v>486</v>
      </c>
      <c r="G266" s="214"/>
      <c r="H266" s="214"/>
      <c r="I266" s="214"/>
      <c r="J266" s="136" t="s">
        <v>487</v>
      </c>
      <c r="K266" s="137">
        <v>1</v>
      </c>
      <c r="L266" s="211"/>
      <c r="M266" s="211"/>
      <c r="N266" s="211"/>
      <c r="O266" s="211"/>
      <c r="P266" s="211"/>
      <c r="Q266" s="211"/>
      <c r="R266" s="138"/>
      <c r="T266" s="139" t="s">
        <v>5</v>
      </c>
      <c r="U266" s="43" t="s">
        <v>39</v>
      </c>
      <c r="V266" s="140">
        <v>0</v>
      </c>
      <c r="W266" s="140">
        <f t="shared" si="27"/>
        <v>0</v>
      </c>
      <c r="X266" s="140">
        <v>0</v>
      </c>
      <c r="Y266" s="140">
        <f t="shared" si="28"/>
        <v>0</v>
      </c>
      <c r="Z266" s="140">
        <v>0</v>
      </c>
      <c r="AA266" s="141">
        <f t="shared" si="29"/>
        <v>0</v>
      </c>
      <c r="AR266" s="20" t="s">
        <v>148</v>
      </c>
      <c r="AT266" s="20" t="s">
        <v>144</v>
      </c>
      <c r="AU266" s="20" t="s">
        <v>82</v>
      </c>
      <c r="AY266" s="20" t="s">
        <v>143</v>
      </c>
      <c r="BE266" s="142">
        <f t="shared" si="30"/>
        <v>0</v>
      </c>
      <c r="BF266" s="142">
        <f t="shared" si="31"/>
        <v>0</v>
      </c>
      <c r="BG266" s="142">
        <f t="shared" si="32"/>
        <v>0</v>
      </c>
      <c r="BH266" s="142">
        <f t="shared" si="33"/>
        <v>0</v>
      </c>
      <c r="BI266" s="142">
        <f t="shared" si="34"/>
        <v>0</v>
      </c>
      <c r="BJ266" s="20" t="s">
        <v>82</v>
      </c>
      <c r="BK266" s="142">
        <f t="shared" si="35"/>
        <v>0</v>
      </c>
      <c r="BL266" s="20" t="s">
        <v>148</v>
      </c>
      <c r="BM266" s="20" t="s">
        <v>488</v>
      </c>
    </row>
    <row r="267" spans="2:65" s="1" customFormat="1" ht="31.5" customHeight="1">
      <c r="B267" s="133"/>
      <c r="C267" s="134" t="s">
        <v>489</v>
      </c>
      <c r="D267" s="134" t="s">
        <v>144</v>
      </c>
      <c r="E267" s="135" t="s">
        <v>490</v>
      </c>
      <c r="F267" s="214" t="s">
        <v>491</v>
      </c>
      <c r="G267" s="214"/>
      <c r="H267" s="214"/>
      <c r="I267" s="214"/>
      <c r="J267" s="136" t="s">
        <v>487</v>
      </c>
      <c r="K267" s="137">
        <v>1</v>
      </c>
      <c r="L267" s="211"/>
      <c r="M267" s="211"/>
      <c r="N267" s="211"/>
      <c r="O267" s="211"/>
      <c r="P267" s="211"/>
      <c r="Q267" s="211"/>
      <c r="R267" s="138"/>
      <c r="T267" s="139" t="s">
        <v>5</v>
      </c>
      <c r="U267" s="43" t="s">
        <v>39</v>
      </c>
      <c r="V267" s="140">
        <v>0</v>
      </c>
      <c r="W267" s="140">
        <f t="shared" si="27"/>
        <v>0</v>
      </c>
      <c r="X267" s="140">
        <v>0</v>
      </c>
      <c r="Y267" s="140">
        <f t="shared" si="28"/>
        <v>0</v>
      </c>
      <c r="Z267" s="140">
        <v>0</v>
      </c>
      <c r="AA267" s="141">
        <f t="shared" si="29"/>
        <v>0</v>
      </c>
      <c r="AR267" s="20" t="s">
        <v>148</v>
      </c>
      <c r="AT267" s="20" t="s">
        <v>144</v>
      </c>
      <c r="AU267" s="20" t="s">
        <v>82</v>
      </c>
      <c r="AY267" s="20" t="s">
        <v>143</v>
      </c>
      <c r="BE267" s="142">
        <f t="shared" si="30"/>
        <v>0</v>
      </c>
      <c r="BF267" s="142">
        <f t="shared" si="31"/>
        <v>0</v>
      </c>
      <c r="BG267" s="142">
        <f t="shared" si="32"/>
        <v>0</v>
      </c>
      <c r="BH267" s="142">
        <f t="shared" si="33"/>
        <v>0</v>
      </c>
      <c r="BI267" s="142">
        <f t="shared" si="34"/>
        <v>0</v>
      </c>
      <c r="BJ267" s="20" t="s">
        <v>82</v>
      </c>
      <c r="BK267" s="142">
        <f t="shared" si="35"/>
        <v>0</v>
      </c>
      <c r="BL267" s="20" t="s">
        <v>148</v>
      </c>
      <c r="BM267" s="20" t="s">
        <v>492</v>
      </c>
    </row>
    <row r="268" spans="2:65" s="1" customFormat="1" ht="22.5" customHeight="1">
      <c r="B268" s="133"/>
      <c r="C268" s="134" t="s">
        <v>493</v>
      </c>
      <c r="D268" s="134" t="s">
        <v>144</v>
      </c>
      <c r="E268" s="135" t="s">
        <v>494</v>
      </c>
      <c r="F268" s="214" t="s">
        <v>495</v>
      </c>
      <c r="G268" s="214"/>
      <c r="H268" s="214"/>
      <c r="I268" s="214"/>
      <c r="J268" s="136" t="s">
        <v>487</v>
      </c>
      <c r="K268" s="137">
        <v>1</v>
      </c>
      <c r="L268" s="211"/>
      <c r="M268" s="211"/>
      <c r="N268" s="211"/>
      <c r="O268" s="211"/>
      <c r="P268" s="211"/>
      <c r="Q268" s="211"/>
      <c r="R268" s="138"/>
      <c r="T268" s="139" t="s">
        <v>5</v>
      </c>
      <c r="U268" s="171" t="s">
        <v>39</v>
      </c>
      <c r="V268" s="172">
        <v>0</v>
      </c>
      <c r="W268" s="172">
        <f t="shared" si="27"/>
        <v>0</v>
      </c>
      <c r="X268" s="172">
        <v>0</v>
      </c>
      <c r="Y268" s="172">
        <f t="shared" si="28"/>
        <v>0</v>
      </c>
      <c r="Z268" s="172">
        <v>0</v>
      </c>
      <c r="AA268" s="173">
        <f t="shared" si="29"/>
        <v>0</v>
      </c>
      <c r="AR268" s="20" t="s">
        <v>148</v>
      </c>
      <c r="AT268" s="20" t="s">
        <v>144</v>
      </c>
      <c r="AU268" s="20" t="s">
        <v>82</v>
      </c>
      <c r="AY268" s="20" t="s">
        <v>143</v>
      </c>
      <c r="BE268" s="142">
        <f t="shared" si="30"/>
        <v>0</v>
      </c>
      <c r="BF268" s="142">
        <f t="shared" si="31"/>
        <v>0</v>
      </c>
      <c r="BG268" s="142">
        <f t="shared" si="32"/>
        <v>0</v>
      </c>
      <c r="BH268" s="142">
        <f t="shared" si="33"/>
        <v>0</v>
      </c>
      <c r="BI268" s="142">
        <f t="shared" si="34"/>
        <v>0</v>
      </c>
      <c r="BJ268" s="20" t="s">
        <v>82</v>
      </c>
      <c r="BK268" s="142">
        <f t="shared" si="35"/>
        <v>0</v>
      </c>
      <c r="BL268" s="20" t="s">
        <v>148</v>
      </c>
      <c r="BM268" s="20" t="s">
        <v>496</v>
      </c>
    </row>
    <row r="269" spans="2:65" s="1" customFormat="1" ht="6.95" customHeight="1">
      <c r="B269" s="58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60"/>
    </row>
  </sheetData>
  <mergeCells count="360">
    <mergeCell ref="C2:Q2"/>
    <mergeCell ref="C4:Q4"/>
    <mergeCell ref="F6:P6"/>
    <mergeCell ref="F7:P7"/>
    <mergeCell ref="O15:P15"/>
    <mergeCell ref="O17:P17"/>
    <mergeCell ref="O18:P18"/>
    <mergeCell ref="O20:P20"/>
    <mergeCell ref="O9:P9"/>
    <mergeCell ref="O11:P11"/>
    <mergeCell ref="O12:P12"/>
    <mergeCell ref="O14:P14"/>
    <mergeCell ref="M30:P30"/>
    <mergeCell ref="H32:J32"/>
    <mergeCell ref="M32:P32"/>
    <mergeCell ref="H33:J33"/>
    <mergeCell ref="M33:P33"/>
    <mergeCell ref="O21:P21"/>
    <mergeCell ref="E24:L24"/>
    <mergeCell ref="M27:P27"/>
    <mergeCell ref="M28:P28"/>
    <mergeCell ref="H36:J36"/>
    <mergeCell ref="M36:P36"/>
    <mergeCell ref="L38:P38"/>
    <mergeCell ref="C76:Q76"/>
    <mergeCell ref="H34:J34"/>
    <mergeCell ref="M34:P34"/>
    <mergeCell ref="H35:J35"/>
    <mergeCell ref="M35:P35"/>
    <mergeCell ref="M84:Q84"/>
    <mergeCell ref="C86:G86"/>
    <mergeCell ref="N86:Q86"/>
    <mergeCell ref="N88:Q88"/>
    <mergeCell ref="F78:P78"/>
    <mergeCell ref="F79:P79"/>
    <mergeCell ref="M81:P81"/>
    <mergeCell ref="M83:Q83"/>
    <mergeCell ref="N93:Q93"/>
    <mergeCell ref="N94:Q94"/>
    <mergeCell ref="N95:Q95"/>
    <mergeCell ref="N96:Q96"/>
    <mergeCell ref="N89:Q89"/>
    <mergeCell ref="N90:Q90"/>
    <mergeCell ref="N91:Q91"/>
    <mergeCell ref="N92:Q92"/>
    <mergeCell ref="C108:Q108"/>
    <mergeCell ref="F110:P110"/>
    <mergeCell ref="F111:P111"/>
    <mergeCell ref="M113:P113"/>
    <mergeCell ref="N97:Q97"/>
    <mergeCell ref="N98:Q98"/>
    <mergeCell ref="N100:Q100"/>
    <mergeCell ref="L102:Q102"/>
    <mergeCell ref="F122:I122"/>
    <mergeCell ref="L122:M122"/>
    <mergeCell ref="N122:Q122"/>
    <mergeCell ref="F123:I123"/>
    <mergeCell ref="M115:Q115"/>
    <mergeCell ref="M116:Q116"/>
    <mergeCell ref="F118:I118"/>
    <mergeCell ref="L118:M118"/>
    <mergeCell ref="N118:Q118"/>
    <mergeCell ref="N127:Q127"/>
    <mergeCell ref="F128:I128"/>
    <mergeCell ref="N119:Q119"/>
    <mergeCell ref="N120:Q120"/>
    <mergeCell ref="N121:Q121"/>
    <mergeCell ref="F126:I126"/>
    <mergeCell ref="F124:I124"/>
    <mergeCell ref="F125:I125"/>
    <mergeCell ref="L125:M125"/>
    <mergeCell ref="N125:Q125"/>
    <mergeCell ref="F129:I129"/>
    <mergeCell ref="F130:I130"/>
    <mergeCell ref="F131:I131"/>
    <mergeCell ref="F132:I132"/>
    <mergeCell ref="F127:I127"/>
    <mergeCell ref="L127:M127"/>
    <mergeCell ref="N135:Q135"/>
    <mergeCell ref="F136:I136"/>
    <mergeCell ref="F133:I133"/>
    <mergeCell ref="L133:M133"/>
    <mergeCell ref="N133:Q133"/>
    <mergeCell ref="F134:I134"/>
    <mergeCell ref="F137:I137"/>
    <mergeCell ref="F138:I138"/>
    <mergeCell ref="F139:I139"/>
    <mergeCell ref="L139:M139"/>
    <mergeCell ref="F135:I135"/>
    <mergeCell ref="L135:M135"/>
    <mergeCell ref="F142:I142"/>
    <mergeCell ref="F143:I143"/>
    <mergeCell ref="F144:I144"/>
    <mergeCell ref="F145:I145"/>
    <mergeCell ref="N139:Q139"/>
    <mergeCell ref="F140:I140"/>
    <mergeCell ref="F141:I141"/>
    <mergeCell ref="L141:M141"/>
    <mergeCell ref="N141:Q141"/>
    <mergeCell ref="F147:I147"/>
    <mergeCell ref="F148:I148"/>
    <mergeCell ref="F149:I149"/>
    <mergeCell ref="F150:I150"/>
    <mergeCell ref="L145:M145"/>
    <mergeCell ref="N145:Q145"/>
    <mergeCell ref="F146:I146"/>
    <mergeCell ref="L146:M146"/>
    <mergeCell ref="N146:Q146"/>
    <mergeCell ref="N158:Q158"/>
    <mergeCell ref="F153:I153"/>
    <mergeCell ref="F154:I154"/>
    <mergeCell ref="F155:I155"/>
    <mergeCell ref="F156:I156"/>
    <mergeCell ref="F151:I151"/>
    <mergeCell ref="F152:I152"/>
    <mergeCell ref="L152:M152"/>
    <mergeCell ref="N152:Q152"/>
    <mergeCell ref="F159:I159"/>
    <mergeCell ref="F160:I160"/>
    <mergeCell ref="F161:I161"/>
    <mergeCell ref="L161:M161"/>
    <mergeCell ref="F157:I157"/>
    <mergeCell ref="F158:I158"/>
    <mergeCell ref="L158:M158"/>
    <mergeCell ref="F165:I165"/>
    <mergeCell ref="F166:I166"/>
    <mergeCell ref="F167:I167"/>
    <mergeCell ref="L167:M167"/>
    <mergeCell ref="N161:Q161"/>
    <mergeCell ref="F162:I162"/>
    <mergeCell ref="F163:I163"/>
    <mergeCell ref="F164:I164"/>
    <mergeCell ref="F170:I170"/>
    <mergeCell ref="F171:I171"/>
    <mergeCell ref="F172:I172"/>
    <mergeCell ref="F173:I173"/>
    <mergeCell ref="N167:Q167"/>
    <mergeCell ref="F168:I168"/>
    <mergeCell ref="F169:I169"/>
    <mergeCell ref="L169:M169"/>
    <mergeCell ref="N169:Q169"/>
    <mergeCell ref="F176:I176"/>
    <mergeCell ref="F177:I177"/>
    <mergeCell ref="F178:I178"/>
    <mergeCell ref="L178:M178"/>
    <mergeCell ref="L173:M173"/>
    <mergeCell ref="N173:Q173"/>
    <mergeCell ref="F174:I174"/>
    <mergeCell ref="F175:I175"/>
    <mergeCell ref="L175:M175"/>
    <mergeCell ref="N175:Q175"/>
    <mergeCell ref="F182:I182"/>
    <mergeCell ref="F183:I183"/>
    <mergeCell ref="F184:I184"/>
    <mergeCell ref="F185:I185"/>
    <mergeCell ref="N178:Q178"/>
    <mergeCell ref="F179:I179"/>
    <mergeCell ref="F180:I180"/>
    <mergeCell ref="F181:I181"/>
    <mergeCell ref="L185:M185"/>
    <mergeCell ref="N185:Q185"/>
    <mergeCell ref="F186:I186"/>
    <mergeCell ref="F188:I188"/>
    <mergeCell ref="L188:M188"/>
    <mergeCell ref="N188:Q188"/>
    <mergeCell ref="F191:I191"/>
    <mergeCell ref="N187:Q187"/>
    <mergeCell ref="F192:I192"/>
    <mergeCell ref="L192:M192"/>
    <mergeCell ref="N192:Q192"/>
    <mergeCell ref="F189:I189"/>
    <mergeCell ref="F190:I190"/>
    <mergeCell ref="L190:M190"/>
    <mergeCell ref="N190:Q190"/>
    <mergeCell ref="N193:Q193"/>
    <mergeCell ref="F196:I196"/>
    <mergeCell ref="L196:M196"/>
    <mergeCell ref="N196:Q196"/>
    <mergeCell ref="F194:I194"/>
    <mergeCell ref="L194:M194"/>
    <mergeCell ref="N194:Q194"/>
    <mergeCell ref="F195:I195"/>
    <mergeCell ref="L195:M195"/>
    <mergeCell ref="N195:Q195"/>
    <mergeCell ref="N197:Q197"/>
    <mergeCell ref="N200:Q200"/>
    <mergeCell ref="F198:I198"/>
    <mergeCell ref="L198:M198"/>
    <mergeCell ref="N198:Q198"/>
    <mergeCell ref="F199:I199"/>
    <mergeCell ref="F204:I204"/>
    <mergeCell ref="L204:M204"/>
    <mergeCell ref="N204:Q204"/>
    <mergeCell ref="F205:I205"/>
    <mergeCell ref="F201:I201"/>
    <mergeCell ref="L201:M201"/>
    <mergeCell ref="N201:Q20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21:I221"/>
    <mergeCell ref="F222:I222"/>
    <mergeCell ref="L222:M222"/>
    <mergeCell ref="N222:Q222"/>
    <mergeCell ref="F219:I219"/>
    <mergeCell ref="F220:I220"/>
    <mergeCell ref="L220:M220"/>
    <mergeCell ref="N220:Q220"/>
    <mergeCell ref="F225:I225"/>
    <mergeCell ref="F226:I226"/>
    <mergeCell ref="L226:M226"/>
    <mergeCell ref="N226:Q226"/>
    <mergeCell ref="F223:I223"/>
    <mergeCell ref="L223:M223"/>
    <mergeCell ref="N223:Q223"/>
    <mergeCell ref="F224:I224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7:I237"/>
    <mergeCell ref="F238:I238"/>
    <mergeCell ref="L238:M238"/>
    <mergeCell ref="N238:Q238"/>
    <mergeCell ref="F233:I233"/>
    <mergeCell ref="F234:I234"/>
    <mergeCell ref="F235:I235"/>
    <mergeCell ref="F236:I236"/>
    <mergeCell ref="F241:I241"/>
    <mergeCell ref="L241:M241"/>
    <mergeCell ref="N241:Q241"/>
    <mergeCell ref="F242:I242"/>
    <mergeCell ref="F239:I239"/>
    <mergeCell ref="L239:M239"/>
    <mergeCell ref="N239:Q239"/>
    <mergeCell ref="F240:I240"/>
    <mergeCell ref="L240:M240"/>
    <mergeCell ref="N240:Q240"/>
    <mergeCell ref="F245:I245"/>
    <mergeCell ref="F246:I246"/>
    <mergeCell ref="L246:M246"/>
    <mergeCell ref="N246:Q246"/>
    <mergeCell ref="F243:I243"/>
    <mergeCell ref="F244:I244"/>
    <mergeCell ref="L244:M244"/>
    <mergeCell ref="N244:Q244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4:I254"/>
    <mergeCell ref="F251:I251"/>
    <mergeCell ref="L251:M251"/>
    <mergeCell ref="N251:Q251"/>
    <mergeCell ref="N257:Q257"/>
    <mergeCell ref="L254:M254"/>
    <mergeCell ref="N254:Q254"/>
    <mergeCell ref="F252:I252"/>
    <mergeCell ref="L252:M252"/>
    <mergeCell ref="N252:Q252"/>
    <mergeCell ref="F253:I253"/>
    <mergeCell ref="L253:M253"/>
    <mergeCell ref="N253:Q253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N202:Q202"/>
    <mergeCell ref="N203:Q203"/>
    <mergeCell ref="N210:Q210"/>
    <mergeCell ref="N261:Q261"/>
    <mergeCell ref="N260:Q260"/>
    <mergeCell ref="F262:I262"/>
    <mergeCell ref="L262:M262"/>
    <mergeCell ref="H1:K1"/>
    <mergeCell ref="S2:AC2"/>
    <mergeCell ref="F266:I266"/>
    <mergeCell ref="L266:M266"/>
    <mergeCell ref="N266:Q266"/>
    <mergeCell ref="F259:I259"/>
    <mergeCell ref="L259:M259"/>
    <mergeCell ref="N259:Q259"/>
    <mergeCell ref="F260:I260"/>
    <mergeCell ref="L260:M260"/>
    <mergeCell ref="N262:Q262"/>
    <mergeCell ref="F255:I255"/>
    <mergeCell ref="F256:I256"/>
    <mergeCell ref="L256:M256"/>
    <mergeCell ref="N256:Q256"/>
    <mergeCell ref="F257:I257"/>
    <mergeCell ref="L257:M257"/>
    <mergeCell ref="F258:I258"/>
    <mergeCell ref="L258:M258"/>
    <mergeCell ref="N258:Q258"/>
  </mergeCells>
  <phoneticPr fontId="0" type="noConversion"/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IO-501.4 - STL plynovody ...</vt:lpstr>
      <vt:lpstr>'IO-501.4 - STL plynovody ...'!Názvy_tisku</vt:lpstr>
      <vt:lpstr>'Rekapitulace stavby'!Názvy_tisku</vt:lpstr>
      <vt:lpstr>'IO-501.4 - STL plynovody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NTPARIZEK\Martin_Monika</dc:creator>
  <cp:lastModifiedBy>PC18</cp:lastModifiedBy>
  <cp:lastPrinted>2017-11-30T06:29:37Z</cp:lastPrinted>
  <dcterms:created xsi:type="dcterms:W3CDTF">2017-11-29T12:10:39Z</dcterms:created>
  <dcterms:modified xsi:type="dcterms:W3CDTF">2017-11-30T06:31:35Z</dcterms:modified>
</cp:coreProperties>
</file>