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vel\Desktop\Výměna oken - BD Palackého Turnov\"/>
    </mc:Choice>
  </mc:AlternateContent>
  <bookViews>
    <workbookView xWindow="0" yWindow="0" windowWidth="28800" windowHeight="12435"/>
  </bookViews>
  <sheets>
    <sheet name="Stavba" sheetId="1" r:id="rId1"/>
    <sheet name="SO 01 1 KL" sheetId="2" state="hidden" r:id="rId2"/>
    <sheet name="SO 01 1 Rek" sheetId="3" state="hidden" r:id="rId3"/>
    <sheet name="SO 01 1 Pol" sheetId="4" r:id="rId4"/>
    <sheet name="SO 02 1 KL" sheetId="5" state="hidden" r:id="rId5"/>
    <sheet name="SO 02 1 Rek" sheetId="6" state="hidden" r:id="rId6"/>
    <sheet name="SO 02 1 Pol" sheetId="7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01 1 Pol'!$1:$6</definedName>
    <definedName name="_xlnm.Print_Titles" localSheetId="2">'SO 01 1 Rek'!$1:$6</definedName>
    <definedName name="_xlnm.Print_Titles" localSheetId="6">'SO 02 1 Pol'!$1:$6</definedName>
    <definedName name="_xlnm.Print_Titles" localSheetId="5">'SO 02 1 Rek'!$1:$6</definedName>
    <definedName name="Objednatel" localSheetId="0">Stavba!$D$11</definedName>
    <definedName name="Objekt" localSheetId="0">Stavba!$B$29</definedName>
    <definedName name="_xlnm.Print_Area" localSheetId="1">'SO 01 1 KL'!$A$1:$G$45</definedName>
    <definedName name="_xlnm.Print_Area" localSheetId="3">'SO 01 1 Pol'!$A$1:$K$230</definedName>
    <definedName name="_xlnm.Print_Area" localSheetId="2">'SO 01 1 Rek'!$A$1:$I$26</definedName>
    <definedName name="_xlnm.Print_Area" localSheetId="4">'SO 02 1 KL'!$A$1:$G$45</definedName>
    <definedName name="_xlnm.Print_Area" localSheetId="6">'SO 02 1 Pol'!$A$1:$K$9</definedName>
    <definedName name="_xlnm.Print_Area" localSheetId="5">'SO 02 1 Rek'!$A$1:$I$14</definedName>
    <definedName name="_xlnm.Print_Area" localSheetId="0">Stavba!$B$1:$J$102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 01 1 Pol'!#REF!</definedName>
    <definedName name="solver_opt" localSheetId="6" hidden="1">'SO 02 1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Stavba!$F$63:$J$63</definedName>
    <definedName name="StavbaCelkem" localSheetId="0">Stavba!$H$32</definedName>
    <definedName name="Zhotovitel" localSheetId="0">Stavba!$D$7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8" i="7" l="1"/>
  <c r="BD8" i="7"/>
  <c r="BD9" i="7" s="1"/>
  <c r="H7" i="6" s="1"/>
  <c r="H8" i="6" s="1"/>
  <c r="C17" i="5" s="1"/>
  <c r="BC8" i="7"/>
  <c r="BB8" i="7"/>
  <c r="K8" i="7"/>
  <c r="K9" i="7" s="1"/>
  <c r="I8" i="7"/>
  <c r="G8" i="7"/>
  <c r="BA8" i="7" s="1"/>
  <c r="BA9" i="7" s="1"/>
  <c r="E7" i="6" s="1"/>
  <c r="E8" i="6" s="1"/>
  <c r="C15" i="5" s="1"/>
  <c r="B7" i="6"/>
  <c r="A7" i="6"/>
  <c r="BE9" i="7"/>
  <c r="I7" i="6" s="1"/>
  <c r="I8" i="6" s="1"/>
  <c r="C21" i="5" s="1"/>
  <c r="BC9" i="7"/>
  <c r="G7" i="6" s="1"/>
  <c r="G8" i="6" s="1"/>
  <c r="C18" i="5" s="1"/>
  <c r="BB9" i="7"/>
  <c r="F7" i="6" s="1"/>
  <c r="F8" i="6" s="1"/>
  <c r="C16" i="5" s="1"/>
  <c r="I9" i="7"/>
  <c r="E4" i="7"/>
  <c r="F3" i="7"/>
  <c r="G13" i="6"/>
  <c r="I13" i="6" s="1"/>
  <c r="H14" i="6" s="1"/>
  <c r="G23" i="5" s="1"/>
  <c r="G22" i="5" s="1"/>
  <c r="C33" i="5"/>
  <c r="F33" i="5" s="1"/>
  <c r="C31" i="5"/>
  <c r="G15" i="5"/>
  <c r="D15" i="5"/>
  <c r="G7" i="5"/>
  <c r="BE229" i="4"/>
  <c r="BD229" i="4"/>
  <c r="BC229" i="4"/>
  <c r="BB229" i="4"/>
  <c r="K229" i="4"/>
  <c r="I229" i="4"/>
  <c r="G229" i="4"/>
  <c r="BA229" i="4" s="1"/>
  <c r="BE228" i="4"/>
  <c r="BD228" i="4"/>
  <c r="BC228" i="4"/>
  <c r="BB228" i="4"/>
  <c r="K228" i="4"/>
  <c r="I228" i="4"/>
  <c r="G228" i="4"/>
  <c r="BA228" i="4" s="1"/>
  <c r="BE227" i="4"/>
  <c r="BD227" i="4"/>
  <c r="BC227" i="4"/>
  <c r="BC230" i="4" s="1"/>
  <c r="G19" i="3" s="1"/>
  <c r="BB227" i="4"/>
  <c r="K227" i="4"/>
  <c r="I227" i="4"/>
  <c r="G227" i="4"/>
  <c r="BA227" i="4" s="1"/>
  <c r="BE226" i="4"/>
  <c r="BD226" i="4"/>
  <c r="BC226" i="4"/>
  <c r="BB226" i="4"/>
  <c r="BA226" i="4"/>
  <c r="K226" i="4"/>
  <c r="I226" i="4"/>
  <c r="G226" i="4"/>
  <c r="BE225" i="4"/>
  <c r="BD225" i="4"/>
  <c r="BC225" i="4"/>
  <c r="BB225" i="4"/>
  <c r="BA225" i="4"/>
  <c r="K225" i="4"/>
  <c r="I225" i="4"/>
  <c r="G225" i="4"/>
  <c r="BE224" i="4"/>
  <c r="BD224" i="4"/>
  <c r="BC224" i="4"/>
  <c r="BB224" i="4"/>
  <c r="BA224" i="4"/>
  <c r="K224" i="4"/>
  <c r="I224" i="4"/>
  <c r="G224" i="4"/>
  <c r="B19" i="3"/>
  <c r="A19" i="3"/>
  <c r="K230" i="4"/>
  <c r="I230" i="4"/>
  <c r="BE211" i="4"/>
  <c r="BD211" i="4"/>
  <c r="BC211" i="4"/>
  <c r="BC222" i="4" s="1"/>
  <c r="G18" i="3" s="1"/>
  <c r="BA211" i="4"/>
  <c r="BA222" i="4" s="1"/>
  <c r="E18" i="3" s="1"/>
  <c r="K211" i="4"/>
  <c r="I211" i="4"/>
  <c r="I222" i="4" s="1"/>
  <c r="G211" i="4"/>
  <c r="BB211" i="4" s="1"/>
  <c r="BE200" i="4"/>
  <c r="BE222" i="4" s="1"/>
  <c r="I18" i="3" s="1"/>
  <c r="BD200" i="4"/>
  <c r="BC200" i="4"/>
  <c r="BA200" i="4"/>
  <c r="K200" i="4"/>
  <c r="K222" i="4" s="1"/>
  <c r="I200" i="4"/>
  <c r="G200" i="4"/>
  <c r="BB200" i="4" s="1"/>
  <c r="B18" i="3"/>
  <c r="A18" i="3"/>
  <c r="BE196" i="4"/>
  <c r="BE198" i="4" s="1"/>
  <c r="I17" i="3" s="1"/>
  <c r="BD196" i="4"/>
  <c r="BC196" i="4"/>
  <c r="BC198" i="4" s="1"/>
  <c r="G17" i="3" s="1"/>
  <c r="BA196" i="4"/>
  <c r="BA198" i="4" s="1"/>
  <c r="E17" i="3" s="1"/>
  <c r="K196" i="4"/>
  <c r="I196" i="4"/>
  <c r="I198" i="4" s="1"/>
  <c r="G196" i="4"/>
  <c r="BB196" i="4" s="1"/>
  <c r="BB198" i="4" s="1"/>
  <c r="F17" i="3" s="1"/>
  <c r="B17" i="3"/>
  <c r="A17" i="3"/>
  <c r="BD198" i="4"/>
  <c r="H17" i="3" s="1"/>
  <c r="K198" i="4"/>
  <c r="BE182" i="4"/>
  <c r="BD182" i="4"/>
  <c r="BC182" i="4"/>
  <c r="BA182" i="4"/>
  <c r="K182" i="4"/>
  <c r="I182" i="4"/>
  <c r="G182" i="4"/>
  <c r="BB182" i="4" s="1"/>
  <c r="BE168" i="4"/>
  <c r="BD168" i="4"/>
  <c r="BD194" i="4" s="1"/>
  <c r="H16" i="3" s="1"/>
  <c r="BC168" i="4"/>
  <c r="BA168" i="4"/>
  <c r="K168" i="4"/>
  <c r="I168" i="4"/>
  <c r="G168" i="4"/>
  <c r="B16" i="3"/>
  <c r="A16" i="3"/>
  <c r="BE194" i="4"/>
  <c r="I16" i="3" s="1"/>
  <c r="BC194" i="4"/>
  <c r="G16" i="3" s="1"/>
  <c r="K194" i="4"/>
  <c r="I194" i="4"/>
  <c r="BE165" i="4"/>
  <c r="BD165" i="4"/>
  <c r="BC165" i="4"/>
  <c r="BA165" i="4"/>
  <c r="K165" i="4"/>
  <c r="I165" i="4"/>
  <c r="G165" i="4"/>
  <c r="BB165" i="4" s="1"/>
  <c r="BE155" i="4"/>
  <c r="BD155" i="4"/>
  <c r="BC155" i="4"/>
  <c r="BA155" i="4"/>
  <c r="K155" i="4"/>
  <c r="I155" i="4"/>
  <c r="I166" i="4" s="1"/>
  <c r="G155" i="4"/>
  <c r="BB155" i="4" s="1"/>
  <c r="BE145" i="4"/>
  <c r="BD145" i="4"/>
  <c r="BC145" i="4"/>
  <c r="BA145" i="4"/>
  <c r="K145" i="4"/>
  <c r="K166" i="4" s="1"/>
  <c r="I145" i="4"/>
  <c r="G145" i="4"/>
  <c r="BB145" i="4" s="1"/>
  <c r="B15" i="3"/>
  <c r="A15" i="3"/>
  <c r="BE142" i="4"/>
  <c r="BE143" i="4" s="1"/>
  <c r="I14" i="3" s="1"/>
  <c r="BD142" i="4"/>
  <c r="BD143" i="4" s="1"/>
  <c r="H14" i="3" s="1"/>
  <c r="BC142" i="4"/>
  <c r="BB142" i="4"/>
  <c r="BB143" i="4" s="1"/>
  <c r="F14" i="3" s="1"/>
  <c r="K142" i="4"/>
  <c r="K143" i="4" s="1"/>
  <c r="I142" i="4"/>
  <c r="G142" i="4"/>
  <c r="BA142" i="4" s="1"/>
  <c r="BA143" i="4" s="1"/>
  <c r="E14" i="3" s="1"/>
  <c r="B14" i="3"/>
  <c r="A14" i="3"/>
  <c r="BC143" i="4"/>
  <c r="G14" i="3" s="1"/>
  <c r="I143" i="4"/>
  <c r="BE130" i="4"/>
  <c r="BD130" i="4"/>
  <c r="BC130" i="4"/>
  <c r="BB130" i="4"/>
  <c r="K130" i="4"/>
  <c r="I130" i="4"/>
  <c r="G130" i="4"/>
  <c r="BA130" i="4" s="1"/>
  <c r="BE124" i="4"/>
  <c r="BD124" i="4"/>
  <c r="BC124" i="4"/>
  <c r="BB124" i="4"/>
  <c r="K124" i="4"/>
  <c r="I124" i="4"/>
  <c r="G124" i="4"/>
  <c r="BA124" i="4" s="1"/>
  <c r="BE120" i="4"/>
  <c r="BD120" i="4"/>
  <c r="BC120" i="4"/>
  <c r="BB120" i="4"/>
  <c r="K120" i="4"/>
  <c r="I120" i="4"/>
  <c r="G120" i="4"/>
  <c r="BA120" i="4" s="1"/>
  <c r="BE117" i="4"/>
  <c r="BD117" i="4"/>
  <c r="BC117" i="4"/>
  <c r="BB117" i="4"/>
  <c r="K117" i="4"/>
  <c r="I117" i="4"/>
  <c r="G117" i="4"/>
  <c r="BA117" i="4" s="1"/>
  <c r="BE108" i="4"/>
  <c r="BE140" i="4" s="1"/>
  <c r="I13" i="3" s="1"/>
  <c r="BD108" i="4"/>
  <c r="BD140" i="4" s="1"/>
  <c r="H13" i="3" s="1"/>
  <c r="BC108" i="4"/>
  <c r="BB108" i="4"/>
  <c r="K108" i="4"/>
  <c r="I108" i="4"/>
  <c r="I140" i="4" s="1"/>
  <c r="G108" i="4"/>
  <c r="BA108" i="4" s="1"/>
  <c r="B13" i="3"/>
  <c r="A13" i="3"/>
  <c r="K140" i="4"/>
  <c r="BE95" i="4"/>
  <c r="BE106" i="4" s="1"/>
  <c r="I12" i="3" s="1"/>
  <c r="BD95" i="4"/>
  <c r="BC95" i="4"/>
  <c r="BB95" i="4"/>
  <c r="BB106" i="4" s="1"/>
  <c r="F12" i="3" s="1"/>
  <c r="K95" i="4"/>
  <c r="K106" i="4" s="1"/>
  <c r="I95" i="4"/>
  <c r="G95" i="4"/>
  <c r="G106" i="4" s="1"/>
  <c r="B12" i="3"/>
  <c r="A12" i="3"/>
  <c r="BD106" i="4"/>
  <c r="H12" i="3" s="1"/>
  <c r="BC106" i="4"/>
  <c r="G12" i="3" s="1"/>
  <c r="I106" i="4"/>
  <c r="BE82" i="4"/>
  <c r="BE93" i="4" s="1"/>
  <c r="I11" i="3" s="1"/>
  <c r="BD82" i="4"/>
  <c r="BD93" i="4" s="1"/>
  <c r="H11" i="3" s="1"/>
  <c r="BC82" i="4"/>
  <c r="BB82" i="4"/>
  <c r="BB93" i="4" s="1"/>
  <c r="F11" i="3" s="1"/>
  <c r="K82" i="4"/>
  <c r="I82" i="4"/>
  <c r="G82" i="4"/>
  <c r="BA82" i="4" s="1"/>
  <c r="BA93" i="4" s="1"/>
  <c r="E11" i="3" s="1"/>
  <c r="B11" i="3"/>
  <c r="A11" i="3"/>
  <c r="BC93" i="4"/>
  <c r="G11" i="3" s="1"/>
  <c r="K93" i="4"/>
  <c r="I93" i="4"/>
  <c r="G93" i="4"/>
  <c r="BE68" i="4"/>
  <c r="BD68" i="4"/>
  <c r="BD80" i="4" s="1"/>
  <c r="H10" i="3" s="1"/>
  <c r="BC68" i="4"/>
  <c r="BB68" i="4"/>
  <c r="K68" i="4"/>
  <c r="K80" i="4" s="1"/>
  <c r="I68" i="4"/>
  <c r="I80" i="4" s="1"/>
  <c r="G68" i="4"/>
  <c r="BA68" i="4" s="1"/>
  <c r="BA80" i="4" s="1"/>
  <c r="E10" i="3" s="1"/>
  <c r="B10" i="3"/>
  <c r="A10" i="3"/>
  <c r="BE80" i="4"/>
  <c r="I10" i="3" s="1"/>
  <c r="BC80" i="4"/>
  <c r="G10" i="3" s="1"/>
  <c r="BB80" i="4"/>
  <c r="F10" i="3" s="1"/>
  <c r="BE55" i="4"/>
  <c r="BD55" i="4"/>
  <c r="BD66" i="4" s="1"/>
  <c r="H9" i="3" s="1"/>
  <c r="BC55" i="4"/>
  <c r="BC66" i="4" s="1"/>
  <c r="G9" i="3" s="1"/>
  <c r="BB55" i="4"/>
  <c r="K55" i="4"/>
  <c r="I55" i="4"/>
  <c r="I66" i="4" s="1"/>
  <c r="G55" i="4"/>
  <c r="BA55" i="4" s="1"/>
  <c r="BA66" i="4" s="1"/>
  <c r="E9" i="3" s="1"/>
  <c r="B9" i="3"/>
  <c r="A9" i="3"/>
  <c r="BE66" i="4"/>
  <c r="I9" i="3" s="1"/>
  <c r="BB66" i="4"/>
  <c r="F9" i="3" s="1"/>
  <c r="K66" i="4"/>
  <c r="G66" i="4"/>
  <c r="BE42" i="4"/>
  <c r="BD42" i="4"/>
  <c r="BC42" i="4"/>
  <c r="BB42" i="4"/>
  <c r="K42" i="4"/>
  <c r="I42" i="4"/>
  <c r="G42" i="4"/>
  <c r="BA42" i="4" s="1"/>
  <c r="BE40" i="4"/>
  <c r="BD40" i="4"/>
  <c r="BC40" i="4"/>
  <c r="BB40" i="4"/>
  <c r="BA40" i="4"/>
  <c r="K40" i="4"/>
  <c r="I40" i="4"/>
  <c r="G40" i="4"/>
  <c r="BE31" i="4"/>
  <c r="BD31" i="4"/>
  <c r="BC31" i="4"/>
  <c r="BB31" i="4"/>
  <c r="BA31" i="4"/>
  <c r="K31" i="4"/>
  <c r="I31" i="4"/>
  <c r="G31" i="4"/>
  <c r="BE21" i="4"/>
  <c r="BE53" i="4" s="1"/>
  <c r="I8" i="3" s="1"/>
  <c r="BD21" i="4"/>
  <c r="BC21" i="4"/>
  <c r="BB21" i="4"/>
  <c r="BA21" i="4"/>
  <c r="K21" i="4"/>
  <c r="I21" i="4"/>
  <c r="G21" i="4"/>
  <c r="G53" i="4" s="1"/>
  <c r="B8" i="3"/>
  <c r="A8" i="3"/>
  <c r="K53" i="4"/>
  <c r="I53" i="4"/>
  <c r="BE8" i="4"/>
  <c r="BE19" i="4" s="1"/>
  <c r="I7" i="3" s="1"/>
  <c r="BD8" i="4"/>
  <c r="BD19" i="4" s="1"/>
  <c r="H7" i="3" s="1"/>
  <c r="BC8" i="4"/>
  <c r="BB8" i="4"/>
  <c r="BB19" i="4" s="1"/>
  <c r="F7" i="3" s="1"/>
  <c r="K8" i="4"/>
  <c r="I8" i="4"/>
  <c r="G8" i="4"/>
  <c r="BA8" i="4" s="1"/>
  <c r="BA19" i="4" s="1"/>
  <c r="E7" i="3" s="1"/>
  <c r="B7" i="3"/>
  <c r="A7" i="3"/>
  <c r="BC19" i="4"/>
  <c r="G7" i="3" s="1"/>
  <c r="K19" i="4"/>
  <c r="I19" i="4"/>
  <c r="E4" i="4"/>
  <c r="F3" i="4"/>
  <c r="G25" i="3"/>
  <c r="I25" i="3" s="1"/>
  <c r="H26" i="3" s="1"/>
  <c r="G23" i="2" s="1"/>
  <c r="G22" i="2" s="1"/>
  <c r="C33" i="2"/>
  <c r="F33" i="2" s="1"/>
  <c r="C31" i="2"/>
  <c r="G15" i="2"/>
  <c r="D15" i="2"/>
  <c r="G7" i="2"/>
  <c r="J63" i="1"/>
  <c r="I63" i="1"/>
  <c r="H63" i="1"/>
  <c r="G63" i="1"/>
  <c r="F63" i="1"/>
  <c r="H41" i="1"/>
  <c r="G41" i="1"/>
  <c r="I40" i="1"/>
  <c r="F40" i="1" s="1"/>
  <c r="I39" i="1"/>
  <c r="F39" i="1" s="1"/>
  <c r="H38" i="1"/>
  <c r="G38" i="1"/>
  <c r="H32" i="1"/>
  <c r="H29" i="1"/>
  <c r="G29" i="1"/>
  <c r="D22" i="1"/>
  <c r="I21" i="1"/>
  <c r="I22" i="1" s="1"/>
  <c r="D20" i="1"/>
  <c r="G9" i="7" l="1"/>
  <c r="C19" i="5"/>
  <c r="C22" i="5" s="1"/>
  <c r="C23" i="5" s="1"/>
  <c r="F30" i="5" s="1"/>
  <c r="G31" i="1" s="1"/>
  <c r="I31" i="1" s="1"/>
  <c r="F31" i="1" s="1"/>
  <c r="BB140" i="4"/>
  <c r="F13" i="3" s="1"/>
  <c r="BB53" i="4"/>
  <c r="F8" i="3" s="1"/>
  <c r="BC53" i="4"/>
  <c r="G8" i="3" s="1"/>
  <c r="BD53" i="4"/>
  <c r="H8" i="3" s="1"/>
  <c r="G80" i="4"/>
  <c r="BA194" i="4"/>
  <c r="E16" i="3" s="1"/>
  <c r="BB222" i="4"/>
  <c r="F18" i="3" s="1"/>
  <c r="BB166" i="4"/>
  <c r="F15" i="3" s="1"/>
  <c r="BC166" i="4"/>
  <c r="G15" i="3" s="1"/>
  <c r="BD166" i="4"/>
  <c r="H15" i="3" s="1"/>
  <c r="BD230" i="4"/>
  <c r="H19" i="3" s="1"/>
  <c r="BB230" i="4"/>
  <c r="F19" i="3" s="1"/>
  <c r="G140" i="4"/>
  <c r="BC140" i="4"/>
  <c r="G13" i="3" s="1"/>
  <c r="G20" i="3" s="1"/>
  <c r="C18" i="2" s="1"/>
  <c r="G166" i="4"/>
  <c r="G194" i="4"/>
  <c r="G222" i="4"/>
  <c r="BD222" i="4"/>
  <c r="H18" i="3" s="1"/>
  <c r="H20" i="3" s="1"/>
  <c r="C17" i="2" s="1"/>
  <c r="BA230" i="4"/>
  <c r="E19" i="3" s="1"/>
  <c r="BE230" i="4"/>
  <c r="I19" i="3" s="1"/>
  <c r="I20" i="3" s="1"/>
  <c r="C21" i="2" s="1"/>
  <c r="BE166" i="4"/>
  <c r="I15" i="3" s="1"/>
  <c r="G230" i="4"/>
  <c r="BA140" i="4"/>
  <c r="E13" i="3" s="1"/>
  <c r="G19" i="4"/>
  <c r="BA53" i="4"/>
  <c r="E8" i="3" s="1"/>
  <c r="G143" i="4"/>
  <c r="BA166" i="4"/>
  <c r="E15" i="3" s="1"/>
  <c r="G198" i="4"/>
  <c r="E62" i="1"/>
  <c r="E55" i="1"/>
  <c r="E50" i="1"/>
  <c r="E54" i="1"/>
  <c r="E51" i="1"/>
  <c r="E59" i="1"/>
  <c r="E56" i="1"/>
  <c r="E49" i="1"/>
  <c r="E52" i="1"/>
  <c r="E60" i="1"/>
  <c r="E57" i="1"/>
  <c r="E53" i="1"/>
  <c r="E61" i="1"/>
  <c r="E58" i="1"/>
  <c r="F41" i="1"/>
  <c r="I41" i="1"/>
  <c r="E63" i="1"/>
  <c r="BA95" i="4"/>
  <c r="BA106" i="4" s="1"/>
  <c r="E12" i="3" s="1"/>
  <c r="BB168" i="4"/>
  <c r="BB194" i="4" s="1"/>
  <c r="F16" i="3" s="1"/>
  <c r="F20" i="3" s="1"/>
  <c r="C16" i="2" s="1"/>
  <c r="F31" i="5" l="1"/>
  <c r="F34" i="5" s="1"/>
  <c r="E20" i="3"/>
  <c r="C15" i="2" s="1"/>
  <c r="C19" i="2" s="1"/>
  <c r="C22" i="2" s="1"/>
  <c r="C23" i="2" s="1"/>
  <c r="F30" i="2" s="1"/>
  <c r="G30" i="1" s="1"/>
  <c r="I30" i="1" l="1"/>
  <c r="I32" i="1" s="1"/>
  <c r="G32" i="1"/>
  <c r="I19" i="1" s="1"/>
  <c r="I20" i="1" s="1"/>
  <c r="I23" i="1" s="1"/>
  <c r="F31" i="2"/>
  <c r="F34" i="2" s="1"/>
  <c r="F30" i="1" l="1"/>
  <c r="F32" i="1" s="1"/>
  <c r="J40" i="1"/>
  <c r="J32" i="1"/>
  <c r="J31" i="1"/>
  <c r="J41" i="1"/>
  <c r="J30" i="1"/>
  <c r="J39" i="1"/>
</calcChain>
</file>

<file path=xl/sharedStrings.xml><?xml version="1.0" encoding="utf-8"?>
<sst xmlns="http://schemas.openxmlformats.org/spreadsheetml/2006/main" count="821" uniqueCount="283">
  <si>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</si>
  <si>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</si>
  <si>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</si>
  <si>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</si>
  <si>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</si>
  <si>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</si>
  <si>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</si>
  <si>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</si>
  <si>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</si>
  <si>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</si>
  <si>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</si>
  <si>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</si>
  <si>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</si>
  <si>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</si>
  <si>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</si>
  <si>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</si>
  <si>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</si>
  <si>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</si>
  <si>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</si>
  <si>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</si>
  <si>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</si>
  <si>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</si>
  <si>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</si>
  <si>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</si>
  <si>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</si>
  <si>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</si>
  <si>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</si>
  <si>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</si>
  <si>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</si>
  <si>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</si>
  <si>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</si>
  <si>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</si>
  <si>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</si>
  <si>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</si>
  <si>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</si>
  <si>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</si>
  <si>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</si>
  <si>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</si>
  <si>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</si>
  <si>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</si>
  <si>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</si>
  <si>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</si>
  <si>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</si>
  <si>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</si>
  <si>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</si>
  <si>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</si>
  <si>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</si>
  <si>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</si>
  <si>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</si>
  <si>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</si>
  <si>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</si>
  <si>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</si>
  <si>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</si>
  <si>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</si>
  <si>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</si>
  <si>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</si>
  <si>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</si>
  <si>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</si>
  <si>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</si>
  <si>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</si>
  <si>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</si>
  <si>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</si>
  <si>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</si>
  <si>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</si>
  <si>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</si>
  <si>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</si>
  <si>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</si>
  <si>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</si>
  <si>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</si>
  <si>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</si>
  <si>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</si>
  <si>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</si>
  <si>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</si>
  <si>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</si>
  <si>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</si>
  <si>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</si>
  <si>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</si>
  <si>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</si>
  <si>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</si>
  <si>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</si>
  <si>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</si>
  <si>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</si>
  <si>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</si>
  <si>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</si>
  <si>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</si>
  <si>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</si>
  <si>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</si>
  <si>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</si>
  <si>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</si>
  <si>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</si>
  <si>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</si>
  <si>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</si>
  <si>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</si>
  <si>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</si>
  <si>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</si>
  <si>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</si>
  <si>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</si>
  <si>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</si>
  <si>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</si>
  <si>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</si>
  <si>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Celkem za</t>
  </si>
  <si>
    <t>582</t>
  </si>
  <si>
    <t>Výměna oken - BD Palackého č.p. 184, Turnov</t>
  </si>
  <si>
    <t>582 Výměna oken - BD Palackého č.p. 184, Turnov</t>
  </si>
  <si>
    <t>SO 01</t>
  </si>
  <si>
    <t>Architektonicko-stavební řešení</t>
  </si>
  <si>
    <t>SO 01 Architektonicko-stavební řešení</t>
  </si>
  <si>
    <t>3</t>
  </si>
  <si>
    <t>Svislé a kompletní konstrukce</t>
  </si>
  <si>
    <t>3 Svislé a kompletní konstrukce</t>
  </si>
  <si>
    <t>349231810R00</t>
  </si>
  <si>
    <t>Přisekání a hrubé vyrovnání ostění po bourání výplní otvorů</t>
  </si>
  <si>
    <t>m2</t>
  </si>
  <si>
    <t>dle výkazu oken:</t>
  </si>
  <si>
    <t>A:(1,8+2*1,46)*3</t>
  </si>
  <si>
    <t>B:(1,8+2*1,46)*3</t>
  </si>
  <si>
    <t>C:(1,8+2*1,46)*6</t>
  </si>
  <si>
    <t>D:(1,18+2*1,46)*6</t>
  </si>
  <si>
    <t>E:(2,39+2*1,48)*4</t>
  </si>
  <si>
    <t>F:(1,18+2*1,46)*16</t>
  </si>
  <si>
    <t>G:(0,9+2*0,9)*4</t>
  </si>
  <si>
    <t>Mezisoučet</t>
  </si>
  <si>
    <t>šířka 36,5 cm:-179,04*0,635</t>
  </si>
  <si>
    <t>61</t>
  </si>
  <si>
    <t>Upravy povrchů vnitřní</t>
  </si>
  <si>
    <t>61 Upravy povrchů vnitřní</t>
  </si>
  <si>
    <t>610991004R00</t>
  </si>
  <si>
    <t xml:space="preserve">Začišťovací okenní lišta pro omítku tl. 15 mm </t>
  </si>
  <si>
    <t>m</t>
  </si>
  <si>
    <t>610991111R00</t>
  </si>
  <si>
    <t xml:space="preserve">Zakrývání výplní vnitřních otvorů </t>
  </si>
  <si>
    <t>A:1,8*1,46*3</t>
  </si>
  <si>
    <t>B:1,8*1,46*3</t>
  </si>
  <si>
    <t>C:1,8*1,46*6</t>
  </si>
  <si>
    <t>D:1,18*1,46*6</t>
  </si>
  <si>
    <t>E:2,39*1,48*4</t>
  </si>
  <si>
    <t>F:1,18*1,46*16</t>
  </si>
  <si>
    <t>G:0,9*0,9*4</t>
  </si>
  <si>
    <t>612409991RT2</t>
  </si>
  <si>
    <t>Začištění omítek kolem oken,dveří apod. s použitím suché maltové směsi</t>
  </si>
  <si>
    <t>napojení oken na vnitřní příčku:1,5*6</t>
  </si>
  <si>
    <t>612425931R00</t>
  </si>
  <si>
    <t xml:space="preserve">Omítka vápenná vnitřního ostění - štuková </t>
  </si>
  <si>
    <t>62</t>
  </si>
  <si>
    <t>Úpravy povrchů vnější</t>
  </si>
  <si>
    <t>62 Úpravy povrchů vnější</t>
  </si>
  <si>
    <t>případná oprava vnějšího ostění po vybourání oken:</t>
  </si>
  <si>
    <t>63</t>
  </si>
  <si>
    <t>Podlahy a podlahové konstrukce</t>
  </si>
  <si>
    <t>63 Podlahy a podlahové konstrukce</t>
  </si>
  <si>
    <t>632451021R00</t>
  </si>
  <si>
    <t xml:space="preserve">Vyrovnávací potěr MC 15, v pásu, tl. 20 mm </t>
  </si>
  <si>
    <t>vyrovnání parapetu:</t>
  </si>
  <si>
    <t>A:1,8*3</t>
  </si>
  <si>
    <t>B:1,8*3</t>
  </si>
  <si>
    <t>C:1,8*6</t>
  </si>
  <si>
    <t>D:1,18*6</t>
  </si>
  <si>
    <t>E:2,39*4</t>
  </si>
  <si>
    <t>F:1,18*16</t>
  </si>
  <si>
    <t>G:0,9*4</t>
  </si>
  <si>
    <t>šířka 36,5 cm:-60,72*0,635</t>
  </si>
  <si>
    <t>64</t>
  </si>
  <si>
    <t>Výplně otvorů</t>
  </si>
  <si>
    <t>64 Výplně otvorů</t>
  </si>
  <si>
    <t>648991113RT5</t>
  </si>
  <si>
    <t>Osazení parapet.desek plast. a lamin. š.nad 20cm včetně dodávky plastové parapetní desky š. 400 mm</t>
  </si>
  <si>
    <t>včetně bočních krytek:</t>
  </si>
  <si>
    <t>95</t>
  </si>
  <si>
    <t>Dokončovací konstrukce na pozemních stavbách</t>
  </si>
  <si>
    <t>95 Dokončovací konstrukce na pozemních stavbách</t>
  </si>
  <si>
    <t>952901114RS1</t>
  </si>
  <si>
    <t>Zakrytí podlahy, pomocné lešení vyčištění místností po bourání a osazení oken</t>
  </si>
  <si>
    <t>kus</t>
  </si>
  <si>
    <t>měrná jednotka je 1 kus okna:</t>
  </si>
  <si>
    <t>položka obsahuje veškeré práce a materiály :</t>
  </si>
  <si>
    <t>A:3</t>
  </si>
  <si>
    <t>B:3</t>
  </si>
  <si>
    <t>C:6</t>
  </si>
  <si>
    <t>D:6</t>
  </si>
  <si>
    <t>E:4</t>
  </si>
  <si>
    <t>F:16</t>
  </si>
  <si>
    <t>G:4</t>
  </si>
  <si>
    <t>96</t>
  </si>
  <si>
    <t>Bourání konstrukcí</t>
  </si>
  <si>
    <t>96 Bourání konstrukcí</t>
  </si>
  <si>
    <t>968061112R00</t>
  </si>
  <si>
    <t xml:space="preserve">Vyvěšení dřevěných okenních křídel pl. do 1,5 m2 </t>
  </si>
  <si>
    <t>A:3*3</t>
  </si>
  <si>
    <t>B:3*3</t>
  </si>
  <si>
    <t>C:3*6</t>
  </si>
  <si>
    <t>D:2*6</t>
  </si>
  <si>
    <t>E:3*4</t>
  </si>
  <si>
    <t>F:2*16</t>
  </si>
  <si>
    <t>G:2*4</t>
  </si>
  <si>
    <t>968062244R00</t>
  </si>
  <si>
    <t xml:space="preserve">Vybourání dřevěných rámů oken jednoduch. pl. 1 m2 </t>
  </si>
  <si>
    <t>968062245R00</t>
  </si>
  <si>
    <t xml:space="preserve">Vybourání dřevěných rámů oken jednoduch. pl. 2 m2 </t>
  </si>
  <si>
    <t>968062246R00</t>
  </si>
  <si>
    <t xml:space="preserve">Vybourání dřevěných rámů oken jednoduch. pl. 4 m2 </t>
  </si>
  <si>
    <t>968095002R00</t>
  </si>
  <si>
    <t xml:space="preserve">Bourání parapetů dřevěných š. do 50 cm </t>
  </si>
  <si>
    <t>99</t>
  </si>
  <si>
    <t>Staveništní přesun hmot</t>
  </si>
  <si>
    <t>99 Staveništní přesun hmot</t>
  </si>
  <si>
    <t>999281108R00</t>
  </si>
  <si>
    <t xml:space="preserve">Přesun hmot pro opravy a údržbu do výšky 12 m </t>
  </si>
  <si>
    <t>t</t>
  </si>
  <si>
    <t>766</t>
  </si>
  <si>
    <t>Konstrukce truhlářské</t>
  </si>
  <si>
    <t>766 Konstrukce truhlářské</t>
  </si>
  <si>
    <t>766601216RT1</t>
  </si>
  <si>
    <t xml:space="preserve">Těsnění oken.spáry, ostění </t>
  </si>
  <si>
    <t>766601229RT1</t>
  </si>
  <si>
    <t xml:space="preserve">Těsnění oken.spáry,parapet </t>
  </si>
  <si>
    <t>998766102R00</t>
  </si>
  <si>
    <t xml:space="preserve">Přesun hmot pro truhlářské konstr., výšky do 12 m </t>
  </si>
  <si>
    <t>769</t>
  </si>
  <si>
    <t>Otvorové prvky z plastu</t>
  </si>
  <si>
    <t>769 Otvorové prvky z plastu</t>
  </si>
  <si>
    <t>769611111S00</t>
  </si>
  <si>
    <t>Montáž a dodávka oken  plastových dle popisu výplně otvorů Uw = 0,85 W/m2K</t>
  </si>
  <si>
    <t>plastové okno dle popisu výplní otvorů  ( obecné požadavky), :</t>
  </si>
  <si>
    <t>okna v pozici A a B s rozšířeným sloupkem, pro napojení příčky :</t>
  </si>
  <si>
    <t>interier - bílá, exterier bílá:</t>
  </si>
  <si>
    <t>izolační zasklení, sklo dle výpisu výplní:</t>
  </si>
  <si>
    <t>napojení na okolní konstrukce dle normy:</t>
  </si>
  <si>
    <t>od interieru - parotěsnící páska+TI vrstva+paropropustná,:</t>
  </si>
  <si>
    <t>vodotěsná a větrotěsná páska:</t>
  </si>
  <si>
    <t>podrobná specifikace v Technické zprávě a Výpisu výplní otvorů:</t>
  </si>
  <si>
    <t>769611112S00</t>
  </si>
  <si>
    <t>Montáž a dodávka oken  plastových dle popisu výplně otvorů Uw = 1,1 W/m2K</t>
  </si>
  <si>
    <t>781</t>
  </si>
  <si>
    <t>Obklady keramické</t>
  </si>
  <si>
    <t>781 Obklady keramické</t>
  </si>
  <si>
    <t>781950010RAA</t>
  </si>
  <si>
    <t>Odsekání stávaj. obkladu vnitř. a zřízení nového včetně dodávky obkladu</t>
  </si>
  <si>
    <t>napojení oken na vnitřní příčku:1,5*0,3*6</t>
  </si>
  <si>
    <t>784</t>
  </si>
  <si>
    <t>Malby</t>
  </si>
  <si>
    <t>784 Malby</t>
  </si>
  <si>
    <t>784161601R00</t>
  </si>
  <si>
    <t xml:space="preserve">Penetrace podkladu nátěrem standart, 1 x </t>
  </si>
  <si>
    <t>784165512R00</t>
  </si>
  <si>
    <t xml:space="preserve">Malba tekutá , bílá, bez penetrace, 2 x </t>
  </si>
  <si>
    <t>D96</t>
  </si>
  <si>
    <t>Přesuny suti a vybouraných hmot</t>
  </si>
  <si>
    <t>D96 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</si>
  <si>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</si>
  <si>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</si>
  <si>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</si>
  <si>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</si>
  <si>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</si>
  <si>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</si>
  <si>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</si>
  <si>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</si>
  <si>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979083115R00</t>
  </si>
  <si>
    <t xml:space="preserve">Vodorovné přemístění suti na skládku do 4000 m </t>
  </si>
  <si>
    <t>979990162R00</t>
  </si>
  <si>
    <t xml:space="preserve">Poplatek za skládku suti - dřevo+sklo </t>
  </si>
  <si>
    <t>Město Turnov</t>
  </si>
  <si>
    <t>F + H Projekce</t>
  </si>
  <si>
    <t>1 Architektonicko-stavební řešení</t>
  </si>
  <si>
    <t>SO 02</t>
  </si>
  <si>
    <t>Vedlejší náklady</t>
  </si>
  <si>
    <t>SO 02 Vedlejší náklady</t>
  </si>
  <si>
    <t>01</t>
  </si>
  <si>
    <t>Vedlejší rozpočtové náklady</t>
  </si>
  <si>
    <t>01 Vedlejší rozpočtové náklady</t>
  </si>
  <si>
    <t>Zařízení staveniště - Veškeré náklady spojené s vybudováním, provozem a odstraněním  ZS</t>
  </si>
  <si>
    <t>soubor</t>
  </si>
  <si>
    <t>1 Vedlejší náklady</t>
  </si>
  <si>
    <t>Antonína Dvořáka 335</t>
  </si>
  <si>
    <t>Turnov</t>
  </si>
  <si>
    <t>51101</t>
  </si>
  <si>
    <t>00276227</t>
  </si>
  <si>
    <t>CZ00276227</t>
  </si>
  <si>
    <t>Soupis prací</t>
  </si>
  <si>
    <t xml:space="preserve">Soupis vypracoval : </t>
  </si>
  <si>
    <t>PASAPO s.r.o.</t>
  </si>
  <si>
    <t>Pavel Šafář</t>
  </si>
  <si>
    <t>Cenová soustava RTS DATA</t>
  </si>
  <si>
    <t>Cenová úroveň RTS 17/I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</si>
</sst>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indexed="5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4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14" fontId="3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left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20" fillId="6" borderId="65" xfId="1" applyNumberFormat="1" applyFont="1" applyFill="1" applyBorder="1" applyAlignment="1">
      <alignment horizontal="right" wrapText="1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49" fontId="20" fillId="6" borderId="63" xfId="1" applyNumberFormat="1" applyFont="1" applyFill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14" fontId="3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right"/>
      <protection locked="0"/>
    </xf>
    <xf numFmtId="49" fontId="1" fillId="0" borderId="0" xfId="0" applyNumberFormat="1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49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4" fontId="8" fillId="0" borderId="16" xfId="1" applyNumberFormat="1" applyFont="1" applyBorder="1" applyAlignment="1" applyProtection="1">
      <alignment horizontal="right"/>
      <protection locked="0"/>
    </xf>
    <xf numFmtId="0" fontId="15" fillId="6" borderId="4" xfId="1" applyFont="1" applyFill="1" applyBorder="1" applyAlignment="1" applyProtection="1">
      <alignment horizontal="left" wrapText="1"/>
      <protection locked="0"/>
    </xf>
    <xf numFmtId="4" fontId="1" fillId="2" borderId="3" xfId="1" applyNumberFormat="1" applyFont="1" applyFill="1" applyBorder="1" applyAlignment="1" applyProtection="1">
      <alignment horizontal="right"/>
      <protection locked="0"/>
    </xf>
    <xf numFmtId="0" fontId="1" fillId="0" borderId="2" xfId="1" applyNumberFormat="1" applyFont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94"/>
  <sheetViews>
    <sheetView showGridLines="0" tabSelected="1" topLeftCell="B1" zoomScaleNormal="100" zoomScaleSheetLayoutView="75" workbookViewId="0">
      <selection activeCell="P24" sqref="P24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hidden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>
      <c r="B1" s="317"/>
      <c r="C1" s="317"/>
      <c r="D1" s="317"/>
      <c r="E1" s="317"/>
      <c r="F1" s="317"/>
      <c r="G1" s="318"/>
      <c r="H1" s="317"/>
      <c r="I1" s="318"/>
      <c r="J1" s="318"/>
    </row>
    <row r="2" spans="2:15" ht="17.25" customHeight="1" x14ac:dyDescent="0.25">
      <c r="B2" s="319"/>
      <c r="C2" s="320" t="s">
        <v>277</v>
      </c>
      <c r="D2" s="317"/>
      <c r="E2" s="321"/>
      <c r="F2" s="320"/>
      <c r="G2" s="322"/>
      <c r="H2" s="323" t="s">
        <v>0</v>
      </c>
      <c r="I2" s="324">
        <v>42781</v>
      </c>
      <c r="J2" s="318"/>
      <c r="K2" s="3"/>
    </row>
    <row r="3" spans="2:15" ht="6" customHeight="1" x14ac:dyDescent="0.2">
      <c r="B3" s="317"/>
      <c r="C3" s="325"/>
      <c r="D3" s="326" t="s">
        <v>1</v>
      </c>
      <c r="E3" s="317"/>
      <c r="F3" s="317"/>
      <c r="G3" s="318"/>
      <c r="H3" s="317"/>
      <c r="I3" s="318"/>
      <c r="J3" s="318"/>
    </row>
    <row r="4" spans="2:15" ht="4.5" customHeight="1" x14ac:dyDescent="0.2">
      <c r="B4" s="317"/>
      <c r="C4" s="317"/>
      <c r="D4" s="317"/>
      <c r="E4" s="317"/>
      <c r="F4" s="317"/>
      <c r="G4" s="318"/>
      <c r="H4" s="317"/>
      <c r="I4" s="318"/>
      <c r="J4" s="318"/>
    </row>
    <row r="5" spans="2:15" ht="13.5" customHeight="1" x14ac:dyDescent="0.25">
      <c r="B5" s="317"/>
      <c r="C5" s="327" t="s">
        <v>2</v>
      </c>
      <c r="D5" s="328" t="s">
        <v>101</v>
      </c>
      <c r="E5" s="329" t="s">
        <v>102</v>
      </c>
      <c r="F5" s="330"/>
      <c r="G5" s="331"/>
      <c r="H5" s="330"/>
      <c r="I5" s="331"/>
      <c r="J5" s="318"/>
      <c r="O5" s="4"/>
    </row>
    <row r="6" spans="2:15" x14ac:dyDescent="0.2">
      <c r="B6" s="317"/>
      <c r="C6" s="317"/>
      <c r="D6" s="317"/>
      <c r="E6" s="317"/>
      <c r="F6" s="317"/>
      <c r="G6" s="318"/>
      <c r="H6" s="317"/>
      <c r="I6" s="318"/>
      <c r="J6" s="318"/>
    </row>
    <row r="7" spans="2:15" x14ac:dyDescent="0.2">
      <c r="B7" s="317"/>
      <c r="C7" s="332" t="s">
        <v>3</v>
      </c>
      <c r="D7" s="333" t="s">
        <v>260</v>
      </c>
      <c r="E7" s="317"/>
      <c r="F7" s="317"/>
      <c r="G7" s="318"/>
      <c r="H7" s="334" t="s">
        <v>4</v>
      </c>
      <c r="I7" s="318" t="s">
        <v>275</v>
      </c>
      <c r="J7" s="333"/>
      <c r="K7" s="7"/>
    </row>
    <row r="8" spans="2:15" x14ac:dyDescent="0.2">
      <c r="B8" s="317"/>
      <c r="C8" s="317"/>
      <c r="D8" s="333" t="s">
        <v>272</v>
      </c>
      <c r="E8" s="317"/>
      <c r="F8" s="317"/>
      <c r="G8" s="318"/>
      <c r="H8" s="334" t="s">
        <v>5</v>
      </c>
      <c r="I8" s="318" t="s">
        <v>276</v>
      </c>
      <c r="J8" s="333"/>
      <c r="K8" s="7"/>
    </row>
    <row r="9" spans="2:15" x14ac:dyDescent="0.2">
      <c r="B9" s="317"/>
      <c r="C9" s="334" t="s">
        <v>274</v>
      </c>
      <c r="D9" s="333" t="s">
        <v>273</v>
      </c>
      <c r="E9" s="317"/>
      <c r="F9" s="317"/>
      <c r="G9" s="318"/>
      <c r="H9" s="334"/>
      <c r="I9" s="318"/>
      <c r="J9" s="333"/>
    </row>
    <row r="10" spans="2:15" x14ac:dyDescent="0.2">
      <c r="B10" s="317"/>
      <c r="C10" s="317"/>
      <c r="D10" s="317"/>
      <c r="E10" s="317"/>
      <c r="F10" s="317"/>
      <c r="G10" s="318"/>
      <c r="H10" s="334"/>
      <c r="I10" s="318"/>
      <c r="J10" s="333"/>
    </row>
    <row r="11" spans="2:15" x14ac:dyDescent="0.2">
      <c r="B11" s="317"/>
      <c r="C11" s="332" t="s">
        <v>6</v>
      </c>
      <c r="D11" s="333"/>
      <c r="E11" s="317"/>
      <c r="F11" s="317"/>
      <c r="G11" s="318"/>
      <c r="H11" s="334" t="s">
        <v>4</v>
      </c>
      <c r="I11" s="318"/>
      <c r="J11" s="333"/>
      <c r="K11" s="7"/>
    </row>
    <row r="12" spans="2:15" x14ac:dyDescent="0.2">
      <c r="B12" s="317"/>
      <c r="C12" s="317"/>
      <c r="D12" s="333"/>
      <c r="E12" s="317"/>
      <c r="F12" s="317"/>
      <c r="G12" s="318"/>
      <c r="H12" s="334" t="s">
        <v>5</v>
      </c>
      <c r="I12" s="318"/>
      <c r="J12" s="333"/>
      <c r="K12" s="7"/>
    </row>
    <row r="13" spans="2:15" ht="12" customHeight="1" x14ac:dyDescent="0.2">
      <c r="B13" s="317"/>
      <c r="C13" s="334"/>
      <c r="D13" s="333"/>
      <c r="E13" s="317"/>
      <c r="F13" s="317"/>
      <c r="G13" s="318"/>
      <c r="H13" s="317"/>
      <c r="I13" s="318"/>
      <c r="J13" s="334"/>
    </row>
    <row r="14" spans="2:15" ht="24.75" customHeight="1" x14ac:dyDescent="0.2">
      <c r="B14" s="317"/>
      <c r="C14" s="335" t="s">
        <v>7</v>
      </c>
      <c r="D14" s="317"/>
      <c r="E14" s="317"/>
      <c r="F14" s="317"/>
      <c r="G14" s="318"/>
      <c r="H14" s="335" t="s">
        <v>8</v>
      </c>
      <c r="I14" s="318"/>
      <c r="J14" s="334"/>
    </row>
    <row r="15" spans="2:15" ht="12.75" customHeight="1" x14ac:dyDescent="0.2">
      <c r="B15" s="317"/>
      <c r="C15" s="317"/>
      <c r="D15" s="317"/>
      <c r="E15" s="317"/>
      <c r="F15" s="317"/>
      <c r="G15" s="318"/>
      <c r="H15" s="317"/>
      <c r="I15" s="318"/>
      <c r="J15" s="334"/>
    </row>
    <row r="16" spans="2:15" ht="28.5" customHeight="1" x14ac:dyDescent="0.2">
      <c r="B16" s="317"/>
      <c r="C16" s="335" t="s">
        <v>9</v>
      </c>
      <c r="D16" s="317"/>
      <c r="E16" s="317"/>
      <c r="F16" s="317"/>
      <c r="G16" s="318"/>
      <c r="H16" s="335" t="s">
        <v>9</v>
      </c>
      <c r="I16" s="318"/>
      <c r="J16" s="318"/>
    </row>
    <row r="17" spans="2:12" ht="25.5" customHeight="1" x14ac:dyDescent="0.2"/>
    <row r="18" spans="2:12" ht="13.5" customHeight="1" x14ac:dyDescent="0.2">
      <c r="B18" s="8"/>
      <c r="C18" s="9"/>
      <c r="D18" s="9"/>
      <c r="E18" s="10"/>
      <c r="F18" s="11"/>
      <c r="G18" s="12"/>
      <c r="H18" s="13"/>
      <c r="I18" s="12"/>
      <c r="J18" s="14" t="s">
        <v>10</v>
      </c>
      <c r="K18" s="15"/>
    </row>
    <row r="19" spans="2:12" ht="15" customHeight="1" x14ac:dyDescent="0.2">
      <c r="B19" s="16" t="s">
        <v>11</v>
      </c>
      <c r="C19" s="17"/>
      <c r="D19" s="18">
        <v>15</v>
      </c>
      <c r="E19" s="19" t="s">
        <v>12</v>
      </c>
      <c r="F19" s="20"/>
      <c r="G19" s="21"/>
      <c r="H19" s="21"/>
      <c r="I19" s="281">
        <f>ROUND(G32,0)</f>
        <v>0</v>
      </c>
      <c r="J19" s="282"/>
      <c r="K19" s="22"/>
    </row>
    <row r="20" spans="2:12" ht="13.5" thickBot="1" x14ac:dyDescent="0.25">
      <c r="B20" s="16" t="s">
        <v>13</v>
      </c>
      <c r="C20" s="17"/>
      <c r="D20" s="18">
        <f>SazbaDPH1</f>
        <v>15</v>
      </c>
      <c r="E20" s="19" t="s">
        <v>12</v>
      </c>
      <c r="F20" s="23"/>
      <c r="G20" s="24"/>
      <c r="H20" s="24"/>
      <c r="I20" s="283">
        <f>ROUND(I19*D20/100,0)</f>
        <v>0</v>
      </c>
      <c r="J20" s="284"/>
      <c r="K20" s="22"/>
    </row>
    <row r="21" spans="2:12" hidden="1" x14ac:dyDescent="0.2">
      <c r="B21" s="16" t="s">
        <v>11</v>
      </c>
      <c r="C21" s="17"/>
      <c r="D21" s="18">
        <v>21</v>
      </c>
      <c r="E21" s="19" t="s">
        <v>12</v>
      </c>
      <c r="F21" s="23"/>
      <c r="G21" s="24"/>
      <c r="H21" s="24"/>
      <c r="I21" s="283">
        <f>ROUND(H32,0)</f>
        <v>0</v>
      </c>
      <c r="J21" s="284"/>
      <c r="K21" s="22"/>
    </row>
    <row r="22" spans="2:12" ht="13.5" hidden="1" thickBot="1" x14ac:dyDescent="0.25">
      <c r="B22" s="16" t="s">
        <v>13</v>
      </c>
      <c r="C22" s="17"/>
      <c r="D22" s="18">
        <f>SazbaDPH2</f>
        <v>21</v>
      </c>
      <c r="E22" s="19" t="s">
        <v>12</v>
      </c>
      <c r="F22" s="25"/>
      <c r="G22" s="26"/>
      <c r="H22" s="26"/>
      <c r="I22" s="285">
        <f>ROUND(I21*D21/100,0)</f>
        <v>0</v>
      </c>
      <c r="J22" s="286"/>
      <c r="K22" s="22"/>
    </row>
    <row r="23" spans="2:12" ht="16.5" thickBot="1" x14ac:dyDescent="0.25">
      <c r="B23" s="27" t="s">
        <v>14</v>
      </c>
      <c r="C23" s="28"/>
      <c r="D23" s="28"/>
      <c r="E23" s="29"/>
      <c r="F23" s="30"/>
      <c r="G23" s="31"/>
      <c r="H23" s="31"/>
      <c r="I23" s="287">
        <f>SUM(I19:I22)</f>
        <v>0</v>
      </c>
      <c r="J23" s="288"/>
      <c r="K23" s="32"/>
    </row>
    <row r="26" spans="2:12" ht="1.5" customHeight="1" x14ac:dyDescent="0.2"/>
    <row r="27" spans="2:12" ht="15.75" customHeight="1" x14ac:dyDescent="0.25">
      <c r="B27" s="5" t="s">
        <v>15</v>
      </c>
      <c r="C27" s="33"/>
      <c r="D27" s="33"/>
      <c r="E27" s="33"/>
      <c r="F27" s="33"/>
      <c r="G27" s="33"/>
      <c r="H27" s="33"/>
      <c r="I27" s="33"/>
      <c r="J27" s="33"/>
      <c r="K27" s="33"/>
      <c r="L27" s="34"/>
    </row>
    <row r="28" spans="2:12" ht="5.25" customHeight="1" x14ac:dyDescent="0.2">
      <c r="L28" s="34"/>
    </row>
    <row r="29" spans="2:12" ht="24" customHeight="1" x14ac:dyDescent="0.2">
      <c r="B29" s="35" t="s">
        <v>16</v>
      </c>
      <c r="C29" s="36"/>
      <c r="D29" s="36"/>
      <c r="E29" s="37"/>
      <c r="F29" s="38" t="s">
        <v>17</v>
      </c>
      <c r="G29" s="39" t="str">
        <f>CONCATENATE("Základ DPH ",SazbaDPH1," %")</f>
        <v>Základ DPH 15 %</v>
      </c>
      <c r="H29" s="38" t="str">
        <f>CONCATENATE("Základ DPH ",SazbaDPH2," %")</f>
        <v>Základ DPH 21 %</v>
      </c>
      <c r="I29" s="38" t="s">
        <v>18</v>
      </c>
      <c r="J29" s="38" t="s">
        <v>12</v>
      </c>
    </row>
    <row r="30" spans="2:12" x14ac:dyDescent="0.2">
      <c r="B30" s="40" t="s">
        <v>104</v>
      </c>
      <c r="C30" s="41" t="s">
        <v>105</v>
      </c>
      <c r="D30" s="42"/>
      <c r="E30" s="43"/>
      <c r="F30" s="44">
        <f>G30+H30+I30</f>
        <v>0</v>
      </c>
      <c r="G30" s="45">
        <f>SUM('SO 01 1 KL'!F30:G30)</f>
        <v>0</v>
      </c>
      <c r="H30" s="46">
        <v>0</v>
      </c>
      <c r="I30" s="46">
        <f t="shared" ref="I30:I31" si="0">(G30*SazbaDPH1)/100+(H30*SazbaDPH2)/100</f>
        <v>0</v>
      </c>
      <c r="J30" s="47" t="str">
        <f t="shared" ref="J30:J31" si="1">IF(CelkemObjekty=0,"",F30/CelkemObjekty*100)</f>
        <v/>
      </c>
    </row>
    <row r="31" spans="2:12" x14ac:dyDescent="0.2">
      <c r="B31" s="48" t="s">
        <v>263</v>
      </c>
      <c r="C31" s="49" t="s">
        <v>264</v>
      </c>
      <c r="D31" s="50"/>
      <c r="E31" s="51"/>
      <c r="F31" s="52">
        <f t="shared" ref="F31" si="2">G31+H31+I31</f>
        <v>0</v>
      </c>
      <c r="G31" s="53">
        <f>SUM('SO 02 1 KL'!F30:G30)</f>
        <v>0</v>
      </c>
      <c r="H31" s="54">
        <v>0</v>
      </c>
      <c r="I31" s="54">
        <f t="shared" si="0"/>
        <v>0</v>
      </c>
      <c r="J31" s="47" t="str">
        <f t="shared" si="1"/>
        <v/>
      </c>
    </row>
    <row r="32" spans="2:12" ht="17.25" customHeight="1" x14ac:dyDescent="0.2">
      <c r="B32" s="55" t="s">
        <v>19</v>
      </c>
      <c r="C32" s="56"/>
      <c r="D32" s="57"/>
      <c r="E32" s="58"/>
      <c r="F32" s="59">
        <f>SUM(F30:F31)</f>
        <v>0</v>
      </c>
      <c r="G32" s="59">
        <f>SUM(G30:G31)</f>
        <v>0</v>
      </c>
      <c r="H32" s="59">
        <f>SUM(H30:H31)</f>
        <v>0</v>
      </c>
      <c r="I32" s="59">
        <f>SUM(I30:I31)</f>
        <v>0</v>
      </c>
      <c r="J32" s="60" t="str">
        <f t="shared" ref="J32" si="3">IF(CelkemObjekty=0,"",F32/CelkemObjekty*100)</f>
        <v/>
      </c>
    </row>
    <row r="33" spans="2:11" x14ac:dyDescent="0.2">
      <c r="B33" s="61"/>
      <c r="C33" s="61"/>
      <c r="D33" s="61"/>
      <c r="E33" s="61"/>
      <c r="F33" s="61"/>
      <c r="G33" s="61"/>
      <c r="H33" s="61"/>
      <c r="I33" s="61"/>
      <c r="J33" s="61"/>
      <c r="K33" s="61"/>
    </row>
    <row r="34" spans="2:11" ht="9.75" customHeight="1" x14ac:dyDescent="0.2">
      <c r="B34" s="61"/>
      <c r="C34" s="61"/>
      <c r="D34" s="61"/>
      <c r="E34" s="61"/>
      <c r="F34" s="61"/>
      <c r="G34" s="61"/>
      <c r="H34" s="61"/>
      <c r="I34" s="61"/>
      <c r="J34" s="61"/>
      <c r="K34" s="61"/>
    </row>
    <row r="35" spans="2:11" ht="7.5" hidden="1" customHeight="1" x14ac:dyDescent="0.2">
      <c r="B35" s="61"/>
      <c r="C35" s="61"/>
      <c r="D35" s="61"/>
      <c r="E35" s="61"/>
      <c r="F35" s="61"/>
      <c r="G35" s="61"/>
      <c r="H35" s="61"/>
      <c r="I35" s="61"/>
      <c r="J35" s="61"/>
      <c r="K35" s="61"/>
    </row>
    <row r="36" spans="2:11" ht="18" hidden="1" x14ac:dyDescent="0.25">
      <c r="B36" s="5" t="s">
        <v>20</v>
      </c>
      <c r="C36" s="33"/>
      <c r="D36" s="33"/>
      <c r="E36" s="33"/>
      <c r="F36" s="33"/>
      <c r="G36" s="33"/>
      <c r="H36" s="33"/>
      <c r="I36" s="33"/>
      <c r="J36" s="33"/>
      <c r="K36" s="61"/>
    </row>
    <row r="37" spans="2:11" hidden="1" x14ac:dyDescent="0.2">
      <c r="K37" s="61"/>
    </row>
    <row r="38" spans="2:11" ht="25.5" hidden="1" x14ac:dyDescent="0.2">
      <c r="B38" s="62" t="s">
        <v>21</v>
      </c>
      <c r="C38" s="63" t="s">
        <v>22</v>
      </c>
      <c r="D38" s="36"/>
      <c r="E38" s="37"/>
      <c r="F38" s="38" t="s">
        <v>17</v>
      </c>
      <c r="G38" s="39" t="str">
        <f>CONCATENATE("Základ DPH ",SazbaDPH1," %")</f>
        <v>Základ DPH 15 %</v>
      </c>
      <c r="H38" s="38" t="str">
        <f>CONCATENATE("Základ DPH ",SazbaDPH2," %")</f>
        <v>Základ DPH 21 %</v>
      </c>
      <c r="I38" s="39" t="s">
        <v>18</v>
      </c>
      <c r="J38" s="38" t="s">
        <v>12</v>
      </c>
    </row>
    <row r="39" spans="2:11" hidden="1" x14ac:dyDescent="0.2">
      <c r="B39" s="64" t="s">
        <v>104</v>
      </c>
      <c r="C39" s="65" t="s">
        <v>262</v>
      </c>
      <c r="D39" s="42"/>
      <c r="E39" s="43"/>
      <c r="F39" s="44">
        <f>G39+H39+I39</f>
        <v>793004.40750000009</v>
      </c>
      <c r="G39" s="45">
        <v>689569.05</v>
      </c>
      <c r="H39" s="46">
        <v>0</v>
      </c>
      <c r="I39" s="53">
        <f t="shared" ref="I39:I40" si="4">(G39*SazbaDPH1)/100+(H39*SazbaDPH2)/100</f>
        <v>103435.3575</v>
      </c>
      <c r="J39" s="47" t="str">
        <f t="shared" ref="J39:J40" si="5">IF(CelkemObjekty=0,"",F39/CelkemObjekty*100)</f>
        <v/>
      </c>
    </row>
    <row r="40" spans="2:11" hidden="1" x14ac:dyDescent="0.2">
      <c r="B40" s="66" t="s">
        <v>263</v>
      </c>
      <c r="C40" s="67" t="s">
        <v>271</v>
      </c>
      <c r="D40" s="50"/>
      <c r="E40" s="51"/>
      <c r="F40" s="52">
        <f t="shared" ref="F40" si="6">G40+H40+I40</f>
        <v>11500</v>
      </c>
      <c r="G40" s="53">
        <v>10000</v>
      </c>
      <c r="H40" s="54">
        <v>0</v>
      </c>
      <c r="I40" s="53">
        <f t="shared" si="4"/>
        <v>1500</v>
      </c>
      <c r="J40" s="47" t="str">
        <f t="shared" si="5"/>
        <v/>
      </c>
    </row>
    <row r="41" spans="2:11" hidden="1" x14ac:dyDescent="0.2">
      <c r="B41" s="55" t="s">
        <v>19</v>
      </c>
      <c r="C41" s="56"/>
      <c r="D41" s="57"/>
      <c r="E41" s="58"/>
      <c r="F41" s="59">
        <f>SUM(F39:F40)</f>
        <v>804504.40750000009</v>
      </c>
      <c r="G41" s="68">
        <f>SUM(G39:G40)</f>
        <v>699569.05</v>
      </c>
      <c r="H41" s="59">
        <f>SUM(H39:H40)</f>
        <v>0</v>
      </c>
      <c r="I41" s="68">
        <f>SUM(I39:I40)</f>
        <v>104935.3575</v>
      </c>
      <c r="J41" s="60" t="str">
        <f t="shared" ref="J41" si="7">IF(CelkemObjekty=0,"",F41/CelkemObjekty*100)</f>
        <v/>
      </c>
    </row>
    <row r="42" spans="2:11" ht="9" hidden="1" customHeight="1" x14ac:dyDescent="0.2"/>
    <row r="43" spans="2:11" ht="6" hidden="1" customHeight="1" x14ac:dyDescent="0.2"/>
    <row r="44" spans="2:11" ht="3" hidden="1" customHeight="1" x14ac:dyDescent="0.2"/>
    <row r="45" spans="2:11" ht="6.75" hidden="1" customHeight="1" x14ac:dyDescent="0.2"/>
    <row r="46" spans="2:11" ht="20.25" hidden="1" customHeight="1" x14ac:dyDescent="0.25">
      <c r="B46" s="5" t="s">
        <v>23</v>
      </c>
      <c r="C46" s="33"/>
      <c r="D46" s="33"/>
      <c r="E46" s="33"/>
      <c r="F46" s="33"/>
      <c r="G46" s="33"/>
      <c r="H46" s="33"/>
      <c r="I46" s="33"/>
      <c r="J46" s="33"/>
    </row>
    <row r="47" spans="2:11" ht="9" hidden="1" customHeight="1" x14ac:dyDescent="0.2"/>
    <row r="48" spans="2:11" hidden="1" x14ac:dyDescent="0.2">
      <c r="B48" s="35" t="s">
        <v>24</v>
      </c>
      <c r="C48" s="36"/>
      <c r="D48" s="36"/>
      <c r="E48" s="38" t="s">
        <v>12</v>
      </c>
      <c r="F48" s="38" t="s">
        <v>25</v>
      </c>
      <c r="G48" s="39" t="s">
        <v>26</v>
      </c>
      <c r="H48" s="38" t="s">
        <v>27</v>
      </c>
      <c r="I48" s="39" t="s">
        <v>28</v>
      </c>
      <c r="J48" s="69" t="s">
        <v>29</v>
      </c>
    </row>
    <row r="49" spans="2:10" hidden="1" x14ac:dyDescent="0.2">
      <c r="B49" s="40" t="s">
        <v>266</v>
      </c>
      <c r="C49" s="41" t="s">
        <v>267</v>
      </c>
      <c r="D49" s="42"/>
      <c r="E49" s="70">
        <f t="shared" ref="E49:E63" si="8">IF(SUM(SoucetDilu)=0,"",SUM(F49:J49)/SUM(SoucetDilu)*100)</f>
        <v>1.4294514594448244</v>
      </c>
      <c r="F49" s="46">
        <v>10000</v>
      </c>
      <c r="G49" s="45">
        <v>0</v>
      </c>
      <c r="H49" s="46">
        <v>0</v>
      </c>
      <c r="I49" s="45">
        <v>0</v>
      </c>
      <c r="J49" s="46">
        <v>0</v>
      </c>
    </row>
    <row r="50" spans="2:10" hidden="1" x14ac:dyDescent="0.2">
      <c r="B50" s="48" t="s">
        <v>107</v>
      </c>
      <c r="C50" s="49" t="s">
        <v>108</v>
      </c>
      <c r="D50" s="50"/>
      <c r="E50" s="71">
        <f t="shared" si="8"/>
        <v>2.0644511921803947</v>
      </c>
      <c r="F50" s="54">
        <v>14442.2616</v>
      </c>
      <c r="G50" s="53">
        <v>0</v>
      </c>
      <c r="H50" s="54">
        <v>0</v>
      </c>
      <c r="I50" s="53">
        <v>0</v>
      </c>
      <c r="J50" s="54">
        <v>0</v>
      </c>
    </row>
    <row r="51" spans="2:10" hidden="1" x14ac:dyDescent="0.2">
      <c r="B51" s="48" t="s">
        <v>123</v>
      </c>
      <c r="C51" s="49" t="s">
        <v>124</v>
      </c>
      <c r="D51" s="50"/>
      <c r="E51" s="71">
        <f t="shared" si="8"/>
        <v>7.0931814115323926</v>
      </c>
      <c r="F51" s="54">
        <v>49621.701839999994</v>
      </c>
      <c r="G51" s="53">
        <v>0</v>
      </c>
      <c r="H51" s="54">
        <v>0</v>
      </c>
      <c r="I51" s="53">
        <v>0</v>
      </c>
      <c r="J51" s="54">
        <v>0</v>
      </c>
    </row>
    <row r="52" spans="2:10" hidden="1" x14ac:dyDescent="0.2">
      <c r="B52" s="48" t="s">
        <v>143</v>
      </c>
      <c r="C52" s="49" t="s">
        <v>144</v>
      </c>
      <c r="D52" s="50"/>
      <c r="E52" s="71">
        <f t="shared" si="8"/>
        <v>1.6686570102294889</v>
      </c>
      <c r="F52" s="54">
        <v>11673.407999999999</v>
      </c>
      <c r="G52" s="53">
        <v>0</v>
      </c>
      <c r="H52" s="54">
        <v>0</v>
      </c>
      <c r="I52" s="53">
        <v>0</v>
      </c>
      <c r="J52" s="54">
        <v>0</v>
      </c>
    </row>
    <row r="53" spans="2:10" hidden="1" x14ac:dyDescent="0.2">
      <c r="B53" s="48" t="s">
        <v>147</v>
      </c>
      <c r="C53" s="49" t="s">
        <v>148</v>
      </c>
      <c r="D53" s="50"/>
      <c r="E53" s="71">
        <f t="shared" si="8"/>
        <v>0.58133986887879197</v>
      </c>
      <c r="F53" s="54">
        <v>4066.8738000000003</v>
      </c>
      <c r="G53" s="53">
        <v>0</v>
      </c>
      <c r="H53" s="54">
        <v>0</v>
      </c>
      <c r="I53" s="53">
        <v>0</v>
      </c>
      <c r="J53" s="54">
        <v>0</v>
      </c>
    </row>
    <row r="54" spans="2:10" hidden="1" x14ac:dyDescent="0.2">
      <c r="B54" s="48" t="s">
        <v>161</v>
      </c>
      <c r="C54" s="49" t="s">
        <v>162</v>
      </c>
      <c r="D54" s="50"/>
      <c r="E54" s="71">
        <f t="shared" si="8"/>
        <v>3.2852396755719866</v>
      </c>
      <c r="F54" s="54">
        <v>22982.52</v>
      </c>
      <c r="G54" s="53">
        <v>0</v>
      </c>
      <c r="H54" s="54">
        <v>0</v>
      </c>
      <c r="I54" s="53">
        <v>0</v>
      </c>
      <c r="J54" s="54">
        <v>0</v>
      </c>
    </row>
    <row r="55" spans="2:10" hidden="1" x14ac:dyDescent="0.2">
      <c r="B55" s="48" t="s">
        <v>208</v>
      </c>
      <c r="C55" s="49" t="s">
        <v>209</v>
      </c>
      <c r="D55" s="50"/>
      <c r="E55" s="71">
        <f t="shared" si="8"/>
        <v>11.920531524760122</v>
      </c>
      <c r="F55" s="54">
        <v>0</v>
      </c>
      <c r="G55" s="53">
        <v>83392.349184000006</v>
      </c>
      <c r="H55" s="54">
        <v>0</v>
      </c>
      <c r="I55" s="53">
        <v>0</v>
      </c>
      <c r="J55" s="54">
        <v>0</v>
      </c>
    </row>
    <row r="56" spans="2:10" hidden="1" x14ac:dyDescent="0.2">
      <c r="B56" s="48" t="s">
        <v>217</v>
      </c>
      <c r="C56" s="49" t="s">
        <v>218</v>
      </c>
      <c r="D56" s="50"/>
      <c r="E56" s="71">
        <f t="shared" si="8"/>
        <v>65.049818852722126</v>
      </c>
      <c r="F56" s="54">
        <v>0</v>
      </c>
      <c r="G56" s="53">
        <v>455068.4</v>
      </c>
      <c r="H56" s="54">
        <v>0</v>
      </c>
      <c r="I56" s="53">
        <v>0</v>
      </c>
      <c r="J56" s="54">
        <v>0</v>
      </c>
    </row>
    <row r="57" spans="2:10" hidden="1" x14ac:dyDescent="0.2">
      <c r="B57" s="48" t="s">
        <v>232</v>
      </c>
      <c r="C57" s="49" t="s">
        <v>233</v>
      </c>
      <c r="D57" s="50"/>
      <c r="E57" s="71">
        <f t="shared" si="8"/>
        <v>0.45851085013152193</v>
      </c>
      <c r="F57" s="54">
        <v>0</v>
      </c>
      <c r="G57" s="53">
        <v>3207.6000000000004</v>
      </c>
      <c r="H57" s="54">
        <v>0</v>
      </c>
      <c r="I57" s="53">
        <v>0</v>
      </c>
      <c r="J57" s="54">
        <v>0</v>
      </c>
    </row>
    <row r="58" spans="2:10" hidden="1" x14ac:dyDescent="0.2">
      <c r="B58" s="48" t="s">
        <v>238</v>
      </c>
      <c r="C58" s="49" t="s">
        <v>239</v>
      </c>
      <c r="D58" s="50"/>
      <c r="E58" s="71">
        <f t="shared" si="8"/>
        <v>0.63054504738541461</v>
      </c>
      <c r="F58" s="54">
        <v>0</v>
      </c>
      <c r="G58" s="53">
        <v>4411.098</v>
      </c>
      <c r="H58" s="54">
        <v>0</v>
      </c>
      <c r="I58" s="53">
        <v>0</v>
      </c>
      <c r="J58" s="54">
        <v>0</v>
      </c>
    </row>
    <row r="59" spans="2:10" hidden="1" x14ac:dyDescent="0.2">
      <c r="B59" s="48" t="s">
        <v>167</v>
      </c>
      <c r="C59" s="49" t="s">
        <v>168</v>
      </c>
      <c r="D59" s="50"/>
      <c r="E59" s="71">
        <f t="shared" si="8"/>
        <v>1.2007392259336525</v>
      </c>
      <c r="F59" s="54">
        <v>8400</v>
      </c>
      <c r="G59" s="53">
        <v>0</v>
      </c>
      <c r="H59" s="54">
        <v>0</v>
      </c>
      <c r="I59" s="53">
        <v>0</v>
      </c>
      <c r="J59" s="54">
        <v>0</v>
      </c>
    </row>
    <row r="60" spans="2:10" hidden="1" x14ac:dyDescent="0.2">
      <c r="B60" s="48" t="s">
        <v>182</v>
      </c>
      <c r="C60" s="49" t="s">
        <v>183</v>
      </c>
      <c r="D60" s="50"/>
      <c r="E60" s="71">
        <f t="shared" si="8"/>
        <v>1.7310204438010588</v>
      </c>
      <c r="F60" s="54">
        <v>12109.683280000001</v>
      </c>
      <c r="G60" s="53">
        <v>0</v>
      </c>
      <c r="H60" s="54">
        <v>0</v>
      </c>
      <c r="I60" s="53">
        <v>0</v>
      </c>
      <c r="J60" s="54">
        <v>0</v>
      </c>
    </row>
    <row r="61" spans="2:10" hidden="1" x14ac:dyDescent="0.2">
      <c r="B61" s="48" t="s">
        <v>202</v>
      </c>
      <c r="C61" s="49" t="s">
        <v>203</v>
      </c>
      <c r="D61" s="50"/>
      <c r="E61" s="71">
        <f t="shared" si="8"/>
        <v>0.69456123808943293</v>
      </c>
      <c r="F61" s="54">
        <v>4858.9354573760002</v>
      </c>
      <c r="G61" s="53">
        <v>0</v>
      </c>
      <c r="H61" s="54">
        <v>0</v>
      </c>
      <c r="I61" s="53">
        <v>0</v>
      </c>
      <c r="J61" s="54">
        <v>0</v>
      </c>
    </row>
    <row r="62" spans="2:10" hidden="1" x14ac:dyDescent="0.2">
      <c r="B62" s="48" t="s">
        <v>245</v>
      </c>
      <c r="C62" s="49" t="s">
        <v>246</v>
      </c>
      <c r="D62" s="50"/>
      <c r="E62" s="71">
        <f t="shared" si="8"/>
        <v>2.19195219933879</v>
      </c>
      <c r="F62" s="54">
        <v>15334.219184960002</v>
      </c>
      <c r="G62" s="53">
        <v>0</v>
      </c>
      <c r="H62" s="54">
        <v>0</v>
      </c>
      <c r="I62" s="53">
        <v>0</v>
      </c>
      <c r="J62" s="54">
        <v>0</v>
      </c>
    </row>
    <row r="63" spans="2:10" hidden="1" x14ac:dyDescent="0.2">
      <c r="B63" s="55" t="s">
        <v>19</v>
      </c>
      <c r="C63" s="56"/>
      <c r="D63" s="57"/>
      <c r="E63" s="72">
        <f t="shared" si="8"/>
        <v>100</v>
      </c>
      <c r="F63" s="59">
        <f>SUM(F49:F62)</f>
        <v>153489.60316233602</v>
      </c>
      <c r="G63" s="68">
        <f>SUM(G49:G62)</f>
        <v>546079.44718400005</v>
      </c>
      <c r="H63" s="59">
        <f>SUM(H49:H62)</f>
        <v>0</v>
      </c>
      <c r="I63" s="68">
        <f>SUM(I49:I62)</f>
        <v>0</v>
      </c>
      <c r="J63" s="59">
        <f>SUM(J49:J62)</f>
        <v>0</v>
      </c>
    </row>
    <row r="64" spans="2:10" hidden="1" x14ac:dyDescent="0.2"/>
    <row r="65" spans="2:10" ht="2.25" hidden="1" customHeight="1" x14ac:dyDescent="0.2"/>
    <row r="66" spans="2:10" ht="1.5" hidden="1" customHeight="1" x14ac:dyDescent="0.2"/>
    <row r="67" spans="2:10" ht="0.75" hidden="1" customHeight="1" x14ac:dyDescent="0.2"/>
    <row r="68" spans="2:10" ht="0.75" hidden="1" customHeight="1" x14ac:dyDescent="0.2"/>
    <row r="69" spans="2:10" ht="0.75" hidden="1" customHeight="1" x14ac:dyDescent="0.2"/>
    <row r="70" spans="2:10" ht="18" hidden="1" x14ac:dyDescent="0.25">
      <c r="B70" s="5" t="s">
        <v>30</v>
      </c>
      <c r="C70" s="33"/>
      <c r="D70" s="33"/>
      <c r="E70" s="33"/>
      <c r="F70" s="33"/>
      <c r="G70" s="33"/>
      <c r="H70" s="33"/>
      <c r="I70" s="33"/>
      <c r="J70" s="33"/>
    </row>
    <row r="71" spans="2:10" hidden="1" x14ac:dyDescent="0.2"/>
    <row r="72" spans="2:10" hidden="1" x14ac:dyDescent="0.2">
      <c r="B72" s="35" t="s">
        <v>31</v>
      </c>
      <c r="C72" s="36"/>
      <c r="D72" s="36"/>
      <c r="E72" s="73"/>
      <c r="F72" s="74"/>
      <c r="G72" s="39"/>
      <c r="H72" s="38" t="s">
        <v>17</v>
      </c>
      <c r="I72" s="1"/>
      <c r="J72" s="1"/>
    </row>
    <row r="73" spans="2:10" hidden="1" x14ac:dyDescent="0.2">
      <c r="B73" s="55" t="s">
        <v>19</v>
      </c>
      <c r="C73" s="56"/>
      <c r="D73" s="57"/>
      <c r="E73" s="75"/>
      <c r="F73" s="76"/>
      <c r="G73" s="68"/>
      <c r="H73" s="59">
        <v>0</v>
      </c>
      <c r="I73" s="1"/>
      <c r="J73" s="1"/>
    </row>
    <row r="74" spans="2:10" hidden="1" x14ac:dyDescent="0.2">
      <c r="I74" s="1"/>
      <c r="J74" s="1"/>
    </row>
    <row r="75" spans="2:10" hidden="1" x14ac:dyDescent="0.2"/>
    <row r="76" spans="2:10" hidden="1" x14ac:dyDescent="0.2"/>
    <row r="77" spans="2:10" hidden="1" x14ac:dyDescent="0.2"/>
    <row r="78" spans="2:10" hidden="1" x14ac:dyDescent="0.2"/>
    <row r="79" spans="2:10" hidden="1" x14ac:dyDescent="0.2"/>
    <row r="80" spans="2:10" hidden="1" x14ac:dyDescent="0.2"/>
    <row r="81" spans="2:4" hidden="1" x14ac:dyDescent="0.2"/>
    <row r="82" spans="2:4" hidden="1" x14ac:dyDescent="0.2"/>
    <row r="83" spans="2:4" hidden="1" x14ac:dyDescent="0.2"/>
    <row r="84" spans="2:4" hidden="1" x14ac:dyDescent="0.2"/>
    <row r="85" spans="2:4" hidden="1" x14ac:dyDescent="0.2"/>
    <row r="86" spans="2:4" hidden="1" x14ac:dyDescent="0.2"/>
    <row r="87" spans="2:4" hidden="1" x14ac:dyDescent="0.2"/>
    <row r="88" spans="2:4" hidden="1" x14ac:dyDescent="0.2"/>
    <row r="90" spans="2:4" x14ac:dyDescent="0.2">
      <c r="B90" s="1" t="s">
        <v>278</v>
      </c>
      <c r="D90" s="1" t="s">
        <v>279</v>
      </c>
    </row>
    <row r="91" spans="2:4" x14ac:dyDescent="0.2">
      <c r="D91" s="1" t="s">
        <v>280</v>
      </c>
    </row>
    <row r="93" spans="2:4" x14ac:dyDescent="0.2">
      <c r="B93" s="1" t="s">
        <v>281</v>
      </c>
    </row>
    <row r="94" spans="2:4" x14ac:dyDescent="0.2">
      <c r="B94" s="1" t="s">
        <v>282</v>
      </c>
    </row>
  </sheetData>
  <sheetProtection algorithmName="SHA-512" hashValue="RY26W7oYUi3FdVlhMIkgFASQ9BP3kf0wwwtqYLqQq8+KmMhYvjWdiVUh1GrF+z82AWH5fySM2jDXlAzRpl7KNg==" saltValue="vASZWP33aOx/oCybIHszdw==" spinCount="100000" sheet="1" objects="1" scenarios="1"/>
  <sortState ref="B831:K844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topLeftCell="A22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7" t="s">
        <v>32</v>
      </c>
      <c r="B1" s="78"/>
      <c r="C1" s="78"/>
      <c r="D1" s="78"/>
      <c r="E1" s="78"/>
      <c r="F1" s="78"/>
      <c r="G1" s="78"/>
    </row>
    <row r="2" spans="1:57" ht="12.75" customHeight="1" x14ac:dyDescent="0.2">
      <c r="A2" s="79" t="s">
        <v>33</v>
      </c>
      <c r="B2" s="80"/>
      <c r="C2" s="81" t="s">
        <v>99</v>
      </c>
      <c r="D2" s="81" t="s">
        <v>105</v>
      </c>
      <c r="E2" s="82"/>
      <c r="F2" s="83" t="s">
        <v>34</v>
      </c>
      <c r="G2" s="84"/>
    </row>
    <row r="3" spans="1:57" ht="3" hidden="1" customHeight="1" x14ac:dyDescent="0.2">
      <c r="A3" s="85"/>
      <c r="B3" s="86"/>
      <c r="C3" s="87"/>
      <c r="D3" s="87"/>
      <c r="E3" s="88"/>
      <c r="F3" s="89"/>
      <c r="G3" s="90"/>
    </row>
    <row r="4" spans="1:57" ht="12" customHeight="1" x14ac:dyDescent="0.2">
      <c r="A4" s="91" t="s">
        <v>35</v>
      </c>
      <c r="B4" s="86"/>
      <c r="C4" s="87"/>
      <c r="D4" s="87"/>
      <c r="E4" s="88"/>
      <c r="F4" s="89" t="s">
        <v>36</v>
      </c>
      <c r="G4" s="92"/>
    </row>
    <row r="5" spans="1:57" ht="12.95" customHeight="1" x14ac:dyDescent="0.2">
      <c r="A5" s="93" t="s">
        <v>104</v>
      </c>
      <c r="B5" s="94"/>
      <c r="C5" s="95" t="s">
        <v>105</v>
      </c>
      <c r="D5" s="96"/>
      <c r="E5" s="94"/>
      <c r="F5" s="89" t="s">
        <v>37</v>
      </c>
      <c r="G5" s="90"/>
    </row>
    <row r="6" spans="1:57" ht="12.95" customHeight="1" x14ac:dyDescent="0.2">
      <c r="A6" s="91" t="s">
        <v>38</v>
      </c>
      <c r="B6" s="86"/>
      <c r="C6" s="87"/>
      <c r="D6" s="87"/>
      <c r="E6" s="88"/>
      <c r="F6" s="97" t="s">
        <v>39</v>
      </c>
      <c r="G6" s="98">
        <v>0</v>
      </c>
      <c r="O6" s="99"/>
    </row>
    <row r="7" spans="1:57" ht="12.95" customHeight="1" x14ac:dyDescent="0.2">
      <c r="A7" s="100" t="s">
        <v>101</v>
      </c>
      <c r="B7" s="101"/>
      <c r="C7" s="102" t="s">
        <v>102</v>
      </c>
      <c r="D7" s="103"/>
      <c r="E7" s="103"/>
      <c r="F7" s="104" t="s">
        <v>40</v>
      </c>
      <c r="G7" s="98">
        <f>IF(G6=0,,ROUND((F30+F32)/G6,1))</f>
        <v>0</v>
      </c>
    </row>
    <row r="8" spans="1:57" x14ac:dyDescent="0.2">
      <c r="A8" s="105" t="s">
        <v>41</v>
      </c>
      <c r="B8" s="89"/>
      <c r="C8" s="295" t="s">
        <v>261</v>
      </c>
      <c r="D8" s="295"/>
      <c r="E8" s="296"/>
      <c r="F8" s="106" t="s">
        <v>42</v>
      </c>
      <c r="G8" s="107"/>
      <c r="H8" s="108"/>
      <c r="I8" s="109"/>
    </row>
    <row r="9" spans="1:57" x14ac:dyDescent="0.2">
      <c r="A9" s="105" t="s">
        <v>43</v>
      </c>
      <c r="B9" s="89"/>
      <c r="C9" s="295"/>
      <c r="D9" s="295"/>
      <c r="E9" s="296"/>
      <c r="F9" s="89"/>
      <c r="G9" s="110"/>
      <c r="H9" s="111"/>
    </row>
    <row r="10" spans="1:57" x14ac:dyDescent="0.2">
      <c r="A10" s="105" t="s">
        <v>44</v>
      </c>
      <c r="B10" s="89"/>
      <c r="C10" s="295" t="s">
        <v>260</v>
      </c>
      <c r="D10" s="295"/>
      <c r="E10" s="295"/>
      <c r="F10" s="112"/>
      <c r="G10" s="113"/>
      <c r="H10" s="114"/>
    </row>
    <row r="11" spans="1:57" ht="13.5" customHeight="1" x14ac:dyDescent="0.2">
      <c r="A11" s="105" t="s">
        <v>45</v>
      </c>
      <c r="B11" s="89"/>
      <c r="C11" s="295"/>
      <c r="D11" s="295"/>
      <c r="E11" s="295"/>
      <c r="F11" s="115" t="s">
        <v>46</v>
      </c>
      <c r="G11" s="116"/>
      <c r="H11" s="111"/>
      <c r="BA11" s="117"/>
      <c r="BB11" s="117"/>
      <c r="BC11" s="117"/>
      <c r="BD11" s="117"/>
      <c r="BE11" s="117"/>
    </row>
    <row r="12" spans="1:57" ht="12.75" customHeight="1" x14ac:dyDescent="0.2">
      <c r="A12" s="118" t="s">
        <v>47</v>
      </c>
      <c r="B12" s="86"/>
      <c r="C12" s="297"/>
      <c r="D12" s="297"/>
      <c r="E12" s="297"/>
      <c r="F12" s="119" t="s">
        <v>48</v>
      </c>
      <c r="G12" s="120"/>
      <c r="H12" s="111"/>
    </row>
    <row r="13" spans="1:57" ht="28.5" customHeight="1" thickBot="1" x14ac:dyDescent="0.25">
      <c r="A13" s="121" t="s">
        <v>49</v>
      </c>
      <c r="B13" s="122"/>
      <c r="C13" s="122"/>
      <c r="D13" s="122"/>
      <c r="E13" s="123"/>
      <c r="F13" s="123"/>
      <c r="G13" s="124"/>
      <c r="H13" s="111"/>
    </row>
    <row r="14" spans="1:57" ht="17.25" customHeight="1" thickBot="1" x14ac:dyDescent="0.25">
      <c r="A14" s="125" t="s">
        <v>50</v>
      </c>
      <c r="B14" s="126"/>
      <c r="C14" s="127"/>
      <c r="D14" s="128" t="s">
        <v>51</v>
      </c>
      <c r="E14" s="129"/>
      <c r="F14" s="129"/>
      <c r="G14" s="127"/>
    </row>
    <row r="15" spans="1:57" ht="15.95" customHeight="1" x14ac:dyDescent="0.2">
      <c r="A15" s="130"/>
      <c r="B15" s="131" t="s">
        <v>52</v>
      </c>
      <c r="C15" s="132">
        <f>'SO 01 1 Rek'!E20</f>
        <v>0</v>
      </c>
      <c r="D15" s="133">
        <f>'SO 01 1 Rek'!A28</f>
        <v>0</v>
      </c>
      <c r="E15" s="134"/>
      <c r="F15" s="135"/>
      <c r="G15" s="132">
        <f>'SO 01 1 Rek'!I28</f>
        <v>0</v>
      </c>
    </row>
    <row r="16" spans="1:57" ht="15.95" customHeight="1" x14ac:dyDescent="0.2">
      <c r="A16" s="130" t="s">
        <v>53</v>
      </c>
      <c r="B16" s="131" t="s">
        <v>54</v>
      </c>
      <c r="C16" s="132">
        <f>'SO 01 1 Rek'!F20</f>
        <v>0</v>
      </c>
      <c r="D16" s="85"/>
      <c r="E16" s="136"/>
      <c r="F16" s="137"/>
      <c r="G16" s="132"/>
    </row>
    <row r="17" spans="1:7" ht="15.95" customHeight="1" x14ac:dyDescent="0.2">
      <c r="A17" s="130" t="s">
        <v>55</v>
      </c>
      <c r="B17" s="131" t="s">
        <v>56</v>
      </c>
      <c r="C17" s="132">
        <f>'SO 01 1 Rek'!H20</f>
        <v>0</v>
      </c>
      <c r="D17" s="85"/>
      <c r="E17" s="136"/>
      <c r="F17" s="137"/>
      <c r="G17" s="132"/>
    </row>
    <row r="18" spans="1:7" ht="15.95" customHeight="1" x14ac:dyDescent="0.2">
      <c r="A18" s="138" t="s">
        <v>57</v>
      </c>
      <c r="B18" s="139" t="s">
        <v>58</v>
      </c>
      <c r="C18" s="132">
        <f>'SO 01 1 Rek'!G20</f>
        <v>0</v>
      </c>
      <c r="D18" s="85"/>
      <c r="E18" s="136"/>
      <c r="F18" s="137"/>
      <c r="G18" s="132"/>
    </row>
    <row r="19" spans="1:7" ht="15.95" customHeight="1" x14ac:dyDescent="0.2">
      <c r="A19" s="140" t="s">
        <v>59</v>
      </c>
      <c r="B19" s="131"/>
      <c r="C19" s="132">
        <f>SUM(C15:C18)</f>
        <v>0</v>
      </c>
      <c r="D19" s="85"/>
      <c r="E19" s="136"/>
      <c r="F19" s="137"/>
      <c r="G19" s="132"/>
    </row>
    <row r="20" spans="1:7" ht="15.95" customHeight="1" x14ac:dyDescent="0.2">
      <c r="A20" s="140"/>
      <c r="B20" s="131"/>
      <c r="C20" s="132"/>
      <c r="D20" s="85"/>
      <c r="E20" s="136"/>
      <c r="F20" s="137"/>
      <c r="G20" s="132"/>
    </row>
    <row r="21" spans="1:7" ht="15.95" customHeight="1" x14ac:dyDescent="0.2">
      <c r="A21" s="140" t="s">
        <v>29</v>
      </c>
      <c r="B21" s="131"/>
      <c r="C21" s="132">
        <f>'SO 01 1 Rek'!I20</f>
        <v>0</v>
      </c>
      <c r="D21" s="85"/>
      <c r="E21" s="136"/>
      <c r="F21" s="137"/>
      <c r="G21" s="132"/>
    </row>
    <row r="22" spans="1:7" ht="15.95" customHeight="1" x14ac:dyDescent="0.2">
      <c r="A22" s="141" t="s">
        <v>60</v>
      </c>
      <c r="B22" s="111"/>
      <c r="C22" s="132">
        <f>C19+C21</f>
        <v>0</v>
      </c>
      <c r="D22" s="85" t="s">
        <v>61</v>
      </c>
      <c r="E22" s="136"/>
      <c r="F22" s="137"/>
      <c r="G22" s="132">
        <f>G23-SUM(G15:G21)</f>
        <v>0</v>
      </c>
    </row>
    <row r="23" spans="1:7" ht="15.95" customHeight="1" thickBot="1" x14ac:dyDescent="0.25">
      <c r="A23" s="298" t="s">
        <v>62</v>
      </c>
      <c r="B23" s="299"/>
      <c r="C23" s="142">
        <f>C22+G23</f>
        <v>0</v>
      </c>
      <c r="D23" s="143" t="s">
        <v>63</v>
      </c>
      <c r="E23" s="144"/>
      <c r="F23" s="145"/>
      <c r="G23" s="132">
        <f>'SO 01 1 Rek'!H26</f>
        <v>0</v>
      </c>
    </row>
    <row r="24" spans="1:7" x14ac:dyDescent="0.2">
      <c r="A24" s="146" t="s">
        <v>64</v>
      </c>
      <c r="B24" s="147"/>
      <c r="C24" s="148"/>
      <c r="D24" s="147" t="s">
        <v>65</v>
      </c>
      <c r="E24" s="147"/>
      <c r="F24" s="149" t="s">
        <v>66</v>
      </c>
      <c r="G24" s="150"/>
    </row>
    <row r="25" spans="1:7" x14ac:dyDescent="0.2">
      <c r="A25" s="141" t="s">
        <v>67</v>
      </c>
      <c r="B25" s="111"/>
      <c r="C25" s="151"/>
      <c r="D25" s="111" t="s">
        <v>67</v>
      </c>
      <c r="F25" s="152" t="s">
        <v>67</v>
      </c>
      <c r="G25" s="153"/>
    </row>
    <row r="26" spans="1:7" ht="37.5" customHeight="1" x14ac:dyDescent="0.2">
      <c r="A26" s="141" t="s">
        <v>68</v>
      </c>
      <c r="B26" s="154"/>
      <c r="C26" s="151"/>
      <c r="D26" s="111" t="s">
        <v>68</v>
      </c>
      <c r="F26" s="152" t="s">
        <v>68</v>
      </c>
      <c r="G26" s="153"/>
    </row>
    <row r="27" spans="1:7" x14ac:dyDescent="0.2">
      <c r="A27" s="141"/>
      <c r="B27" s="155"/>
      <c r="C27" s="151"/>
      <c r="D27" s="111"/>
      <c r="F27" s="152"/>
      <c r="G27" s="153"/>
    </row>
    <row r="28" spans="1:7" x14ac:dyDescent="0.2">
      <c r="A28" s="141" t="s">
        <v>69</v>
      </c>
      <c r="B28" s="111"/>
      <c r="C28" s="151"/>
      <c r="D28" s="152" t="s">
        <v>70</v>
      </c>
      <c r="E28" s="151"/>
      <c r="F28" s="156" t="s">
        <v>70</v>
      </c>
      <c r="G28" s="153"/>
    </row>
    <row r="29" spans="1:7" ht="69" customHeight="1" x14ac:dyDescent="0.2">
      <c r="A29" s="141"/>
      <c r="B29" s="111"/>
      <c r="C29" s="157"/>
      <c r="D29" s="158"/>
      <c r="E29" s="157"/>
      <c r="F29" s="111"/>
      <c r="G29" s="153"/>
    </row>
    <row r="30" spans="1:7" x14ac:dyDescent="0.2">
      <c r="A30" s="159" t="s">
        <v>11</v>
      </c>
      <c r="B30" s="160"/>
      <c r="C30" s="161">
        <v>15</v>
      </c>
      <c r="D30" s="160" t="s">
        <v>71</v>
      </c>
      <c r="E30" s="162"/>
      <c r="F30" s="290">
        <f>C23-F32</f>
        <v>0</v>
      </c>
      <c r="G30" s="291"/>
    </row>
    <row r="31" spans="1:7" x14ac:dyDescent="0.2">
      <c r="A31" s="159" t="s">
        <v>72</v>
      </c>
      <c r="B31" s="160"/>
      <c r="C31" s="161">
        <f>C30</f>
        <v>15</v>
      </c>
      <c r="D31" s="160" t="s">
        <v>73</v>
      </c>
      <c r="E31" s="162"/>
      <c r="F31" s="290">
        <f>ROUND(PRODUCT(F30,C31/100),0)</f>
        <v>0</v>
      </c>
      <c r="G31" s="291"/>
    </row>
    <row r="32" spans="1:7" x14ac:dyDescent="0.2">
      <c r="A32" s="159" t="s">
        <v>11</v>
      </c>
      <c r="B32" s="160"/>
      <c r="C32" s="161">
        <v>0</v>
      </c>
      <c r="D32" s="160" t="s">
        <v>73</v>
      </c>
      <c r="E32" s="162"/>
      <c r="F32" s="290">
        <v>0</v>
      </c>
      <c r="G32" s="291"/>
    </row>
    <row r="33" spans="1:8" x14ac:dyDescent="0.2">
      <c r="A33" s="159" t="s">
        <v>72</v>
      </c>
      <c r="B33" s="163"/>
      <c r="C33" s="164">
        <f>C32</f>
        <v>0</v>
      </c>
      <c r="D33" s="160" t="s">
        <v>73</v>
      </c>
      <c r="E33" s="137"/>
      <c r="F33" s="290">
        <f>ROUND(PRODUCT(F32,C33/100),0)</f>
        <v>0</v>
      </c>
      <c r="G33" s="291"/>
    </row>
    <row r="34" spans="1:8" s="168" customFormat="1" ht="19.5" customHeight="1" thickBot="1" x14ac:dyDescent="0.3">
      <c r="A34" s="165" t="s">
        <v>74</v>
      </c>
      <c r="B34" s="166"/>
      <c r="C34" s="166"/>
      <c r="D34" s="166"/>
      <c r="E34" s="167"/>
      <c r="F34" s="292">
        <f>ROUND(SUM(F30:F33),0)</f>
        <v>0</v>
      </c>
      <c r="G34" s="293"/>
    </row>
    <row r="36" spans="1:8" x14ac:dyDescent="0.2">
      <c r="A36" s="2" t="s">
        <v>75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94"/>
      <c r="C37" s="294"/>
      <c r="D37" s="294"/>
      <c r="E37" s="294"/>
      <c r="F37" s="294"/>
      <c r="G37" s="294"/>
      <c r="H37" s="1" t="s">
        <v>1</v>
      </c>
    </row>
    <row r="38" spans="1:8" ht="12.75" customHeight="1" x14ac:dyDescent="0.2">
      <c r="A38" s="169"/>
      <c r="B38" s="294"/>
      <c r="C38" s="294"/>
      <c r="D38" s="294"/>
      <c r="E38" s="294"/>
      <c r="F38" s="294"/>
      <c r="G38" s="294"/>
      <c r="H38" s="1" t="s">
        <v>1</v>
      </c>
    </row>
    <row r="39" spans="1:8" x14ac:dyDescent="0.2">
      <c r="A39" s="169"/>
      <c r="B39" s="294"/>
      <c r="C39" s="294"/>
      <c r="D39" s="294"/>
      <c r="E39" s="294"/>
      <c r="F39" s="294"/>
      <c r="G39" s="294"/>
      <c r="H39" s="1" t="s">
        <v>1</v>
      </c>
    </row>
    <row r="40" spans="1:8" x14ac:dyDescent="0.2">
      <c r="A40" s="169"/>
      <c r="B40" s="294"/>
      <c r="C40" s="294"/>
      <c r="D40" s="294"/>
      <c r="E40" s="294"/>
      <c r="F40" s="294"/>
      <c r="G40" s="294"/>
      <c r="H40" s="1" t="s">
        <v>1</v>
      </c>
    </row>
    <row r="41" spans="1:8" x14ac:dyDescent="0.2">
      <c r="A41" s="169"/>
      <c r="B41" s="294"/>
      <c r="C41" s="294"/>
      <c r="D41" s="294"/>
      <c r="E41" s="294"/>
      <c r="F41" s="294"/>
      <c r="G41" s="294"/>
      <c r="H41" s="1" t="s">
        <v>1</v>
      </c>
    </row>
    <row r="42" spans="1:8" x14ac:dyDescent="0.2">
      <c r="A42" s="169"/>
      <c r="B42" s="294"/>
      <c r="C42" s="294"/>
      <c r="D42" s="294"/>
      <c r="E42" s="294"/>
      <c r="F42" s="294"/>
      <c r="G42" s="294"/>
      <c r="H42" s="1" t="s">
        <v>1</v>
      </c>
    </row>
    <row r="43" spans="1:8" x14ac:dyDescent="0.2">
      <c r="A43" s="169"/>
      <c r="B43" s="294"/>
      <c r="C43" s="294"/>
      <c r="D43" s="294"/>
      <c r="E43" s="294"/>
      <c r="F43" s="294"/>
      <c r="G43" s="294"/>
      <c r="H43" s="1" t="s">
        <v>1</v>
      </c>
    </row>
    <row r="44" spans="1:8" ht="12.75" customHeight="1" x14ac:dyDescent="0.2">
      <c r="A44" s="169"/>
      <c r="B44" s="294"/>
      <c r="C44" s="294"/>
      <c r="D44" s="294"/>
      <c r="E44" s="294"/>
      <c r="F44" s="294"/>
      <c r="G44" s="294"/>
      <c r="H44" s="1" t="s">
        <v>1</v>
      </c>
    </row>
    <row r="45" spans="1:8" ht="12.75" customHeight="1" x14ac:dyDescent="0.2">
      <c r="A45" s="169"/>
      <c r="B45" s="294"/>
      <c r="C45" s="294"/>
      <c r="D45" s="294"/>
      <c r="E45" s="294"/>
      <c r="F45" s="294"/>
      <c r="G45" s="294"/>
      <c r="H45" s="1" t="s">
        <v>1</v>
      </c>
    </row>
    <row r="46" spans="1:8" x14ac:dyDescent="0.2">
      <c r="B46" s="289"/>
      <c r="C46" s="289"/>
      <c r="D46" s="289"/>
      <c r="E46" s="289"/>
      <c r="F46" s="289"/>
      <c r="G46" s="289"/>
    </row>
    <row r="47" spans="1:8" x14ac:dyDescent="0.2">
      <c r="B47" s="289"/>
      <c r="C47" s="289"/>
      <c r="D47" s="289"/>
      <c r="E47" s="289"/>
      <c r="F47" s="289"/>
      <c r="G47" s="289"/>
    </row>
    <row r="48" spans="1:8" x14ac:dyDescent="0.2">
      <c r="B48" s="289"/>
      <c r="C48" s="289"/>
      <c r="D48" s="289"/>
      <c r="E48" s="289"/>
      <c r="F48" s="289"/>
      <c r="G48" s="289"/>
    </row>
    <row r="49" spans="2:7" x14ac:dyDescent="0.2">
      <c r="B49" s="289"/>
      <c r="C49" s="289"/>
      <c r="D49" s="289"/>
      <c r="E49" s="289"/>
      <c r="F49" s="289"/>
      <c r="G49" s="289"/>
    </row>
    <row r="50" spans="2:7" x14ac:dyDescent="0.2">
      <c r="B50" s="289"/>
      <c r="C50" s="289"/>
      <c r="D50" s="289"/>
      <c r="E50" s="289"/>
      <c r="F50" s="289"/>
      <c r="G50" s="289"/>
    </row>
    <row r="51" spans="2:7" x14ac:dyDescent="0.2">
      <c r="B51" s="289"/>
      <c r="C51" s="289"/>
      <c r="D51" s="289"/>
      <c r="E51" s="289"/>
      <c r="F51" s="289"/>
      <c r="G51" s="289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7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00" t="s">
        <v>2</v>
      </c>
      <c r="B1" s="301"/>
      <c r="C1" s="170" t="s">
        <v>103</v>
      </c>
      <c r="D1" s="171"/>
      <c r="E1" s="172"/>
      <c r="F1" s="171"/>
      <c r="G1" s="173" t="s">
        <v>76</v>
      </c>
      <c r="H1" s="174" t="s">
        <v>99</v>
      </c>
      <c r="I1" s="175"/>
    </row>
    <row r="2" spans="1:9" ht="13.5" thickBot="1" x14ac:dyDescent="0.25">
      <c r="A2" s="302" t="s">
        <v>77</v>
      </c>
      <c r="B2" s="303"/>
      <c r="C2" s="176" t="s">
        <v>106</v>
      </c>
      <c r="D2" s="177"/>
      <c r="E2" s="178"/>
      <c r="F2" s="177"/>
      <c r="G2" s="304" t="s">
        <v>105</v>
      </c>
      <c r="H2" s="305"/>
      <c r="I2" s="306"/>
    </row>
    <row r="3" spans="1:9" ht="13.5" thickTop="1" x14ac:dyDescent="0.2">
      <c r="F3" s="111"/>
    </row>
    <row r="4" spans="1:9" ht="19.5" customHeight="1" x14ac:dyDescent="0.25">
      <c r="A4" s="179" t="s">
        <v>78</v>
      </c>
      <c r="B4" s="180"/>
      <c r="C4" s="180"/>
      <c r="D4" s="180"/>
      <c r="E4" s="181"/>
      <c r="F4" s="180"/>
      <c r="G4" s="180"/>
      <c r="H4" s="180"/>
      <c r="I4" s="180"/>
    </row>
    <row r="5" spans="1:9" ht="13.5" thickBot="1" x14ac:dyDescent="0.25"/>
    <row r="6" spans="1:9" s="111" customFormat="1" ht="13.5" thickBot="1" x14ac:dyDescent="0.25">
      <c r="A6" s="182"/>
      <c r="B6" s="183" t="s">
        <v>79</v>
      </c>
      <c r="C6" s="183"/>
      <c r="D6" s="184"/>
      <c r="E6" s="185" t="s">
        <v>25</v>
      </c>
      <c r="F6" s="186" t="s">
        <v>26</v>
      </c>
      <c r="G6" s="186" t="s">
        <v>27</v>
      </c>
      <c r="H6" s="186" t="s">
        <v>28</v>
      </c>
      <c r="I6" s="187" t="s">
        <v>29</v>
      </c>
    </row>
    <row r="7" spans="1:9" s="111" customFormat="1" x14ac:dyDescent="0.2">
      <c r="A7" s="276" t="str">
        <f>'SO 01 1 Pol'!B7</f>
        <v>3</v>
      </c>
      <c r="B7" s="50" t="str">
        <f>'SO 01 1 Pol'!C7</f>
        <v>Svislé a kompletní konstrukce</v>
      </c>
      <c r="D7" s="188"/>
      <c r="E7" s="277">
        <f>'SO 01 1 Pol'!BA19</f>
        <v>0</v>
      </c>
      <c r="F7" s="278">
        <f>'SO 01 1 Pol'!BB19</f>
        <v>0</v>
      </c>
      <c r="G7" s="278">
        <f>'SO 01 1 Pol'!BC19</f>
        <v>0</v>
      </c>
      <c r="H7" s="278">
        <f>'SO 01 1 Pol'!BD19</f>
        <v>0</v>
      </c>
      <c r="I7" s="279">
        <f>'SO 01 1 Pol'!BE19</f>
        <v>0</v>
      </c>
    </row>
    <row r="8" spans="1:9" s="111" customFormat="1" x14ac:dyDescent="0.2">
      <c r="A8" s="276" t="str">
        <f>'SO 01 1 Pol'!B20</f>
        <v>61</v>
      </c>
      <c r="B8" s="50" t="str">
        <f>'SO 01 1 Pol'!C20</f>
        <v>Upravy povrchů vnitřní</v>
      </c>
      <c r="D8" s="188"/>
      <c r="E8" s="277">
        <f>'SO 01 1 Pol'!BA53</f>
        <v>0</v>
      </c>
      <c r="F8" s="278">
        <f>'SO 01 1 Pol'!BB53</f>
        <v>0</v>
      </c>
      <c r="G8" s="278">
        <f>'SO 01 1 Pol'!BC53</f>
        <v>0</v>
      </c>
      <c r="H8" s="278">
        <f>'SO 01 1 Pol'!BD53</f>
        <v>0</v>
      </c>
      <c r="I8" s="279">
        <f>'SO 01 1 Pol'!BE53</f>
        <v>0</v>
      </c>
    </row>
    <row r="9" spans="1:9" s="111" customFormat="1" x14ac:dyDescent="0.2">
      <c r="A9" s="276" t="str">
        <f>'SO 01 1 Pol'!B54</f>
        <v>62</v>
      </c>
      <c r="B9" s="50" t="str">
        <f>'SO 01 1 Pol'!C54</f>
        <v>Úpravy povrchů vnější</v>
      </c>
      <c r="D9" s="188"/>
      <c r="E9" s="277">
        <f>'SO 01 1 Pol'!BA66</f>
        <v>0</v>
      </c>
      <c r="F9" s="278">
        <f>'SO 01 1 Pol'!BB66</f>
        <v>0</v>
      </c>
      <c r="G9" s="278">
        <f>'SO 01 1 Pol'!BC66</f>
        <v>0</v>
      </c>
      <c r="H9" s="278">
        <f>'SO 01 1 Pol'!BD66</f>
        <v>0</v>
      </c>
      <c r="I9" s="279">
        <f>'SO 01 1 Pol'!BE66</f>
        <v>0</v>
      </c>
    </row>
    <row r="10" spans="1:9" s="111" customFormat="1" x14ac:dyDescent="0.2">
      <c r="A10" s="276" t="str">
        <f>'SO 01 1 Pol'!B67</f>
        <v>63</v>
      </c>
      <c r="B10" s="50" t="str">
        <f>'SO 01 1 Pol'!C67</f>
        <v>Podlahy a podlahové konstrukce</v>
      </c>
      <c r="D10" s="188"/>
      <c r="E10" s="277">
        <f>'SO 01 1 Pol'!BA80</f>
        <v>0</v>
      </c>
      <c r="F10" s="278">
        <f>'SO 01 1 Pol'!BB80</f>
        <v>0</v>
      </c>
      <c r="G10" s="278">
        <f>'SO 01 1 Pol'!BC80</f>
        <v>0</v>
      </c>
      <c r="H10" s="278">
        <f>'SO 01 1 Pol'!BD80</f>
        <v>0</v>
      </c>
      <c r="I10" s="279">
        <f>'SO 01 1 Pol'!BE80</f>
        <v>0</v>
      </c>
    </row>
    <row r="11" spans="1:9" s="111" customFormat="1" x14ac:dyDescent="0.2">
      <c r="A11" s="276" t="str">
        <f>'SO 01 1 Pol'!B81</f>
        <v>64</v>
      </c>
      <c r="B11" s="50" t="str">
        <f>'SO 01 1 Pol'!C81</f>
        <v>Výplně otvorů</v>
      </c>
      <c r="D11" s="188"/>
      <c r="E11" s="277">
        <f>'SO 01 1 Pol'!BA93</f>
        <v>0</v>
      </c>
      <c r="F11" s="278">
        <f>'SO 01 1 Pol'!BB93</f>
        <v>0</v>
      </c>
      <c r="G11" s="278">
        <f>'SO 01 1 Pol'!BC93</f>
        <v>0</v>
      </c>
      <c r="H11" s="278">
        <f>'SO 01 1 Pol'!BD93</f>
        <v>0</v>
      </c>
      <c r="I11" s="279">
        <f>'SO 01 1 Pol'!BE93</f>
        <v>0</v>
      </c>
    </row>
    <row r="12" spans="1:9" s="111" customFormat="1" x14ac:dyDescent="0.2">
      <c r="A12" s="276" t="str">
        <f>'SO 01 1 Pol'!B94</f>
        <v>95</v>
      </c>
      <c r="B12" s="50" t="str">
        <f>'SO 01 1 Pol'!C94</f>
        <v>Dokončovací konstrukce na pozemních stavbách</v>
      </c>
      <c r="D12" s="188"/>
      <c r="E12" s="277">
        <f>'SO 01 1 Pol'!BA106</f>
        <v>0</v>
      </c>
      <c r="F12" s="278">
        <f>'SO 01 1 Pol'!BB106</f>
        <v>0</v>
      </c>
      <c r="G12" s="278">
        <f>'SO 01 1 Pol'!BC106</f>
        <v>0</v>
      </c>
      <c r="H12" s="278">
        <f>'SO 01 1 Pol'!BD106</f>
        <v>0</v>
      </c>
      <c r="I12" s="279">
        <f>'SO 01 1 Pol'!BE106</f>
        <v>0</v>
      </c>
    </row>
    <row r="13" spans="1:9" s="111" customFormat="1" x14ac:dyDescent="0.2">
      <c r="A13" s="276" t="str">
        <f>'SO 01 1 Pol'!B107</f>
        <v>96</v>
      </c>
      <c r="B13" s="50" t="str">
        <f>'SO 01 1 Pol'!C107</f>
        <v>Bourání konstrukcí</v>
      </c>
      <c r="D13" s="188"/>
      <c r="E13" s="277">
        <f>'SO 01 1 Pol'!BA140</f>
        <v>0</v>
      </c>
      <c r="F13" s="278">
        <f>'SO 01 1 Pol'!BB140</f>
        <v>0</v>
      </c>
      <c r="G13" s="278">
        <f>'SO 01 1 Pol'!BC140</f>
        <v>0</v>
      </c>
      <c r="H13" s="278">
        <f>'SO 01 1 Pol'!BD140</f>
        <v>0</v>
      </c>
      <c r="I13" s="279">
        <f>'SO 01 1 Pol'!BE140</f>
        <v>0</v>
      </c>
    </row>
    <row r="14" spans="1:9" s="111" customFormat="1" x14ac:dyDescent="0.2">
      <c r="A14" s="276" t="str">
        <f>'SO 01 1 Pol'!B141</f>
        <v>99</v>
      </c>
      <c r="B14" s="50" t="str">
        <f>'SO 01 1 Pol'!C141</f>
        <v>Staveništní přesun hmot</v>
      </c>
      <c r="D14" s="188"/>
      <c r="E14" s="277">
        <f>'SO 01 1 Pol'!BA143</f>
        <v>0</v>
      </c>
      <c r="F14" s="278">
        <f>'SO 01 1 Pol'!BB143</f>
        <v>0</v>
      </c>
      <c r="G14" s="278">
        <f>'SO 01 1 Pol'!BC143</f>
        <v>0</v>
      </c>
      <c r="H14" s="278">
        <f>'SO 01 1 Pol'!BD143</f>
        <v>0</v>
      </c>
      <c r="I14" s="279">
        <f>'SO 01 1 Pol'!BE143</f>
        <v>0</v>
      </c>
    </row>
    <row r="15" spans="1:9" s="111" customFormat="1" x14ac:dyDescent="0.2">
      <c r="A15" s="276" t="str">
        <f>'SO 01 1 Pol'!B144</f>
        <v>766</v>
      </c>
      <c r="B15" s="50" t="str">
        <f>'SO 01 1 Pol'!C144</f>
        <v>Konstrukce truhlářské</v>
      </c>
      <c r="D15" s="188"/>
      <c r="E15" s="277">
        <f>'SO 01 1 Pol'!BA166</f>
        <v>0</v>
      </c>
      <c r="F15" s="278">
        <f>'SO 01 1 Pol'!BB166</f>
        <v>0</v>
      </c>
      <c r="G15" s="278">
        <f>'SO 01 1 Pol'!BC166</f>
        <v>0</v>
      </c>
      <c r="H15" s="278">
        <f>'SO 01 1 Pol'!BD166</f>
        <v>0</v>
      </c>
      <c r="I15" s="279">
        <f>'SO 01 1 Pol'!BE166</f>
        <v>0</v>
      </c>
    </row>
    <row r="16" spans="1:9" s="111" customFormat="1" x14ac:dyDescent="0.2">
      <c r="A16" s="276" t="str">
        <f>'SO 01 1 Pol'!B167</f>
        <v>769</v>
      </c>
      <c r="B16" s="50" t="str">
        <f>'SO 01 1 Pol'!C167</f>
        <v>Otvorové prvky z plastu</v>
      </c>
      <c r="D16" s="188"/>
      <c r="E16" s="277">
        <f>'SO 01 1 Pol'!BA194</f>
        <v>0</v>
      </c>
      <c r="F16" s="278">
        <f>'SO 01 1 Pol'!BB194</f>
        <v>0</v>
      </c>
      <c r="G16" s="278">
        <f>'SO 01 1 Pol'!BC194</f>
        <v>0</v>
      </c>
      <c r="H16" s="278">
        <f>'SO 01 1 Pol'!BD194</f>
        <v>0</v>
      </c>
      <c r="I16" s="279">
        <f>'SO 01 1 Pol'!BE194</f>
        <v>0</v>
      </c>
    </row>
    <row r="17" spans="1:57" s="111" customFormat="1" x14ac:dyDescent="0.2">
      <c r="A17" s="276" t="str">
        <f>'SO 01 1 Pol'!B195</f>
        <v>781</v>
      </c>
      <c r="B17" s="50" t="str">
        <f>'SO 01 1 Pol'!C195</f>
        <v>Obklady keramické</v>
      </c>
      <c r="D17" s="188"/>
      <c r="E17" s="277">
        <f>'SO 01 1 Pol'!BA198</f>
        <v>0</v>
      </c>
      <c r="F17" s="278">
        <f>'SO 01 1 Pol'!BB198</f>
        <v>0</v>
      </c>
      <c r="G17" s="278">
        <f>'SO 01 1 Pol'!BC198</f>
        <v>0</v>
      </c>
      <c r="H17" s="278">
        <f>'SO 01 1 Pol'!BD198</f>
        <v>0</v>
      </c>
      <c r="I17" s="279">
        <f>'SO 01 1 Pol'!BE198</f>
        <v>0</v>
      </c>
    </row>
    <row r="18" spans="1:57" s="111" customFormat="1" x14ac:dyDescent="0.2">
      <c r="A18" s="276" t="str">
        <f>'SO 01 1 Pol'!B199</f>
        <v>784</v>
      </c>
      <c r="B18" s="50" t="str">
        <f>'SO 01 1 Pol'!C199</f>
        <v>Malby</v>
      </c>
      <c r="D18" s="188"/>
      <c r="E18" s="277">
        <f>'SO 01 1 Pol'!BA222</f>
        <v>0</v>
      </c>
      <c r="F18" s="278">
        <f>'SO 01 1 Pol'!BB222</f>
        <v>0</v>
      </c>
      <c r="G18" s="278">
        <f>'SO 01 1 Pol'!BC222</f>
        <v>0</v>
      </c>
      <c r="H18" s="278">
        <f>'SO 01 1 Pol'!BD222</f>
        <v>0</v>
      </c>
      <c r="I18" s="279">
        <f>'SO 01 1 Pol'!BE222</f>
        <v>0</v>
      </c>
    </row>
    <row r="19" spans="1:57" s="111" customFormat="1" ht="13.5" thickBot="1" x14ac:dyDescent="0.25">
      <c r="A19" s="276" t="str">
        <f>'SO 01 1 Pol'!B223</f>
        <v>D96</v>
      </c>
      <c r="B19" s="50" t="str">
        <f>'SO 01 1 Pol'!C223</f>
        <v>Přesuny suti a vybouraných hmot</v>
      </c>
      <c r="D19" s="188"/>
      <c r="E19" s="277">
        <f>'SO 01 1 Pol'!BA230</f>
        <v>0</v>
      </c>
      <c r="F19" s="278">
        <f>'SO 01 1 Pol'!BB230</f>
        <v>0</v>
      </c>
      <c r="G19" s="278">
        <f>'SO 01 1 Pol'!BC230</f>
        <v>0</v>
      </c>
      <c r="H19" s="278">
        <f>'SO 01 1 Pol'!BD230</f>
        <v>0</v>
      </c>
      <c r="I19" s="279">
        <f>'SO 01 1 Pol'!BE230</f>
        <v>0</v>
      </c>
    </row>
    <row r="20" spans="1:57" s="6" customFormat="1" ht="13.5" thickBot="1" x14ac:dyDescent="0.25">
      <c r="A20" s="189"/>
      <c r="B20" s="190" t="s">
        <v>80</v>
      </c>
      <c r="C20" s="190"/>
      <c r="D20" s="191"/>
      <c r="E20" s="192">
        <f>SUM(E7:E19)</f>
        <v>0</v>
      </c>
      <c r="F20" s="193">
        <f>SUM(F7:F19)</f>
        <v>0</v>
      </c>
      <c r="G20" s="193">
        <f>SUM(G7:G19)</f>
        <v>0</v>
      </c>
      <c r="H20" s="193">
        <f>SUM(H7:H19)</f>
        <v>0</v>
      </c>
      <c r="I20" s="194">
        <f>SUM(I7:I19)</f>
        <v>0</v>
      </c>
    </row>
    <row r="21" spans="1:57" x14ac:dyDescent="0.2">
      <c r="A21" s="111"/>
      <c r="B21" s="111"/>
      <c r="C21" s="111"/>
      <c r="D21" s="111"/>
      <c r="E21" s="111"/>
      <c r="F21" s="111"/>
      <c r="G21" s="111"/>
      <c r="H21" s="111"/>
      <c r="I21" s="111"/>
    </row>
    <row r="22" spans="1:57" ht="19.5" customHeight="1" x14ac:dyDescent="0.25">
      <c r="A22" s="180" t="s">
        <v>81</v>
      </c>
      <c r="B22" s="180"/>
      <c r="C22" s="180"/>
      <c r="D22" s="180"/>
      <c r="E22" s="180"/>
      <c r="F22" s="180"/>
      <c r="G22" s="195"/>
      <c r="H22" s="180"/>
      <c r="I22" s="180"/>
      <c r="BA22" s="117"/>
      <c r="BB22" s="117"/>
      <c r="BC22" s="117"/>
      <c r="BD22" s="117"/>
      <c r="BE22" s="117"/>
    </row>
    <row r="23" spans="1:57" ht="13.5" thickBot="1" x14ac:dyDescent="0.25"/>
    <row r="24" spans="1:57" x14ac:dyDescent="0.2">
      <c r="A24" s="146" t="s">
        <v>82</v>
      </c>
      <c r="B24" s="147"/>
      <c r="C24" s="147"/>
      <c r="D24" s="196"/>
      <c r="E24" s="197" t="s">
        <v>83</v>
      </c>
      <c r="F24" s="198" t="s">
        <v>12</v>
      </c>
      <c r="G24" s="199" t="s">
        <v>84</v>
      </c>
      <c r="H24" s="200"/>
      <c r="I24" s="201" t="s">
        <v>83</v>
      </c>
    </row>
    <row r="25" spans="1:57" x14ac:dyDescent="0.2">
      <c r="A25" s="140"/>
      <c r="B25" s="131"/>
      <c r="C25" s="131"/>
      <c r="D25" s="202"/>
      <c r="E25" s="203"/>
      <c r="F25" s="204"/>
      <c r="G25" s="205">
        <f>CHOOSE(BA25+1,E20+F20,E20+F20+H20,E20+F20+G20+H20,E20,F20,H20,G20,H20+G20,0)</f>
        <v>0</v>
      </c>
      <c r="H25" s="206"/>
      <c r="I25" s="207">
        <f>E25+F25*G25/100</f>
        <v>0</v>
      </c>
      <c r="BA25" s="1">
        <v>8</v>
      </c>
    </row>
    <row r="26" spans="1:57" ht="13.5" thickBot="1" x14ac:dyDescent="0.25">
      <c r="A26" s="208"/>
      <c r="B26" s="209" t="s">
        <v>85</v>
      </c>
      <c r="C26" s="210"/>
      <c r="D26" s="211"/>
      <c r="E26" s="212"/>
      <c r="F26" s="213"/>
      <c r="G26" s="213"/>
      <c r="H26" s="307">
        <f>SUM(I25:I25)</f>
        <v>0</v>
      </c>
      <c r="I26" s="308"/>
    </row>
    <row r="28" spans="1:57" x14ac:dyDescent="0.2">
      <c r="B28" s="6"/>
      <c r="F28" s="214"/>
      <c r="G28" s="215"/>
      <c r="H28" s="215"/>
      <c r="I28" s="34"/>
    </row>
    <row r="29" spans="1:57" x14ac:dyDescent="0.2">
      <c r="F29" s="214"/>
      <c r="G29" s="215"/>
      <c r="H29" s="215"/>
      <c r="I29" s="34"/>
    </row>
    <row r="30" spans="1:57" x14ac:dyDescent="0.2">
      <c r="F30" s="214"/>
      <c r="G30" s="215"/>
      <c r="H30" s="215"/>
      <c r="I30" s="34"/>
    </row>
    <row r="31" spans="1:57" x14ac:dyDescent="0.2">
      <c r="F31" s="214"/>
      <c r="G31" s="215"/>
      <c r="H31" s="215"/>
      <c r="I31" s="34"/>
    </row>
    <row r="32" spans="1:57" x14ac:dyDescent="0.2">
      <c r="F32" s="214"/>
      <c r="G32" s="215"/>
      <c r="H32" s="215"/>
      <c r="I32" s="34"/>
    </row>
    <row r="33" spans="6:9" x14ac:dyDescent="0.2">
      <c r="F33" s="214"/>
      <c r="G33" s="215"/>
      <c r="H33" s="215"/>
      <c r="I33" s="34"/>
    </row>
    <row r="34" spans="6:9" x14ac:dyDescent="0.2">
      <c r="F34" s="214"/>
      <c r="G34" s="215"/>
      <c r="H34" s="215"/>
      <c r="I34" s="34"/>
    </row>
    <row r="35" spans="6:9" x14ac:dyDescent="0.2">
      <c r="F35" s="214"/>
      <c r="G35" s="215"/>
      <c r="H35" s="215"/>
      <c r="I35" s="34"/>
    </row>
    <row r="36" spans="6:9" x14ac:dyDescent="0.2">
      <c r="F36" s="214"/>
      <c r="G36" s="215"/>
      <c r="H36" s="215"/>
      <c r="I36" s="34"/>
    </row>
    <row r="37" spans="6:9" x14ac:dyDescent="0.2">
      <c r="F37" s="214"/>
      <c r="G37" s="215"/>
      <c r="H37" s="215"/>
      <c r="I37" s="34"/>
    </row>
    <row r="38" spans="6:9" x14ac:dyDescent="0.2">
      <c r="F38" s="214"/>
      <c r="G38" s="215"/>
      <c r="H38" s="215"/>
      <c r="I38" s="34"/>
    </row>
    <row r="39" spans="6:9" x14ac:dyDescent="0.2">
      <c r="F39" s="214"/>
      <c r="G39" s="215"/>
      <c r="H39" s="215"/>
      <c r="I39" s="34"/>
    </row>
    <row r="40" spans="6:9" x14ac:dyDescent="0.2">
      <c r="F40" s="214"/>
      <c r="G40" s="215"/>
      <c r="H40" s="215"/>
      <c r="I40" s="34"/>
    </row>
    <row r="41" spans="6:9" x14ac:dyDescent="0.2">
      <c r="F41" s="214"/>
      <c r="G41" s="215"/>
      <c r="H41" s="215"/>
      <c r="I41" s="34"/>
    </row>
    <row r="42" spans="6:9" x14ac:dyDescent="0.2">
      <c r="F42" s="214"/>
      <c r="G42" s="215"/>
      <c r="H42" s="215"/>
      <c r="I42" s="34"/>
    </row>
    <row r="43" spans="6:9" x14ac:dyDescent="0.2">
      <c r="F43" s="214"/>
      <c r="G43" s="215"/>
      <c r="H43" s="215"/>
      <c r="I43" s="34"/>
    </row>
    <row r="44" spans="6:9" x14ac:dyDescent="0.2">
      <c r="F44" s="214"/>
      <c r="G44" s="215"/>
      <c r="H44" s="215"/>
      <c r="I44" s="34"/>
    </row>
    <row r="45" spans="6:9" x14ac:dyDescent="0.2">
      <c r="F45" s="214"/>
      <c r="G45" s="215"/>
      <c r="H45" s="215"/>
      <c r="I45" s="34"/>
    </row>
    <row r="46" spans="6:9" x14ac:dyDescent="0.2">
      <c r="F46" s="214"/>
      <c r="G46" s="215"/>
      <c r="H46" s="215"/>
      <c r="I46" s="34"/>
    </row>
    <row r="47" spans="6:9" x14ac:dyDescent="0.2">
      <c r="F47" s="214"/>
      <c r="G47" s="215"/>
      <c r="H47" s="215"/>
      <c r="I47" s="34"/>
    </row>
    <row r="48" spans="6:9" x14ac:dyDescent="0.2">
      <c r="F48" s="214"/>
      <c r="G48" s="215"/>
      <c r="H48" s="215"/>
      <c r="I48" s="34"/>
    </row>
    <row r="49" spans="6:9" x14ac:dyDescent="0.2">
      <c r="F49" s="214"/>
      <c r="G49" s="215"/>
      <c r="H49" s="215"/>
      <c r="I49" s="34"/>
    </row>
    <row r="50" spans="6:9" x14ac:dyDescent="0.2">
      <c r="F50" s="214"/>
      <c r="G50" s="215"/>
      <c r="H50" s="215"/>
      <c r="I50" s="34"/>
    </row>
    <row r="51" spans="6:9" x14ac:dyDescent="0.2">
      <c r="F51" s="214"/>
      <c r="G51" s="215"/>
      <c r="H51" s="215"/>
      <c r="I51" s="34"/>
    </row>
    <row r="52" spans="6:9" x14ac:dyDescent="0.2">
      <c r="F52" s="214"/>
      <c r="G52" s="215"/>
      <c r="H52" s="215"/>
      <c r="I52" s="34"/>
    </row>
    <row r="53" spans="6:9" x14ac:dyDescent="0.2">
      <c r="F53" s="214"/>
      <c r="G53" s="215"/>
      <c r="H53" s="215"/>
      <c r="I53" s="34"/>
    </row>
    <row r="54" spans="6:9" x14ac:dyDescent="0.2">
      <c r="F54" s="214"/>
      <c r="G54" s="215"/>
      <c r="H54" s="215"/>
      <c r="I54" s="34"/>
    </row>
    <row r="55" spans="6:9" x14ac:dyDescent="0.2">
      <c r="F55" s="214"/>
      <c r="G55" s="215"/>
      <c r="H55" s="215"/>
      <c r="I55" s="34"/>
    </row>
    <row r="56" spans="6:9" x14ac:dyDescent="0.2">
      <c r="F56" s="214"/>
      <c r="G56" s="215"/>
      <c r="H56" s="215"/>
      <c r="I56" s="34"/>
    </row>
    <row r="57" spans="6:9" x14ac:dyDescent="0.2">
      <c r="F57" s="214"/>
      <c r="G57" s="215"/>
      <c r="H57" s="215"/>
      <c r="I57" s="34"/>
    </row>
    <row r="58" spans="6:9" x14ac:dyDescent="0.2">
      <c r="F58" s="214"/>
      <c r="G58" s="215"/>
      <c r="H58" s="215"/>
      <c r="I58" s="34"/>
    </row>
    <row r="59" spans="6:9" x14ac:dyDescent="0.2">
      <c r="F59" s="214"/>
      <c r="G59" s="215"/>
      <c r="H59" s="215"/>
      <c r="I59" s="34"/>
    </row>
    <row r="60" spans="6:9" x14ac:dyDescent="0.2">
      <c r="F60" s="214"/>
      <c r="G60" s="215"/>
      <c r="H60" s="215"/>
      <c r="I60" s="34"/>
    </row>
    <row r="61" spans="6:9" x14ac:dyDescent="0.2">
      <c r="F61" s="214"/>
      <c r="G61" s="215"/>
      <c r="H61" s="215"/>
      <c r="I61" s="34"/>
    </row>
    <row r="62" spans="6:9" x14ac:dyDescent="0.2">
      <c r="F62" s="214"/>
      <c r="G62" s="215"/>
      <c r="H62" s="215"/>
      <c r="I62" s="34"/>
    </row>
    <row r="63" spans="6:9" x14ac:dyDescent="0.2">
      <c r="F63" s="214"/>
      <c r="G63" s="215"/>
      <c r="H63" s="215"/>
      <c r="I63" s="34"/>
    </row>
    <row r="64" spans="6:9" x14ac:dyDescent="0.2">
      <c r="F64" s="214"/>
      <c r="G64" s="215"/>
      <c r="H64" s="215"/>
      <c r="I64" s="34"/>
    </row>
    <row r="65" spans="6:9" x14ac:dyDescent="0.2">
      <c r="F65" s="214"/>
      <c r="G65" s="215"/>
      <c r="H65" s="215"/>
      <c r="I65" s="34"/>
    </row>
    <row r="66" spans="6:9" x14ac:dyDescent="0.2">
      <c r="F66" s="214"/>
      <c r="G66" s="215"/>
      <c r="H66" s="215"/>
      <c r="I66" s="34"/>
    </row>
    <row r="67" spans="6:9" x14ac:dyDescent="0.2">
      <c r="F67" s="214"/>
      <c r="G67" s="215"/>
      <c r="H67" s="215"/>
      <c r="I67" s="34"/>
    </row>
    <row r="68" spans="6:9" x14ac:dyDescent="0.2">
      <c r="F68" s="214"/>
      <c r="G68" s="215"/>
      <c r="H68" s="215"/>
      <c r="I68" s="34"/>
    </row>
    <row r="69" spans="6:9" x14ac:dyDescent="0.2">
      <c r="F69" s="214"/>
      <c r="G69" s="215"/>
      <c r="H69" s="215"/>
      <c r="I69" s="34"/>
    </row>
    <row r="70" spans="6:9" x14ac:dyDescent="0.2">
      <c r="F70" s="214"/>
      <c r="G70" s="215"/>
      <c r="H70" s="215"/>
      <c r="I70" s="34"/>
    </row>
    <row r="71" spans="6:9" x14ac:dyDescent="0.2">
      <c r="F71" s="214"/>
      <c r="G71" s="215"/>
      <c r="H71" s="215"/>
      <c r="I71" s="34"/>
    </row>
    <row r="72" spans="6:9" x14ac:dyDescent="0.2">
      <c r="F72" s="214"/>
      <c r="G72" s="215"/>
      <c r="H72" s="215"/>
      <c r="I72" s="34"/>
    </row>
    <row r="73" spans="6:9" x14ac:dyDescent="0.2">
      <c r="F73" s="214"/>
      <c r="G73" s="215"/>
      <c r="H73" s="215"/>
      <c r="I73" s="34"/>
    </row>
    <row r="74" spans="6:9" x14ac:dyDescent="0.2">
      <c r="F74" s="214"/>
      <c r="G74" s="215"/>
      <c r="H74" s="215"/>
      <c r="I74" s="34"/>
    </row>
    <row r="75" spans="6:9" x14ac:dyDescent="0.2">
      <c r="F75" s="214"/>
      <c r="G75" s="215"/>
      <c r="H75" s="215"/>
      <c r="I75" s="34"/>
    </row>
    <row r="76" spans="6:9" x14ac:dyDescent="0.2">
      <c r="F76" s="214"/>
      <c r="G76" s="215"/>
      <c r="H76" s="215"/>
      <c r="I76" s="34"/>
    </row>
    <row r="77" spans="6:9" x14ac:dyDescent="0.2">
      <c r="F77" s="214"/>
      <c r="G77" s="215"/>
      <c r="H77" s="215"/>
      <c r="I77" s="34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303"/>
  <sheetViews>
    <sheetView showGridLines="0" showZeros="0" zoomScaleNormal="100" zoomScaleSheetLayoutView="100" workbookViewId="0">
      <selection activeCell="F8" sqref="F8"/>
    </sheetView>
  </sheetViews>
  <sheetFormatPr defaultRowHeight="12.75" x14ac:dyDescent="0.2"/>
  <cols>
    <col min="1" max="1" width="4.42578125" style="216" customWidth="1"/>
    <col min="2" max="2" width="11.5703125" style="216" customWidth="1"/>
    <col min="3" max="3" width="40.42578125" style="216" customWidth="1"/>
    <col min="4" max="4" width="5.5703125" style="216" customWidth="1"/>
    <col min="5" max="5" width="8.5703125" style="226" customWidth="1"/>
    <col min="6" max="6" width="9.85546875" style="216" customWidth="1"/>
    <col min="7" max="7" width="13.85546875" style="216" customWidth="1"/>
    <col min="8" max="8" width="11.7109375" style="216" hidden="1" customWidth="1"/>
    <col min="9" max="9" width="11.5703125" style="216" hidden="1" customWidth="1"/>
    <col min="10" max="10" width="11" style="216" hidden="1" customWidth="1"/>
    <col min="11" max="11" width="10.42578125" style="216" hidden="1" customWidth="1"/>
    <col min="12" max="12" width="75.42578125" style="216" customWidth="1"/>
    <col min="13" max="13" width="45.28515625" style="216" customWidth="1"/>
    <col min="14" max="16384" width="9.140625" style="216"/>
  </cols>
  <sheetData>
    <row r="1" spans="1:80" ht="15.75" x14ac:dyDescent="0.25">
      <c r="A1" s="312" t="s">
        <v>277</v>
      </c>
      <c r="B1" s="312"/>
      <c r="C1" s="312"/>
      <c r="D1" s="312"/>
      <c r="E1" s="312"/>
      <c r="F1" s="312"/>
      <c r="G1" s="312"/>
    </row>
    <row r="2" spans="1:80" ht="14.25" customHeight="1" thickBot="1" x14ac:dyDescent="0.25">
      <c r="B2" s="217"/>
      <c r="C2" s="218"/>
      <c r="D2" s="218"/>
      <c r="E2" s="219"/>
      <c r="F2" s="218"/>
      <c r="G2" s="218"/>
    </row>
    <row r="3" spans="1:80" ht="13.5" thickTop="1" x14ac:dyDescent="0.2">
      <c r="A3" s="300" t="s">
        <v>2</v>
      </c>
      <c r="B3" s="301"/>
      <c r="C3" s="170" t="s">
        <v>103</v>
      </c>
      <c r="D3" s="220"/>
      <c r="E3" s="221" t="s">
        <v>86</v>
      </c>
      <c r="F3" s="222" t="str">
        <f>'SO 01 1 Rek'!H1</f>
        <v>1</v>
      </c>
      <c r="G3" s="223"/>
    </row>
    <row r="4" spans="1:80" ht="13.5" thickBot="1" x14ac:dyDescent="0.25">
      <c r="A4" s="313" t="s">
        <v>77</v>
      </c>
      <c r="B4" s="303"/>
      <c r="C4" s="176" t="s">
        <v>106</v>
      </c>
      <c r="D4" s="224"/>
      <c r="E4" s="314" t="str">
        <f>'SO 01 1 Rek'!G2</f>
        <v>Architektonicko-stavební řešení</v>
      </c>
      <c r="F4" s="315"/>
      <c r="G4" s="316"/>
    </row>
    <row r="5" spans="1:80" ht="13.5" thickTop="1" x14ac:dyDescent="0.2">
      <c r="A5" s="225"/>
      <c r="G5" s="227"/>
    </row>
    <row r="6" spans="1:80" ht="27" customHeight="1" x14ac:dyDescent="0.2">
      <c r="A6" s="228" t="s">
        <v>87</v>
      </c>
      <c r="B6" s="229" t="s">
        <v>88</v>
      </c>
      <c r="C6" s="229" t="s">
        <v>89</v>
      </c>
      <c r="D6" s="229" t="s">
        <v>90</v>
      </c>
      <c r="E6" s="230" t="s">
        <v>91</v>
      </c>
      <c r="F6" s="229" t="s">
        <v>92</v>
      </c>
      <c r="G6" s="231" t="s">
        <v>93</v>
      </c>
      <c r="H6" s="232" t="s">
        <v>94</v>
      </c>
      <c r="I6" s="232" t="s">
        <v>95</v>
      </c>
      <c r="J6" s="232" t="s">
        <v>96</v>
      </c>
      <c r="K6" s="232" t="s">
        <v>97</v>
      </c>
    </row>
    <row r="7" spans="1:80" x14ac:dyDescent="0.2">
      <c r="A7" s="233" t="s">
        <v>98</v>
      </c>
      <c r="B7" s="234" t="s">
        <v>107</v>
      </c>
      <c r="C7" s="235" t="s">
        <v>108</v>
      </c>
      <c r="D7" s="236"/>
      <c r="E7" s="237"/>
      <c r="F7" s="237"/>
      <c r="G7" s="238"/>
      <c r="H7" s="239"/>
      <c r="I7" s="240"/>
      <c r="J7" s="241"/>
      <c r="K7" s="242"/>
      <c r="O7" s="243">
        <v>1</v>
      </c>
    </row>
    <row r="8" spans="1:80" ht="22.5" x14ac:dyDescent="0.2">
      <c r="A8" s="244">
        <v>1</v>
      </c>
      <c r="B8" s="245" t="s">
        <v>110</v>
      </c>
      <c r="C8" s="246" t="s">
        <v>111</v>
      </c>
      <c r="D8" s="247" t="s">
        <v>112</v>
      </c>
      <c r="E8" s="248">
        <v>65.349599999999995</v>
      </c>
      <c r="F8" s="336"/>
      <c r="G8" s="249">
        <f>E8*F8</f>
        <v>0</v>
      </c>
      <c r="H8" s="250">
        <v>0.04</v>
      </c>
      <c r="I8" s="251">
        <f>E8*H8</f>
        <v>2.6139839999999999</v>
      </c>
      <c r="J8" s="250">
        <v>-0.04</v>
      </c>
      <c r="K8" s="251">
        <f>E8*J8</f>
        <v>-2.6139839999999999</v>
      </c>
      <c r="O8" s="243">
        <v>2</v>
      </c>
      <c r="AA8" s="216">
        <v>1</v>
      </c>
      <c r="AB8" s="216">
        <v>1</v>
      </c>
      <c r="AC8" s="216">
        <v>1</v>
      </c>
      <c r="AZ8" s="216">
        <v>1</v>
      </c>
      <c r="BA8" s="216">
        <f>IF(AZ8=1,G8,0)</f>
        <v>0</v>
      </c>
      <c r="BB8" s="216">
        <f>IF(AZ8=2,G8,0)</f>
        <v>0</v>
      </c>
      <c r="BC8" s="216">
        <f>IF(AZ8=3,G8,0)</f>
        <v>0</v>
      </c>
      <c r="BD8" s="216">
        <f>IF(AZ8=4,G8,0)</f>
        <v>0</v>
      </c>
      <c r="BE8" s="216">
        <f>IF(AZ8=5,G8,0)</f>
        <v>0</v>
      </c>
      <c r="CA8" s="243">
        <v>1</v>
      </c>
      <c r="CB8" s="243">
        <v>1</v>
      </c>
    </row>
    <row r="9" spans="1:80" x14ac:dyDescent="0.2">
      <c r="A9" s="252"/>
      <c r="B9" s="255"/>
      <c r="C9" s="309" t="s">
        <v>113</v>
      </c>
      <c r="D9" s="310"/>
      <c r="E9" s="256">
        <v>0</v>
      </c>
      <c r="F9" s="337"/>
      <c r="G9" s="257"/>
      <c r="H9" s="258"/>
      <c r="I9" s="253"/>
      <c r="J9" s="259"/>
      <c r="K9" s="253"/>
      <c r="M9" s="254" t="s">
        <v>113</v>
      </c>
      <c r="O9" s="243"/>
    </row>
    <row r="10" spans="1:80" x14ac:dyDescent="0.2">
      <c r="A10" s="252"/>
      <c r="B10" s="255"/>
      <c r="C10" s="309" t="s">
        <v>114</v>
      </c>
      <c r="D10" s="310"/>
      <c r="E10" s="256">
        <v>14.16</v>
      </c>
      <c r="F10" s="337"/>
      <c r="G10" s="257"/>
      <c r="H10" s="258"/>
      <c r="I10" s="253"/>
      <c r="J10" s="259"/>
      <c r="K10" s="253"/>
      <c r="M10" s="254" t="s">
        <v>114</v>
      </c>
      <c r="O10" s="243"/>
    </row>
    <row r="11" spans="1:80" x14ac:dyDescent="0.2">
      <c r="A11" s="252"/>
      <c r="B11" s="255"/>
      <c r="C11" s="309" t="s">
        <v>115</v>
      </c>
      <c r="D11" s="310"/>
      <c r="E11" s="256">
        <v>14.16</v>
      </c>
      <c r="F11" s="337"/>
      <c r="G11" s="257"/>
      <c r="H11" s="258"/>
      <c r="I11" s="253"/>
      <c r="J11" s="259"/>
      <c r="K11" s="253"/>
      <c r="M11" s="254" t="s">
        <v>115</v>
      </c>
      <c r="O11" s="243"/>
    </row>
    <row r="12" spans="1:80" x14ac:dyDescent="0.2">
      <c r="A12" s="252"/>
      <c r="B12" s="255"/>
      <c r="C12" s="309" t="s">
        <v>116</v>
      </c>
      <c r="D12" s="310"/>
      <c r="E12" s="256">
        <v>28.32</v>
      </c>
      <c r="F12" s="337"/>
      <c r="G12" s="257"/>
      <c r="H12" s="258"/>
      <c r="I12" s="253"/>
      <c r="J12" s="259"/>
      <c r="K12" s="253"/>
      <c r="M12" s="254" t="s">
        <v>116</v>
      </c>
      <c r="O12" s="243"/>
    </row>
    <row r="13" spans="1:80" x14ac:dyDescent="0.2">
      <c r="A13" s="252"/>
      <c r="B13" s="255"/>
      <c r="C13" s="309" t="s">
        <v>117</v>
      </c>
      <c r="D13" s="310"/>
      <c r="E13" s="256">
        <v>24.6</v>
      </c>
      <c r="F13" s="337"/>
      <c r="G13" s="257"/>
      <c r="H13" s="258"/>
      <c r="I13" s="253"/>
      <c r="J13" s="259"/>
      <c r="K13" s="253"/>
      <c r="M13" s="254" t="s">
        <v>117</v>
      </c>
      <c r="O13" s="243"/>
    </row>
    <row r="14" spans="1:80" x14ac:dyDescent="0.2">
      <c r="A14" s="252"/>
      <c r="B14" s="255"/>
      <c r="C14" s="309" t="s">
        <v>118</v>
      </c>
      <c r="D14" s="310"/>
      <c r="E14" s="256">
        <v>21.4</v>
      </c>
      <c r="F14" s="337"/>
      <c r="G14" s="257"/>
      <c r="H14" s="258"/>
      <c r="I14" s="253"/>
      <c r="J14" s="259"/>
      <c r="K14" s="253"/>
      <c r="M14" s="254" t="s">
        <v>118</v>
      </c>
      <c r="O14" s="243"/>
    </row>
    <row r="15" spans="1:80" x14ac:dyDescent="0.2">
      <c r="A15" s="252"/>
      <c r="B15" s="255"/>
      <c r="C15" s="309" t="s">
        <v>119</v>
      </c>
      <c r="D15" s="310"/>
      <c r="E15" s="256">
        <v>65.599999999999994</v>
      </c>
      <c r="F15" s="337"/>
      <c r="G15" s="257"/>
      <c r="H15" s="258"/>
      <c r="I15" s="253"/>
      <c r="J15" s="259"/>
      <c r="K15" s="253"/>
      <c r="M15" s="254" t="s">
        <v>119</v>
      </c>
      <c r="O15" s="243"/>
    </row>
    <row r="16" spans="1:80" x14ac:dyDescent="0.2">
      <c r="A16" s="252"/>
      <c r="B16" s="255"/>
      <c r="C16" s="309" t="s">
        <v>120</v>
      </c>
      <c r="D16" s="310"/>
      <c r="E16" s="256">
        <v>10.8</v>
      </c>
      <c r="F16" s="337"/>
      <c r="G16" s="257"/>
      <c r="H16" s="258"/>
      <c r="I16" s="253"/>
      <c r="J16" s="259"/>
      <c r="K16" s="253"/>
      <c r="M16" s="254" t="s">
        <v>120</v>
      </c>
      <c r="O16" s="243"/>
    </row>
    <row r="17" spans="1:80" x14ac:dyDescent="0.2">
      <c r="A17" s="252"/>
      <c r="B17" s="255"/>
      <c r="C17" s="311" t="s">
        <v>121</v>
      </c>
      <c r="D17" s="310"/>
      <c r="E17" s="280">
        <v>179.04000000000002</v>
      </c>
      <c r="F17" s="337"/>
      <c r="G17" s="257"/>
      <c r="H17" s="258"/>
      <c r="I17" s="253"/>
      <c r="J17" s="259"/>
      <c r="K17" s="253"/>
      <c r="M17" s="254" t="s">
        <v>121</v>
      </c>
      <c r="O17" s="243"/>
    </row>
    <row r="18" spans="1:80" x14ac:dyDescent="0.2">
      <c r="A18" s="252"/>
      <c r="B18" s="255"/>
      <c r="C18" s="309" t="s">
        <v>122</v>
      </c>
      <c r="D18" s="310"/>
      <c r="E18" s="256">
        <v>-113.6904</v>
      </c>
      <c r="F18" s="337"/>
      <c r="G18" s="257"/>
      <c r="H18" s="258"/>
      <c r="I18" s="253"/>
      <c r="J18" s="259"/>
      <c r="K18" s="253"/>
      <c r="M18" s="254" t="s">
        <v>122</v>
      </c>
      <c r="O18" s="243"/>
    </row>
    <row r="19" spans="1:80" x14ac:dyDescent="0.2">
      <c r="A19" s="260"/>
      <c r="B19" s="261" t="s">
        <v>100</v>
      </c>
      <c r="C19" s="262" t="s">
        <v>109</v>
      </c>
      <c r="D19" s="263"/>
      <c r="E19" s="264"/>
      <c r="F19" s="338"/>
      <c r="G19" s="266">
        <f>SUM(G7:G18)</f>
        <v>0</v>
      </c>
      <c r="H19" s="267"/>
      <c r="I19" s="268">
        <f>SUM(I7:I18)</f>
        <v>2.6139839999999999</v>
      </c>
      <c r="J19" s="267"/>
      <c r="K19" s="268">
        <f>SUM(K7:K18)</f>
        <v>-2.6139839999999999</v>
      </c>
      <c r="O19" s="243">
        <v>4</v>
      </c>
      <c r="BA19" s="269">
        <f>SUM(BA7:BA18)</f>
        <v>0</v>
      </c>
      <c r="BB19" s="269">
        <f>SUM(BB7:BB18)</f>
        <v>0</v>
      </c>
      <c r="BC19" s="269">
        <f>SUM(BC7:BC18)</f>
        <v>0</v>
      </c>
      <c r="BD19" s="269">
        <f>SUM(BD7:BD18)</f>
        <v>0</v>
      </c>
      <c r="BE19" s="269">
        <f>SUM(BE7:BE18)</f>
        <v>0</v>
      </c>
    </row>
    <row r="20" spans="1:80" x14ac:dyDescent="0.2">
      <c r="A20" s="233" t="s">
        <v>98</v>
      </c>
      <c r="B20" s="234" t="s">
        <v>123</v>
      </c>
      <c r="C20" s="235" t="s">
        <v>124</v>
      </c>
      <c r="D20" s="236"/>
      <c r="E20" s="237"/>
      <c r="F20" s="339"/>
      <c r="G20" s="238"/>
      <c r="H20" s="239"/>
      <c r="I20" s="240"/>
      <c r="J20" s="241"/>
      <c r="K20" s="242"/>
      <c r="O20" s="243">
        <v>1</v>
      </c>
    </row>
    <row r="21" spans="1:80" x14ac:dyDescent="0.2">
      <c r="A21" s="244">
        <v>2</v>
      </c>
      <c r="B21" s="245" t="s">
        <v>126</v>
      </c>
      <c r="C21" s="246" t="s">
        <v>127</v>
      </c>
      <c r="D21" s="247" t="s">
        <v>128</v>
      </c>
      <c r="E21" s="248">
        <v>179.04</v>
      </c>
      <c r="F21" s="336"/>
      <c r="G21" s="249">
        <f>E21*F21</f>
        <v>0</v>
      </c>
      <c r="H21" s="250">
        <v>2.3000000000000001E-4</v>
      </c>
      <c r="I21" s="251">
        <f>E21*H21</f>
        <v>4.1179199999999999E-2</v>
      </c>
      <c r="J21" s="250">
        <v>0</v>
      </c>
      <c r="K21" s="251">
        <f>E21*J21</f>
        <v>0</v>
      </c>
      <c r="O21" s="243">
        <v>2</v>
      </c>
      <c r="AA21" s="216">
        <v>1</v>
      </c>
      <c r="AB21" s="216">
        <v>1</v>
      </c>
      <c r="AC21" s="216">
        <v>1</v>
      </c>
      <c r="AZ21" s="216">
        <v>1</v>
      </c>
      <c r="BA21" s="216">
        <f>IF(AZ21=1,G21,0)</f>
        <v>0</v>
      </c>
      <c r="BB21" s="216">
        <f>IF(AZ21=2,G21,0)</f>
        <v>0</v>
      </c>
      <c r="BC21" s="216">
        <f>IF(AZ21=3,G21,0)</f>
        <v>0</v>
      </c>
      <c r="BD21" s="216">
        <f>IF(AZ21=4,G21,0)</f>
        <v>0</v>
      </c>
      <c r="BE21" s="216">
        <f>IF(AZ21=5,G21,0)</f>
        <v>0</v>
      </c>
      <c r="CA21" s="243">
        <v>1</v>
      </c>
      <c r="CB21" s="243">
        <v>1</v>
      </c>
    </row>
    <row r="22" spans="1:80" x14ac:dyDescent="0.2">
      <c r="A22" s="252"/>
      <c r="B22" s="255"/>
      <c r="C22" s="309" t="s">
        <v>113</v>
      </c>
      <c r="D22" s="310"/>
      <c r="E22" s="256">
        <v>0</v>
      </c>
      <c r="F22" s="337"/>
      <c r="G22" s="257"/>
      <c r="H22" s="258"/>
      <c r="I22" s="253"/>
      <c r="J22" s="259"/>
      <c r="K22" s="253"/>
      <c r="M22" s="254" t="s">
        <v>113</v>
      </c>
      <c r="O22" s="243"/>
    </row>
    <row r="23" spans="1:80" x14ac:dyDescent="0.2">
      <c r="A23" s="252"/>
      <c r="B23" s="255"/>
      <c r="C23" s="309" t="s">
        <v>114</v>
      </c>
      <c r="D23" s="310"/>
      <c r="E23" s="256">
        <v>14.16</v>
      </c>
      <c r="F23" s="337"/>
      <c r="G23" s="257"/>
      <c r="H23" s="258"/>
      <c r="I23" s="253"/>
      <c r="J23" s="259"/>
      <c r="K23" s="253"/>
      <c r="M23" s="254" t="s">
        <v>114</v>
      </c>
      <c r="O23" s="243"/>
    </row>
    <row r="24" spans="1:80" x14ac:dyDescent="0.2">
      <c r="A24" s="252"/>
      <c r="B24" s="255"/>
      <c r="C24" s="309" t="s">
        <v>115</v>
      </c>
      <c r="D24" s="310"/>
      <c r="E24" s="256">
        <v>14.16</v>
      </c>
      <c r="F24" s="337"/>
      <c r="G24" s="257"/>
      <c r="H24" s="258"/>
      <c r="I24" s="253"/>
      <c r="J24" s="259"/>
      <c r="K24" s="253"/>
      <c r="M24" s="254" t="s">
        <v>115</v>
      </c>
      <c r="O24" s="243"/>
    </row>
    <row r="25" spans="1:80" x14ac:dyDescent="0.2">
      <c r="A25" s="252"/>
      <c r="B25" s="255"/>
      <c r="C25" s="309" t="s">
        <v>116</v>
      </c>
      <c r="D25" s="310"/>
      <c r="E25" s="256">
        <v>28.32</v>
      </c>
      <c r="F25" s="337"/>
      <c r="G25" s="257"/>
      <c r="H25" s="258"/>
      <c r="I25" s="253"/>
      <c r="J25" s="259"/>
      <c r="K25" s="253"/>
      <c r="M25" s="254" t="s">
        <v>116</v>
      </c>
      <c r="O25" s="243"/>
    </row>
    <row r="26" spans="1:80" x14ac:dyDescent="0.2">
      <c r="A26" s="252"/>
      <c r="B26" s="255"/>
      <c r="C26" s="309" t="s">
        <v>117</v>
      </c>
      <c r="D26" s="310"/>
      <c r="E26" s="256">
        <v>24.6</v>
      </c>
      <c r="F26" s="337"/>
      <c r="G26" s="257"/>
      <c r="H26" s="258"/>
      <c r="I26" s="253"/>
      <c r="J26" s="259"/>
      <c r="K26" s="253"/>
      <c r="M26" s="254" t="s">
        <v>117</v>
      </c>
      <c r="O26" s="243"/>
    </row>
    <row r="27" spans="1:80" x14ac:dyDescent="0.2">
      <c r="A27" s="252"/>
      <c r="B27" s="255"/>
      <c r="C27" s="309" t="s">
        <v>118</v>
      </c>
      <c r="D27" s="310"/>
      <c r="E27" s="256">
        <v>21.4</v>
      </c>
      <c r="F27" s="337"/>
      <c r="G27" s="257"/>
      <c r="H27" s="258"/>
      <c r="I27" s="253"/>
      <c r="J27" s="259"/>
      <c r="K27" s="253"/>
      <c r="M27" s="254" t="s">
        <v>118</v>
      </c>
      <c r="O27" s="243"/>
    </row>
    <row r="28" spans="1:80" x14ac:dyDescent="0.2">
      <c r="A28" s="252"/>
      <c r="B28" s="255"/>
      <c r="C28" s="309" t="s">
        <v>119</v>
      </c>
      <c r="D28" s="310"/>
      <c r="E28" s="256">
        <v>65.599999999999994</v>
      </c>
      <c r="F28" s="337"/>
      <c r="G28" s="257"/>
      <c r="H28" s="258"/>
      <c r="I28" s="253"/>
      <c r="J28" s="259"/>
      <c r="K28" s="253"/>
      <c r="M28" s="254" t="s">
        <v>119</v>
      </c>
      <c r="O28" s="243"/>
    </row>
    <row r="29" spans="1:80" x14ac:dyDescent="0.2">
      <c r="A29" s="252"/>
      <c r="B29" s="255"/>
      <c r="C29" s="309" t="s">
        <v>120</v>
      </c>
      <c r="D29" s="310"/>
      <c r="E29" s="256">
        <v>10.8</v>
      </c>
      <c r="F29" s="337"/>
      <c r="G29" s="257"/>
      <c r="H29" s="258"/>
      <c r="I29" s="253"/>
      <c r="J29" s="259"/>
      <c r="K29" s="253"/>
      <c r="M29" s="254" t="s">
        <v>120</v>
      </c>
      <c r="O29" s="243"/>
    </row>
    <row r="30" spans="1:80" x14ac:dyDescent="0.2">
      <c r="A30" s="252"/>
      <c r="B30" s="255"/>
      <c r="C30" s="311" t="s">
        <v>121</v>
      </c>
      <c r="D30" s="310"/>
      <c r="E30" s="280">
        <v>179.04000000000002</v>
      </c>
      <c r="F30" s="337"/>
      <c r="G30" s="257"/>
      <c r="H30" s="258"/>
      <c r="I30" s="253"/>
      <c r="J30" s="259"/>
      <c r="K30" s="253"/>
      <c r="M30" s="254" t="s">
        <v>121</v>
      </c>
      <c r="O30" s="243"/>
    </row>
    <row r="31" spans="1:80" x14ac:dyDescent="0.2">
      <c r="A31" s="244">
        <v>3</v>
      </c>
      <c r="B31" s="245" t="s">
        <v>129</v>
      </c>
      <c r="C31" s="246" t="s">
        <v>130</v>
      </c>
      <c r="D31" s="247" t="s">
        <v>112</v>
      </c>
      <c r="E31" s="248">
        <v>86.826400000000007</v>
      </c>
      <c r="F31" s="336"/>
      <c r="G31" s="249">
        <f>E31*F31</f>
        <v>0</v>
      </c>
      <c r="H31" s="250">
        <v>4.0000000000000003E-5</v>
      </c>
      <c r="I31" s="251">
        <f>E31*H31</f>
        <v>3.4730560000000004E-3</v>
      </c>
      <c r="J31" s="250">
        <v>0</v>
      </c>
      <c r="K31" s="251">
        <f>E31*J31</f>
        <v>0</v>
      </c>
      <c r="O31" s="243">
        <v>2</v>
      </c>
      <c r="AA31" s="216">
        <v>1</v>
      </c>
      <c r="AB31" s="216">
        <v>1</v>
      </c>
      <c r="AC31" s="216">
        <v>1</v>
      </c>
      <c r="AZ31" s="216">
        <v>1</v>
      </c>
      <c r="BA31" s="216">
        <f>IF(AZ31=1,G31,0)</f>
        <v>0</v>
      </c>
      <c r="BB31" s="216">
        <f>IF(AZ31=2,G31,0)</f>
        <v>0</v>
      </c>
      <c r="BC31" s="216">
        <f>IF(AZ31=3,G31,0)</f>
        <v>0</v>
      </c>
      <c r="BD31" s="216">
        <f>IF(AZ31=4,G31,0)</f>
        <v>0</v>
      </c>
      <c r="BE31" s="216">
        <f>IF(AZ31=5,G31,0)</f>
        <v>0</v>
      </c>
      <c r="CA31" s="243">
        <v>1</v>
      </c>
      <c r="CB31" s="243">
        <v>1</v>
      </c>
    </row>
    <row r="32" spans="1:80" x14ac:dyDescent="0.2">
      <c r="A32" s="252"/>
      <c r="B32" s="255"/>
      <c r="C32" s="309" t="s">
        <v>113</v>
      </c>
      <c r="D32" s="310"/>
      <c r="E32" s="256">
        <v>0</v>
      </c>
      <c r="F32" s="337"/>
      <c r="G32" s="257"/>
      <c r="H32" s="258"/>
      <c r="I32" s="253"/>
      <c r="J32" s="259"/>
      <c r="K32" s="253"/>
      <c r="M32" s="254" t="s">
        <v>113</v>
      </c>
      <c r="O32" s="243"/>
    </row>
    <row r="33" spans="1:80" x14ac:dyDescent="0.2">
      <c r="A33" s="252"/>
      <c r="B33" s="255"/>
      <c r="C33" s="309" t="s">
        <v>131</v>
      </c>
      <c r="D33" s="310"/>
      <c r="E33" s="256">
        <v>7.8840000000000003</v>
      </c>
      <c r="F33" s="337"/>
      <c r="G33" s="257"/>
      <c r="H33" s="258"/>
      <c r="I33" s="253"/>
      <c r="J33" s="259"/>
      <c r="K33" s="253"/>
      <c r="M33" s="254" t="s">
        <v>131</v>
      </c>
      <c r="O33" s="243"/>
    </row>
    <row r="34" spans="1:80" x14ac:dyDescent="0.2">
      <c r="A34" s="252"/>
      <c r="B34" s="255"/>
      <c r="C34" s="309" t="s">
        <v>132</v>
      </c>
      <c r="D34" s="310"/>
      <c r="E34" s="256">
        <v>7.8840000000000003</v>
      </c>
      <c r="F34" s="337"/>
      <c r="G34" s="257"/>
      <c r="H34" s="258"/>
      <c r="I34" s="253"/>
      <c r="J34" s="259"/>
      <c r="K34" s="253"/>
      <c r="M34" s="254" t="s">
        <v>132</v>
      </c>
      <c r="O34" s="243"/>
    </row>
    <row r="35" spans="1:80" x14ac:dyDescent="0.2">
      <c r="A35" s="252"/>
      <c r="B35" s="255"/>
      <c r="C35" s="309" t="s">
        <v>133</v>
      </c>
      <c r="D35" s="310"/>
      <c r="E35" s="256">
        <v>15.768000000000001</v>
      </c>
      <c r="F35" s="337"/>
      <c r="G35" s="257"/>
      <c r="H35" s="258"/>
      <c r="I35" s="253"/>
      <c r="J35" s="259"/>
      <c r="K35" s="253"/>
      <c r="M35" s="254" t="s">
        <v>133</v>
      </c>
      <c r="O35" s="243"/>
    </row>
    <row r="36" spans="1:80" x14ac:dyDescent="0.2">
      <c r="A36" s="252"/>
      <c r="B36" s="255"/>
      <c r="C36" s="309" t="s">
        <v>134</v>
      </c>
      <c r="D36" s="310"/>
      <c r="E36" s="256">
        <v>10.3368</v>
      </c>
      <c r="F36" s="337"/>
      <c r="G36" s="257"/>
      <c r="H36" s="258"/>
      <c r="I36" s="253"/>
      <c r="J36" s="259"/>
      <c r="K36" s="253"/>
      <c r="M36" s="254" t="s">
        <v>134</v>
      </c>
      <c r="O36" s="243"/>
    </row>
    <row r="37" spans="1:80" x14ac:dyDescent="0.2">
      <c r="A37" s="252"/>
      <c r="B37" s="255"/>
      <c r="C37" s="309" t="s">
        <v>135</v>
      </c>
      <c r="D37" s="310"/>
      <c r="E37" s="256">
        <v>14.1488</v>
      </c>
      <c r="F37" s="337"/>
      <c r="G37" s="257"/>
      <c r="H37" s="258"/>
      <c r="I37" s="253"/>
      <c r="J37" s="259"/>
      <c r="K37" s="253"/>
      <c r="M37" s="254" t="s">
        <v>135</v>
      </c>
      <c r="O37" s="243"/>
    </row>
    <row r="38" spans="1:80" x14ac:dyDescent="0.2">
      <c r="A38" s="252"/>
      <c r="B38" s="255"/>
      <c r="C38" s="309" t="s">
        <v>136</v>
      </c>
      <c r="D38" s="310"/>
      <c r="E38" s="256">
        <v>27.564800000000002</v>
      </c>
      <c r="F38" s="337"/>
      <c r="G38" s="257"/>
      <c r="H38" s="258"/>
      <c r="I38" s="253"/>
      <c r="J38" s="259"/>
      <c r="K38" s="253"/>
      <c r="M38" s="254" t="s">
        <v>136</v>
      </c>
      <c r="O38" s="243"/>
    </row>
    <row r="39" spans="1:80" x14ac:dyDescent="0.2">
      <c r="A39" s="252"/>
      <c r="B39" s="255"/>
      <c r="C39" s="309" t="s">
        <v>137</v>
      </c>
      <c r="D39" s="310"/>
      <c r="E39" s="256">
        <v>3.24</v>
      </c>
      <c r="F39" s="337"/>
      <c r="G39" s="257"/>
      <c r="H39" s="258"/>
      <c r="I39" s="253"/>
      <c r="J39" s="259"/>
      <c r="K39" s="253"/>
      <c r="M39" s="254" t="s">
        <v>137</v>
      </c>
      <c r="O39" s="243"/>
    </row>
    <row r="40" spans="1:80" ht="22.5" x14ac:dyDescent="0.2">
      <c r="A40" s="244">
        <v>4</v>
      </c>
      <c r="B40" s="245" t="s">
        <v>138</v>
      </c>
      <c r="C40" s="246" t="s">
        <v>139</v>
      </c>
      <c r="D40" s="247" t="s">
        <v>128</v>
      </c>
      <c r="E40" s="248">
        <v>9</v>
      </c>
      <c r="F40" s="336"/>
      <c r="G40" s="249">
        <f>E40*F40</f>
        <v>0</v>
      </c>
      <c r="H40" s="250">
        <v>2.3800000000000002E-3</v>
      </c>
      <c r="I40" s="251">
        <f>E40*H40</f>
        <v>2.1420000000000002E-2</v>
      </c>
      <c r="J40" s="250">
        <v>0</v>
      </c>
      <c r="K40" s="251">
        <f>E40*J40</f>
        <v>0</v>
      </c>
      <c r="O40" s="243">
        <v>2</v>
      </c>
      <c r="AA40" s="216">
        <v>1</v>
      </c>
      <c r="AB40" s="216">
        <v>1</v>
      </c>
      <c r="AC40" s="216">
        <v>1</v>
      </c>
      <c r="AZ40" s="216">
        <v>1</v>
      </c>
      <c r="BA40" s="216">
        <f>IF(AZ40=1,G40,0)</f>
        <v>0</v>
      </c>
      <c r="BB40" s="216">
        <f>IF(AZ40=2,G40,0)</f>
        <v>0</v>
      </c>
      <c r="BC40" s="216">
        <f>IF(AZ40=3,G40,0)</f>
        <v>0</v>
      </c>
      <c r="BD40" s="216">
        <f>IF(AZ40=4,G40,0)</f>
        <v>0</v>
      </c>
      <c r="BE40" s="216">
        <f>IF(AZ40=5,G40,0)</f>
        <v>0</v>
      </c>
      <c r="CA40" s="243">
        <v>1</v>
      </c>
      <c r="CB40" s="243">
        <v>1</v>
      </c>
    </row>
    <row r="41" spans="1:80" x14ac:dyDescent="0.2">
      <c r="A41" s="252"/>
      <c r="B41" s="255"/>
      <c r="C41" s="309" t="s">
        <v>140</v>
      </c>
      <c r="D41" s="310"/>
      <c r="E41" s="256">
        <v>9</v>
      </c>
      <c r="F41" s="337"/>
      <c r="G41" s="257"/>
      <c r="H41" s="258"/>
      <c r="I41" s="253"/>
      <c r="J41" s="259"/>
      <c r="K41" s="253"/>
      <c r="M41" s="254" t="s">
        <v>140</v>
      </c>
      <c r="O41" s="243"/>
    </row>
    <row r="42" spans="1:80" x14ac:dyDescent="0.2">
      <c r="A42" s="244">
        <v>5</v>
      </c>
      <c r="B42" s="245" t="s">
        <v>141</v>
      </c>
      <c r="C42" s="246" t="s">
        <v>142</v>
      </c>
      <c r="D42" s="247" t="s">
        <v>112</v>
      </c>
      <c r="E42" s="248">
        <v>65.349599999999995</v>
      </c>
      <c r="F42" s="336"/>
      <c r="G42" s="249">
        <f>E42*F42</f>
        <v>0</v>
      </c>
      <c r="H42" s="250">
        <v>5.7290000000000001E-2</v>
      </c>
      <c r="I42" s="251">
        <f>E42*H42</f>
        <v>3.743878584</v>
      </c>
      <c r="J42" s="250">
        <v>0</v>
      </c>
      <c r="K42" s="251">
        <f>E42*J42</f>
        <v>0</v>
      </c>
      <c r="O42" s="243">
        <v>2</v>
      </c>
      <c r="AA42" s="216">
        <v>1</v>
      </c>
      <c r="AB42" s="216">
        <v>1</v>
      </c>
      <c r="AC42" s="216">
        <v>1</v>
      </c>
      <c r="AZ42" s="216">
        <v>1</v>
      </c>
      <c r="BA42" s="216">
        <f>IF(AZ42=1,G42,0)</f>
        <v>0</v>
      </c>
      <c r="BB42" s="216">
        <f>IF(AZ42=2,G42,0)</f>
        <v>0</v>
      </c>
      <c r="BC42" s="216">
        <f>IF(AZ42=3,G42,0)</f>
        <v>0</v>
      </c>
      <c r="BD42" s="216">
        <f>IF(AZ42=4,G42,0)</f>
        <v>0</v>
      </c>
      <c r="BE42" s="216">
        <f>IF(AZ42=5,G42,0)</f>
        <v>0</v>
      </c>
      <c r="CA42" s="243">
        <v>1</v>
      </c>
      <c r="CB42" s="243">
        <v>1</v>
      </c>
    </row>
    <row r="43" spans="1:80" x14ac:dyDescent="0.2">
      <c r="A43" s="252"/>
      <c r="B43" s="255"/>
      <c r="C43" s="309" t="s">
        <v>113</v>
      </c>
      <c r="D43" s="310"/>
      <c r="E43" s="256">
        <v>0</v>
      </c>
      <c r="F43" s="337"/>
      <c r="G43" s="257"/>
      <c r="H43" s="258"/>
      <c r="I43" s="253"/>
      <c r="J43" s="259"/>
      <c r="K43" s="253"/>
      <c r="M43" s="254" t="s">
        <v>113</v>
      </c>
      <c r="O43" s="243"/>
    </row>
    <row r="44" spans="1:80" x14ac:dyDescent="0.2">
      <c r="A44" s="252"/>
      <c r="B44" s="255"/>
      <c r="C44" s="309" t="s">
        <v>114</v>
      </c>
      <c r="D44" s="310"/>
      <c r="E44" s="256">
        <v>14.16</v>
      </c>
      <c r="F44" s="337"/>
      <c r="G44" s="257"/>
      <c r="H44" s="258"/>
      <c r="I44" s="253"/>
      <c r="J44" s="259"/>
      <c r="K44" s="253"/>
      <c r="M44" s="254" t="s">
        <v>114</v>
      </c>
      <c r="O44" s="243"/>
    </row>
    <row r="45" spans="1:80" x14ac:dyDescent="0.2">
      <c r="A45" s="252"/>
      <c r="B45" s="255"/>
      <c r="C45" s="309" t="s">
        <v>115</v>
      </c>
      <c r="D45" s="310"/>
      <c r="E45" s="256">
        <v>14.16</v>
      </c>
      <c r="F45" s="337"/>
      <c r="G45" s="257"/>
      <c r="H45" s="258"/>
      <c r="I45" s="253"/>
      <c r="J45" s="259"/>
      <c r="K45" s="253"/>
      <c r="M45" s="254" t="s">
        <v>115</v>
      </c>
      <c r="O45" s="243"/>
    </row>
    <row r="46" spans="1:80" x14ac:dyDescent="0.2">
      <c r="A46" s="252"/>
      <c r="B46" s="255"/>
      <c r="C46" s="309" t="s">
        <v>116</v>
      </c>
      <c r="D46" s="310"/>
      <c r="E46" s="256">
        <v>28.32</v>
      </c>
      <c r="F46" s="337"/>
      <c r="G46" s="257"/>
      <c r="H46" s="258"/>
      <c r="I46" s="253"/>
      <c r="J46" s="259"/>
      <c r="K46" s="253"/>
      <c r="M46" s="254" t="s">
        <v>116</v>
      </c>
      <c r="O46" s="243"/>
    </row>
    <row r="47" spans="1:80" x14ac:dyDescent="0.2">
      <c r="A47" s="252"/>
      <c r="B47" s="255"/>
      <c r="C47" s="309" t="s">
        <v>117</v>
      </c>
      <c r="D47" s="310"/>
      <c r="E47" s="256">
        <v>24.6</v>
      </c>
      <c r="F47" s="337"/>
      <c r="G47" s="257"/>
      <c r="H47" s="258"/>
      <c r="I47" s="253"/>
      <c r="J47" s="259"/>
      <c r="K47" s="253"/>
      <c r="M47" s="254" t="s">
        <v>117</v>
      </c>
      <c r="O47" s="243"/>
    </row>
    <row r="48" spans="1:80" x14ac:dyDescent="0.2">
      <c r="A48" s="252"/>
      <c r="B48" s="255"/>
      <c r="C48" s="309" t="s">
        <v>118</v>
      </c>
      <c r="D48" s="310"/>
      <c r="E48" s="256">
        <v>21.4</v>
      </c>
      <c r="F48" s="337"/>
      <c r="G48" s="257"/>
      <c r="H48" s="258"/>
      <c r="I48" s="253"/>
      <c r="J48" s="259"/>
      <c r="K48" s="253"/>
      <c r="M48" s="254" t="s">
        <v>118</v>
      </c>
      <c r="O48" s="243"/>
    </row>
    <row r="49" spans="1:80" x14ac:dyDescent="0.2">
      <c r="A49" s="252"/>
      <c r="B49" s="255"/>
      <c r="C49" s="309" t="s">
        <v>119</v>
      </c>
      <c r="D49" s="310"/>
      <c r="E49" s="256">
        <v>65.599999999999994</v>
      </c>
      <c r="F49" s="337"/>
      <c r="G49" s="257"/>
      <c r="H49" s="258"/>
      <c r="I49" s="253"/>
      <c r="J49" s="259"/>
      <c r="K49" s="253"/>
      <c r="M49" s="254" t="s">
        <v>119</v>
      </c>
      <c r="O49" s="243"/>
    </row>
    <row r="50" spans="1:80" x14ac:dyDescent="0.2">
      <c r="A50" s="252"/>
      <c r="B50" s="255"/>
      <c r="C50" s="309" t="s">
        <v>120</v>
      </c>
      <c r="D50" s="310"/>
      <c r="E50" s="256">
        <v>10.8</v>
      </c>
      <c r="F50" s="337"/>
      <c r="G50" s="257"/>
      <c r="H50" s="258"/>
      <c r="I50" s="253"/>
      <c r="J50" s="259"/>
      <c r="K50" s="253"/>
      <c r="M50" s="254" t="s">
        <v>120</v>
      </c>
      <c r="O50" s="243"/>
    </row>
    <row r="51" spans="1:80" x14ac:dyDescent="0.2">
      <c r="A51" s="252"/>
      <c r="B51" s="255"/>
      <c r="C51" s="311" t="s">
        <v>121</v>
      </c>
      <c r="D51" s="310"/>
      <c r="E51" s="280">
        <v>179.04000000000002</v>
      </c>
      <c r="F51" s="337"/>
      <c r="G51" s="257"/>
      <c r="H51" s="258"/>
      <c r="I51" s="253"/>
      <c r="J51" s="259"/>
      <c r="K51" s="253"/>
      <c r="M51" s="254" t="s">
        <v>121</v>
      </c>
      <c r="O51" s="243"/>
    </row>
    <row r="52" spans="1:80" x14ac:dyDescent="0.2">
      <c r="A52" s="252"/>
      <c r="B52" s="255"/>
      <c r="C52" s="309" t="s">
        <v>122</v>
      </c>
      <c r="D52" s="310"/>
      <c r="E52" s="256">
        <v>-113.6904</v>
      </c>
      <c r="F52" s="337"/>
      <c r="G52" s="257"/>
      <c r="H52" s="258"/>
      <c r="I52" s="253"/>
      <c r="J52" s="259"/>
      <c r="K52" s="253"/>
      <c r="M52" s="254" t="s">
        <v>122</v>
      </c>
      <c r="O52" s="243"/>
    </row>
    <row r="53" spans="1:80" x14ac:dyDescent="0.2">
      <c r="A53" s="260"/>
      <c r="B53" s="261" t="s">
        <v>100</v>
      </c>
      <c r="C53" s="262" t="s">
        <v>125</v>
      </c>
      <c r="D53" s="263"/>
      <c r="E53" s="264"/>
      <c r="F53" s="338"/>
      <c r="G53" s="266">
        <f>SUM(G20:G52)</f>
        <v>0</v>
      </c>
      <c r="H53" s="267"/>
      <c r="I53" s="268">
        <f>SUM(I20:I52)</f>
        <v>3.8099508399999999</v>
      </c>
      <c r="J53" s="267"/>
      <c r="K53" s="268">
        <f>SUM(K20:K52)</f>
        <v>0</v>
      </c>
      <c r="O53" s="243">
        <v>4</v>
      </c>
      <c r="BA53" s="269">
        <f>SUM(BA20:BA52)</f>
        <v>0</v>
      </c>
      <c r="BB53" s="269">
        <f>SUM(BB20:BB52)</f>
        <v>0</v>
      </c>
      <c r="BC53" s="269">
        <f>SUM(BC20:BC52)</f>
        <v>0</v>
      </c>
      <c r="BD53" s="269">
        <f>SUM(BD20:BD52)</f>
        <v>0</v>
      </c>
      <c r="BE53" s="269">
        <f>SUM(BE20:BE52)</f>
        <v>0</v>
      </c>
    </row>
    <row r="54" spans="1:80" x14ac:dyDescent="0.2">
      <c r="A54" s="233" t="s">
        <v>98</v>
      </c>
      <c r="B54" s="234" t="s">
        <v>143</v>
      </c>
      <c r="C54" s="235" t="s">
        <v>144</v>
      </c>
      <c r="D54" s="236"/>
      <c r="E54" s="237"/>
      <c r="F54" s="339"/>
      <c r="G54" s="238"/>
      <c r="H54" s="239"/>
      <c r="I54" s="240"/>
      <c r="J54" s="241"/>
      <c r="K54" s="242"/>
      <c r="O54" s="243">
        <v>1</v>
      </c>
    </row>
    <row r="55" spans="1:80" ht="22.5" x14ac:dyDescent="0.2">
      <c r="A55" s="244">
        <v>6</v>
      </c>
      <c r="B55" s="245" t="s">
        <v>138</v>
      </c>
      <c r="C55" s="246" t="s">
        <v>139</v>
      </c>
      <c r="D55" s="247" t="s">
        <v>128</v>
      </c>
      <c r="E55" s="248">
        <v>179.04</v>
      </c>
      <c r="F55" s="336"/>
      <c r="G55" s="249">
        <f>E55*F55</f>
        <v>0</v>
      </c>
      <c r="H55" s="250">
        <v>2.3800000000000002E-3</v>
      </c>
      <c r="I55" s="251">
        <f>E55*H55</f>
        <v>0.42611520000000003</v>
      </c>
      <c r="J55" s="250">
        <v>0</v>
      </c>
      <c r="K55" s="251">
        <f>E55*J55</f>
        <v>0</v>
      </c>
      <c r="O55" s="243">
        <v>2</v>
      </c>
      <c r="AA55" s="216">
        <v>1</v>
      </c>
      <c r="AB55" s="216">
        <v>1</v>
      </c>
      <c r="AC55" s="216">
        <v>1</v>
      </c>
      <c r="AZ55" s="216">
        <v>1</v>
      </c>
      <c r="BA55" s="216">
        <f>IF(AZ55=1,G55,0)</f>
        <v>0</v>
      </c>
      <c r="BB55" s="216">
        <f>IF(AZ55=2,G55,0)</f>
        <v>0</v>
      </c>
      <c r="BC55" s="216">
        <f>IF(AZ55=3,G55,0)</f>
        <v>0</v>
      </c>
      <c r="BD55" s="216">
        <f>IF(AZ55=4,G55,0)</f>
        <v>0</v>
      </c>
      <c r="BE55" s="216">
        <f>IF(AZ55=5,G55,0)</f>
        <v>0</v>
      </c>
      <c r="CA55" s="243">
        <v>1</v>
      </c>
      <c r="CB55" s="243">
        <v>1</v>
      </c>
    </row>
    <row r="56" spans="1:80" x14ac:dyDescent="0.2">
      <c r="A56" s="252"/>
      <c r="B56" s="255"/>
      <c r="C56" s="309" t="s">
        <v>146</v>
      </c>
      <c r="D56" s="310"/>
      <c r="E56" s="256">
        <v>0</v>
      </c>
      <c r="F56" s="337"/>
      <c r="G56" s="257"/>
      <c r="H56" s="258"/>
      <c r="I56" s="253"/>
      <c r="J56" s="259"/>
      <c r="K56" s="253"/>
      <c r="M56" s="254" t="s">
        <v>146</v>
      </c>
      <c r="O56" s="243"/>
    </row>
    <row r="57" spans="1:80" x14ac:dyDescent="0.2">
      <c r="A57" s="252"/>
      <c r="B57" s="255"/>
      <c r="C57" s="309" t="s">
        <v>113</v>
      </c>
      <c r="D57" s="310"/>
      <c r="E57" s="256">
        <v>0</v>
      </c>
      <c r="F57" s="337"/>
      <c r="G57" s="257"/>
      <c r="H57" s="258"/>
      <c r="I57" s="253"/>
      <c r="J57" s="259"/>
      <c r="K57" s="253"/>
      <c r="M57" s="254" t="s">
        <v>113</v>
      </c>
      <c r="O57" s="243"/>
    </row>
    <row r="58" spans="1:80" x14ac:dyDescent="0.2">
      <c r="A58" s="252"/>
      <c r="B58" s="255"/>
      <c r="C58" s="309" t="s">
        <v>114</v>
      </c>
      <c r="D58" s="310"/>
      <c r="E58" s="256">
        <v>14.16</v>
      </c>
      <c r="F58" s="337"/>
      <c r="G58" s="257"/>
      <c r="H58" s="258"/>
      <c r="I58" s="253"/>
      <c r="J58" s="259"/>
      <c r="K58" s="253"/>
      <c r="M58" s="254" t="s">
        <v>114</v>
      </c>
      <c r="O58" s="243"/>
    </row>
    <row r="59" spans="1:80" x14ac:dyDescent="0.2">
      <c r="A59" s="252"/>
      <c r="B59" s="255"/>
      <c r="C59" s="309" t="s">
        <v>115</v>
      </c>
      <c r="D59" s="310"/>
      <c r="E59" s="256">
        <v>14.16</v>
      </c>
      <c r="F59" s="337"/>
      <c r="G59" s="257"/>
      <c r="H59" s="258"/>
      <c r="I59" s="253"/>
      <c r="J59" s="259"/>
      <c r="K59" s="253"/>
      <c r="M59" s="254" t="s">
        <v>115</v>
      </c>
      <c r="O59" s="243"/>
    </row>
    <row r="60" spans="1:80" x14ac:dyDescent="0.2">
      <c r="A60" s="252"/>
      <c r="B60" s="255"/>
      <c r="C60" s="309" t="s">
        <v>116</v>
      </c>
      <c r="D60" s="310"/>
      <c r="E60" s="256">
        <v>28.32</v>
      </c>
      <c r="F60" s="337"/>
      <c r="G60" s="257"/>
      <c r="H60" s="258"/>
      <c r="I60" s="253"/>
      <c r="J60" s="259"/>
      <c r="K60" s="253"/>
      <c r="M60" s="254" t="s">
        <v>116</v>
      </c>
      <c r="O60" s="243"/>
    </row>
    <row r="61" spans="1:80" x14ac:dyDescent="0.2">
      <c r="A61" s="252"/>
      <c r="B61" s="255"/>
      <c r="C61" s="309" t="s">
        <v>117</v>
      </c>
      <c r="D61" s="310"/>
      <c r="E61" s="256">
        <v>24.6</v>
      </c>
      <c r="F61" s="337"/>
      <c r="G61" s="257"/>
      <c r="H61" s="258"/>
      <c r="I61" s="253"/>
      <c r="J61" s="259"/>
      <c r="K61" s="253"/>
      <c r="M61" s="254" t="s">
        <v>117</v>
      </c>
      <c r="O61" s="243"/>
    </row>
    <row r="62" spans="1:80" x14ac:dyDescent="0.2">
      <c r="A62" s="252"/>
      <c r="B62" s="255"/>
      <c r="C62" s="309" t="s">
        <v>118</v>
      </c>
      <c r="D62" s="310"/>
      <c r="E62" s="256">
        <v>21.4</v>
      </c>
      <c r="F62" s="337"/>
      <c r="G62" s="257"/>
      <c r="H62" s="258"/>
      <c r="I62" s="253"/>
      <c r="J62" s="259"/>
      <c r="K62" s="253"/>
      <c r="M62" s="254" t="s">
        <v>118</v>
      </c>
      <c r="O62" s="243"/>
    </row>
    <row r="63" spans="1:80" x14ac:dyDescent="0.2">
      <c r="A63" s="252"/>
      <c r="B63" s="255"/>
      <c r="C63" s="309" t="s">
        <v>119</v>
      </c>
      <c r="D63" s="310"/>
      <c r="E63" s="256">
        <v>65.599999999999994</v>
      </c>
      <c r="F63" s="337"/>
      <c r="G63" s="257"/>
      <c r="H63" s="258"/>
      <c r="I63" s="253"/>
      <c r="J63" s="259"/>
      <c r="K63" s="253"/>
      <c r="M63" s="254" t="s">
        <v>119</v>
      </c>
      <c r="O63" s="243"/>
    </row>
    <row r="64" spans="1:80" x14ac:dyDescent="0.2">
      <c r="A64" s="252"/>
      <c r="B64" s="255"/>
      <c r="C64" s="309" t="s">
        <v>120</v>
      </c>
      <c r="D64" s="310"/>
      <c r="E64" s="256">
        <v>10.8</v>
      </c>
      <c r="F64" s="337"/>
      <c r="G64" s="257"/>
      <c r="H64" s="258"/>
      <c r="I64" s="253"/>
      <c r="J64" s="259"/>
      <c r="K64" s="253"/>
      <c r="M64" s="254" t="s">
        <v>120</v>
      </c>
      <c r="O64" s="243"/>
    </row>
    <row r="65" spans="1:80" x14ac:dyDescent="0.2">
      <c r="A65" s="252"/>
      <c r="B65" s="255"/>
      <c r="C65" s="311" t="s">
        <v>121</v>
      </c>
      <c r="D65" s="310"/>
      <c r="E65" s="280">
        <v>179.04000000000002</v>
      </c>
      <c r="F65" s="337"/>
      <c r="G65" s="257"/>
      <c r="H65" s="258"/>
      <c r="I65" s="253"/>
      <c r="J65" s="259"/>
      <c r="K65" s="253"/>
      <c r="M65" s="254" t="s">
        <v>121</v>
      </c>
      <c r="O65" s="243"/>
    </row>
    <row r="66" spans="1:80" x14ac:dyDescent="0.2">
      <c r="A66" s="260"/>
      <c r="B66" s="261" t="s">
        <v>100</v>
      </c>
      <c r="C66" s="262" t="s">
        <v>145</v>
      </c>
      <c r="D66" s="263"/>
      <c r="E66" s="264"/>
      <c r="F66" s="338"/>
      <c r="G66" s="266">
        <f>SUM(G54:G65)</f>
        <v>0</v>
      </c>
      <c r="H66" s="267"/>
      <c r="I66" s="268">
        <f>SUM(I54:I65)</f>
        <v>0.42611520000000003</v>
      </c>
      <c r="J66" s="267"/>
      <c r="K66" s="268">
        <f>SUM(K54:K65)</f>
        <v>0</v>
      </c>
      <c r="O66" s="243">
        <v>4</v>
      </c>
      <c r="BA66" s="269">
        <f>SUM(BA54:BA65)</f>
        <v>0</v>
      </c>
      <c r="BB66" s="269">
        <f>SUM(BB54:BB65)</f>
        <v>0</v>
      </c>
      <c r="BC66" s="269">
        <f>SUM(BC54:BC65)</f>
        <v>0</v>
      </c>
      <c r="BD66" s="269">
        <f>SUM(BD54:BD65)</f>
        <v>0</v>
      </c>
      <c r="BE66" s="269">
        <f>SUM(BE54:BE65)</f>
        <v>0</v>
      </c>
    </row>
    <row r="67" spans="1:80" x14ac:dyDescent="0.2">
      <c r="A67" s="233" t="s">
        <v>98</v>
      </c>
      <c r="B67" s="234" t="s">
        <v>147</v>
      </c>
      <c r="C67" s="235" t="s">
        <v>148</v>
      </c>
      <c r="D67" s="236"/>
      <c r="E67" s="237"/>
      <c r="F67" s="339"/>
      <c r="G67" s="238"/>
      <c r="H67" s="239"/>
      <c r="I67" s="240"/>
      <c r="J67" s="241"/>
      <c r="K67" s="242"/>
      <c r="O67" s="243">
        <v>1</v>
      </c>
    </row>
    <row r="68" spans="1:80" x14ac:dyDescent="0.2">
      <c r="A68" s="244">
        <v>7</v>
      </c>
      <c r="B68" s="245" t="s">
        <v>150</v>
      </c>
      <c r="C68" s="246" t="s">
        <v>151</v>
      </c>
      <c r="D68" s="247" t="s">
        <v>112</v>
      </c>
      <c r="E68" s="248">
        <v>22.162800000000001</v>
      </c>
      <c r="F68" s="336"/>
      <c r="G68" s="249">
        <f>E68*F68</f>
        <v>0</v>
      </c>
      <c r="H68" s="250">
        <v>4.9840000000000002E-2</v>
      </c>
      <c r="I68" s="251">
        <f>E68*H68</f>
        <v>1.1045939520000001</v>
      </c>
      <c r="J68" s="250">
        <v>0</v>
      </c>
      <c r="K68" s="251">
        <f>E68*J68</f>
        <v>0</v>
      </c>
      <c r="O68" s="243">
        <v>2</v>
      </c>
      <c r="AA68" s="216">
        <v>1</v>
      </c>
      <c r="AB68" s="216">
        <v>1</v>
      </c>
      <c r="AC68" s="216">
        <v>1</v>
      </c>
      <c r="AZ68" s="216">
        <v>1</v>
      </c>
      <c r="BA68" s="216">
        <f>IF(AZ68=1,G68,0)</f>
        <v>0</v>
      </c>
      <c r="BB68" s="216">
        <f>IF(AZ68=2,G68,0)</f>
        <v>0</v>
      </c>
      <c r="BC68" s="216">
        <f>IF(AZ68=3,G68,0)</f>
        <v>0</v>
      </c>
      <c r="BD68" s="216">
        <f>IF(AZ68=4,G68,0)</f>
        <v>0</v>
      </c>
      <c r="BE68" s="216">
        <f>IF(AZ68=5,G68,0)</f>
        <v>0</v>
      </c>
      <c r="CA68" s="243">
        <v>1</v>
      </c>
      <c r="CB68" s="243">
        <v>1</v>
      </c>
    </row>
    <row r="69" spans="1:80" x14ac:dyDescent="0.2">
      <c r="A69" s="252"/>
      <c r="B69" s="255"/>
      <c r="C69" s="309" t="s">
        <v>152</v>
      </c>
      <c r="D69" s="310"/>
      <c r="E69" s="256">
        <v>0</v>
      </c>
      <c r="F69" s="337"/>
      <c r="G69" s="257"/>
      <c r="H69" s="258"/>
      <c r="I69" s="253"/>
      <c r="J69" s="259"/>
      <c r="K69" s="253"/>
      <c r="M69" s="254" t="s">
        <v>152</v>
      </c>
      <c r="O69" s="243"/>
    </row>
    <row r="70" spans="1:80" x14ac:dyDescent="0.2">
      <c r="A70" s="252"/>
      <c r="B70" s="255"/>
      <c r="C70" s="309" t="s">
        <v>113</v>
      </c>
      <c r="D70" s="310"/>
      <c r="E70" s="256">
        <v>0</v>
      </c>
      <c r="F70" s="337"/>
      <c r="G70" s="257"/>
      <c r="H70" s="258"/>
      <c r="I70" s="253"/>
      <c r="J70" s="259"/>
      <c r="K70" s="253"/>
      <c r="M70" s="254" t="s">
        <v>113</v>
      </c>
      <c r="O70" s="243"/>
    </row>
    <row r="71" spans="1:80" x14ac:dyDescent="0.2">
      <c r="A71" s="252"/>
      <c r="B71" s="255"/>
      <c r="C71" s="309" t="s">
        <v>153</v>
      </c>
      <c r="D71" s="310"/>
      <c r="E71" s="256">
        <v>5.4</v>
      </c>
      <c r="F71" s="337"/>
      <c r="G71" s="257"/>
      <c r="H71" s="258"/>
      <c r="I71" s="253"/>
      <c r="J71" s="259"/>
      <c r="K71" s="253"/>
      <c r="M71" s="254" t="s">
        <v>153</v>
      </c>
      <c r="O71" s="243"/>
    </row>
    <row r="72" spans="1:80" x14ac:dyDescent="0.2">
      <c r="A72" s="252"/>
      <c r="B72" s="255"/>
      <c r="C72" s="309" t="s">
        <v>154</v>
      </c>
      <c r="D72" s="310"/>
      <c r="E72" s="256">
        <v>5.4</v>
      </c>
      <c r="F72" s="337"/>
      <c r="G72" s="257"/>
      <c r="H72" s="258"/>
      <c r="I72" s="253"/>
      <c r="J72" s="259"/>
      <c r="K72" s="253"/>
      <c r="M72" s="254" t="s">
        <v>154</v>
      </c>
      <c r="O72" s="243"/>
    </row>
    <row r="73" spans="1:80" x14ac:dyDescent="0.2">
      <c r="A73" s="252"/>
      <c r="B73" s="255"/>
      <c r="C73" s="309" t="s">
        <v>155</v>
      </c>
      <c r="D73" s="310"/>
      <c r="E73" s="256">
        <v>10.8</v>
      </c>
      <c r="F73" s="337"/>
      <c r="G73" s="257"/>
      <c r="H73" s="258"/>
      <c r="I73" s="253"/>
      <c r="J73" s="259"/>
      <c r="K73" s="253"/>
      <c r="M73" s="254" t="s">
        <v>155</v>
      </c>
      <c r="O73" s="243"/>
    </row>
    <row r="74" spans="1:80" x14ac:dyDescent="0.2">
      <c r="A74" s="252"/>
      <c r="B74" s="255"/>
      <c r="C74" s="309" t="s">
        <v>156</v>
      </c>
      <c r="D74" s="310"/>
      <c r="E74" s="256">
        <v>7.08</v>
      </c>
      <c r="F74" s="337"/>
      <c r="G74" s="257"/>
      <c r="H74" s="258"/>
      <c r="I74" s="253"/>
      <c r="J74" s="259"/>
      <c r="K74" s="253"/>
      <c r="M74" s="254" t="s">
        <v>156</v>
      </c>
      <c r="O74" s="243"/>
    </row>
    <row r="75" spans="1:80" x14ac:dyDescent="0.2">
      <c r="A75" s="252"/>
      <c r="B75" s="255"/>
      <c r="C75" s="309" t="s">
        <v>157</v>
      </c>
      <c r="D75" s="310"/>
      <c r="E75" s="256">
        <v>9.56</v>
      </c>
      <c r="F75" s="337"/>
      <c r="G75" s="257"/>
      <c r="H75" s="258"/>
      <c r="I75" s="253"/>
      <c r="J75" s="259"/>
      <c r="K75" s="253"/>
      <c r="M75" s="254" t="s">
        <v>157</v>
      </c>
      <c r="O75" s="243"/>
    </row>
    <row r="76" spans="1:80" x14ac:dyDescent="0.2">
      <c r="A76" s="252"/>
      <c r="B76" s="255"/>
      <c r="C76" s="309" t="s">
        <v>158</v>
      </c>
      <c r="D76" s="310"/>
      <c r="E76" s="256">
        <v>18.88</v>
      </c>
      <c r="F76" s="337"/>
      <c r="G76" s="257"/>
      <c r="H76" s="258"/>
      <c r="I76" s="253"/>
      <c r="J76" s="259"/>
      <c r="K76" s="253"/>
      <c r="M76" s="254" t="s">
        <v>158</v>
      </c>
      <c r="O76" s="243"/>
    </row>
    <row r="77" spans="1:80" x14ac:dyDescent="0.2">
      <c r="A77" s="252"/>
      <c r="B77" s="255"/>
      <c r="C77" s="309" t="s">
        <v>159</v>
      </c>
      <c r="D77" s="310"/>
      <c r="E77" s="256">
        <v>3.6</v>
      </c>
      <c r="F77" s="337"/>
      <c r="G77" s="257"/>
      <c r="H77" s="258"/>
      <c r="I77" s="253"/>
      <c r="J77" s="259"/>
      <c r="K77" s="253"/>
      <c r="M77" s="254" t="s">
        <v>159</v>
      </c>
      <c r="O77" s="243"/>
    </row>
    <row r="78" spans="1:80" x14ac:dyDescent="0.2">
      <c r="A78" s="252"/>
      <c r="B78" s="255"/>
      <c r="C78" s="311" t="s">
        <v>121</v>
      </c>
      <c r="D78" s="310"/>
      <c r="E78" s="280">
        <v>60.720000000000006</v>
      </c>
      <c r="F78" s="337"/>
      <c r="G78" s="257"/>
      <c r="H78" s="258"/>
      <c r="I78" s="253"/>
      <c r="J78" s="259"/>
      <c r="K78" s="253"/>
      <c r="M78" s="254" t="s">
        <v>121</v>
      </c>
      <c r="O78" s="243"/>
    </row>
    <row r="79" spans="1:80" x14ac:dyDescent="0.2">
      <c r="A79" s="252"/>
      <c r="B79" s="255"/>
      <c r="C79" s="309" t="s">
        <v>160</v>
      </c>
      <c r="D79" s="310"/>
      <c r="E79" s="256">
        <v>-38.557200000000002</v>
      </c>
      <c r="F79" s="337"/>
      <c r="G79" s="257"/>
      <c r="H79" s="258"/>
      <c r="I79" s="253"/>
      <c r="J79" s="259"/>
      <c r="K79" s="253"/>
      <c r="M79" s="254" t="s">
        <v>160</v>
      </c>
      <c r="O79" s="243"/>
    </row>
    <row r="80" spans="1:80" x14ac:dyDescent="0.2">
      <c r="A80" s="260"/>
      <c r="B80" s="261" t="s">
        <v>100</v>
      </c>
      <c r="C80" s="262" t="s">
        <v>149</v>
      </c>
      <c r="D80" s="263"/>
      <c r="E80" s="264"/>
      <c r="F80" s="338"/>
      <c r="G80" s="266">
        <f>SUM(G67:G79)</f>
        <v>0</v>
      </c>
      <c r="H80" s="267"/>
      <c r="I80" s="268">
        <f>SUM(I67:I79)</f>
        <v>1.1045939520000001</v>
      </c>
      <c r="J80" s="267"/>
      <c r="K80" s="268">
        <f>SUM(K67:K79)</f>
        <v>0</v>
      </c>
      <c r="O80" s="243">
        <v>4</v>
      </c>
      <c r="BA80" s="269">
        <f>SUM(BA67:BA79)</f>
        <v>0</v>
      </c>
      <c r="BB80" s="269">
        <f>SUM(BB67:BB79)</f>
        <v>0</v>
      </c>
      <c r="BC80" s="269">
        <f>SUM(BC67:BC79)</f>
        <v>0</v>
      </c>
      <c r="BD80" s="269">
        <f>SUM(BD67:BD79)</f>
        <v>0</v>
      </c>
      <c r="BE80" s="269">
        <f>SUM(BE67:BE79)</f>
        <v>0</v>
      </c>
    </row>
    <row r="81" spans="1:80" x14ac:dyDescent="0.2">
      <c r="A81" s="233" t="s">
        <v>98</v>
      </c>
      <c r="B81" s="234" t="s">
        <v>161</v>
      </c>
      <c r="C81" s="235" t="s">
        <v>162</v>
      </c>
      <c r="D81" s="236"/>
      <c r="E81" s="237"/>
      <c r="F81" s="339"/>
      <c r="G81" s="238"/>
      <c r="H81" s="239"/>
      <c r="I81" s="240"/>
      <c r="J81" s="241"/>
      <c r="K81" s="242"/>
      <c r="O81" s="243">
        <v>1</v>
      </c>
    </row>
    <row r="82" spans="1:80" ht="22.5" x14ac:dyDescent="0.2">
      <c r="A82" s="244">
        <v>8</v>
      </c>
      <c r="B82" s="245" t="s">
        <v>164</v>
      </c>
      <c r="C82" s="246" t="s">
        <v>165</v>
      </c>
      <c r="D82" s="247" t="s">
        <v>128</v>
      </c>
      <c r="E82" s="248">
        <v>60.72</v>
      </c>
      <c r="F82" s="336"/>
      <c r="G82" s="249">
        <f>E82*F82</f>
        <v>0</v>
      </c>
      <c r="H82" s="250">
        <v>7.4599999999999996E-3</v>
      </c>
      <c r="I82" s="251">
        <f>E82*H82</f>
        <v>0.45297119999999996</v>
      </c>
      <c r="J82" s="250">
        <v>0</v>
      </c>
      <c r="K82" s="251">
        <f>E82*J82</f>
        <v>0</v>
      </c>
      <c r="O82" s="243">
        <v>2</v>
      </c>
      <c r="AA82" s="216">
        <v>1</v>
      </c>
      <c r="AB82" s="216">
        <v>1</v>
      </c>
      <c r="AC82" s="216">
        <v>1</v>
      </c>
      <c r="AZ82" s="216">
        <v>1</v>
      </c>
      <c r="BA82" s="216">
        <f>IF(AZ82=1,G82,0)</f>
        <v>0</v>
      </c>
      <c r="BB82" s="216">
        <f>IF(AZ82=2,G82,0)</f>
        <v>0</v>
      </c>
      <c r="BC82" s="216">
        <f>IF(AZ82=3,G82,0)</f>
        <v>0</v>
      </c>
      <c r="BD82" s="216">
        <f>IF(AZ82=4,G82,0)</f>
        <v>0</v>
      </c>
      <c r="BE82" s="216">
        <f>IF(AZ82=5,G82,0)</f>
        <v>0</v>
      </c>
      <c r="CA82" s="243">
        <v>1</v>
      </c>
      <c r="CB82" s="243">
        <v>1</v>
      </c>
    </row>
    <row r="83" spans="1:80" x14ac:dyDescent="0.2">
      <c r="A83" s="252"/>
      <c r="B83" s="255"/>
      <c r="C83" s="309" t="s">
        <v>166</v>
      </c>
      <c r="D83" s="310"/>
      <c r="E83" s="256">
        <v>0</v>
      </c>
      <c r="F83" s="337"/>
      <c r="G83" s="257"/>
      <c r="H83" s="258"/>
      <c r="I83" s="253"/>
      <c r="J83" s="259"/>
      <c r="K83" s="253"/>
      <c r="M83" s="254" t="s">
        <v>166</v>
      </c>
      <c r="O83" s="243"/>
    </row>
    <row r="84" spans="1:80" x14ac:dyDescent="0.2">
      <c r="A84" s="252"/>
      <c r="B84" s="255"/>
      <c r="C84" s="309" t="s">
        <v>113</v>
      </c>
      <c r="D84" s="310"/>
      <c r="E84" s="256">
        <v>0</v>
      </c>
      <c r="F84" s="337"/>
      <c r="G84" s="257"/>
      <c r="H84" s="258"/>
      <c r="I84" s="253"/>
      <c r="J84" s="259"/>
      <c r="K84" s="253"/>
      <c r="M84" s="254" t="s">
        <v>113</v>
      </c>
      <c r="O84" s="243"/>
    </row>
    <row r="85" spans="1:80" x14ac:dyDescent="0.2">
      <c r="A85" s="252"/>
      <c r="B85" s="255"/>
      <c r="C85" s="309" t="s">
        <v>153</v>
      </c>
      <c r="D85" s="310"/>
      <c r="E85" s="256">
        <v>5.4</v>
      </c>
      <c r="F85" s="337"/>
      <c r="G85" s="257"/>
      <c r="H85" s="258"/>
      <c r="I85" s="253"/>
      <c r="J85" s="259"/>
      <c r="K85" s="253"/>
      <c r="M85" s="254" t="s">
        <v>153</v>
      </c>
      <c r="O85" s="243"/>
    </row>
    <row r="86" spans="1:80" x14ac:dyDescent="0.2">
      <c r="A86" s="252"/>
      <c r="B86" s="255"/>
      <c r="C86" s="309" t="s">
        <v>154</v>
      </c>
      <c r="D86" s="310"/>
      <c r="E86" s="256">
        <v>5.4</v>
      </c>
      <c r="F86" s="337"/>
      <c r="G86" s="257"/>
      <c r="H86" s="258"/>
      <c r="I86" s="253"/>
      <c r="J86" s="259"/>
      <c r="K86" s="253"/>
      <c r="M86" s="254" t="s">
        <v>154</v>
      </c>
      <c r="O86" s="243"/>
    </row>
    <row r="87" spans="1:80" x14ac:dyDescent="0.2">
      <c r="A87" s="252"/>
      <c r="B87" s="255"/>
      <c r="C87" s="309" t="s">
        <v>155</v>
      </c>
      <c r="D87" s="310"/>
      <c r="E87" s="256">
        <v>10.8</v>
      </c>
      <c r="F87" s="337"/>
      <c r="G87" s="257"/>
      <c r="H87" s="258"/>
      <c r="I87" s="253"/>
      <c r="J87" s="259"/>
      <c r="K87" s="253"/>
      <c r="M87" s="254" t="s">
        <v>155</v>
      </c>
      <c r="O87" s="243"/>
    </row>
    <row r="88" spans="1:80" x14ac:dyDescent="0.2">
      <c r="A88" s="252"/>
      <c r="B88" s="255"/>
      <c r="C88" s="309" t="s">
        <v>156</v>
      </c>
      <c r="D88" s="310"/>
      <c r="E88" s="256">
        <v>7.08</v>
      </c>
      <c r="F88" s="337"/>
      <c r="G88" s="257"/>
      <c r="H88" s="258"/>
      <c r="I88" s="253"/>
      <c r="J88" s="259"/>
      <c r="K88" s="253"/>
      <c r="M88" s="254" t="s">
        <v>156</v>
      </c>
      <c r="O88" s="243"/>
    </row>
    <row r="89" spans="1:80" x14ac:dyDescent="0.2">
      <c r="A89" s="252"/>
      <c r="B89" s="255"/>
      <c r="C89" s="309" t="s">
        <v>157</v>
      </c>
      <c r="D89" s="310"/>
      <c r="E89" s="256">
        <v>9.56</v>
      </c>
      <c r="F89" s="337"/>
      <c r="G89" s="257"/>
      <c r="H89" s="258"/>
      <c r="I89" s="253"/>
      <c r="J89" s="259"/>
      <c r="K89" s="253"/>
      <c r="M89" s="254" t="s">
        <v>157</v>
      </c>
      <c r="O89" s="243"/>
    </row>
    <row r="90" spans="1:80" x14ac:dyDescent="0.2">
      <c r="A90" s="252"/>
      <c r="B90" s="255"/>
      <c r="C90" s="309" t="s">
        <v>158</v>
      </c>
      <c r="D90" s="310"/>
      <c r="E90" s="256">
        <v>18.88</v>
      </c>
      <c r="F90" s="337"/>
      <c r="G90" s="257"/>
      <c r="H90" s="258"/>
      <c r="I90" s="253"/>
      <c r="J90" s="259"/>
      <c r="K90" s="253"/>
      <c r="M90" s="254" t="s">
        <v>158</v>
      </c>
      <c r="O90" s="243"/>
    </row>
    <row r="91" spans="1:80" x14ac:dyDescent="0.2">
      <c r="A91" s="252"/>
      <c r="B91" s="255"/>
      <c r="C91" s="309" t="s">
        <v>159</v>
      </c>
      <c r="D91" s="310"/>
      <c r="E91" s="256">
        <v>3.6</v>
      </c>
      <c r="F91" s="337"/>
      <c r="G91" s="257"/>
      <c r="H91" s="258"/>
      <c r="I91" s="253"/>
      <c r="J91" s="259"/>
      <c r="K91" s="253"/>
      <c r="M91" s="254" t="s">
        <v>159</v>
      </c>
      <c r="O91" s="243"/>
    </row>
    <row r="92" spans="1:80" x14ac:dyDescent="0.2">
      <c r="A92" s="252"/>
      <c r="B92" s="255"/>
      <c r="C92" s="311" t="s">
        <v>121</v>
      </c>
      <c r="D92" s="310"/>
      <c r="E92" s="280">
        <v>60.720000000000006</v>
      </c>
      <c r="F92" s="337"/>
      <c r="G92" s="257"/>
      <c r="H92" s="258"/>
      <c r="I92" s="253"/>
      <c r="J92" s="259"/>
      <c r="K92" s="253"/>
      <c r="M92" s="254" t="s">
        <v>121</v>
      </c>
      <c r="O92" s="243"/>
    </row>
    <row r="93" spans="1:80" x14ac:dyDescent="0.2">
      <c r="A93" s="260"/>
      <c r="B93" s="261" t="s">
        <v>100</v>
      </c>
      <c r="C93" s="262" t="s">
        <v>163</v>
      </c>
      <c r="D93" s="263"/>
      <c r="E93" s="264"/>
      <c r="F93" s="338"/>
      <c r="G93" s="266">
        <f>SUM(G81:G92)</f>
        <v>0</v>
      </c>
      <c r="H93" s="267"/>
      <c r="I93" s="268">
        <f>SUM(I81:I92)</f>
        <v>0.45297119999999996</v>
      </c>
      <c r="J93" s="267"/>
      <c r="K93" s="268">
        <f>SUM(K81:K92)</f>
        <v>0</v>
      </c>
      <c r="O93" s="243">
        <v>4</v>
      </c>
      <c r="BA93" s="269">
        <f>SUM(BA81:BA92)</f>
        <v>0</v>
      </c>
      <c r="BB93" s="269">
        <f>SUM(BB81:BB92)</f>
        <v>0</v>
      </c>
      <c r="BC93" s="269">
        <f>SUM(BC81:BC92)</f>
        <v>0</v>
      </c>
      <c r="BD93" s="269">
        <f>SUM(BD81:BD92)</f>
        <v>0</v>
      </c>
      <c r="BE93" s="269">
        <f>SUM(BE81:BE92)</f>
        <v>0</v>
      </c>
    </row>
    <row r="94" spans="1:80" x14ac:dyDescent="0.2">
      <c r="A94" s="233" t="s">
        <v>98</v>
      </c>
      <c r="B94" s="234" t="s">
        <v>167</v>
      </c>
      <c r="C94" s="235" t="s">
        <v>168</v>
      </c>
      <c r="D94" s="236"/>
      <c r="E94" s="237"/>
      <c r="F94" s="339"/>
      <c r="G94" s="238"/>
      <c r="H94" s="239"/>
      <c r="I94" s="240"/>
      <c r="J94" s="241"/>
      <c r="K94" s="242"/>
      <c r="O94" s="243">
        <v>1</v>
      </c>
    </row>
    <row r="95" spans="1:80" ht="22.5" x14ac:dyDescent="0.2">
      <c r="A95" s="244">
        <v>9</v>
      </c>
      <c r="B95" s="245" t="s">
        <v>170</v>
      </c>
      <c r="C95" s="246" t="s">
        <v>171</v>
      </c>
      <c r="D95" s="247" t="s">
        <v>172</v>
      </c>
      <c r="E95" s="248">
        <v>42</v>
      </c>
      <c r="F95" s="336"/>
      <c r="G95" s="249">
        <f>E95*F95</f>
        <v>0</v>
      </c>
      <c r="H95" s="250">
        <v>0</v>
      </c>
      <c r="I95" s="251">
        <f>E95*H95</f>
        <v>0</v>
      </c>
      <c r="J95" s="250">
        <v>0</v>
      </c>
      <c r="K95" s="251">
        <f>E95*J95</f>
        <v>0</v>
      </c>
      <c r="O95" s="243">
        <v>2</v>
      </c>
      <c r="AA95" s="216">
        <v>1</v>
      </c>
      <c r="AB95" s="216">
        <v>1</v>
      </c>
      <c r="AC95" s="216">
        <v>1</v>
      </c>
      <c r="AZ95" s="216">
        <v>1</v>
      </c>
      <c r="BA95" s="216">
        <f>IF(AZ95=1,G95,0)</f>
        <v>0</v>
      </c>
      <c r="BB95" s="216">
        <f>IF(AZ95=2,G95,0)</f>
        <v>0</v>
      </c>
      <c r="BC95" s="216">
        <f>IF(AZ95=3,G95,0)</f>
        <v>0</v>
      </c>
      <c r="BD95" s="216">
        <f>IF(AZ95=4,G95,0)</f>
        <v>0</v>
      </c>
      <c r="BE95" s="216">
        <f>IF(AZ95=5,G95,0)</f>
        <v>0</v>
      </c>
      <c r="CA95" s="243">
        <v>1</v>
      </c>
      <c r="CB95" s="243">
        <v>1</v>
      </c>
    </row>
    <row r="96" spans="1:80" x14ac:dyDescent="0.2">
      <c r="A96" s="252"/>
      <c r="B96" s="255"/>
      <c r="C96" s="309" t="s">
        <v>173</v>
      </c>
      <c r="D96" s="310"/>
      <c r="E96" s="256">
        <v>0</v>
      </c>
      <c r="F96" s="337"/>
      <c r="G96" s="257"/>
      <c r="H96" s="258"/>
      <c r="I96" s="253"/>
      <c r="J96" s="259"/>
      <c r="K96" s="253"/>
      <c r="M96" s="254" t="s">
        <v>173</v>
      </c>
      <c r="O96" s="243"/>
    </row>
    <row r="97" spans="1:80" x14ac:dyDescent="0.2">
      <c r="A97" s="252"/>
      <c r="B97" s="255"/>
      <c r="C97" s="309" t="s">
        <v>174</v>
      </c>
      <c r="D97" s="310"/>
      <c r="E97" s="256">
        <v>0</v>
      </c>
      <c r="F97" s="337"/>
      <c r="G97" s="257"/>
      <c r="H97" s="258"/>
      <c r="I97" s="253"/>
      <c r="J97" s="259"/>
      <c r="K97" s="253"/>
      <c r="M97" s="254" t="s">
        <v>174</v>
      </c>
      <c r="O97" s="243"/>
    </row>
    <row r="98" spans="1:80" x14ac:dyDescent="0.2">
      <c r="A98" s="252"/>
      <c r="B98" s="255"/>
      <c r="C98" s="309" t="s">
        <v>113</v>
      </c>
      <c r="D98" s="310"/>
      <c r="E98" s="256">
        <v>0</v>
      </c>
      <c r="F98" s="337"/>
      <c r="G98" s="257"/>
      <c r="H98" s="258"/>
      <c r="I98" s="253"/>
      <c r="J98" s="259"/>
      <c r="K98" s="253"/>
      <c r="M98" s="254" t="s">
        <v>113</v>
      </c>
      <c r="O98" s="243"/>
    </row>
    <row r="99" spans="1:80" x14ac:dyDescent="0.2">
      <c r="A99" s="252"/>
      <c r="B99" s="255"/>
      <c r="C99" s="309" t="s">
        <v>175</v>
      </c>
      <c r="D99" s="310"/>
      <c r="E99" s="256">
        <v>3</v>
      </c>
      <c r="F99" s="337"/>
      <c r="G99" s="257"/>
      <c r="H99" s="258"/>
      <c r="I99" s="253"/>
      <c r="J99" s="259"/>
      <c r="K99" s="253"/>
      <c r="M99" s="254" t="s">
        <v>175</v>
      </c>
      <c r="O99" s="243"/>
    </row>
    <row r="100" spans="1:80" x14ac:dyDescent="0.2">
      <c r="A100" s="252"/>
      <c r="B100" s="255"/>
      <c r="C100" s="309" t="s">
        <v>176</v>
      </c>
      <c r="D100" s="310"/>
      <c r="E100" s="256">
        <v>3</v>
      </c>
      <c r="F100" s="337"/>
      <c r="G100" s="257"/>
      <c r="H100" s="258"/>
      <c r="I100" s="253"/>
      <c r="J100" s="259"/>
      <c r="K100" s="253"/>
      <c r="M100" s="254" t="s">
        <v>176</v>
      </c>
      <c r="O100" s="243"/>
    </row>
    <row r="101" spans="1:80" x14ac:dyDescent="0.2">
      <c r="A101" s="252"/>
      <c r="B101" s="255"/>
      <c r="C101" s="309" t="s">
        <v>177</v>
      </c>
      <c r="D101" s="310"/>
      <c r="E101" s="256">
        <v>6</v>
      </c>
      <c r="F101" s="337"/>
      <c r="G101" s="257"/>
      <c r="H101" s="258"/>
      <c r="I101" s="253"/>
      <c r="J101" s="259"/>
      <c r="K101" s="253"/>
      <c r="M101" s="254" t="s">
        <v>177</v>
      </c>
      <c r="O101" s="243"/>
    </row>
    <row r="102" spans="1:80" x14ac:dyDescent="0.2">
      <c r="A102" s="252"/>
      <c r="B102" s="255"/>
      <c r="C102" s="309" t="s">
        <v>178</v>
      </c>
      <c r="D102" s="310"/>
      <c r="E102" s="256">
        <v>6</v>
      </c>
      <c r="F102" s="337"/>
      <c r="G102" s="257"/>
      <c r="H102" s="258"/>
      <c r="I102" s="253"/>
      <c r="J102" s="259"/>
      <c r="K102" s="253"/>
      <c r="M102" s="254" t="s">
        <v>178</v>
      </c>
      <c r="O102" s="243"/>
    </row>
    <row r="103" spans="1:80" x14ac:dyDescent="0.2">
      <c r="A103" s="252"/>
      <c r="B103" s="255"/>
      <c r="C103" s="309" t="s">
        <v>179</v>
      </c>
      <c r="D103" s="310"/>
      <c r="E103" s="256">
        <v>4</v>
      </c>
      <c r="F103" s="337"/>
      <c r="G103" s="257"/>
      <c r="H103" s="258"/>
      <c r="I103" s="253"/>
      <c r="J103" s="259"/>
      <c r="K103" s="253"/>
      <c r="M103" s="254" t="s">
        <v>179</v>
      </c>
      <c r="O103" s="243"/>
    </row>
    <row r="104" spans="1:80" x14ac:dyDescent="0.2">
      <c r="A104" s="252"/>
      <c r="B104" s="255"/>
      <c r="C104" s="309" t="s">
        <v>180</v>
      </c>
      <c r="D104" s="310"/>
      <c r="E104" s="256">
        <v>16</v>
      </c>
      <c r="F104" s="337"/>
      <c r="G104" s="257"/>
      <c r="H104" s="258"/>
      <c r="I104" s="253"/>
      <c r="J104" s="259"/>
      <c r="K104" s="253"/>
      <c r="M104" s="254" t="s">
        <v>180</v>
      </c>
      <c r="O104" s="243"/>
    </row>
    <row r="105" spans="1:80" x14ac:dyDescent="0.2">
      <c r="A105" s="252"/>
      <c r="B105" s="255"/>
      <c r="C105" s="309" t="s">
        <v>181</v>
      </c>
      <c r="D105" s="310"/>
      <c r="E105" s="256">
        <v>4</v>
      </c>
      <c r="F105" s="337"/>
      <c r="G105" s="257"/>
      <c r="H105" s="258"/>
      <c r="I105" s="253"/>
      <c r="J105" s="259"/>
      <c r="K105" s="253"/>
      <c r="M105" s="254" t="s">
        <v>181</v>
      </c>
      <c r="O105" s="243"/>
    </row>
    <row r="106" spans="1:80" x14ac:dyDescent="0.2">
      <c r="A106" s="260"/>
      <c r="B106" s="261" t="s">
        <v>100</v>
      </c>
      <c r="C106" s="262" t="s">
        <v>169</v>
      </c>
      <c r="D106" s="263"/>
      <c r="E106" s="264"/>
      <c r="F106" s="338"/>
      <c r="G106" s="266">
        <f>SUM(G94:G105)</f>
        <v>0</v>
      </c>
      <c r="H106" s="267"/>
      <c r="I106" s="268">
        <f>SUM(I94:I105)</f>
        <v>0</v>
      </c>
      <c r="J106" s="267"/>
      <c r="K106" s="268">
        <f>SUM(K94:K105)</f>
        <v>0</v>
      </c>
      <c r="O106" s="243">
        <v>4</v>
      </c>
      <c r="BA106" s="269">
        <f>SUM(BA94:BA105)</f>
        <v>0</v>
      </c>
      <c r="BB106" s="269">
        <f>SUM(BB94:BB105)</f>
        <v>0</v>
      </c>
      <c r="BC106" s="269">
        <f>SUM(BC94:BC105)</f>
        <v>0</v>
      </c>
      <c r="BD106" s="269">
        <f>SUM(BD94:BD105)</f>
        <v>0</v>
      </c>
      <c r="BE106" s="269">
        <f>SUM(BE94:BE105)</f>
        <v>0</v>
      </c>
    </row>
    <row r="107" spans="1:80" x14ac:dyDescent="0.2">
      <c r="A107" s="233" t="s">
        <v>98</v>
      </c>
      <c r="B107" s="234" t="s">
        <v>182</v>
      </c>
      <c r="C107" s="235" t="s">
        <v>183</v>
      </c>
      <c r="D107" s="236"/>
      <c r="E107" s="237"/>
      <c r="F107" s="339"/>
      <c r="G107" s="238"/>
      <c r="H107" s="239"/>
      <c r="I107" s="240"/>
      <c r="J107" s="241"/>
      <c r="K107" s="242"/>
      <c r="O107" s="243">
        <v>1</v>
      </c>
    </row>
    <row r="108" spans="1:80" x14ac:dyDescent="0.2">
      <c r="A108" s="244">
        <v>10</v>
      </c>
      <c r="B108" s="245" t="s">
        <v>185</v>
      </c>
      <c r="C108" s="246" t="s">
        <v>186</v>
      </c>
      <c r="D108" s="247" t="s">
        <v>172</v>
      </c>
      <c r="E108" s="248">
        <v>100</v>
      </c>
      <c r="F108" s="336"/>
      <c r="G108" s="249">
        <f>E108*F108</f>
        <v>0</v>
      </c>
      <c r="H108" s="250">
        <v>0</v>
      </c>
      <c r="I108" s="251">
        <f>E108*H108</f>
        <v>0</v>
      </c>
      <c r="J108" s="250">
        <v>0</v>
      </c>
      <c r="K108" s="251">
        <f>E108*J108</f>
        <v>0</v>
      </c>
      <c r="O108" s="243">
        <v>2</v>
      </c>
      <c r="AA108" s="216">
        <v>1</v>
      </c>
      <c r="AB108" s="216">
        <v>1</v>
      </c>
      <c r="AC108" s="216">
        <v>1</v>
      </c>
      <c r="AZ108" s="216">
        <v>1</v>
      </c>
      <c r="BA108" s="216">
        <f>IF(AZ108=1,G108,0)</f>
        <v>0</v>
      </c>
      <c r="BB108" s="216">
        <f>IF(AZ108=2,G108,0)</f>
        <v>0</v>
      </c>
      <c r="BC108" s="216">
        <f>IF(AZ108=3,G108,0)</f>
        <v>0</v>
      </c>
      <c r="BD108" s="216">
        <f>IF(AZ108=4,G108,0)</f>
        <v>0</v>
      </c>
      <c r="BE108" s="216">
        <f>IF(AZ108=5,G108,0)</f>
        <v>0</v>
      </c>
      <c r="CA108" s="243">
        <v>1</v>
      </c>
      <c r="CB108" s="243">
        <v>1</v>
      </c>
    </row>
    <row r="109" spans="1:80" x14ac:dyDescent="0.2">
      <c r="A109" s="252"/>
      <c r="B109" s="255"/>
      <c r="C109" s="309" t="s">
        <v>113</v>
      </c>
      <c r="D109" s="310"/>
      <c r="E109" s="256">
        <v>0</v>
      </c>
      <c r="F109" s="337"/>
      <c r="G109" s="257"/>
      <c r="H109" s="258"/>
      <c r="I109" s="253"/>
      <c r="J109" s="259"/>
      <c r="K109" s="253"/>
      <c r="M109" s="254" t="s">
        <v>113</v>
      </c>
      <c r="O109" s="243"/>
    </row>
    <row r="110" spans="1:80" x14ac:dyDescent="0.2">
      <c r="A110" s="252"/>
      <c r="B110" s="255"/>
      <c r="C110" s="309" t="s">
        <v>187</v>
      </c>
      <c r="D110" s="310"/>
      <c r="E110" s="256">
        <v>9</v>
      </c>
      <c r="F110" s="337"/>
      <c r="G110" s="257"/>
      <c r="H110" s="258"/>
      <c r="I110" s="253"/>
      <c r="J110" s="259"/>
      <c r="K110" s="253"/>
      <c r="M110" s="254" t="s">
        <v>187</v>
      </c>
      <c r="O110" s="243"/>
    </row>
    <row r="111" spans="1:80" x14ac:dyDescent="0.2">
      <c r="A111" s="252"/>
      <c r="B111" s="255"/>
      <c r="C111" s="309" t="s">
        <v>188</v>
      </c>
      <c r="D111" s="310"/>
      <c r="E111" s="256">
        <v>9</v>
      </c>
      <c r="F111" s="337"/>
      <c r="G111" s="257"/>
      <c r="H111" s="258"/>
      <c r="I111" s="253"/>
      <c r="J111" s="259"/>
      <c r="K111" s="253"/>
      <c r="M111" s="254" t="s">
        <v>188</v>
      </c>
      <c r="O111" s="243"/>
    </row>
    <row r="112" spans="1:80" x14ac:dyDescent="0.2">
      <c r="A112" s="252"/>
      <c r="B112" s="255"/>
      <c r="C112" s="309" t="s">
        <v>189</v>
      </c>
      <c r="D112" s="310"/>
      <c r="E112" s="256">
        <v>18</v>
      </c>
      <c r="F112" s="337"/>
      <c r="G112" s="257"/>
      <c r="H112" s="258"/>
      <c r="I112" s="253"/>
      <c r="J112" s="259"/>
      <c r="K112" s="253"/>
      <c r="M112" s="254" t="s">
        <v>189</v>
      </c>
      <c r="O112" s="243"/>
    </row>
    <row r="113" spans="1:80" x14ac:dyDescent="0.2">
      <c r="A113" s="252"/>
      <c r="B113" s="255"/>
      <c r="C113" s="309" t="s">
        <v>190</v>
      </c>
      <c r="D113" s="310"/>
      <c r="E113" s="256">
        <v>12</v>
      </c>
      <c r="F113" s="337"/>
      <c r="G113" s="257"/>
      <c r="H113" s="258"/>
      <c r="I113" s="253"/>
      <c r="J113" s="259"/>
      <c r="K113" s="253"/>
      <c r="M113" s="254" t="s">
        <v>190</v>
      </c>
      <c r="O113" s="243"/>
    </row>
    <row r="114" spans="1:80" x14ac:dyDescent="0.2">
      <c r="A114" s="252"/>
      <c r="B114" s="255"/>
      <c r="C114" s="309" t="s">
        <v>191</v>
      </c>
      <c r="D114" s="310"/>
      <c r="E114" s="256">
        <v>12</v>
      </c>
      <c r="F114" s="337"/>
      <c r="G114" s="257"/>
      <c r="H114" s="258"/>
      <c r="I114" s="253"/>
      <c r="J114" s="259"/>
      <c r="K114" s="253"/>
      <c r="M114" s="254" t="s">
        <v>191</v>
      </c>
      <c r="O114" s="243"/>
    </row>
    <row r="115" spans="1:80" x14ac:dyDescent="0.2">
      <c r="A115" s="252"/>
      <c r="B115" s="255"/>
      <c r="C115" s="309" t="s">
        <v>192</v>
      </c>
      <c r="D115" s="310"/>
      <c r="E115" s="256">
        <v>32</v>
      </c>
      <c r="F115" s="337"/>
      <c r="G115" s="257"/>
      <c r="H115" s="258"/>
      <c r="I115" s="253"/>
      <c r="J115" s="259"/>
      <c r="K115" s="253"/>
      <c r="M115" s="254" t="s">
        <v>192</v>
      </c>
      <c r="O115" s="243"/>
    </row>
    <row r="116" spans="1:80" x14ac:dyDescent="0.2">
      <c r="A116" s="252"/>
      <c r="B116" s="255"/>
      <c r="C116" s="309" t="s">
        <v>193</v>
      </c>
      <c r="D116" s="310"/>
      <c r="E116" s="256">
        <v>8</v>
      </c>
      <c r="F116" s="337"/>
      <c r="G116" s="257"/>
      <c r="H116" s="258"/>
      <c r="I116" s="253"/>
      <c r="J116" s="259"/>
      <c r="K116" s="253"/>
      <c r="M116" s="254" t="s">
        <v>193</v>
      </c>
      <c r="O116" s="243"/>
    </row>
    <row r="117" spans="1:80" x14ac:dyDescent="0.2">
      <c r="A117" s="244">
        <v>11</v>
      </c>
      <c r="B117" s="245" t="s">
        <v>194</v>
      </c>
      <c r="C117" s="246" t="s">
        <v>195</v>
      </c>
      <c r="D117" s="247" t="s">
        <v>112</v>
      </c>
      <c r="E117" s="248">
        <v>3.24</v>
      </c>
      <c r="F117" s="336"/>
      <c r="G117" s="249">
        <f>E117*F117</f>
        <v>0</v>
      </c>
      <c r="H117" s="250">
        <v>2.1900000000000001E-3</v>
      </c>
      <c r="I117" s="251">
        <f>E117*H117</f>
        <v>7.0956000000000005E-3</v>
      </c>
      <c r="J117" s="250">
        <v>-4.1000000000000002E-2</v>
      </c>
      <c r="K117" s="251">
        <f>E117*J117</f>
        <v>-0.13284000000000001</v>
      </c>
      <c r="O117" s="243">
        <v>2</v>
      </c>
      <c r="AA117" s="216">
        <v>1</v>
      </c>
      <c r="AB117" s="216">
        <v>1</v>
      </c>
      <c r="AC117" s="216">
        <v>1</v>
      </c>
      <c r="AZ117" s="216">
        <v>1</v>
      </c>
      <c r="BA117" s="216">
        <f>IF(AZ117=1,G117,0)</f>
        <v>0</v>
      </c>
      <c r="BB117" s="216">
        <f>IF(AZ117=2,G117,0)</f>
        <v>0</v>
      </c>
      <c r="BC117" s="216">
        <f>IF(AZ117=3,G117,0)</f>
        <v>0</v>
      </c>
      <c r="BD117" s="216">
        <f>IF(AZ117=4,G117,0)</f>
        <v>0</v>
      </c>
      <c r="BE117" s="216">
        <f>IF(AZ117=5,G117,0)</f>
        <v>0</v>
      </c>
      <c r="CA117" s="243">
        <v>1</v>
      </c>
      <c r="CB117" s="243">
        <v>1</v>
      </c>
    </row>
    <row r="118" spans="1:80" x14ac:dyDescent="0.2">
      <c r="A118" s="252"/>
      <c r="B118" s="255"/>
      <c r="C118" s="309" t="s">
        <v>113</v>
      </c>
      <c r="D118" s="310"/>
      <c r="E118" s="256">
        <v>0</v>
      </c>
      <c r="F118" s="337"/>
      <c r="G118" s="257"/>
      <c r="H118" s="258"/>
      <c r="I118" s="253"/>
      <c r="J118" s="259"/>
      <c r="K118" s="253"/>
      <c r="M118" s="254" t="s">
        <v>113</v>
      </c>
      <c r="O118" s="243"/>
    </row>
    <row r="119" spans="1:80" x14ac:dyDescent="0.2">
      <c r="A119" s="252"/>
      <c r="B119" s="255"/>
      <c r="C119" s="309" t="s">
        <v>137</v>
      </c>
      <c r="D119" s="310"/>
      <c r="E119" s="256">
        <v>3.24</v>
      </c>
      <c r="F119" s="337"/>
      <c r="G119" s="257"/>
      <c r="H119" s="258"/>
      <c r="I119" s="253"/>
      <c r="J119" s="259"/>
      <c r="K119" s="253"/>
      <c r="M119" s="254" t="s">
        <v>137</v>
      </c>
      <c r="O119" s="243"/>
    </row>
    <row r="120" spans="1:80" x14ac:dyDescent="0.2">
      <c r="A120" s="244">
        <v>12</v>
      </c>
      <c r="B120" s="245" t="s">
        <v>196</v>
      </c>
      <c r="C120" s="246" t="s">
        <v>197</v>
      </c>
      <c r="D120" s="247" t="s">
        <v>112</v>
      </c>
      <c r="E120" s="248">
        <v>37.901600000000002</v>
      </c>
      <c r="F120" s="336"/>
      <c r="G120" s="249">
        <f>E120*F120</f>
        <v>0</v>
      </c>
      <c r="H120" s="250">
        <v>1E-3</v>
      </c>
      <c r="I120" s="251">
        <f>E120*H120</f>
        <v>3.7901600000000001E-2</v>
      </c>
      <c r="J120" s="250">
        <v>-3.1E-2</v>
      </c>
      <c r="K120" s="251">
        <f>E120*J120</f>
        <v>-1.1749496000000001</v>
      </c>
      <c r="O120" s="243">
        <v>2</v>
      </c>
      <c r="AA120" s="216">
        <v>1</v>
      </c>
      <c r="AB120" s="216">
        <v>1</v>
      </c>
      <c r="AC120" s="216">
        <v>1</v>
      </c>
      <c r="AZ120" s="216">
        <v>1</v>
      </c>
      <c r="BA120" s="216">
        <f>IF(AZ120=1,G120,0)</f>
        <v>0</v>
      </c>
      <c r="BB120" s="216">
        <f>IF(AZ120=2,G120,0)</f>
        <v>0</v>
      </c>
      <c r="BC120" s="216">
        <f>IF(AZ120=3,G120,0)</f>
        <v>0</v>
      </c>
      <c r="BD120" s="216">
        <f>IF(AZ120=4,G120,0)</f>
        <v>0</v>
      </c>
      <c r="BE120" s="216">
        <f>IF(AZ120=5,G120,0)</f>
        <v>0</v>
      </c>
      <c r="CA120" s="243">
        <v>1</v>
      </c>
      <c r="CB120" s="243">
        <v>1</v>
      </c>
    </row>
    <row r="121" spans="1:80" x14ac:dyDescent="0.2">
      <c r="A121" s="252"/>
      <c r="B121" s="255"/>
      <c r="C121" s="309" t="s">
        <v>113</v>
      </c>
      <c r="D121" s="310"/>
      <c r="E121" s="256">
        <v>0</v>
      </c>
      <c r="F121" s="337"/>
      <c r="G121" s="257"/>
      <c r="H121" s="258"/>
      <c r="I121" s="253"/>
      <c r="J121" s="259"/>
      <c r="K121" s="253"/>
      <c r="M121" s="254" t="s">
        <v>113</v>
      </c>
      <c r="O121" s="243"/>
    </row>
    <row r="122" spans="1:80" x14ac:dyDescent="0.2">
      <c r="A122" s="252"/>
      <c r="B122" s="255"/>
      <c r="C122" s="309" t="s">
        <v>134</v>
      </c>
      <c r="D122" s="310"/>
      <c r="E122" s="256">
        <v>10.3368</v>
      </c>
      <c r="F122" s="337"/>
      <c r="G122" s="257"/>
      <c r="H122" s="258"/>
      <c r="I122" s="253"/>
      <c r="J122" s="259"/>
      <c r="K122" s="253"/>
      <c r="M122" s="254" t="s">
        <v>134</v>
      </c>
      <c r="O122" s="243"/>
    </row>
    <row r="123" spans="1:80" x14ac:dyDescent="0.2">
      <c r="A123" s="252"/>
      <c r="B123" s="255"/>
      <c r="C123" s="309" t="s">
        <v>136</v>
      </c>
      <c r="D123" s="310"/>
      <c r="E123" s="256">
        <v>27.564800000000002</v>
      </c>
      <c r="F123" s="337"/>
      <c r="G123" s="257"/>
      <c r="H123" s="258"/>
      <c r="I123" s="253"/>
      <c r="J123" s="259"/>
      <c r="K123" s="253"/>
      <c r="M123" s="254" t="s">
        <v>136</v>
      </c>
      <c r="O123" s="243"/>
    </row>
    <row r="124" spans="1:80" x14ac:dyDescent="0.2">
      <c r="A124" s="244">
        <v>13</v>
      </c>
      <c r="B124" s="245" t="s">
        <v>198</v>
      </c>
      <c r="C124" s="246" t="s">
        <v>199</v>
      </c>
      <c r="D124" s="247" t="s">
        <v>112</v>
      </c>
      <c r="E124" s="248">
        <v>45.684800000000003</v>
      </c>
      <c r="F124" s="336"/>
      <c r="G124" s="249">
        <f>E124*F124</f>
        <v>0</v>
      </c>
      <c r="H124" s="250">
        <v>9.2000000000000003E-4</v>
      </c>
      <c r="I124" s="251">
        <f>E124*H124</f>
        <v>4.2030016000000003E-2</v>
      </c>
      <c r="J124" s="250">
        <v>-2.7E-2</v>
      </c>
      <c r="K124" s="251">
        <f>E124*J124</f>
        <v>-1.2334896</v>
      </c>
      <c r="O124" s="243">
        <v>2</v>
      </c>
      <c r="AA124" s="216">
        <v>1</v>
      </c>
      <c r="AB124" s="216">
        <v>1</v>
      </c>
      <c r="AC124" s="216">
        <v>1</v>
      </c>
      <c r="AZ124" s="216">
        <v>1</v>
      </c>
      <c r="BA124" s="216">
        <f>IF(AZ124=1,G124,0)</f>
        <v>0</v>
      </c>
      <c r="BB124" s="216">
        <f>IF(AZ124=2,G124,0)</f>
        <v>0</v>
      </c>
      <c r="BC124" s="216">
        <f>IF(AZ124=3,G124,0)</f>
        <v>0</v>
      </c>
      <c r="BD124" s="216">
        <f>IF(AZ124=4,G124,0)</f>
        <v>0</v>
      </c>
      <c r="BE124" s="216">
        <f>IF(AZ124=5,G124,0)</f>
        <v>0</v>
      </c>
      <c r="CA124" s="243">
        <v>1</v>
      </c>
      <c r="CB124" s="243">
        <v>1</v>
      </c>
    </row>
    <row r="125" spans="1:80" x14ac:dyDescent="0.2">
      <c r="A125" s="252"/>
      <c r="B125" s="255"/>
      <c r="C125" s="309" t="s">
        <v>113</v>
      </c>
      <c r="D125" s="310"/>
      <c r="E125" s="256">
        <v>0</v>
      </c>
      <c r="F125" s="337"/>
      <c r="G125" s="257"/>
      <c r="H125" s="258"/>
      <c r="I125" s="253"/>
      <c r="J125" s="259"/>
      <c r="K125" s="253"/>
      <c r="M125" s="254" t="s">
        <v>113</v>
      </c>
      <c r="O125" s="243"/>
    </row>
    <row r="126" spans="1:80" x14ac:dyDescent="0.2">
      <c r="A126" s="252"/>
      <c r="B126" s="255"/>
      <c r="C126" s="309" t="s">
        <v>131</v>
      </c>
      <c r="D126" s="310"/>
      <c r="E126" s="256">
        <v>7.8840000000000003</v>
      </c>
      <c r="F126" s="337"/>
      <c r="G126" s="257"/>
      <c r="H126" s="258"/>
      <c r="I126" s="253"/>
      <c r="J126" s="259"/>
      <c r="K126" s="253"/>
      <c r="M126" s="254" t="s">
        <v>131</v>
      </c>
      <c r="O126" s="243"/>
    </row>
    <row r="127" spans="1:80" x14ac:dyDescent="0.2">
      <c r="A127" s="252"/>
      <c r="B127" s="255"/>
      <c r="C127" s="309" t="s">
        <v>132</v>
      </c>
      <c r="D127" s="310"/>
      <c r="E127" s="256">
        <v>7.8840000000000003</v>
      </c>
      <c r="F127" s="337"/>
      <c r="G127" s="257"/>
      <c r="H127" s="258"/>
      <c r="I127" s="253"/>
      <c r="J127" s="259"/>
      <c r="K127" s="253"/>
      <c r="M127" s="254" t="s">
        <v>132</v>
      </c>
      <c r="O127" s="243"/>
    </row>
    <row r="128" spans="1:80" x14ac:dyDescent="0.2">
      <c r="A128" s="252"/>
      <c r="B128" s="255"/>
      <c r="C128" s="309" t="s">
        <v>133</v>
      </c>
      <c r="D128" s="310"/>
      <c r="E128" s="256">
        <v>15.768000000000001</v>
      </c>
      <c r="F128" s="337"/>
      <c r="G128" s="257"/>
      <c r="H128" s="258"/>
      <c r="I128" s="253"/>
      <c r="J128" s="259"/>
      <c r="K128" s="253"/>
      <c r="M128" s="254" t="s">
        <v>133</v>
      </c>
      <c r="O128" s="243"/>
    </row>
    <row r="129" spans="1:80" x14ac:dyDescent="0.2">
      <c r="A129" s="252"/>
      <c r="B129" s="255"/>
      <c r="C129" s="309" t="s">
        <v>135</v>
      </c>
      <c r="D129" s="310"/>
      <c r="E129" s="256">
        <v>14.1488</v>
      </c>
      <c r="F129" s="337"/>
      <c r="G129" s="257"/>
      <c r="H129" s="258"/>
      <c r="I129" s="253"/>
      <c r="J129" s="259"/>
      <c r="K129" s="253"/>
      <c r="M129" s="254" t="s">
        <v>135</v>
      </c>
      <c r="O129" s="243"/>
    </row>
    <row r="130" spans="1:80" x14ac:dyDescent="0.2">
      <c r="A130" s="244">
        <v>14</v>
      </c>
      <c r="B130" s="245" t="s">
        <v>200</v>
      </c>
      <c r="C130" s="246" t="s">
        <v>201</v>
      </c>
      <c r="D130" s="247" t="s">
        <v>128</v>
      </c>
      <c r="E130" s="248">
        <v>60.72</v>
      </c>
      <c r="F130" s="336"/>
      <c r="G130" s="249">
        <f>E130*F130</f>
        <v>0</v>
      </c>
      <c r="H130" s="250">
        <v>0</v>
      </c>
      <c r="I130" s="251">
        <f>E130*H130</f>
        <v>0</v>
      </c>
      <c r="J130" s="250">
        <v>-1.507E-2</v>
      </c>
      <c r="K130" s="251">
        <f>E130*J130</f>
        <v>-0.91505040000000004</v>
      </c>
      <c r="O130" s="243">
        <v>2</v>
      </c>
      <c r="AA130" s="216">
        <v>1</v>
      </c>
      <c r="AB130" s="216">
        <v>1</v>
      </c>
      <c r="AC130" s="216">
        <v>1</v>
      </c>
      <c r="AZ130" s="216">
        <v>1</v>
      </c>
      <c r="BA130" s="216">
        <f>IF(AZ130=1,G130,0)</f>
        <v>0</v>
      </c>
      <c r="BB130" s="216">
        <f>IF(AZ130=2,G130,0)</f>
        <v>0</v>
      </c>
      <c r="BC130" s="216">
        <f>IF(AZ130=3,G130,0)</f>
        <v>0</v>
      </c>
      <c r="BD130" s="216">
        <f>IF(AZ130=4,G130,0)</f>
        <v>0</v>
      </c>
      <c r="BE130" s="216">
        <f>IF(AZ130=5,G130,0)</f>
        <v>0</v>
      </c>
      <c r="CA130" s="243">
        <v>1</v>
      </c>
      <c r="CB130" s="243">
        <v>1</v>
      </c>
    </row>
    <row r="131" spans="1:80" x14ac:dyDescent="0.2">
      <c r="A131" s="252"/>
      <c r="B131" s="255"/>
      <c r="C131" s="309" t="s">
        <v>113</v>
      </c>
      <c r="D131" s="310"/>
      <c r="E131" s="256">
        <v>0</v>
      </c>
      <c r="F131" s="337"/>
      <c r="G131" s="257"/>
      <c r="H131" s="258"/>
      <c r="I131" s="253"/>
      <c r="J131" s="259"/>
      <c r="K131" s="253"/>
      <c r="M131" s="254" t="s">
        <v>113</v>
      </c>
      <c r="O131" s="243"/>
    </row>
    <row r="132" spans="1:80" x14ac:dyDescent="0.2">
      <c r="A132" s="252"/>
      <c r="B132" s="255"/>
      <c r="C132" s="309" t="s">
        <v>153</v>
      </c>
      <c r="D132" s="310"/>
      <c r="E132" s="256">
        <v>5.4</v>
      </c>
      <c r="F132" s="337"/>
      <c r="G132" s="257"/>
      <c r="H132" s="258"/>
      <c r="I132" s="253"/>
      <c r="J132" s="259"/>
      <c r="K132" s="253"/>
      <c r="M132" s="254" t="s">
        <v>153</v>
      </c>
      <c r="O132" s="243"/>
    </row>
    <row r="133" spans="1:80" x14ac:dyDescent="0.2">
      <c r="A133" s="252"/>
      <c r="B133" s="255"/>
      <c r="C133" s="309" t="s">
        <v>154</v>
      </c>
      <c r="D133" s="310"/>
      <c r="E133" s="256">
        <v>5.4</v>
      </c>
      <c r="F133" s="337"/>
      <c r="G133" s="257"/>
      <c r="H133" s="258"/>
      <c r="I133" s="253"/>
      <c r="J133" s="259"/>
      <c r="K133" s="253"/>
      <c r="M133" s="254" t="s">
        <v>154</v>
      </c>
      <c r="O133" s="243"/>
    </row>
    <row r="134" spans="1:80" x14ac:dyDescent="0.2">
      <c r="A134" s="252"/>
      <c r="B134" s="255"/>
      <c r="C134" s="309" t="s">
        <v>155</v>
      </c>
      <c r="D134" s="310"/>
      <c r="E134" s="256">
        <v>10.8</v>
      </c>
      <c r="F134" s="337"/>
      <c r="G134" s="257"/>
      <c r="H134" s="258"/>
      <c r="I134" s="253"/>
      <c r="J134" s="259"/>
      <c r="K134" s="253"/>
      <c r="M134" s="254" t="s">
        <v>155</v>
      </c>
      <c r="O134" s="243"/>
    </row>
    <row r="135" spans="1:80" x14ac:dyDescent="0.2">
      <c r="A135" s="252"/>
      <c r="B135" s="255"/>
      <c r="C135" s="309" t="s">
        <v>156</v>
      </c>
      <c r="D135" s="310"/>
      <c r="E135" s="256">
        <v>7.08</v>
      </c>
      <c r="F135" s="337"/>
      <c r="G135" s="257"/>
      <c r="H135" s="258"/>
      <c r="I135" s="253"/>
      <c r="J135" s="259"/>
      <c r="K135" s="253"/>
      <c r="M135" s="254" t="s">
        <v>156</v>
      </c>
      <c r="O135" s="243"/>
    </row>
    <row r="136" spans="1:80" x14ac:dyDescent="0.2">
      <c r="A136" s="252"/>
      <c r="B136" s="255"/>
      <c r="C136" s="309" t="s">
        <v>157</v>
      </c>
      <c r="D136" s="310"/>
      <c r="E136" s="256">
        <v>9.56</v>
      </c>
      <c r="F136" s="337"/>
      <c r="G136" s="257"/>
      <c r="H136" s="258"/>
      <c r="I136" s="253"/>
      <c r="J136" s="259"/>
      <c r="K136" s="253"/>
      <c r="M136" s="254" t="s">
        <v>157</v>
      </c>
      <c r="O136" s="243"/>
    </row>
    <row r="137" spans="1:80" x14ac:dyDescent="0.2">
      <c r="A137" s="252"/>
      <c r="B137" s="255"/>
      <c r="C137" s="309" t="s">
        <v>158</v>
      </c>
      <c r="D137" s="310"/>
      <c r="E137" s="256">
        <v>18.88</v>
      </c>
      <c r="F137" s="337"/>
      <c r="G137" s="257"/>
      <c r="H137" s="258"/>
      <c r="I137" s="253"/>
      <c r="J137" s="259"/>
      <c r="K137" s="253"/>
      <c r="M137" s="254" t="s">
        <v>158</v>
      </c>
      <c r="O137" s="243"/>
    </row>
    <row r="138" spans="1:80" x14ac:dyDescent="0.2">
      <c r="A138" s="252"/>
      <c r="B138" s="255"/>
      <c r="C138" s="309" t="s">
        <v>159</v>
      </c>
      <c r="D138" s="310"/>
      <c r="E138" s="256">
        <v>3.6</v>
      </c>
      <c r="F138" s="337"/>
      <c r="G138" s="257"/>
      <c r="H138" s="258"/>
      <c r="I138" s="253"/>
      <c r="J138" s="259"/>
      <c r="K138" s="253"/>
      <c r="M138" s="254" t="s">
        <v>159</v>
      </c>
      <c r="O138" s="243"/>
    </row>
    <row r="139" spans="1:80" x14ac:dyDescent="0.2">
      <c r="A139" s="252"/>
      <c r="B139" s="255"/>
      <c r="C139" s="311" t="s">
        <v>121</v>
      </c>
      <c r="D139" s="310"/>
      <c r="E139" s="280">
        <v>60.720000000000006</v>
      </c>
      <c r="F139" s="337"/>
      <c r="G139" s="257"/>
      <c r="H139" s="258"/>
      <c r="I139" s="253"/>
      <c r="J139" s="259"/>
      <c r="K139" s="253"/>
      <c r="M139" s="254" t="s">
        <v>121</v>
      </c>
      <c r="O139" s="243"/>
    </row>
    <row r="140" spans="1:80" x14ac:dyDescent="0.2">
      <c r="A140" s="260"/>
      <c r="B140" s="261" t="s">
        <v>100</v>
      </c>
      <c r="C140" s="262" t="s">
        <v>184</v>
      </c>
      <c r="D140" s="263"/>
      <c r="E140" s="264"/>
      <c r="F140" s="338"/>
      <c r="G140" s="266">
        <f>SUM(G107:G139)</f>
        <v>0</v>
      </c>
      <c r="H140" s="267"/>
      <c r="I140" s="268">
        <f>SUM(I107:I139)</f>
        <v>8.7027216000000004E-2</v>
      </c>
      <c r="J140" s="267"/>
      <c r="K140" s="268">
        <f>SUM(K107:K139)</f>
        <v>-3.4563296000000001</v>
      </c>
      <c r="O140" s="243">
        <v>4</v>
      </c>
      <c r="BA140" s="269">
        <f>SUM(BA107:BA139)</f>
        <v>0</v>
      </c>
      <c r="BB140" s="269">
        <f>SUM(BB107:BB139)</f>
        <v>0</v>
      </c>
      <c r="BC140" s="269">
        <f>SUM(BC107:BC139)</f>
        <v>0</v>
      </c>
      <c r="BD140" s="269">
        <f>SUM(BD107:BD139)</f>
        <v>0</v>
      </c>
      <c r="BE140" s="269">
        <f>SUM(BE107:BE139)</f>
        <v>0</v>
      </c>
    </row>
    <row r="141" spans="1:80" x14ac:dyDescent="0.2">
      <c r="A141" s="233" t="s">
        <v>98</v>
      </c>
      <c r="B141" s="234" t="s">
        <v>202</v>
      </c>
      <c r="C141" s="235" t="s">
        <v>203</v>
      </c>
      <c r="D141" s="236"/>
      <c r="E141" s="237"/>
      <c r="F141" s="339"/>
      <c r="G141" s="238"/>
      <c r="H141" s="239"/>
      <c r="I141" s="240"/>
      <c r="J141" s="241"/>
      <c r="K141" s="242"/>
      <c r="O141" s="243">
        <v>1</v>
      </c>
    </row>
    <row r="142" spans="1:80" x14ac:dyDescent="0.2">
      <c r="A142" s="244">
        <v>15</v>
      </c>
      <c r="B142" s="245" t="s">
        <v>205</v>
      </c>
      <c r="C142" s="246" t="s">
        <v>206</v>
      </c>
      <c r="D142" s="247" t="s">
        <v>207</v>
      </c>
      <c r="E142" s="248">
        <v>8.4946424080000007</v>
      </c>
      <c r="F142" s="336"/>
      <c r="G142" s="249">
        <f>E142*F142</f>
        <v>0</v>
      </c>
      <c r="H142" s="250">
        <v>0</v>
      </c>
      <c r="I142" s="251">
        <f>E142*H142</f>
        <v>0</v>
      </c>
      <c r="J142" s="250"/>
      <c r="K142" s="251">
        <f>E142*J142</f>
        <v>0</v>
      </c>
      <c r="O142" s="243">
        <v>2</v>
      </c>
      <c r="AA142" s="216">
        <v>7</v>
      </c>
      <c r="AB142" s="216">
        <v>1</v>
      </c>
      <c r="AC142" s="216">
        <v>2</v>
      </c>
      <c r="AZ142" s="216">
        <v>1</v>
      </c>
      <c r="BA142" s="216">
        <f>IF(AZ142=1,G142,0)</f>
        <v>0</v>
      </c>
      <c r="BB142" s="216">
        <f>IF(AZ142=2,G142,0)</f>
        <v>0</v>
      </c>
      <c r="BC142" s="216">
        <f>IF(AZ142=3,G142,0)</f>
        <v>0</v>
      </c>
      <c r="BD142" s="216">
        <f>IF(AZ142=4,G142,0)</f>
        <v>0</v>
      </c>
      <c r="BE142" s="216">
        <f>IF(AZ142=5,G142,0)</f>
        <v>0</v>
      </c>
      <c r="CA142" s="243">
        <v>7</v>
      </c>
      <c r="CB142" s="243">
        <v>1</v>
      </c>
    </row>
    <row r="143" spans="1:80" x14ac:dyDescent="0.2">
      <c r="A143" s="260"/>
      <c r="B143" s="261" t="s">
        <v>100</v>
      </c>
      <c r="C143" s="262" t="s">
        <v>204</v>
      </c>
      <c r="D143" s="263"/>
      <c r="E143" s="264"/>
      <c r="F143" s="338"/>
      <c r="G143" s="266">
        <f>SUM(G141:G142)</f>
        <v>0</v>
      </c>
      <c r="H143" s="267"/>
      <c r="I143" s="268">
        <f>SUM(I141:I142)</f>
        <v>0</v>
      </c>
      <c r="J143" s="267"/>
      <c r="K143" s="268">
        <f>SUM(K141:K142)</f>
        <v>0</v>
      </c>
      <c r="O143" s="243">
        <v>4</v>
      </c>
      <c r="BA143" s="269">
        <f>SUM(BA141:BA142)</f>
        <v>0</v>
      </c>
      <c r="BB143" s="269">
        <f>SUM(BB141:BB142)</f>
        <v>0</v>
      </c>
      <c r="BC143" s="269">
        <f>SUM(BC141:BC142)</f>
        <v>0</v>
      </c>
      <c r="BD143" s="269">
        <f>SUM(BD141:BD142)</f>
        <v>0</v>
      </c>
      <c r="BE143" s="269">
        <f>SUM(BE141:BE142)</f>
        <v>0</v>
      </c>
    </row>
    <row r="144" spans="1:80" x14ac:dyDescent="0.2">
      <c r="A144" s="233" t="s">
        <v>98</v>
      </c>
      <c r="B144" s="234" t="s">
        <v>208</v>
      </c>
      <c r="C144" s="235" t="s">
        <v>209</v>
      </c>
      <c r="D144" s="236"/>
      <c r="E144" s="237"/>
      <c r="F144" s="339"/>
      <c r="G144" s="238"/>
      <c r="H144" s="239"/>
      <c r="I144" s="240"/>
      <c r="J144" s="241"/>
      <c r="K144" s="242"/>
      <c r="O144" s="243">
        <v>1</v>
      </c>
    </row>
    <row r="145" spans="1:80" x14ac:dyDescent="0.2">
      <c r="A145" s="244">
        <v>16</v>
      </c>
      <c r="B145" s="245" t="s">
        <v>211</v>
      </c>
      <c r="C145" s="246" t="s">
        <v>212</v>
      </c>
      <c r="D145" s="247" t="s">
        <v>128</v>
      </c>
      <c r="E145" s="248">
        <v>60.72</v>
      </c>
      <c r="F145" s="336"/>
      <c r="G145" s="249">
        <f>E145*F145</f>
        <v>0</v>
      </c>
      <c r="H145" s="250">
        <v>4.0000000000000003E-5</v>
      </c>
      <c r="I145" s="251">
        <f>E145*H145</f>
        <v>2.4288000000000001E-3</v>
      </c>
      <c r="J145" s="250">
        <v>0</v>
      </c>
      <c r="K145" s="251">
        <f>E145*J145</f>
        <v>0</v>
      </c>
      <c r="O145" s="243">
        <v>2</v>
      </c>
      <c r="AA145" s="216">
        <v>1</v>
      </c>
      <c r="AB145" s="216">
        <v>7</v>
      </c>
      <c r="AC145" s="216">
        <v>7</v>
      </c>
      <c r="AZ145" s="216">
        <v>2</v>
      </c>
      <c r="BA145" s="216">
        <f>IF(AZ145=1,G145,0)</f>
        <v>0</v>
      </c>
      <c r="BB145" s="216">
        <f>IF(AZ145=2,G145,0)</f>
        <v>0</v>
      </c>
      <c r="BC145" s="216">
        <f>IF(AZ145=3,G145,0)</f>
        <v>0</v>
      </c>
      <c r="BD145" s="216">
        <f>IF(AZ145=4,G145,0)</f>
        <v>0</v>
      </c>
      <c r="BE145" s="216">
        <f>IF(AZ145=5,G145,0)</f>
        <v>0</v>
      </c>
      <c r="CA145" s="243">
        <v>1</v>
      </c>
      <c r="CB145" s="243">
        <v>7</v>
      </c>
    </row>
    <row r="146" spans="1:80" x14ac:dyDescent="0.2">
      <c r="A146" s="252"/>
      <c r="B146" s="255"/>
      <c r="C146" s="309" t="s">
        <v>113</v>
      </c>
      <c r="D146" s="310"/>
      <c r="E146" s="256">
        <v>0</v>
      </c>
      <c r="F146" s="337"/>
      <c r="G146" s="257"/>
      <c r="H146" s="258"/>
      <c r="I146" s="253"/>
      <c r="J146" s="259"/>
      <c r="K146" s="253"/>
      <c r="M146" s="254" t="s">
        <v>113</v>
      </c>
      <c r="O146" s="243"/>
    </row>
    <row r="147" spans="1:80" x14ac:dyDescent="0.2">
      <c r="A147" s="252"/>
      <c r="B147" s="255"/>
      <c r="C147" s="309" t="s">
        <v>153</v>
      </c>
      <c r="D147" s="310"/>
      <c r="E147" s="256">
        <v>5.4</v>
      </c>
      <c r="F147" s="337"/>
      <c r="G147" s="257"/>
      <c r="H147" s="258"/>
      <c r="I147" s="253"/>
      <c r="J147" s="259"/>
      <c r="K147" s="253"/>
      <c r="M147" s="254" t="s">
        <v>153</v>
      </c>
      <c r="O147" s="243"/>
    </row>
    <row r="148" spans="1:80" x14ac:dyDescent="0.2">
      <c r="A148" s="252"/>
      <c r="B148" s="255"/>
      <c r="C148" s="309" t="s">
        <v>154</v>
      </c>
      <c r="D148" s="310"/>
      <c r="E148" s="256">
        <v>5.4</v>
      </c>
      <c r="F148" s="337"/>
      <c r="G148" s="257"/>
      <c r="H148" s="258"/>
      <c r="I148" s="253"/>
      <c r="J148" s="259"/>
      <c r="K148" s="253"/>
      <c r="M148" s="254" t="s">
        <v>154</v>
      </c>
      <c r="O148" s="243"/>
    </row>
    <row r="149" spans="1:80" x14ac:dyDescent="0.2">
      <c r="A149" s="252"/>
      <c r="B149" s="255"/>
      <c r="C149" s="309" t="s">
        <v>155</v>
      </c>
      <c r="D149" s="310"/>
      <c r="E149" s="256">
        <v>10.8</v>
      </c>
      <c r="F149" s="337"/>
      <c r="G149" s="257"/>
      <c r="H149" s="258"/>
      <c r="I149" s="253"/>
      <c r="J149" s="259"/>
      <c r="K149" s="253"/>
      <c r="M149" s="254" t="s">
        <v>155</v>
      </c>
      <c r="O149" s="243"/>
    </row>
    <row r="150" spans="1:80" x14ac:dyDescent="0.2">
      <c r="A150" s="252"/>
      <c r="B150" s="255"/>
      <c r="C150" s="309" t="s">
        <v>156</v>
      </c>
      <c r="D150" s="310"/>
      <c r="E150" s="256">
        <v>7.08</v>
      </c>
      <c r="F150" s="337"/>
      <c r="G150" s="257"/>
      <c r="H150" s="258"/>
      <c r="I150" s="253"/>
      <c r="J150" s="259"/>
      <c r="K150" s="253"/>
      <c r="M150" s="254" t="s">
        <v>156</v>
      </c>
      <c r="O150" s="243"/>
    </row>
    <row r="151" spans="1:80" x14ac:dyDescent="0.2">
      <c r="A151" s="252"/>
      <c r="B151" s="255"/>
      <c r="C151" s="309" t="s">
        <v>157</v>
      </c>
      <c r="D151" s="310"/>
      <c r="E151" s="256">
        <v>9.56</v>
      </c>
      <c r="F151" s="337"/>
      <c r="G151" s="257"/>
      <c r="H151" s="258"/>
      <c r="I151" s="253"/>
      <c r="J151" s="259"/>
      <c r="K151" s="253"/>
      <c r="M151" s="254" t="s">
        <v>157</v>
      </c>
      <c r="O151" s="243"/>
    </row>
    <row r="152" spans="1:80" x14ac:dyDescent="0.2">
      <c r="A152" s="252"/>
      <c r="B152" s="255"/>
      <c r="C152" s="309" t="s">
        <v>158</v>
      </c>
      <c r="D152" s="310"/>
      <c r="E152" s="256">
        <v>18.88</v>
      </c>
      <c r="F152" s="337"/>
      <c r="G152" s="257"/>
      <c r="H152" s="258"/>
      <c r="I152" s="253"/>
      <c r="J152" s="259"/>
      <c r="K152" s="253"/>
      <c r="M152" s="254" t="s">
        <v>158</v>
      </c>
      <c r="O152" s="243"/>
    </row>
    <row r="153" spans="1:80" x14ac:dyDescent="0.2">
      <c r="A153" s="252"/>
      <c r="B153" s="255"/>
      <c r="C153" s="309" t="s">
        <v>159</v>
      </c>
      <c r="D153" s="310"/>
      <c r="E153" s="256">
        <v>3.6</v>
      </c>
      <c r="F153" s="337"/>
      <c r="G153" s="257"/>
      <c r="H153" s="258"/>
      <c r="I153" s="253"/>
      <c r="J153" s="259"/>
      <c r="K153" s="253"/>
      <c r="M153" s="254" t="s">
        <v>159</v>
      </c>
      <c r="O153" s="243"/>
    </row>
    <row r="154" spans="1:80" x14ac:dyDescent="0.2">
      <c r="A154" s="252"/>
      <c r="B154" s="255"/>
      <c r="C154" s="311" t="s">
        <v>121</v>
      </c>
      <c r="D154" s="310"/>
      <c r="E154" s="280">
        <v>60.720000000000006</v>
      </c>
      <c r="F154" s="337"/>
      <c r="G154" s="257"/>
      <c r="H154" s="258"/>
      <c r="I154" s="253"/>
      <c r="J154" s="259"/>
      <c r="K154" s="253"/>
      <c r="M154" s="254" t="s">
        <v>121</v>
      </c>
      <c r="O154" s="243"/>
    </row>
    <row r="155" spans="1:80" x14ac:dyDescent="0.2">
      <c r="A155" s="244">
        <v>17</v>
      </c>
      <c r="B155" s="245" t="s">
        <v>213</v>
      </c>
      <c r="C155" s="246" t="s">
        <v>214</v>
      </c>
      <c r="D155" s="247" t="s">
        <v>128</v>
      </c>
      <c r="E155" s="248">
        <v>179.04</v>
      </c>
      <c r="F155" s="336"/>
      <c r="G155" s="249">
        <f>E155*F155</f>
        <v>0</v>
      </c>
      <c r="H155" s="250">
        <v>1.6000000000000001E-4</v>
      </c>
      <c r="I155" s="251">
        <f>E155*H155</f>
        <v>2.8646400000000002E-2</v>
      </c>
      <c r="J155" s="250">
        <v>0</v>
      </c>
      <c r="K155" s="251">
        <f>E155*J155</f>
        <v>0</v>
      </c>
      <c r="O155" s="243">
        <v>2</v>
      </c>
      <c r="AA155" s="216">
        <v>1</v>
      </c>
      <c r="AB155" s="216">
        <v>7</v>
      </c>
      <c r="AC155" s="216">
        <v>7</v>
      </c>
      <c r="AZ155" s="216">
        <v>2</v>
      </c>
      <c r="BA155" s="216">
        <f>IF(AZ155=1,G155,0)</f>
        <v>0</v>
      </c>
      <c r="BB155" s="216">
        <f>IF(AZ155=2,G155,0)</f>
        <v>0</v>
      </c>
      <c r="BC155" s="216">
        <f>IF(AZ155=3,G155,0)</f>
        <v>0</v>
      </c>
      <c r="BD155" s="216">
        <f>IF(AZ155=4,G155,0)</f>
        <v>0</v>
      </c>
      <c r="BE155" s="216">
        <f>IF(AZ155=5,G155,0)</f>
        <v>0</v>
      </c>
      <c r="CA155" s="243">
        <v>1</v>
      </c>
      <c r="CB155" s="243">
        <v>7</v>
      </c>
    </row>
    <row r="156" spans="1:80" x14ac:dyDescent="0.2">
      <c r="A156" s="252"/>
      <c r="B156" s="255"/>
      <c r="C156" s="309" t="s">
        <v>113</v>
      </c>
      <c r="D156" s="310"/>
      <c r="E156" s="256">
        <v>0</v>
      </c>
      <c r="F156" s="337"/>
      <c r="G156" s="257"/>
      <c r="H156" s="258"/>
      <c r="I156" s="253"/>
      <c r="J156" s="259"/>
      <c r="K156" s="253"/>
      <c r="M156" s="254" t="s">
        <v>113</v>
      </c>
      <c r="O156" s="243"/>
    </row>
    <row r="157" spans="1:80" x14ac:dyDescent="0.2">
      <c r="A157" s="252"/>
      <c r="B157" s="255"/>
      <c r="C157" s="309" t="s">
        <v>114</v>
      </c>
      <c r="D157" s="310"/>
      <c r="E157" s="256">
        <v>14.16</v>
      </c>
      <c r="F157" s="337"/>
      <c r="G157" s="257"/>
      <c r="H157" s="258"/>
      <c r="I157" s="253"/>
      <c r="J157" s="259"/>
      <c r="K157" s="253"/>
      <c r="M157" s="254" t="s">
        <v>114</v>
      </c>
      <c r="O157" s="243"/>
    </row>
    <row r="158" spans="1:80" x14ac:dyDescent="0.2">
      <c r="A158" s="252"/>
      <c r="B158" s="255"/>
      <c r="C158" s="309" t="s">
        <v>115</v>
      </c>
      <c r="D158" s="310"/>
      <c r="E158" s="256">
        <v>14.16</v>
      </c>
      <c r="F158" s="337"/>
      <c r="G158" s="257"/>
      <c r="H158" s="258"/>
      <c r="I158" s="253"/>
      <c r="J158" s="259"/>
      <c r="K158" s="253"/>
      <c r="M158" s="254" t="s">
        <v>115</v>
      </c>
      <c r="O158" s="243"/>
    </row>
    <row r="159" spans="1:80" x14ac:dyDescent="0.2">
      <c r="A159" s="252"/>
      <c r="B159" s="255"/>
      <c r="C159" s="309" t="s">
        <v>116</v>
      </c>
      <c r="D159" s="310"/>
      <c r="E159" s="256">
        <v>28.32</v>
      </c>
      <c r="F159" s="337"/>
      <c r="G159" s="257"/>
      <c r="H159" s="258"/>
      <c r="I159" s="253"/>
      <c r="J159" s="259"/>
      <c r="K159" s="253"/>
      <c r="M159" s="254" t="s">
        <v>116</v>
      </c>
      <c r="O159" s="243"/>
    </row>
    <row r="160" spans="1:80" x14ac:dyDescent="0.2">
      <c r="A160" s="252"/>
      <c r="B160" s="255"/>
      <c r="C160" s="309" t="s">
        <v>117</v>
      </c>
      <c r="D160" s="310"/>
      <c r="E160" s="256">
        <v>24.6</v>
      </c>
      <c r="F160" s="337"/>
      <c r="G160" s="257"/>
      <c r="H160" s="258"/>
      <c r="I160" s="253"/>
      <c r="J160" s="259"/>
      <c r="K160" s="253"/>
      <c r="M160" s="254" t="s">
        <v>117</v>
      </c>
      <c r="O160" s="243"/>
    </row>
    <row r="161" spans="1:80" x14ac:dyDescent="0.2">
      <c r="A161" s="252"/>
      <c r="B161" s="255"/>
      <c r="C161" s="309" t="s">
        <v>118</v>
      </c>
      <c r="D161" s="310"/>
      <c r="E161" s="256">
        <v>21.4</v>
      </c>
      <c r="F161" s="337"/>
      <c r="G161" s="257"/>
      <c r="H161" s="258"/>
      <c r="I161" s="253"/>
      <c r="J161" s="259"/>
      <c r="K161" s="253"/>
      <c r="M161" s="254" t="s">
        <v>118</v>
      </c>
      <c r="O161" s="243"/>
    </row>
    <row r="162" spans="1:80" x14ac:dyDescent="0.2">
      <c r="A162" s="252"/>
      <c r="B162" s="255"/>
      <c r="C162" s="309" t="s">
        <v>119</v>
      </c>
      <c r="D162" s="310"/>
      <c r="E162" s="256">
        <v>65.599999999999994</v>
      </c>
      <c r="F162" s="337"/>
      <c r="G162" s="257"/>
      <c r="H162" s="258"/>
      <c r="I162" s="253"/>
      <c r="J162" s="259"/>
      <c r="K162" s="253"/>
      <c r="M162" s="254" t="s">
        <v>119</v>
      </c>
      <c r="O162" s="243"/>
    </row>
    <row r="163" spans="1:80" x14ac:dyDescent="0.2">
      <c r="A163" s="252"/>
      <c r="B163" s="255"/>
      <c r="C163" s="309" t="s">
        <v>120</v>
      </c>
      <c r="D163" s="310"/>
      <c r="E163" s="256">
        <v>10.8</v>
      </c>
      <c r="F163" s="337"/>
      <c r="G163" s="257"/>
      <c r="H163" s="258"/>
      <c r="I163" s="253"/>
      <c r="J163" s="259"/>
      <c r="K163" s="253"/>
      <c r="M163" s="254" t="s">
        <v>120</v>
      </c>
      <c r="O163" s="243"/>
    </row>
    <row r="164" spans="1:80" x14ac:dyDescent="0.2">
      <c r="A164" s="252"/>
      <c r="B164" s="255"/>
      <c r="C164" s="311" t="s">
        <v>121</v>
      </c>
      <c r="D164" s="310"/>
      <c r="E164" s="280">
        <v>179.04000000000002</v>
      </c>
      <c r="F164" s="337"/>
      <c r="G164" s="257"/>
      <c r="H164" s="258"/>
      <c r="I164" s="253"/>
      <c r="J164" s="259"/>
      <c r="K164" s="253"/>
      <c r="M164" s="254" t="s">
        <v>121</v>
      </c>
      <c r="O164" s="243"/>
    </row>
    <row r="165" spans="1:80" x14ac:dyDescent="0.2">
      <c r="A165" s="244">
        <v>18</v>
      </c>
      <c r="B165" s="245" t="s">
        <v>215</v>
      </c>
      <c r="C165" s="246" t="s">
        <v>216</v>
      </c>
      <c r="D165" s="247" t="s">
        <v>207</v>
      </c>
      <c r="E165" s="248">
        <v>3.1075200000000001E-2</v>
      </c>
      <c r="F165" s="336"/>
      <c r="G165" s="249">
        <f>E165*F165</f>
        <v>0</v>
      </c>
      <c r="H165" s="250">
        <v>0</v>
      </c>
      <c r="I165" s="251">
        <f>E165*H165</f>
        <v>0</v>
      </c>
      <c r="J165" s="250"/>
      <c r="K165" s="251">
        <f>E165*J165</f>
        <v>0</v>
      </c>
      <c r="O165" s="243">
        <v>2</v>
      </c>
      <c r="AA165" s="216">
        <v>7</v>
      </c>
      <c r="AB165" s="216">
        <v>1001</v>
      </c>
      <c r="AC165" s="216">
        <v>5</v>
      </c>
      <c r="AZ165" s="216">
        <v>2</v>
      </c>
      <c r="BA165" s="216">
        <f>IF(AZ165=1,G165,0)</f>
        <v>0</v>
      </c>
      <c r="BB165" s="216">
        <f>IF(AZ165=2,G165,0)</f>
        <v>0</v>
      </c>
      <c r="BC165" s="216">
        <f>IF(AZ165=3,G165,0)</f>
        <v>0</v>
      </c>
      <c r="BD165" s="216">
        <f>IF(AZ165=4,G165,0)</f>
        <v>0</v>
      </c>
      <c r="BE165" s="216">
        <f>IF(AZ165=5,G165,0)</f>
        <v>0</v>
      </c>
      <c r="CA165" s="243">
        <v>7</v>
      </c>
      <c r="CB165" s="243">
        <v>1001</v>
      </c>
    </row>
    <row r="166" spans="1:80" x14ac:dyDescent="0.2">
      <c r="A166" s="260"/>
      <c r="B166" s="261" t="s">
        <v>100</v>
      </c>
      <c r="C166" s="262" t="s">
        <v>210</v>
      </c>
      <c r="D166" s="263"/>
      <c r="E166" s="264"/>
      <c r="F166" s="338"/>
      <c r="G166" s="266">
        <f>SUM(G144:G165)</f>
        <v>0</v>
      </c>
      <c r="H166" s="267"/>
      <c r="I166" s="268">
        <f>SUM(I144:I165)</f>
        <v>3.1075200000000004E-2</v>
      </c>
      <c r="J166" s="267"/>
      <c r="K166" s="268">
        <f>SUM(K144:K165)</f>
        <v>0</v>
      </c>
      <c r="O166" s="243">
        <v>4</v>
      </c>
      <c r="BA166" s="269">
        <f>SUM(BA144:BA165)</f>
        <v>0</v>
      </c>
      <c r="BB166" s="269">
        <f>SUM(BB144:BB165)</f>
        <v>0</v>
      </c>
      <c r="BC166" s="269">
        <f>SUM(BC144:BC165)</f>
        <v>0</v>
      </c>
      <c r="BD166" s="269">
        <f>SUM(BD144:BD165)</f>
        <v>0</v>
      </c>
      <c r="BE166" s="269">
        <f>SUM(BE144:BE165)</f>
        <v>0</v>
      </c>
    </row>
    <row r="167" spans="1:80" x14ac:dyDescent="0.2">
      <c r="A167" s="233" t="s">
        <v>98</v>
      </c>
      <c r="B167" s="234" t="s">
        <v>217</v>
      </c>
      <c r="C167" s="235" t="s">
        <v>218</v>
      </c>
      <c r="D167" s="236"/>
      <c r="E167" s="237"/>
      <c r="F167" s="339"/>
      <c r="G167" s="238"/>
      <c r="H167" s="239"/>
      <c r="I167" s="240"/>
      <c r="J167" s="241"/>
      <c r="K167" s="242"/>
      <c r="O167" s="243">
        <v>1</v>
      </c>
    </row>
    <row r="168" spans="1:80" ht="22.5" x14ac:dyDescent="0.2">
      <c r="A168" s="244">
        <v>19</v>
      </c>
      <c r="B168" s="245" t="s">
        <v>220</v>
      </c>
      <c r="C168" s="246" t="s">
        <v>221</v>
      </c>
      <c r="D168" s="247" t="s">
        <v>112</v>
      </c>
      <c r="E168" s="248">
        <v>41.872799999999998</v>
      </c>
      <c r="F168" s="336"/>
      <c r="G168" s="249">
        <f>E168*F168</f>
        <v>0</v>
      </c>
      <c r="H168" s="250">
        <v>1.7000000000000001E-2</v>
      </c>
      <c r="I168" s="251">
        <f>E168*H168</f>
        <v>0.71183760000000007</v>
      </c>
      <c r="J168" s="250"/>
      <c r="K168" s="251">
        <f>E168*J168</f>
        <v>0</v>
      </c>
      <c r="O168" s="243">
        <v>2</v>
      </c>
      <c r="AA168" s="216">
        <v>12</v>
      </c>
      <c r="AB168" s="216">
        <v>0</v>
      </c>
      <c r="AC168" s="216">
        <v>10</v>
      </c>
      <c r="AZ168" s="216">
        <v>2</v>
      </c>
      <c r="BA168" s="216">
        <f>IF(AZ168=1,G168,0)</f>
        <v>0</v>
      </c>
      <c r="BB168" s="216">
        <f>IF(AZ168=2,G168,0)</f>
        <v>0</v>
      </c>
      <c r="BC168" s="216">
        <f>IF(AZ168=3,G168,0)</f>
        <v>0</v>
      </c>
      <c r="BD168" s="216">
        <f>IF(AZ168=4,G168,0)</f>
        <v>0</v>
      </c>
      <c r="BE168" s="216">
        <f>IF(AZ168=5,G168,0)</f>
        <v>0</v>
      </c>
      <c r="CA168" s="243">
        <v>12</v>
      </c>
      <c r="CB168" s="243">
        <v>0</v>
      </c>
    </row>
    <row r="169" spans="1:80" x14ac:dyDescent="0.2">
      <c r="A169" s="252"/>
      <c r="B169" s="255"/>
      <c r="C169" s="309" t="s">
        <v>222</v>
      </c>
      <c r="D169" s="310"/>
      <c r="E169" s="256">
        <v>0</v>
      </c>
      <c r="F169" s="337"/>
      <c r="G169" s="257"/>
      <c r="H169" s="258"/>
      <c r="I169" s="253"/>
      <c r="J169" s="259"/>
      <c r="K169" s="253"/>
      <c r="M169" s="254" t="s">
        <v>222</v>
      </c>
      <c r="O169" s="243"/>
    </row>
    <row r="170" spans="1:80" ht="22.5" x14ac:dyDescent="0.2">
      <c r="A170" s="252"/>
      <c r="B170" s="255"/>
      <c r="C170" s="309" t="s">
        <v>223</v>
      </c>
      <c r="D170" s="310"/>
      <c r="E170" s="256">
        <v>0</v>
      </c>
      <c r="F170" s="337"/>
      <c r="G170" s="257"/>
      <c r="H170" s="258"/>
      <c r="I170" s="253"/>
      <c r="J170" s="259"/>
      <c r="K170" s="253"/>
      <c r="M170" s="254" t="s">
        <v>223</v>
      </c>
      <c r="O170" s="243"/>
    </row>
    <row r="171" spans="1:80" x14ac:dyDescent="0.2">
      <c r="A171" s="252"/>
      <c r="B171" s="255"/>
      <c r="C171" s="309" t="s">
        <v>224</v>
      </c>
      <c r="D171" s="310"/>
      <c r="E171" s="256">
        <v>0</v>
      </c>
      <c r="F171" s="337"/>
      <c r="G171" s="257"/>
      <c r="H171" s="258"/>
      <c r="I171" s="253"/>
      <c r="J171" s="259"/>
      <c r="K171" s="253"/>
      <c r="M171" s="254" t="s">
        <v>224</v>
      </c>
      <c r="O171" s="243"/>
    </row>
    <row r="172" spans="1:80" x14ac:dyDescent="0.2">
      <c r="A172" s="252"/>
      <c r="B172" s="255"/>
      <c r="C172" s="309" t="s">
        <v>225</v>
      </c>
      <c r="D172" s="310"/>
      <c r="E172" s="256">
        <v>0</v>
      </c>
      <c r="F172" s="337"/>
      <c r="G172" s="257"/>
      <c r="H172" s="258"/>
      <c r="I172" s="253"/>
      <c r="J172" s="259"/>
      <c r="K172" s="253"/>
      <c r="M172" s="254" t="s">
        <v>225</v>
      </c>
      <c r="O172" s="243"/>
    </row>
    <row r="173" spans="1:80" x14ac:dyDescent="0.2">
      <c r="A173" s="252"/>
      <c r="B173" s="255"/>
      <c r="C173" s="309" t="s">
        <v>226</v>
      </c>
      <c r="D173" s="310"/>
      <c r="E173" s="256">
        <v>0</v>
      </c>
      <c r="F173" s="337"/>
      <c r="G173" s="257"/>
      <c r="H173" s="258"/>
      <c r="I173" s="253"/>
      <c r="J173" s="259"/>
      <c r="K173" s="253"/>
      <c r="M173" s="254" t="s">
        <v>226</v>
      </c>
      <c r="O173" s="243"/>
    </row>
    <row r="174" spans="1:80" x14ac:dyDescent="0.2">
      <c r="A174" s="252"/>
      <c r="B174" s="255"/>
      <c r="C174" s="309" t="s">
        <v>227</v>
      </c>
      <c r="D174" s="310"/>
      <c r="E174" s="256">
        <v>0</v>
      </c>
      <c r="F174" s="337"/>
      <c r="G174" s="257"/>
      <c r="H174" s="258"/>
      <c r="I174" s="253"/>
      <c r="J174" s="259"/>
      <c r="K174" s="253"/>
      <c r="M174" s="254" t="s">
        <v>227</v>
      </c>
      <c r="O174" s="243"/>
    </row>
    <row r="175" spans="1:80" x14ac:dyDescent="0.2">
      <c r="A175" s="252"/>
      <c r="B175" s="255"/>
      <c r="C175" s="309" t="s">
        <v>228</v>
      </c>
      <c r="D175" s="310"/>
      <c r="E175" s="256">
        <v>0</v>
      </c>
      <c r="F175" s="337"/>
      <c r="G175" s="257"/>
      <c r="H175" s="258"/>
      <c r="I175" s="253"/>
      <c r="J175" s="259"/>
      <c r="K175" s="253"/>
      <c r="M175" s="254" t="s">
        <v>228</v>
      </c>
      <c r="O175" s="243"/>
    </row>
    <row r="176" spans="1:80" ht="22.5" x14ac:dyDescent="0.2">
      <c r="A176" s="252"/>
      <c r="B176" s="255"/>
      <c r="C176" s="309" t="s">
        <v>229</v>
      </c>
      <c r="D176" s="310"/>
      <c r="E176" s="256">
        <v>0</v>
      </c>
      <c r="F176" s="337"/>
      <c r="G176" s="257"/>
      <c r="H176" s="258"/>
      <c r="I176" s="253"/>
      <c r="J176" s="259"/>
      <c r="K176" s="253"/>
      <c r="M176" s="254" t="s">
        <v>229</v>
      </c>
      <c r="O176" s="243"/>
    </row>
    <row r="177" spans="1:80" x14ac:dyDescent="0.2">
      <c r="A177" s="252"/>
      <c r="B177" s="255"/>
      <c r="C177" s="309" t="s">
        <v>113</v>
      </c>
      <c r="D177" s="310"/>
      <c r="E177" s="256">
        <v>0</v>
      </c>
      <c r="F177" s="337"/>
      <c r="G177" s="257"/>
      <c r="H177" s="258"/>
      <c r="I177" s="253"/>
      <c r="J177" s="259"/>
      <c r="K177" s="253"/>
      <c r="M177" s="254" t="s">
        <v>113</v>
      </c>
      <c r="O177" s="243"/>
    </row>
    <row r="178" spans="1:80" x14ac:dyDescent="0.2">
      <c r="A178" s="252"/>
      <c r="B178" s="255"/>
      <c r="C178" s="309" t="s">
        <v>131</v>
      </c>
      <c r="D178" s="310"/>
      <c r="E178" s="256">
        <v>7.8840000000000003</v>
      </c>
      <c r="F178" s="337"/>
      <c r="G178" s="257"/>
      <c r="H178" s="258"/>
      <c r="I178" s="253"/>
      <c r="J178" s="259"/>
      <c r="K178" s="253"/>
      <c r="M178" s="254" t="s">
        <v>131</v>
      </c>
      <c r="O178" s="243"/>
    </row>
    <row r="179" spans="1:80" x14ac:dyDescent="0.2">
      <c r="A179" s="252"/>
      <c r="B179" s="255"/>
      <c r="C179" s="309" t="s">
        <v>132</v>
      </c>
      <c r="D179" s="310"/>
      <c r="E179" s="256">
        <v>7.8840000000000003</v>
      </c>
      <c r="F179" s="337"/>
      <c r="G179" s="257"/>
      <c r="H179" s="258"/>
      <c r="I179" s="253"/>
      <c r="J179" s="259"/>
      <c r="K179" s="253"/>
      <c r="M179" s="254" t="s">
        <v>132</v>
      </c>
      <c r="O179" s="243"/>
    </row>
    <row r="180" spans="1:80" x14ac:dyDescent="0.2">
      <c r="A180" s="252"/>
      <c r="B180" s="255"/>
      <c r="C180" s="309" t="s">
        <v>133</v>
      </c>
      <c r="D180" s="310"/>
      <c r="E180" s="256">
        <v>15.768000000000001</v>
      </c>
      <c r="F180" s="337"/>
      <c r="G180" s="257"/>
      <c r="H180" s="258"/>
      <c r="I180" s="253"/>
      <c r="J180" s="259"/>
      <c r="K180" s="253"/>
      <c r="M180" s="254" t="s">
        <v>133</v>
      </c>
      <c r="O180" s="243"/>
    </row>
    <row r="181" spans="1:80" x14ac:dyDescent="0.2">
      <c r="A181" s="252"/>
      <c r="B181" s="255"/>
      <c r="C181" s="309" t="s">
        <v>134</v>
      </c>
      <c r="D181" s="310"/>
      <c r="E181" s="256">
        <v>10.3368</v>
      </c>
      <c r="F181" s="337"/>
      <c r="G181" s="257"/>
      <c r="H181" s="258"/>
      <c r="I181" s="253"/>
      <c r="J181" s="259"/>
      <c r="K181" s="253"/>
      <c r="M181" s="254" t="s">
        <v>134</v>
      </c>
      <c r="O181" s="243"/>
    </row>
    <row r="182" spans="1:80" ht="22.5" x14ac:dyDescent="0.2">
      <c r="A182" s="244">
        <v>20</v>
      </c>
      <c r="B182" s="245" t="s">
        <v>230</v>
      </c>
      <c r="C182" s="246" t="s">
        <v>231</v>
      </c>
      <c r="D182" s="247" t="s">
        <v>112</v>
      </c>
      <c r="E182" s="248">
        <v>44.953600000000002</v>
      </c>
      <c r="F182" s="336"/>
      <c r="G182" s="249">
        <f>E182*F182</f>
        <v>0</v>
      </c>
      <c r="H182" s="250">
        <v>1.7000000000000001E-2</v>
      </c>
      <c r="I182" s="251">
        <f>E182*H182</f>
        <v>0.76421120000000009</v>
      </c>
      <c r="J182" s="250"/>
      <c r="K182" s="251">
        <f>E182*J182</f>
        <v>0</v>
      </c>
      <c r="O182" s="243">
        <v>2</v>
      </c>
      <c r="AA182" s="216">
        <v>12</v>
      </c>
      <c r="AB182" s="216">
        <v>0</v>
      </c>
      <c r="AC182" s="216">
        <v>18</v>
      </c>
      <c r="AZ182" s="216">
        <v>2</v>
      </c>
      <c r="BA182" s="216">
        <f>IF(AZ182=1,G182,0)</f>
        <v>0</v>
      </c>
      <c r="BB182" s="216">
        <f>IF(AZ182=2,G182,0)</f>
        <v>0</v>
      </c>
      <c r="BC182" s="216">
        <f>IF(AZ182=3,G182,0)</f>
        <v>0</v>
      </c>
      <c r="BD182" s="216">
        <f>IF(AZ182=4,G182,0)</f>
        <v>0</v>
      </c>
      <c r="BE182" s="216">
        <f>IF(AZ182=5,G182,0)</f>
        <v>0</v>
      </c>
      <c r="CA182" s="243">
        <v>12</v>
      </c>
      <c r="CB182" s="243">
        <v>0</v>
      </c>
    </row>
    <row r="183" spans="1:80" x14ac:dyDescent="0.2">
      <c r="A183" s="252"/>
      <c r="B183" s="255"/>
      <c r="C183" s="309" t="s">
        <v>222</v>
      </c>
      <c r="D183" s="310"/>
      <c r="E183" s="256">
        <v>0</v>
      </c>
      <c r="F183" s="337"/>
      <c r="G183" s="257"/>
      <c r="H183" s="258"/>
      <c r="I183" s="253"/>
      <c r="J183" s="259"/>
      <c r="K183" s="253"/>
      <c r="M183" s="254" t="s">
        <v>222</v>
      </c>
      <c r="O183" s="243"/>
    </row>
    <row r="184" spans="1:80" x14ac:dyDescent="0.2">
      <c r="A184" s="252"/>
      <c r="B184" s="255"/>
      <c r="C184" s="309" t="s">
        <v>224</v>
      </c>
      <c r="D184" s="310"/>
      <c r="E184" s="256">
        <v>0</v>
      </c>
      <c r="F184" s="337"/>
      <c r="G184" s="257"/>
      <c r="H184" s="258"/>
      <c r="I184" s="253"/>
      <c r="J184" s="259"/>
      <c r="K184" s="253"/>
      <c r="M184" s="254" t="s">
        <v>224</v>
      </c>
      <c r="O184" s="243"/>
    </row>
    <row r="185" spans="1:80" x14ac:dyDescent="0.2">
      <c r="A185" s="252"/>
      <c r="B185" s="255"/>
      <c r="C185" s="309" t="s">
        <v>225</v>
      </c>
      <c r="D185" s="310"/>
      <c r="E185" s="256">
        <v>0</v>
      </c>
      <c r="F185" s="337"/>
      <c r="G185" s="257"/>
      <c r="H185" s="258"/>
      <c r="I185" s="253"/>
      <c r="J185" s="259"/>
      <c r="K185" s="253"/>
      <c r="M185" s="254" t="s">
        <v>225</v>
      </c>
      <c r="O185" s="243"/>
    </row>
    <row r="186" spans="1:80" x14ac:dyDescent="0.2">
      <c r="A186" s="252"/>
      <c r="B186" s="255"/>
      <c r="C186" s="309" t="s">
        <v>226</v>
      </c>
      <c r="D186" s="310"/>
      <c r="E186" s="256">
        <v>0</v>
      </c>
      <c r="F186" s="337"/>
      <c r="G186" s="257"/>
      <c r="H186" s="258"/>
      <c r="I186" s="253"/>
      <c r="J186" s="259"/>
      <c r="K186" s="253"/>
      <c r="M186" s="254" t="s">
        <v>226</v>
      </c>
      <c r="O186" s="243"/>
    </row>
    <row r="187" spans="1:80" x14ac:dyDescent="0.2">
      <c r="A187" s="252"/>
      <c r="B187" s="255"/>
      <c r="C187" s="309" t="s">
        <v>227</v>
      </c>
      <c r="D187" s="310"/>
      <c r="E187" s="256">
        <v>0</v>
      </c>
      <c r="F187" s="337"/>
      <c r="G187" s="257"/>
      <c r="H187" s="258"/>
      <c r="I187" s="253"/>
      <c r="J187" s="259"/>
      <c r="K187" s="253"/>
      <c r="M187" s="254" t="s">
        <v>227</v>
      </c>
      <c r="O187" s="243"/>
    </row>
    <row r="188" spans="1:80" x14ac:dyDescent="0.2">
      <c r="A188" s="252"/>
      <c r="B188" s="255"/>
      <c r="C188" s="309" t="s">
        <v>228</v>
      </c>
      <c r="D188" s="310"/>
      <c r="E188" s="256">
        <v>0</v>
      </c>
      <c r="F188" s="337"/>
      <c r="G188" s="257"/>
      <c r="H188" s="258"/>
      <c r="I188" s="253"/>
      <c r="J188" s="259"/>
      <c r="K188" s="253"/>
      <c r="M188" s="254" t="s">
        <v>228</v>
      </c>
      <c r="O188" s="243"/>
    </row>
    <row r="189" spans="1:80" ht="22.5" x14ac:dyDescent="0.2">
      <c r="A189" s="252"/>
      <c r="B189" s="255"/>
      <c r="C189" s="309" t="s">
        <v>229</v>
      </c>
      <c r="D189" s="310"/>
      <c r="E189" s="256">
        <v>0</v>
      </c>
      <c r="F189" s="337"/>
      <c r="G189" s="257"/>
      <c r="H189" s="258"/>
      <c r="I189" s="253"/>
      <c r="J189" s="259"/>
      <c r="K189" s="253"/>
      <c r="M189" s="254" t="s">
        <v>229</v>
      </c>
      <c r="O189" s="243"/>
    </row>
    <row r="190" spans="1:80" x14ac:dyDescent="0.2">
      <c r="A190" s="252"/>
      <c r="B190" s="255"/>
      <c r="C190" s="309" t="s">
        <v>113</v>
      </c>
      <c r="D190" s="310"/>
      <c r="E190" s="256">
        <v>0</v>
      </c>
      <c r="F190" s="337"/>
      <c r="G190" s="257"/>
      <c r="H190" s="258"/>
      <c r="I190" s="253"/>
      <c r="J190" s="259"/>
      <c r="K190" s="253"/>
      <c r="M190" s="254" t="s">
        <v>113</v>
      </c>
      <c r="O190" s="243"/>
    </row>
    <row r="191" spans="1:80" x14ac:dyDescent="0.2">
      <c r="A191" s="252"/>
      <c r="B191" s="255"/>
      <c r="C191" s="309" t="s">
        <v>135</v>
      </c>
      <c r="D191" s="310"/>
      <c r="E191" s="256">
        <v>14.1488</v>
      </c>
      <c r="F191" s="337"/>
      <c r="G191" s="257"/>
      <c r="H191" s="258"/>
      <c r="I191" s="253"/>
      <c r="J191" s="259"/>
      <c r="K191" s="253"/>
      <c r="M191" s="254" t="s">
        <v>135</v>
      </c>
      <c r="O191" s="243"/>
    </row>
    <row r="192" spans="1:80" x14ac:dyDescent="0.2">
      <c r="A192" s="252"/>
      <c r="B192" s="255"/>
      <c r="C192" s="309" t="s">
        <v>136</v>
      </c>
      <c r="D192" s="310"/>
      <c r="E192" s="256">
        <v>27.564800000000002</v>
      </c>
      <c r="F192" s="337"/>
      <c r="G192" s="257"/>
      <c r="H192" s="258"/>
      <c r="I192" s="253"/>
      <c r="J192" s="259"/>
      <c r="K192" s="253"/>
      <c r="M192" s="254" t="s">
        <v>136</v>
      </c>
      <c r="O192" s="243"/>
    </row>
    <row r="193" spans="1:80" x14ac:dyDescent="0.2">
      <c r="A193" s="252"/>
      <c r="B193" s="255"/>
      <c r="C193" s="309" t="s">
        <v>137</v>
      </c>
      <c r="D193" s="310"/>
      <c r="E193" s="256">
        <v>3.24</v>
      </c>
      <c r="F193" s="337"/>
      <c r="G193" s="257"/>
      <c r="H193" s="258"/>
      <c r="I193" s="253"/>
      <c r="J193" s="259"/>
      <c r="K193" s="253"/>
      <c r="M193" s="254" t="s">
        <v>137</v>
      </c>
      <c r="O193" s="243"/>
    </row>
    <row r="194" spans="1:80" x14ac:dyDescent="0.2">
      <c r="A194" s="260"/>
      <c r="B194" s="261" t="s">
        <v>100</v>
      </c>
      <c r="C194" s="262" t="s">
        <v>219</v>
      </c>
      <c r="D194" s="263"/>
      <c r="E194" s="264"/>
      <c r="F194" s="338"/>
      <c r="G194" s="266">
        <f>SUM(G167:G193)</f>
        <v>0</v>
      </c>
      <c r="H194" s="267"/>
      <c r="I194" s="268">
        <f>SUM(I167:I193)</f>
        <v>1.4760488</v>
      </c>
      <c r="J194" s="267"/>
      <c r="K194" s="268">
        <f>SUM(K167:K193)</f>
        <v>0</v>
      </c>
      <c r="O194" s="243">
        <v>4</v>
      </c>
      <c r="BA194" s="269">
        <f>SUM(BA167:BA193)</f>
        <v>0</v>
      </c>
      <c r="BB194" s="269">
        <f>SUM(BB167:BB193)</f>
        <v>0</v>
      </c>
      <c r="BC194" s="269">
        <f>SUM(BC167:BC193)</f>
        <v>0</v>
      </c>
      <c r="BD194" s="269">
        <f>SUM(BD167:BD193)</f>
        <v>0</v>
      </c>
      <c r="BE194" s="269">
        <f>SUM(BE167:BE193)</f>
        <v>0</v>
      </c>
    </row>
    <row r="195" spans="1:80" x14ac:dyDescent="0.2">
      <c r="A195" s="233" t="s">
        <v>98</v>
      </c>
      <c r="B195" s="234" t="s">
        <v>232</v>
      </c>
      <c r="C195" s="235" t="s">
        <v>233</v>
      </c>
      <c r="D195" s="236"/>
      <c r="E195" s="237"/>
      <c r="F195" s="339"/>
      <c r="G195" s="238"/>
      <c r="H195" s="239"/>
      <c r="I195" s="240"/>
      <c r="J195" s="241"/>
      <c r="K195" s="242"/>
      <c r="O195" s="243">
        <v>1</v>
      </c>
    </row>
    <row r="196" spans="1:80" ht="22.5" x14ac:dyDescent="0.2">
      <c r="A196" s="244">
        <v>21</v>
      </c>
      <c r="B196" s="245" t="s">
        <v>235</v>
      </c>
      <c r="C196" s="246" t="s">
        <v>236</v>
      </c>
      <c r="D196" s="247" t="s">
        <v>112</v>
      </c>
      <c r="E196" s="248">
        <v>2.7</v>
      </c>
      <c r="F196" s="336"/>
      <c r="G196" s="249">
        <f>E196*F196</f>
        <v>0</v>
      </c>
      <c r="H196" s="250">
        <v>6.9959999999999994E-2</v>
      </c>
      <c r="I196" s="251">
        <f>E196*H196</f>
        <v>0.188892</v>
      </c>
      <c r="J196" s="250">
        <v>-6.8000000000000005E-2</v>
      </c>
      <c r="K196" s="251">
        <f>E196*J196</f>
        <v>-0.18360000000000001</v>
      </c>
      <c r="O196" s="243">
        <v>2</v>
      </c>
      <c r="AA196" s="216">
        <v>2</v>
      </c>
      <c r="AB196" s="216">
        <v>7</v>
      </c>
      <c r="AC196" s="216">
        <v>7</v>
      </c>
      <c r="AZ196" s="216">
        <v>2</v>
      </c>
      <c r="BA196" s="216">
        <f>IF(AZ196=1,G196,0)</f>
        <v>0</v>
      </c>
      <c r="BB196" s="216">
        <f>IF(AZ196=2,G196,0)</f>
        <v>0</v>
      </c>
      <c r="BC196" s="216">
        <f>IF(AZ196=3,G196,0)</f>
        <v>0</v>
      </c>
      <c r="BD196" s="216">
        <f>IF(AZ196=4,G196,0)</f>
        <v>0</v>
      </c>
      <c r="BE196" s="216">
        <f>IF(AZ196=5,G196,0)</f>
        <v>0</v>
      </c>
      <c r="CA196" s="243">
        <v>2</v>
      </c>
      <c r="CB196" s="243">
        <v>7</v>
      </c>
    </row>
    <row r="197" spans="1:80" x14ac:dyDescent="0.2">
      <c r="A197" s="252"/>
      <c r="B197" s="255"/>
      <c r="C197" s="309" t="s">
        <v>237</v>
      </c>
      <c r="D197" s="310"/>
      <c r="E197" s="256">
        <v>2.7</v>
      </c>
      <c r="F197" s="337"/>
      <c r="G197" s="257"/>
      <c r="H197" s="258"/>
      <c r="I197" s="253"/>
      <c r="J197" s="259"/>
      <c r="K197" s="253"/>
      <c r="M197" s="254" t="s">
        <v>237</v>
      </c>
      <c r="O197" s="243"/>
    </row>
    <row r="198" spans="1:80" x14ac:dyDescent="0.2">
      <c r="A198" s="260"/>
      <c r="B198" s="261" t="s">
        <v>100</v>
      </c>
      <c r="C198" s="262" t="s">
        <v>234</v>
      </c>
      <c r="D198" s="263"/>
      <c r="E198" s="264"/>
      <c r="F198" s="338"/>
      <c r="G198" s="266">
        <f>SUM(G195:G197)</f>
        <v>0</v>
      </c>
      <c r="H198" s="267"/>
      <c r="I198" s="268">
        <f>SUM(I195:I197)</f>
        <v>0.188892</v>
      </c>
      <c r="J198" s="267"/>
      <c r="K198" s="268">
        <f>SUM(K195:K197)</f>
        <v>-0.18360000000000001</v>
      </c>
      <c r="O198" s="243">
        <v>4</v>
      </c>
      <c r="BA198" s="269">
        <f>SUM(BA195:BA197)</f>
        <v>0</v>
      </c>
      <c r="BB198" s="269">
        <f>SUM(BB195:BB197)</f>
        <v>0</v>
      </c>
      <c r="BC198" s="269">
        <f>SUM(BC195:BC197)</f>
        <v>0</v>
      </c>
      <c r="BD198" s="269">
        <f>SUM(BD195:BD197)</f>
        <v>0</v>
      </c>
      <c r="BE198" s="269">
        <f>SUM(BE195:BE197)</f>
        <v>0</v>
      </c>
    </row>
    <row r="199" spans="1:80" x14ac:dyDescent="0.2">
      <c r="A199" s="233" t="s">
        <v>98</v>
      </c>
      <c r="B199" s="234" t="s">
        <v>238</v>
      </c>
      <c r="C199" s="235" t="s">
        <v>239</v>
      </c>
      <c r="D199" s="236"/>
      <c r="E199" s="237"/>
      <c r="F199" s="339"/>
      <c r="G199" s="238"/>
      <c r="H199" s="239"/>
      <c r="I199" s="240"/>
      <c r="J199" s="241"/>
      <c r="K199" s="242"/>
      <c r="O199" s="243">
        <v>1</v>
      </c>
    </row>
    <row r="200" spans="1:80" x14ac:dyDescent="0.2">
      <c r="A200" s="244">
        <v>22</v>
      </c>
      <c r="B200" s="245" t="s">
        <v>241</v>
      </c>
      <c r="C200" s="246" t="s">
        <v>242</v>
      </c>
      <c r="D200" s="247" t="s">
        <v>112</v>
      </c>
      <c r="E200" s="248">
        <v>65.349599999999995</v>
      </c>
      <c r="F200" s="336"/>
      <c r="G200" s="249">
        <f>E200*F200</f>
        <v>0</v>
      </c>
      <c r="H200" s="250">
        <v>1.9000000000000001E-4</v>
      </c>
      <c r="I200" s="251">
        <f>E200*H200</f>
        <v>1.2416424000000001E-2</v>
      </c>
      <c r="J200" s="250">
        <v>0</v>
      </c>
      <c r="K200" s="251">
        <f>E200*J200</f>
        <v>0</v>
      </c>
      <c r="O200" s="243">
        <v>2</v>
      </c>
      <c r="AA200" s="216">
        <v>1</v>
      </c>
      <c r="AB200" s="216">
        <v>7</v>
      </c>
      <c r="AC200" s="216">
        <v>7</v>
      </c>
      <c r="AZ200" s="216">
        <v>2</v>
      </c>
      <c r="BA200" s="216">
        <f>IF(AZ200=1,G200,0)</f>
        <v>0</v>
      </c>
      <c r="BB200" s="216">
        <f>IF(AZ200=2,G200,0)</f>
        <v>0</v>
      </c>
      <c r="BC200" s="216">
        <f>IF(AZ200=3,G200,0)</f>
        <v>0</v>
      </c>
      <c r="BD200" s="216">
        <f>IF(AZ200=4,G200,0)</f>
        <v>0</v>
      </c>
      <c r="BE200" s="216">
        <f>IF(AZ200=5,G200,0)</f>
        <v>0</v>
      </c>
      <c r="CA200" s="243">
        <v>1</v>
      </c>
      <c r="CB200" s="243">
        <v>7</v>
      </c>
    </row>
    <row r="201" spans="1:80" x14ac:dyDescent="0.2">
      <c r="A201" s="252"/>
      <c r="B201" s="255"/>
      <c r="C201" s="309" t="s">
        <v>113</v>
      </c>
      <c r="D201" s="310"/>
      <c r="E201" s="256">
        <v>0</v>
      </c>
      <c r="F201" s="337"/>
      <c r="G201" s="257"/>
      <c r="H201" s="258"/>
      <c r="I201" s="253"/>
      <c r="J201" s="259"/>
      <c r="K201" s="253"/>
      <c r="M201" s="254" t="s">
        <v>113</v>
      </c>
      <c r="O201" s="243"/>
    </row>
    <row r="202" spans="1:80" x14ac:dyDescent="0.2">
      <c r="A202" s="252"/>
      <c r="B202" s="255"/>
      <c r="C202" s="309" t="s">
        <v>114</v>
      </c>
      <c r="D202" s="310"/>
      <c r="E202" s="256">
        <v>14.16</v>
      </c>
      <c r="F202" s="337"/>
      <c r="G202" s="257"/>
      <c r="H202" s="258"/>
      <c r="I202" s="253"/>
      <c r="J202" s="259"/>
      <c r="K202" s="253"/>
      <c r="M202" s="254" t="s">
        <v>114</v>
      </c>
      <c r="O202" s="243"/>
    </row>
    <row r="203" spans="1:80" x14ac:dyDescent="0.2">
      <c r="A203" s="252"/>
      <c r="B203" s="255"/>
      <c r="C203" s="309" t="s">
        <v>115</v>
      </c>
      <c r="D203" s="310"/>
      <c r="E203" s="256">
        <v>14.16</v>
      </c>
      <c r="F203" s="337"/>
      <c r="G203" s="257"/>
      <c r="H203" s="258"/>
      <c r="I203" s="253"/>
      <c r="J203" s="259"/>
      <c r="K203" s="253"/>
      <c r="M203" s="254" t="s">
        <v>115</v>
      </c>
      <c r="O203" s="243"/>
    </row>
    <row r="204" spans="1:80" x14ac:dyDescent="0.2">
      <c r="A204" s="252"/>
      <c r="B204" s="255"/>
      <c r="C204" s="309" t="s">
        <v>116</v>
      </c>
      <c r="D204" s="310"/>
      <c r="E204" s="256">
        <v>28.32</v>
      </c>
      <c r="F204" s="337"/>
      <c r="G204" s="257"/>
      <c r="H204" s="258"/>
      <c r="I204" s="253"/>
      <c r="J204" s="259"/>
      <c r="K204" s="253"/>
      <c r="M204" s="254" t="s">
        <v>116</v>
      </c>
      <c r="O204" s="243"/>
    </row>
    <row r="205" spans="1:80" x14ac:dyDescent="0.2">
      <c r="A205" s="252"/>
      <c r="B205" s="255"/>
      <c r="C205" s="309" t="s">
        <v>117</v>
      </c>
      <c r="D205" s="310"/>
      <c r="E205" s="256">
        <v>24.6</v>
      </c>
      <c r="F205" s="337"/>
      <c r="G205" s="257"/>
      <c r="H205" s="258"/>
      <c r="I205" s="253"/>
      <c r="J205" s="259"/>
      <c r="K205" s="253"/>
      <c r="M205" s="254" t="s">
        <v>117</v>
      </c>
      <c r="O205" s="243"/>
    </row>
    <row r="206" spans="1:80" x14ac:dyDescent="0.2">
      <c r="A206" s="252"/>
      <c r="B206" s="255"/>
      <c r="C206" s="309" t="s">
        <v>118</v>
      </c>
      <c r="D206" s="310"/>
      <c r="E206" s="256">
        <v>21.4</v>
      </c>
      <c r="F206" s="337"/>
      <c r="G206" s="257"/>
      <c r="H206" s="258"/>
      <c r="I206" s="253"/>
      <c r="J206" s="259"/>
      <c r="K206" s="253"/>
      <c r="M206" s="254" t="s">
        <v>118</v>
      </c>
      <c r="O206" s="243"/>
    </row>
    <row r="207" spans="1:80" x14ac:dyDescent="0.2">
      <c r="A207" s="252"/>
      <c r="B207" s="255"/>
      <c r="C207" s="309" t="s">
        <v>119</v>
      </c>
      <c r="D207" s="310"/>
      <c r="E207" s="256">
        <v>65.599999999999994</v>
      </c>
      <c r="F207" s="337"/>
      <c r="G207" s="257"/>
      <c r="H207" s="258"/>
      <c r="I207" s="253"/>
      <c r="J207" s="259"/>
      <c r="K207" s="253"/>
      <c r="M207" s="254" t="s">
        <v>119</v>
      </c>
      <c r="O207" s="243"/>
    </row>
    <row r="208" spans="1:80" x14ac:dyDescent="0.2">
      <c r="A208" s="252"/>
      <c r="B208" s="255"/>
      <c r="C208" s="309" t="s">
        <v>120</v>
      </c>
      <c r="D208" s="310"/>
      <c r="E208" s="256">
        <v>10.8</v>
      </c>
      <c r="F208" s="337"/>
      <c r="G208" s="257"/>
      <c r="H208" s="258"/>
      <c r="I208" s="253"/>
      <c r="J208" s="259"/>
      <c r="K208" s="253"/>
      <c r="M208" s="254" t="s">
        <v>120</v>
      </c>
      <c r="O208" s="243"/>
    </row>
    <row r="209" spans="1:80" x14ac:dyDescent="0.2">
      <c r="A209" s="252"/>
      <c r="B209" s="255"/>
      <c r="C209" s="311" t="s">
        <v>121</v>
      </c>
      <c r="D209" s="310"/>
      <c r="E209" s="280">
        <v>179.04000000000002</v>
      </c>
      <c r="F209" s="337"/>
      <c r="G209" s="257"/>
      <c r="H209" s="258"/>
      <c r="I209" s="253"/>
      <c r="J209" s="259"/>
      <c r="K209" s="253"/>
      <c r="M209" s="254" t="s">
        <v>121</v>
      </c>
      <c r="O209" s="243"/>
    </row>
    <row r="210" spans="1:80" x14ac:dyDescent="0.2">
      <c r="A210" s="252"/>
      <c r="B210" s="255"/>
      <c r="C210" s="309" t="s">
        <v>122</v>
      </c>
      <c r="D210" s="310"/>
      <c r="E210" s="256">
        <v>-113.6904</v>
      </c>
      <c r="F210" s="337"/>
      <c r="G210" s="257"/>
      <c r="H210" s="258"/>
      <c r="I210" s="253"/>
      <c r="J210" s="259"/>
      <c r="K210" s="253"/>
      <c r="M210" s="254" t="s">
        <v>122</v>
      </c>
      <c r="O210" s="243"/>
    </row>
    <row r="211" spans="1:80" x14ac:dyDescent="0.2">
      <c r="A211" s="244">
        <v>23</v>
      </c>
      <c r="B211" s="245" t="s">
        <v>243</v>
      </c>
      <c r="C211" s="246" t="s">
        <v>244</v>
      </c>
      <c r="D211" s="247" t="s">
        <v>112</v>
      </c>
      <c r="E211" s="248">
        <v>65.349599999999995</v>
      </c>
      <c r="F211" s="336"/>
      <c r="G211" s="249">
        <f>E211*F211</f>
        <v>0</v>
      </c>
      <c r="H211" s="250">
        <v>4.6000000000000001E-4</v>
      </c>
      <c r="I211" s="251">
        <f>E211*H211</f>
        <v>3.0060815999999997E-2</v>
      </c>
      <c r="J211" s="250">
        <v>0</v>
      </c>
      <c r="K211" s="251">
        <f>E211*J211</f>
        <v>0</v>
      </c>
      <c r="O211" s="243">
        <v>2</v>
      </c>
      <c r="AA211" s="216">
        <v>1</v>
      </c>
      <c r="AB211" s="216">
        <v>7</v>
      </c>
      <c r="AC211" s="216">
        <v>7</v>
      </c>
      <c r="AZ211" s="216">
        <v>2</v>
      </c>
      <c r="BA211" s="216">
        <f>IF(AZ211=1,G211,0)</f>
        <v>0</v>
      </c>
      <c r="BB211" s="216">
        <f>IF(AZ211=2,G211,0)</f>
        <v>0</v>
      </c>
      <c r="BC211" s="216">
        <f>IF(AZ211=3,G211,0)</f>
        <v>0</v>
      </c>
      <c r="BD211" s="216">
        <f>IF(AZ211=4,G211,0)</f>
        <v>0</v>
      </c>
      <c r="BE211" s="216">
        <f>IF(AZ211=5,G211,0)</f>
        <v>0</v>
      </c>
      <c r="CA211" s="243">
        <v>1</v>
      </c>
      <c r="CB211" s="243">
        <v>7</v>
      </c>
    </row>
    <row r="212" spans="1:80" x14ac:dyDescent="0.2">
      <c r="A212" s="252"/>
      <c r="B212" s="255"/>
      <c r="C212" s="309" t="s">
        <v>113</v>
      </c>
      <c r="D212" s="310"/>
      <c r="E212" s="256">
        <v>0</v>
      </c>
      <c r="F212" s="337"/>
      <c r="G212" s="257"/>
      <c r="H212" s="258"/>
      <c r="I212" s="253"/>
      <c r="J212" s="259"/>
      <c r="K212" s="253"/>
      <c r="M212" s="254" t="s">
        <v>113</v>
      </c>
      <c r="O212" s="243"/>
    </row>
    <row r="213" spans="1:80" x14ac:dyDescent="0.2">
      <c r="A213" s="252"/>
      <c r="B213" s="255"/>
      <c r="C213" s="309" t="s">
        <v>114</v>
      </c>
      <c r="D213" s="310"/>
      <c r="E213" s="256">
        <v>14.16</v>
      </c>
      <c r="F213" s="337"/>
      <c r="G213" s="257"/>
      <c r="H213" s="258"/>
      <c r="I213" s="253"/>
      <c r="J213" s="259"/>
      <c r="K213" s="253"/>
      <c r="M213" s="254" t="s">
        <v>114</v>
      </c>
      <c r="O213" s="243"/>
    </row>
    <row r="214" spans="1:80" x14ac:dyDescent="0.2">
      <c r="A214" s="252"/>
      <c r="B214" s="255"/>
      <c r="C214" s="309" t="s">
        <v>115</v>
      </c>
      <c r="D214" s="310"/>
      <c r="E214" s="256">
        <v>14.16</v>
      </c>
      <c r="F214" s="337"/>
      <c r="G214" s="257"/>
      <c r="H214" s="258"/>
      <c r="I214" s="253"/>
      <c r="J214" s="259"/>
      <c r="K214" s="253"/>
      <c r="M214" s="254" t="s">
        <v>115</v>
      </c>
      <c r="O214" s="243"/>
    </row>
    <row r="215" spans="1:80" x14ac:dyDescent="0.2">
      <c r="A215" s="252"/>
      <c r="B215" s="255"/>
      <c r="C215" s="309" t="s">
        <v>116</v>
      </c>
      <c r="D215" s="310"/>
      <c r="E215" s="256">
        <v>28.32</v>
      </c>
      <c r="F215" s="337"/>
      <c r="G215" s="257"/>
      <c r="H215" s="258"/>
      <c r="I215" s="253"/>
      <c r="J215" s="259"/>
      <c r="K215" s="253"/>
      <c r="M215" s="254" t="s">
        <v>116</v>
      </c>
      <c r="O215" s="243"/>
    </row>
    <row r="216" spans="1:80" x14ac:dyDescent="0.2">
      <c r="A216" s="252"/>
      <c r="B216" s="255"/>
      <c r="C216" s="309" t="s">
        <v>117</v>
      </c>
      <c r="D216" s="310"/>
      <c r="E216" s="256">
        <v>24.6</v>
      </c>
      <c r="F216" s="337"/>
      <c r="G216" s="257"/>
      <c r="H216" s="258"/>
      <c r="I216" s="253"/>
      <c r="J216" s="259"/>
      <c r="K216" s="253"/>
      <c r="M216" s="254" t="s">
        <v>117</v>
      </c>
      <c r="O216" s="243"/>
    </row>
    <row r="217" spans="1:80" x14ac:dyDescent="0.2">
      <c r="A217" s="252"/>
      <c r="B217" s="255"/>
      <c r="C217" s="309" t="s">
        <v>118</v>
      </c>
      <c r="D217" s="310"/>
      <c r="E217" s="256">
        <v>21.4</v>
      </c>
      <c r="F217" s="337"/>
      <c r="G217" s="257"/>
      <c r="H217" s="258"/>
      <c r="I217" s="253"/>
      <c r="J217" s="259"/>
      <c r="K217" s="253"/>
      <c r="M217" s="254" t="s">
        <v>118</v>
      </c>
      <c r="O217" s="243"/>
    </row>
    <row r="218" spans="1:80" x14ac:dyDescent="0.2">
      <c r="A218" s="252"/>
      <c r="B218" s="255"/>
      <c r="C218" s="309" t="s">
        <v>119</v>
      </c>
      <c r="D218" s="310"/>
      <c r="E218" s="256">
        <v>65.599999999999994</v>
      </c>
      <c r="F218" s="337"/>
      <c r="G218" s="257"/>
      <c r="H218" s="258"/>
      <c r="I218" s="253"/>
      <c r="J218" s="259"/>
      <c r="K218" s="253"/>
      <c r="M218" s="254" t="s">
        <v>119</v>
      </c>
      <c r="O218" s="243"/>
    </row>
    <row r="219" spans="1:80" x14ac:dyDescent="0.2">
      <c r="A219" s="252"/>
      <c r="B219" s="255"/>
      <c r="C219" s="309" t="s">
        <v>120</v>
      </c>
      <c r="D219" s="310"/>
      <c r="E219" s="256">
        <v>10.8</v>
      </c>
      <c r="F219" s="337"/>
      <c r="G219" s="257"/>
      <c r="H219" s="258"/>
      <c r="I219" s="253"/>
      <c r="J219" s="259"/>
      <c r="K219" s="253"/>
      <c r="M219" s="254" t="s">
        <v>120</v>
      </c>
      <c r="O219" s="243"/>
    </row>
    <row r="220" spans="1:80" x14ac:dyDescent="0.2">
      <c r="A220" s="252"/>
      <c r="B220" s="255"/>
      <c r="C220" s="311" t="s">
        <v>121</v>
      </c>
      <c r="D220" s="310"/>
      <c r="E220" s="280">
        <v>179.04000000000002</v>
      </c>
      <c r="F220" s="337"/>
      <c r="G220" s="257"/>
      <c r="H220" s="258"/>
      <c r="I220" s="253"/>
      <c r="J220" s="259"/>
      <c r="K220" s="253"/>
      <c r="M220" s="254" t="s">
        <v>121</v>
      </c>
      <c r="O220" s="243"/>
    </row>
    <row r="221" spans="1:80" x14ac:dyDescent="0.2">
      <c r="A221" s="252"/>
      <c r="B221" s="255"/>
      <c r="C221" s="309" t="s">
        <v>122</v>
      </c>
      <c r="D221" s="310"/>
      <c r="E221" s="256">
        <v>-113.6904</v>
      </c>
      <c r="F221" s="337"/>
      <c r="G221" s="257"/>
      <c r="H221" s="258"/>
      <c r="I221" s="253"/>
      <c r="J221" s="259"/>
      <c r="K221" s="253"/>
      <c r="M221" s="254" t="s">
        <v>122</v>
      </c>
      <c r="O221" s="243"/>
    </row>
    <row r="222" spans="1:80" x14ac:dyDescent="0.2">
      <c r="A222" s="260"/>
      <c r="B222" s="261" t="s">
        <v>100</v>
      </c>
      <c r="C222" s="262" t="s">
        <v>240</v>
      </c>
      <c r="D222" s="263"/>
      <c r="E222" s="264"/>
      <c r="F222" s="338"/>
      <c r="G222" s="266">
        <f>SUM(G199:G221)</f>
        <v>0</v>
      </c>
      <c r="H222" s="267"/>
      <c r="I222" s="268">
        <f>SUM(I199:I221)</f>
        <v>4.2477239999999999E-2</v>
      </c>
      <c r="J222" s="267"/>
      <c r="K222" s="268">
        <f>SUM(K199:K221)</f>
        <v>0</v>
      </c>
      <c r="O222" s="243">
        <v>4</v>
      </c>
      <c r="BA222" s="269">
        <f>SUM(BA199:BA221)</f>
        <v>0</v>
      </c>
      <c r="BB222" s="269">
        <f>SUM(BB199:BB221)</f>
        <v>0</v>
      </c>
      <c r="BC222" s="269">
        <f>SUM(BC199:BC221)</f>
        <v>0</v>
      </c>
      <c r="BD222" s="269">
        <f>SUM(BD199:BD221)</f>
        <v>0</v>
      </c>
      <c r="BE222" s="269">
        <f>SUM(BE199:BE221)</f>
        <v>0</v>
      </c>
    </row>
    <row r="223" spans="1:80" x14ac:dyDescent="0.2">
      <c r="A223" s="233" t="s">
        <v>98</v>
      </c>
      <c r="B223" s="234" t="s">
        <v>245</v>
      </c>
      <c r="C223" s="235" t="s">
        <v>246</v>
      </c>
      <c r="D223" s="236"/>
      <c r="E223" s="237"/>
      <c r="F223" s="339"/>
      <c r="G223" s="238"/>
      <c r="H223" s="239"/>
      <c r="I223" s="240"/>
      <c r="J223" s="241"/>
      <c r="K223" s="242"/>
      <c r="O223" s="243">
        <v>1</v>
      </c>
    </row>
    <row r="224" spans="1:80" x14ac:dyDescent="0.2">
      <c r="A224" s="244">
        <v>24</v>
      </c>
      <c r="B224" s="245" t="s">
        <v>248</v>
      </c>
      <c r="C224" s="246" t="s">
        <v>249</v>
      </c>
      <c r="D224" s="247" t="s">
        <v>207</v>
      </c>
      <c r="E224" s="248">
        <v>6.0703136000000004</v>
      </c>
      <c r="F224" s="336"/>
      <c r="G224" s="249">
        <f t="shared" ref="G224:G229" si="0">E224*F224</f>
        <v>0</v>
      </c>
      <c r="H224" s="250">
        <v>0</v>
      </c>
      <c r="I224" s="251">
        <f t="shared" ref="I224:I229" si="1">E224*H224</f>
        <v>0</v>
      </c>
      <c r="J224" s="250"/>
      <c r="K224" s="251">
        <f t="shared" ref="K224:K229" si="2">E224*J224</f>
        <v>0</v>
      </c>
      <c r="O224" s="243">
        <v>2</v>
      </c>
      <c r="AA224" s="216">
        <v>8</v>
      </c>
      <c r="AB224" s="216">
        <v>0</v>
      </c>
      <c r="AC224" s="216">
        <v>3</v>
      </c>
      <c r="AZ224" s="216">
        <v>1</v>
      </c>
      <c r="BA224" s="216">
        <f t="shared" ref="BA224:BA229" si="3">IF(AZ224=1,G224,0)</f>
        <v>0</v>
      </c>
      <c r="BB224" s="216">
        <f t="shared" ref="BB224:BB229" si="4">IF(AZ224=2,G224,0)</f>
        <v>0</v>
      </c>
      <c r="BC224" s="216">
        <f t="shared" ref="BC224:BC229" si="5">IF(AZ224=3,G224,0)</f>
        <v>0</v>
      </c>
      <c r="BD224" s="216">
        <f t="shared" ref="BD224:BD229" si="6">IF(AZ224=4,G224,0)</f>
        <v>0</v>
      </c>
      <c r="BE224" s="216">
        <f t="shared" ref="BE224:BE229" si="7">IF(AZ224=5,G224,0)</f>
        <v>0</v>
      </c>
      <c r="CA224" s="243">
        <v>8</v>
      </c>
      <c r="CB224" s="243">
        <v>0</v>
      </c>
    </row>
    <row r="225" spans="1:80" x14ac:dyDescent="0.2">
      <c r="A225" s="244">
        <v>25</v>
      </c>
      <c r="B225" s="245" t="s">
        <v>250</v>
      </c>
      <c r="C225" s="246" t="s">
        <v>251</v>
      </c>
      <c r="D225" s="247" t="s">
        <v>207</v>
      </c>
      <c r="E225" s="248">
        <v>18.210940799999999</v>
      </c>
      <c r="F225" s="336"/>
      <c r="G225" s="249">
        <f t="shared" si="0"/>
        <v>0</v>
      </c>
      <c r="H225" s="250">
        <v>0</v>
      </c>
      <c r="I225" s="251">
        <f t="shared" si="1"/>
        <v>0</v>
      </c>
      <c r="J225" s="250"/>
      <c r="K225" s="251">
        <f t="shared" si="2"/>
        <v>0</v>
      </c>
      <c r="O225" s="243">
        <v>2</v>
      </c>
      <c r="AA225" s="216">
        <v>8</v>
      </c>
      <c r="AB225" s="216">
        <v>0</v>
      </c>
      <c r="AC225" s="216">
        <v>3</v>
      </c>
      <c r="AZ225" s="216">
        <v>1</v>
      </c>
      <c r="BA225" s="216">
        <f t="shared" si="3"/>
        <v>0</v>
      </c>
      <c r="BB225" s="216">
        <f t="shared" si="4"/>
        <v>0</v>
      </c>
      <c r="BC225" s="216">
        <f t="shared" si="5"/>
        <v>0</v>
      </c>
      <c r="BD225" s="216">
        <f t="shared" si="6"/>
        <v>0</v>
      </c>
      <c r="BE225" s="216">
        <f t="shared" si="7"/>
        <v>0</v>
      </c>
      <c r="CA225" s="243">
        <v>8</v>
      </c>
      <c r="CB225" s="243">
        <v>0</v>
      </c>
    </row>
    <row r="226" spans="1:80" x14ac:dyDescent="0.2">
      <c r="A226" s="244">
        <v>26</v>
      </c>
      <c r="B226" s="245" t="s">
        <v>252</v>
      </c>
      <c r="C226" s="246" t="s">
        <v>253</v>
      </c>
      <c r="D226" s="247" t="s">
        <v>207</v>
      </c>
      <c r="E226" s="248">
        <v>6.0703136000000004</v>
      </c>
      <c r="F226" s="336"/>
      <c r="G226" s="249">
        <f t="shared" si="0"/>
        <v>0</v>
      </c>
      <c r="H226" s="250">
        <v>0</v>
      </c>
      <c r="I226" s="251">
        <f t="shared" si="1"/>
        <v>0</v>
      </c>
      <c r="J226" s="250"/>
      <c r="K226" s="251">
        <f t="shared" si="2"/>
        <v>0</v>
      </c>
      <c r="O226" s="243">
        <v>2</v>
      </c>
      <c r="AA226" s="216">
        <v>8</v>
      </c>
      <c r="AB226" s="216">
        <v>0</v>
      </c>
      <c r="AC226" s="216">
        <v>3</v>
      </c>
      <c r="AZ226" s="216">
        <v>1</v>
      </c>
      <c r="BA226" s="216">
        <f t="shared" si="3"/>
        <v>0</v>
      </c>
      <c r="BB226" s="216">
        <f t="shared" si="4"/>
        <v>0</v>
      </c>
      <c r="BC226" s="216">
        <f t="shared" si="5"/>
        <v>0</v>
      </c>
      <c r="BD226" s="216">
        <f t="shared" si="6"/>
        <v>0</v>
      </c>
      <c r="BE226" s="216">
        <f t="shared" si="7"/>
        <v>0</v>
      </c>
      <c r="CA226" s="243">
        <v>8</v>
      </c>
      <c r="CB226" s="243">
        <v>0</v>
      </c>
    </row>
    <row r="227" spans="1:80" x14ac:dyDescent="0.2">
      <c r="A227" s="244">
        <v>27</v>
      </c>
      <c r="B227" s="245" t="s">
        <v>254</v>
      </c>
      <c r="C227" s="246" t="s">
        <v>255</v>
      </c>
      <c r="D227" s="247" t="s">
        <v>207</v>
      </c>
      <c r="E227" s="248">
        <v>24.281254400000002</v>
      </c>
      <c r="F227" s="336"/>
      <c r="G227" s="249">
        <f t="shared" si="0"/>
        <v>0</v>
      </c>
      <c r="H227" s="250">
        <v>0</v>
      </c>
      <c r="I227" s="251">
        <f t="shared" si="1"/>
        <v>0</v>
      </c>
      <c r="J227" s="250"/>
      <c r="K227" s="251">
        <f t="shared" si="2"/>
        <v>0</v>
      </c>
      <c r="O227" s="243">
        <v>2</v>
      </c>
      <c r="AA227" s="216">
        <v>8</v>
      </c>
      <c r="AB227" s="216">
        <v>0</v>
      </c>
      <c r="AC227" s="216">
        <v>3</v>
      </c>
      <c r="AZ227" s="216">
        <v>1</v>
      </c>
      <c r="BA227" s="216">
        <f t="shared" si="3"/>
        <v>0</v>
      </c>
      <c r="BB227" s="216">
        <f t="shared" si="4"/>
        <v>0</v>
      </c>
      <c r="BC227" s="216">
        <f t="shared" si="5"/>
        <v>0</v>
      </c>
      <c r="BD227" s="216">
        <f t="shared" si="6"/>
        <v>0</v>
      </c>
      <c r="BE227" s="216">
        <f t="shared" si="7"/>
        <v>0</v>
      </c>
      <c r="CA227" s="243">
        <v>8</v>
      </c>
      <c r="CB227" s="243">
        <v>0</v>
      </c>
    </row>
    <row r="228" spans="1:80" x14ac:dyDescent="0.2">
      <c r="A228" s="244">
        <v>28</v>
      </c>
      <c r="B228" s="245" t="s">
        <v>256</v>
      </c>
      <c r="C228" s="246" t="s">
        <v>257</v>
      </c>
      <c r="D228" s="247" t="s">
        <v>207</v>
      </c>
      <c r="E228" s="248">
        <v>6.0703136000000004</v>
      </c>
      <c r="F228" s="336"/>
      <c r="G228" s="249">
        <f t="shared" si="0"/>
        <v>0</v>
      </c>
      <c r="H228" s="250">
        <v>0</v>
      </c>
      <c r="I228" s="251">
        <f t="shared" si="1"/>
        <v>0</v>
      </c>
      <c r="J228" s="250"/>
      <c r="K228" s="251">
        <f t="shared" si="2"/>
        <v>0</v>
      </c>
      <c r="O228" s="243">
        <v>2</v>
      </c>
      <c r="AA228" s="216">
        <v>8</v>
      </c>
      <c r="AB228" s="216">
        <v>0</v>
      </c>
      <c r="AC228" s="216">
        <v>3</v>
      </c>
      <c r="AZ228" s="216">
        <v>1</v>
      </c>
      <c r="BA228" s="216">
        <f t="shared" si="3"/>
        <v>0</v>
      </c>
      <c r="BB228" s="216">
        <f t="shared" si="4"/>
        <v>0</v>
      </c>
      <c r="BC228" s="216">
        <f t="shared" si="5"/>
        <v>0</v>
      </c>
      <c r="BD228" s="216">
        <f t="shared" si="6"/>
        <v>0</v>
      </c>
      <c r="BE228" s="216">
        <f t="shared" si="7"/>
        <v>0</v>
      </c>
      <c r="CA228" s="243">
        <v>8</v>
      </c>
      <c r="CB228" s="243">
        <v>0</v>
      </c>
    </row>
    <row r="229" spans="1:80" x14ac:dyDescent="0.2">
      <c r="A229" s="244">
        <v>29</v>
      </c>
      <c r="B229" s="245" t="s">
        <v>258</v>
      </c>
      <c r="C229" s="246" t="s">
        <v>259</v>
      </c>
      <c r="D229" s="247" t="s">
        <v>207</v>
      </c>
      <c r="E229" s="248">
        <v>6.0703136000000004</v>
      </c>
      <c r="F229" s="336"/>
      <c r="G229" s="249">
        <f t="shared" si="0"/>
        <v>0</v>
      </c>
      <c r="H229" s="250">
        <v>0</v>
      </c>
      <c r="I229" s="251">
        <f t="shared" si="1"/>
        <v>0</v>
      </c>
      <c r="J229" s="250"/>
      <c r="K229" s="251">
        <f t="shared" si="2"/>
        <v>0</v>
      </c>
      <c r="O229" s="243">
        <v>2</v>
      </c>
      <c r="AA229" s="216">
        <v>8</v>
      </c>
      <c r="AB229" s="216">
        <v>0</v>
      </c>
      <c r="AC229" s="216">
        <v>3</v>
      </c>
      <c r="AZ229" s="216">
        <v>1</v>
      </c>
      <c r="BA229" s="216">
        <f t="shared" si="3"/>
        <v>0</v>
      </c>
      <c r="BB229" s="216">
        <f t="shared" si="4"/>
        <v>0</v>
      </c>
      <c r="BC229" s="216">
        <f t="shared" si="5"/>
        <v>0</v>
      </c>
      <c r="BD229" s="216">
        <f t="shared" si="6"/>
        <v>0</v>
      </c>
      <c r="BE229" s="216">
        <f t="shared" si="7"/>
        <v>0</v>
      </c>
      <c r="CA229" s="243">
        <v>8</v>
      </c>
      <c r="CB229" s="243">
        <v>0</v>
      </c>
    </row>
    <row r="230" spans="1:80" x14ac:dyDescent="0.2">
      <c r="A230" s="260"/>
      <c r="B230" s="261" t="s">
        <v>100</v>
      </c>
      <c r="C230" s="262" t="s">
        <v>247</v>
      </c>
      <c r="D230" s="263"/>
      <c r="E230" s="264"/>
      <c r="F230" s="265"/>
      <c r="G230" s="266">
        <f>SUM(G223:G229)</f>
        <v>0</v>
      </c>
      <c r="H230" s="267"/>
      <c r="I230" s="268">
        <f>SUM(I223:I229)</f>
        <v>0</v>
      </c>
      <c r="J230" s="267"/>
      <c r="K230" s="268">
        <f>SUM(K223:K229)</f>
        <v>0</v>
      </c>
      <c r="O230" s="243">
        <v>4</v>
      </c>
      <c r="BA230" s="269">
        <f>SUM(BA223:BA229)</f>
        <v>0</v>
      </c>
      <c r="BB230" s="269">
        <f>SUM(BB223:BB229)</f>
        <v>0</v>
      </c>
      <c r="BC230" s="269">
        <f>SUM(BC223:BC229)</f>
        <v>0</v>
      </c>
      <c r="BD230" s="269">
        <f>SUM(BD223:BD229)</f>
        <v>0</v>
      </c>
      <c r="BE230" s="269">
        <f>SUM(BE223:BE229)</f>
        <v>0</v>
      </c>
    </row>
    <row r="231" spans="1:80" x14ac:dyDescent="0.2">
      <c r="E231" s="216"/>
    </row>
    <row r="232" spans="1:80" x14ac:dyDescent="0.2">
      <c r="E232" s="216"/>
    </row>
    <row r="233" spans="1:80" x14ac:dyDescent="0.2">
      <c r="E233" s="216"/>
    </row>
    <row r="234" spans="1:80" x14ac:dyDescent="0.2">
      <c r="E234" s="216"/>
    </row>
    <row r="235" spans="1:80" x14ac:dyDescent="0.2">
      <c r="E235" s="216"/>
    </row>
    <row r="236" spans="1:80" x14ac:dyDescent="0.2">
      <c r="E236" s="216"/>
    </row>
    <row r="237" spans="1:80" x14ac:dyDescent="0.2">
      <c r="E237" s="216"/>
    </row>
    <row r="238" spans="1:80" x14ac:dyDescent="0.2">
      <c r="E238" s="216"/>
    </row>
    <row r="239" spans="1:80" x14ac:dyDescent="0.2">
      <c r="E239" s="216"/>
    </row>
    <row r="240" spans="1:80" x14ac:dyDescent="0.2">
      <c r="E240" s="216"/>
    </row>
    <row r="241" spans="1:7" x14ac:dyDescent="0.2">
      <c r="E241" s="216"/>
    </row>
    <row r="242" spans="1:7" x14ac:dyDescent="0.2">
      <c r="E242" s="216"/>
    </row>
    <row r="243" spans="1:7" x14ac:dyDescent="0.2">
      <c r="E243" s="216"/>
    </row>
    <row r="244" spans="1:7" x14ac:dyDescent="0.2">
      <c r="E244" s="216"/>
    </row>
    <row r="245" spans="1:7" x14ac:dyDescent="0.2">
      <c r="E245" s="216"/>
    </row>
    <row r="246" spans="1:7" x14ac:dyDescent="0.2">
      <c r="E246" s="216"/>
    </row>
    <row r="247" spans="1:7" x14ac:dyDescent="0.2">
      <c r="E247" s="216"/>
    </row>
    <row r="248" spans="1:7" x14ac:dyDescent="0.2">
      <c r="E248" s="216"/>
    </row>
    <row r="249" spans="1:7" x14ac:dyDescent="0.2">
      <c r="E249" s="216"/>
    </row>
    <row r="250" spans="1:7" x14ac:dyDescent="0.2">
      <c r="E250" s="216"/>
    </row>
    <row r="251" spans="1:7" x14ac:dyDescent="0.2">
      <c r="E251" s="216"/>
    </row>
    <row r="252" spans="1:7" x14ac:dyDescent="0.2">
      <c r="E252" s="216"/>
    </row>
    <row r="253" spans="1:7" x14ac:dyDescent="0.2">
      <c r="E253" s="216"/>
    </row>
    <row r="254" spans="1:7" x14ac:dyDescent="0.2">
      <c r="A254" s="259"/>
      <c r="B254" s="259"/>
      <c r="C254" s="259"/>
      <c r="D254" s="259"/>
      <c r="E254" s="259"/>
      <c r="F254" s="259"/>
      <c r="G254" s="259"/>
    </row>
    <row r="255" spans="1:7" x14ac:dyDescent="0.2">
      <c r="A255" s="259"/>
      <c r="B255" s="259"/>
      <c r="C255" s="259"/>
      <c r="D255" s="259"/>
      <c r="E255" s="259"/>
      <c r="F255" s="259"/>
      <c r="G255" s="259"/>
    </row>
    <row r="256" spans="1:7" x14ac:dyDescent="0.2">
      <c r="A256" s="259"/>
      <c r="B256" s="259"/>
      <c r="C256" s="259"/>
      <c r="D256" s="259"/>
      <c r="E256" s="259"/>
      <c r="F256" s="259"/>
      <c r="G256" s="259"/>
    </row>
    <row r="257" spans="1:7" x14ac:dyDescent="0.2">
      <c r="A257" s="259"/>
      <c r="B257" s="259"/>
      <c r="C257" s="259"/>
      <c r="D257" s="259"/>
      <c r="E257" s="259"/>
      <c r="F257" s="259"/>
      <c r="G257" s="259"/>
    </row>
    <row r="258" spans="1:7" x14ac:dyDescent="0.2">
      <c r="E258" s="216"/>
    </row>
    <row r="259" spans="1:7" x14ac:dyDescent="0.2">
      <c r="E259" s="216"/>
    </row>
    <row r="260" spans="1:7" x14ac:dyDescent="0.2">
      <c r="E260" s="216"/>
    </row>
    <row r="261" spans="1:7" x14ac:dyDescent="0.2">
      <c r="E261" s="216"/>
    </row>
    <row r="262" spans="1:7" x14ac:dyDescent="0.2">
      <c r="E262" s="216"/>
    </row>
    <row r="263" spans="1:7" x14ac:dyDescent="0.2">
      <c r="E263" s="216"/>
    </row>
    <row r="264" spans="1:7" x14ac:dyDescent="0.2">
      <c r="E264" s="216"/>
    </row>
    <row r="265" spans="1:7" x14ac:dyDescent="0.2">
      <c r="E265" s="216"/>
    </row>
    <row r="266" spans="1:7" x14ac:dyDescent="0.2">
      <c r="E266" s="216"/>
    </row>
    <row r="267" spans="1:7" x14ac:dyDescent="0.2">
      <c r="E267" s="216"/>
    </row>
    <row r="268" spans="1:7" x14ac:dyDescent="0.2">
      <c r="E268" s="216"/>
    </row>
    <row r="269" spans="1:7" x14ac:dyDescent="0.2">
      <c r="E269" s="216"/>
    </row>
    <row r="270" spans="1:7" x14ac:dyDescent="0.2">
      <c r="E270" s="216"/>
    </row>
    <row r="271" spans="1:7" x14ac:dyDescent="0.2">
      <c r="E271" s="216"/>
    </row>
    <row r="272" spans="1:7" x14ac:dyDescent="0.2">
      <c r="E272" s="216"/>
    </row>
    <row r="273" spans="5:5" x14ac:dyDescent="0.2">
      <c r="E273" s="216"/>
    </row>
    <row r="274" spans="5:5" x14ac:dyDescent="0.2">
      <c r="E274" s="216"/>
    </row>
    <row r="275" spans="5:5" x14ac:dyDescent="0.2">
      <c r="E275" s="216"/>
    </row>
    <row r="276" spans="5:5" x14ac:dyDescent="0.2">
      <c r="E276" s="216"/>
    </row>
    <row r="277" spans="5:5" x14ac:dyDescent="0.2">
      <c r="E277" s="216"/>
    </row>
    <row r="278" spans="5:5" x14ac:dyDescent="0.2">
      <c r="E278" s="216"/>
    </row>
    <row r="279" spans="5:5" x14ac:dyDescent="0.2">
      <c r="E279" s="216"/>
    </row>
    <row r="280" spans="5:5" x14ac:dyDescent="0.2">
      <c r="E280" s="216"/>
    </row>
    <row r="281" spans="5:5" x14ac:dyDescent="0.2">
      <c r="E281" s="216"/>
    </row>
    <row r="282" spans="5:5" x14ac:dyDescent="0.2">
      <c r="E282" s="216"/>
    </row>
    <row r="283" spans="5:5" x14ac:dyDescent="0.2">
      <c r="E283" s="216"/>
    </row>
    <row r="284" spans="5:5" x14ac:dyDescent="0.2">
      <c r="E284" s="216"/>
    </row>
    <row r="285" spans="5:5" x14ac:dyDescent="0.2">
      <c r="E285" s="216"/>
    </row>
    <row r="286" spans="5:5" x14ac:dyDescent="0.2">
      <c r="E286" s="216"/>
    </row>
    <row r="287" spans="5:5" x14ac:dyDescent="0.2">
      <c r="E287" s="216"/>
    </row>
    <row r="288" spans="5:5" x14ac:dyDescent="0.2">
      <c r="E288" s="216"/>
    </row>
    <row r="289" spans="1:7" x14ac:dyDescent="0.2">
      <c r="A289" s="270"/>
      <c r="B289" s="270"/>
    </row>
    <row r="290" spans="1:7" x14ac:dyDescent="0.2">
      <c r="A290" s="259"/>
      <c r="B290" s="259"/>
      <c r="C290" s="271"/>
      <c r="D290" s="271"/>
      <c r="E290" s="272"/>
      <c r="F290" s="271"/>
      <c r="G290" s="273"/>
    </row>
    <row r="291" spans="1:7" x14ac:dyDescent="0.2">
      <c r="A291" s="274"/>
      <c r="B291" s="274"/>
      <c r="C291" s="259"/>
      <c r="D291" s="259"/>
      <c r="E291" s="275"/>
      <c r="F291" s="259"/>
      <c r="G291" s="259"/>
    </row>
    <row r="292" spans="1:7" x14ac:dyDescent="0.2">
      <c r="A292" s="259"/>
      <c r="B292" s="259"/>
      <c r="C292" s="259"/>
      <c r="D292" s="259"/>
      <c r="E292" s="275"/>
      <c r="F292" s="259"/>
      <c r="G292" s="259"/>
    </row>
    <row r="293" spans="1:7" x14ac:dyDescent="0.2">
      <c r="A293" s="259"/>
      <c r="B293" s="259"/>
      <c r="C293" s="259"/>
      <c r="D293" s="259"/>
      <c r="E293" s="275"/>
      <c r="F293" s="259"/>
      <c r="G293" s="259"/>
    </row>
    <row r="294" spans="1:7" x14ac:dyDescent="0.2">
      <c r="A294" s="259"/>
      <c r="B294" s="259"/>
      <c r="C294" s="259"/>
      <c r="D294" s="259"/>
      <c r="E294" s="275"/>
      <c r="F294" s="259"/>
      <c r="G294" s="259"/>
    </row>
    <row r="295" spans="1:7" x14ac:dyDescent="0.2">
      <c r="A295" s="259"/>
      <c r="B295" s="259"/>
      <c r="C295" s="259"/>
      <c r="D295" s="259"/>
      <c r="E295" s="275"/>
      <c r="F295" s="259"/>
      <c r="G295" s="259"/>
    </row>
    <row r="296" spans="1:7" x14ac:dyDescent="0.2">
      <c r="A296" s="259"/>
      <c r="B296" s="259"/>
      <c r="C296" s="259"/>
      <c r="D296" s="259"/>
      <c r="E296" s="275"/>
      <c r="F296" s="259"/>
      <c r="G296" s="259"/>
    </row>
    <row r="297" spans="1:7" x14ac:dyDescent="0.2">
      <c r="A297" s="259"/>
      <c r="B297" s="259"/>
      <c r="C297" s="259"/>
      <c r="D297" s="259"/>
      <c r="E297" s="275"/>
      <c r="F297" s="259"/>
      <c r="G297" s="259"/>
    </row>
    <row r="298" spans="1:7" x14ac:dyDescent="0.2">
      <c r="A298" s="259"/>
      <c r="B298" s="259"/>
      <c r="C298" s="259"/>
      <c r="D298" s="259"/>
      <c r="E298" s="275"/>
      <c r="F298" s="259"/>
      <c r="G298" s="259"/>
    </row>
    <row r="299" spans="1:7" x14ac:dyDescent="0.2">
      <c r="A299" s="259"/>
      <c r="B299" s="259"/>
      <c r="C299" s="259"/>
      <c r="D299" s="259"/>
      <c r="E299" s="275"/>
      <c r="F299" s="259"/>
      <c r="G299" s="259"/>
    </row>
    <row r="300" spans="1:7" x14ac:dyDescent="0.2">
      <c r="A300" s="259"/>
      <c r="B300" s="259"/>
      <c r="C300" s="259"/>
      <c r="D300" s="259"/>
      <c r="E300" s="275"/>
      <c r="F300" s="259"/>
      <c r="G300" s="259"/>
    </row>
    <row r="301" spans="1:7" x14ac:dyDescent="0.2">
      <c r="A301" s="259"/>
      <c r="B301" s="259"/>
      <c r="C301" s="259"/>
      <c r="D301" s="259"/>
      <c r="E301" s="275"/>
      <c r="F301" s="259"/>
      <c r="G301" s="259"/>
    </row>
    <row r="302" spans="1:7" x14ac:dyDescent="0.2">
      <c r="A302" s="259"/>
      <c r="B302" s="259"/>
      <c r="C302" s="259"/>
      <c r="D302" s="259"/>
      <c r="E302" s="275"/>
      <c r="F302" s="259"/>
      <c r="G302" s="259"/>
    </row>
    <row r="303" spans="1:7" x14ac:dyDescent="0.2">
      <c r="A303" s="259"/>
      <c r="B303" s="259"/>
      <c r="C303" s="259"/>
      <c r="D303" s="259"/>
      <c r="E303" s="275"/>
      <c r="F303" s="259"/>
      <c r="G303" s="259"/>
    </row>
  </sheetData>
  <sheetProtection algorithmName="SHA-512" hashValue="5yv076SegdFMtaKEh/qsdoJIlK1p5M7nqJ6KgStkDJFH5tfo72mxO7H1MHKxSQu0LKQXDL+mDDo+p8tSVfxYDA==" saltValue="wZsVdlvAbcgR+Pz1N+A7fQ==" spinCount="100000" sheet="1" objects="1" scenarios="1"/>
  <mergeCells count="173">
    <mergeCell ref="A1:G1"/>
    <mergeCell ref="A3:B3"/>
    <mergeCell ref="A4:B4"/>
    <mergeCell ref="E4:G4"/>
    <mergeCell ref="C9:D9"/>
    <mergeCell ref="C10:D10"/>
    <mergeCell ref="C11:D11"/>
    <mergeCell ref="C12:D12"/>
    <mergeCell ref="C22:D22"/>
    <mergeCell ref="C23:D23"/>
    <mergeCell ref="C24:D24"/>
    <mergeCell ref="C25:D25"/>
    <mergeCell ref="C26:D26"/>
    <mergeCell ref="C27:D27"/>
    <mergeCell ref="C28:D28"/>
    <mergeCell ref="C29:D29"/>
    <mergeCell ref="C13:D13"/>
    <mergeCell ref="C14:D14"/>
    <mergeCell ref="C15:D15"/>
    <mergeCell ref="C16:D16"/>
    <mergeCell ref="C17:D17"/>
    <mergeCell ref="C18:D18"/>
    <mergeCell ref="C37:D37"/>
    <mergeCell ref="C38:D38"/>
    <mergeCell ref="C39:D39"/>
    <mergeCell ref="C41:D41"/>
    <mergeCell ref="C43:D43"/>
    <mergeCell ref="C44:D44"/>
    <mergeCell ref="C30:D30"/>
    <mergeCell ref="C32:D32"/>
    <mergeCell ref="C33:D33"/>
    <mergeCell ref="C34:D34"/>
    <mergeCell ref="C35:D35"/>
    <mergeCell ref="C36:D36"/>
    <mergeCell ref="C51:D51"/>
    <mergeCell ref="C52:D52"/>
    <mergeCell ref="C56:D56"/>
    <mergeCell ref="C57:D57"/>
    <mergeCell ref="C58:D58"/>
    <mergeCell ref="C59:D59"/>
    <mergeCell ref="C60:D60"/>
    <mergeCell ref="C61:D61"/>
    <mergeCell ref="C45:D45"/>
    <mergeCell ref="C46:D46"/>
    <mergeCell ref="C47:D47"/>
    <mergeCell ref="C48:D48"/>
    <mergeCell ref="C49:D49"/>
    <mergeCell ref="C50:D50"/>
    <mergeCell ref="C73:D73"/>
    <mergeCell ref="C74:D74"/>
    <mergeCell ref="C75:D75"/>
    <mergeCell ref="C76:D76"/>
    <mergeCell ref="C77:D77"/>
    <mergeCell ref="C78:D78"/>
    <mergeCell ref="C62:D62"/>
    <mergeCell ref="C63:D63"/>
    <mergeCell ref="C64:D64"/>
    <mergeCell ref="C65:D65"/>
    <mergeCell ref="C69:D69"/>
    <mergeCell ref="C70:D70"/>
    <mergeCell ref="C71:D71"/>
    <mergeCell ref="C72:D72"/>
    <mergeCell ref="C90:D90"/>
    <mergeCell ref="C91:D91"/>
    <mergeCell ref="C92:D92"/>
    <mergeCell ref="C96:D96"/>
    <mergeCell ref="C97:D97"/>
    <mergeCell ref="C98:D98"/>
    <mergeCell ref="C99:D99"/>
    <mergeCell ref="C100:D100"/>
    <mergeCell ref="C79:D79"/>
    <mergeCell ref="C83:D83"/>
    <mergeCell ref="C84:D84"/>
    <mergeCell ref="C85:D85"/>
    <mergeCell ref="C86:D86"/>
    <mergeCell ref="C87:D87"/>
    <mergeCell ref="C88:D88"/>
    <mergeCell ref="C89:D89"/>
    <mergeCell ref="C101:D101"/>
    <mergeCell ref="C102:D102"/>
    <mergeCell ref="C103:D103"/>
    <mergeCell ref="C104:D104"/>
    <mergeCell ref="C105:D105"/>
    <mergeCell ref="C119:D119"/>
    <mergeCell ref="C121:D121"/>
    <mergeCell ref="C122:D122"/>
    <mergeCell ref="C123:D123"/>
    <mergeCell ref="C125:D125"/>
    <mergeCell ref="C126:D126"/>
    <mergeCell ref="C127:D127"/>
    <mergeCell ref="C128:D128"/>
    <mergeCell ref="C129:D129"/>
    <mergeCell ref="C131:D131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118:D118"/>
    <mergeCell ref="C138:D138"/>
    <mergeCell ref="C139:D139"/>
    <mergeCell ref="C146:D146"/>
    <mergeCell ref="C147:D147"/>
    <mergeCell ref="C148:D148"/>
    <mergeCell ref="C149:D149"/>
    <mergeCell ref="C132:D132"/>
    <mergeCell ref="C133:D133"/>
    <mergeCell ref="C134:D134"/>
    <mergeCell ref="C135:D135"/>
    <mergeCell ref="C136:D136"/>
    <mergeCell ref="C137:D137"/>
    <mergeCell ref="C157:D157"/>
    <mergeCell ref="C158:D158"/>
    <mergeCell ref="C159:D159"/>
    <mergeCell ref="C160:D160"/>
    <mergeCell ref="C161:D161"/>
    <mergeCell ref="C162:D162"/>
    <mergeCell ref="C150:D150"/>
    <mergeCell ref="C151:D151"/>
    <mergeCell ref="C152:D152"/>
    <mergeCell ref="C153:D153"/>
    <mergeCell ref="C154:D154"/>
    <mergeCell ref="C156:D156"/>
    <mergeCell ref="C175:D175"/>
    <mergeCell ref="C176:D176"/>
    <mergeCell ref="C177:D177"/>
    <mergeCell ref="C178:D178"/>
    <mergeCell ref="C179:D179"/>
    <mergeCell ref="C180:D180"/>
    <mergeCell ref="C163:D163"/>
    <mergeCell ref="C164:D164"/>
    <mergeCell ref="C169:D169"/>
    <mergeCell ref="C170:D170"/>
    <mergeCell ref="C171:D171"/>
    <mergeCell ref="C172:D172"/>
    <mergeCell ref="C173:D173"/>
    <mergeCell ref="C174:D174"/>
    <mergeCell ref="C188:D188"/>
    <mergeCell ref="C189:D189"/>
    <mergeCell ref="C190:D190"/>
    <mergeCell ref="C191:D191"/>
    <mergeCell ref="C192:D192"/>
    <mergeCell ref="C193:D193"/>
    <mergeCell ref="C181:D181"/>
    <mergeCell ref="C183:D183"/>
    <mergeCell ref="C184:D184"/>
    <mergeCell ref="C185:D185"/>
    <mergeCell ref="C186:D186"/>
    <mergeCell ref="C187:D187"/>
    <mergeCell ref="C206:D206"/>
    <mergeCell ref="C207:D207"/>
    <mergeCell ref="C208:D208"/>
    <mergeCell ref="C209:D209"/>
    <mergeCell ref="C210:D210"/>
    <mergeCell ref="C212:D212"/>
    <mergeCell ref="C197:D197"/>
    <mergeCell ref="C201:D201"/>
    <mergeCell ref="C202:D202"/>
    <mergeCell ref="C203:D203"/>
    <mergeCell ref="C204:D204"/>
    <mergeCell ref="C205:D205"/>
    <mergeCell ref="C219:D219"/>
    <mergeCell ref="C220:D220"/>
    <mergeCell ref="C221:D221"/>
    <mergeCell ref="C213:D213"/>
    <mergeCell ref="C214:D214"/>
    <mergeCell ref="C215:D215"/>
    <mergeCell ref="C216:D216"/>
    <mergeCell ref="C217:D217"/>
    <mergeCell ref="C218:D21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topLeftCell="A22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7" t="s">
        <v>32</v>
      </c>
      <c r="B1" s="78"/>
      <c r="C1" s="78"/>
      <c r="D1" s="78"/>
      <c r="E1" s="78"/>
      <c r="F1" s="78"/>
      <c r="G1" s="78"/>
    </row>
    <row r="2" spans="1:57" ht="12.75" customHeight="1" x14ac:dyDescent="0.2">
      <c r="A2" s="79" t="s">
        <v>33</v>
      </c>
      <c r="B2" s="80"/>
      <c r="C2" s="81" t="s">
        <v>99</v>
      </c>
      <c r="D2" s="81" t="s">
        <v>264</v>
      </c>
      <c r="E2" s="82"/>
      <c r="F2" s="83" t="s">
        <v>34</v>
      </c>
      <c r="G2" s="84"/>
    </row>
    <row r="3" spans="1:57" ht="3" hidden="1" customHeight="1" x14ac:dyDescent="0.2">
      <c r="A3" s="85"/>
      <c r="B3" s="86"/>
      <c r="C3" s="87"/>
      <c r="D3" s="87"/>
      <c r="E3" s="88"/>
      <c r="F3" s="89"/>
      <c r="G3" s="90"/>
    </row>
    <row r="4" spans="1:57" ht="12" customHeight="1" x14ac:dyDescent="0.2">
      <c r="A4" s="91" t="s">
        <v>35</v>
      </c>
      <c r="B4" s="86"/>
      <c r="C4" s="87"/>
      <c r="D4" s="87"/>
      <c r="E4" s="88"/>
      <c r="F4" s="89" t="s">
        <v>36</v>
      </c>
      <c r="G4" s="92"/>
    </row>
    <row r="5" spans="1:57" ht="12.95" customHeight="1" x14ac:dyDescent="0.2">
      <c r="A5" s="93" t="s">
        <v>263</v>
      </c>
      <c r="B5" s="94"/>
      <c r="C5" s="95" t="s">
        <v>264</v>
      </c>
      <c r="D5" s="96"/>
      <c r="E5" s="94"/>
      <c r="F5" s="89" t="s">
        <v>37</v>
      </c>
      <c r="G5" s="90"/>
    </row>
    <row r="6" spans="1:57" ht="12.95" customHeight="1" x14ac:dyDescent="0.2">
      <c r="A6" s="91" t="s">
        <v>38</v>
      </c>
      <c r="B6" s="86"/>
      <c r="C6" s="87"/>
      <c r="D6" s="87"/>
      <c r="E6" s="88"/>
      <c r="F6" s="97" t="s">
        <v>39</v>
      </c>
      <c r="G6" s="98">
        <v>0</v>
      </c>
      <c r="O6" s="99"/>
    </row>
    <row r="7" spans="1:57" ht="12.95" customHeight="1" x14ac:dyDescent="0.2">
      <c r="A7" s="100" t="s">
        <v>101</v>
      </c>
      <c r="B7" s="101"/>
      <c r="C7" s="102" t="s">
        <v>102</v>
      </c>
      <c r="D7" s="103"/>
      <c r="E7" s="103"/>
      <c r="F7" s="104" t="s">
        <v>40</v>
      </c>
      <c r="G7" s="98">
        <f>IF(G6=0,,ROUND((F30+F32)/G6,1))</f>
        <v>0</v>
      </c>
    </row>
    <row r="8" spans="1:57" x14ac:dyDescent="0.2">
      <c r="A8" s="105" t="s">
        <v>41</v>
      </c>
      <c r="B8" s="89"/>
      <c r="C8" s="295" t="s">
        <v>261</v>
      </c>
      <c r="D8" s="295"/>
      <c r="E8" s="296"/>
      <c r="F8" s="106" t="s">
        <v>42</v>
      </c>
      <c r="G8" s="107"/>
      <c r="H8" s="108"/>
      <c r="I8" s="109"/>
    </row>
    <row r="9" spans="1:57" x14ac:dyDescent="0.2">
      <c r="A9" s="105" t="s">
        <v>43</v>
      </c>
      <c r="B9" s="89"/>
      <c r="C9" s="295"/>
      <c r="D9" s="295"/>
      <c r="E9" s="296"/>
      <c r="F9" s="89"/>
      <c r="G9" s="110"/>
      <c r="H9" s="111"/>
    </row>
    <row r="10" spans="1:57" x14ac:dyDescent="0.2">
      <c r="A10" s="105" t="s">
        <v>44</v>
      </c>
      <c r="B10" s="89"/>
      <c r="C10" s="295" t="s">
        <v>260</v>
      </c>
      <c r="D10" s="295"/>
      <c r="E10" s="295"/>
      <c r="F10" s="112"/>
      <c r="G10" s="113"/>
      <c r="H10" s="114"/>
    </row>
    <row r="11" spans="1:57" ht="13.5" customHeight="1" x14ac:dyDescent="0.2">
      <c r="A11" s="105" t="s">
        <v>45</v>
      </c>
      <c r="B11" s="89"/>
      <c r="C11" s="295"/>
      <c r="D11" s="295"/>
      <c r="E11" s="295"/>
      <c r="F11" s="115" t="s">
        <v>46</v>
      </c>
      <c r="G11" s="116"/>
      <c r="H11" s="111"/>
      <c r="BA11" s="117"/>
      <c r="BB11" s="117"/>
      <c r="BC11" s="117"/>
      <c r="BD11" s="117"/>
      <c r="BE11" s="117"/>
    </row>
    <row r="12" spans="1:57" ht="12.75" customHeight="1" x14ac:dyDescent="0.2">
      <c r="A12" s="118" t="s">
        <v>47</v>
      </c>
      <c r="B12" s="86"/>
      <c r="C12" s="297"/>
      <c r="D12" s="297"/>
      <c r="E12" s="297"/>
      <c r="F12" s="119" t="s">
        <v>48</v>
      </c>
      <c r="G12" s="120"/>
      <c r="H12" s="111"/>
    </row>
    <row r="13" spans="1:57" ht="28.5" customHeight="1" thickBot="1" x14ac:dyDescent="0.25">
      <c r="A13" s="121" t="s">
        <v>49</v>
      </c>
      <c r="B13" s="122"/>
      <c r="C13" s="122"/>
      <c r="D13" s="122"/>
      <c r="E13" s="123"/>
      <c r="F13" s="123"/>
      <c r="G13" s="124"/>
      <c r="H13" s="111"/>
    </row>
    <row r="14" spans="1:57" ht="17.25" customHeight="1" thickBot="1" x14ac:dyDescent="0.25">
      <c r="A14" s="125" t="s">
        <v>50</v>
      </c>
      <c r="B14" s="126"/>
      <c r="C14" s="127"/>
      <c r="D14" s="128" t="s">
        <v>51</v>
      </c>
      <c r="E14" s="129"/>
      <c r="F14" s="129"/>
      <c r="G14" s="127"/>
    </row>
    <row r="15" spans="1:57" ht="15.95" customHeight="1" x14ac:dyDescent="0.2">
      <c r="A15" s="130"/>
      <c r="B15" s="131" t="s">
        <v>52</v>
      </c>
      <c r="C15" s="132">
        <f>'SO 02 1 Rek'!E8</f>
        <v>0</v>
      </c>
      <c r="D15" s="133">
        <f>'SO 02 1 Rek'!A16</f>
        <v>0</v>
      </c>
      <c r="E15" s="134"/>
      <c r="F15" s="135"/>
      <c r="G15" s="132">
        <f>'SO 02 1 Rek'!I16</f>
        <v>0</v>
      </c>
    </row>
    <row r="16" spans="1:57" ht="15.95" customHeight="1" x14ac:dyDescent="0.2">
      <c r="A16" s="130" t="s">
        <v>53</v>
      </c>
      <c r="B16" s="131" t="s">
        <v>54</v>
      </c>
      <c r="C16" s="132">
        <f>'SO 02 1 Rek'!F8</f>
        <v>0</v>
      </c>
      <c r="D16" s="85"/>
      <c r="E16" s="136"/>
      <c r="F16" s="137"/>
      <c r="G16" s="132"/>
    </row>
    <row r="17" spans="1:7" ht="15.95" customHeight="1" x14ac:dyDescent="0.2">
      <c r="A17" s="130" t="s">
        <v>55</v>
      </c>
      <c r="B17" s="131" t="s">
        <v>56</v>
      </c>
      <c r="C17" s="132">
        <f>'SO 02 1 Rek'!H8</f>
        <v>0</v>
      </c>
      <c r="D17" s="85"/>
      <c r="E17" s="136"/>
      <c r="F17" s="137"/>
      <c r="G17" s="132"/>
    </row>
    <row r="18" spans="1:7" ht="15.95" customHeight="1" x14ac:dyDescent="0.2">
      <c r="A18" s="138" t="s">
        <v>57</v>
      </c>
      <c r="B18" s="139" t="s">
        <v>58</v>
      </c>
      <c r="C18" s="132">
        <f>'SO 02 1 Rek'!G8</f>
        <v>0</v>
      </c>
      <c r="D18" s="85"/>
      <c r="E18" s="136"/>
      <c r="F18" s="137"/>
      <c r="G18" s="132"/>
    </row>
    <row r="19" spans="1:7" ht="15.95" customHeight="1" x14ac:dyDescent="0.2">
      <c r="A19" s="140" t="s">
        <v>59</v>
      </c>
      <c r="B19" s="131"/>
      <c r="C19" s="132">
        <f>SUM(C15:C18)</f>
        <v>0</v>
      </c>
      <c r="D19" s="85"/>
      <c r="E19" s="136"/>
      <c r="F19" s="137"/>
      <c r="G19" s="132"/>
    </row>
    <row r="20" spans="1:7" ht="15.95" customHeight="1" x14ac:dyDescent="0.2">
      <c r="A20" s="140"/>
      <c r="B20" s="131"/>
      <c r="C20" s="132"/>
      <c r="D20" s="85"/>
      <c r="E20" s="136"/>
      <c r="F20" s="137"/>
      <c r="G20" s="132"/>
    </row>
    <row r="21" spans="1:7" ht="15.95" customHeight="1" x14ac:dyDescent="0.2">
      <c r="A21" s="140" t="s">
        <v>29</v>
      </c>
      <c r="B21" s="131"/>
      <c r="C21" s="132">
        <f>'SO 02 1 Rek'!I8</f>
        <v>0</v>
      </c>
      <c r="D21" s="85"/>
      <c r="E21" s="136"/>
      <c r="F21" s="137"/>
      <c r="G21" s="132"/>
    </row>
    <row r="22" spans="1:7" ht="15.95" customHeight="1" x14ac:dyDescent="0.2">
      <c r="A22" s="141" t="s">
        <v>60</v>
      </c>
      <c r="B22" s="111"/>
      <c r="C22" s="132">
        <f>C19+C21</f>
        <v>0</v>
      </c>
      <c r="D22" s="85" t="s">
        <v>61</v>
      </c>
      <c r="E22" s="136"/>
      <c r="F22" s="137"/>
      <c r="G22" s="132">
        <f>G23-SUM(G15:G21)</f>
        <v>0</v>
      </c>
    </row>
    <row r="23" spans="1:7" ht="15.95" customHeight="1" thickBot="1" x14ac:dyDescent="0.25">
      <c r="A23" s="298" t="s">
        <v>62</v>
      </c>
      <c r="B23" s="299"/>
      <c r="C23" s="142">
        <f>C22+G23</f>
        <v>0</v>
      </c>
      <c r="D23" s="143" t="s">
        <v>63</v>
      </c>
      <c r="E23" s="144"/>
      <c r="F23" s="145"/>
      <c r="G23" s="132">
        <f>'SO 02 1 Rek'!H14</f>
        <v>0</v>
      </c>
    </row>
    <row r="24" spans="1:7" x14ac:dyDescent="0.2">
      <c r="A24" s="146" t="s">
        <v>64</v>
      </c>
      <c r="B24" s="147"/>
      <c r="C24" s="148"/>
      <c r="D24" s="147" t="s">
        <v>65</v>
      </c>
      <c r="E24" s="147"/>
      <c r="F24" s="149" t="s">
        <v>66</v>
      </c>
      <c r="G24" s="150"/>
    </row>
    <row r="25" spans="1:7" x14ac:dyDescent="0.2">
      <c r="A25" s="141" t="s">
        <v>67</v>
      </c>
      <c r="B25" s="111"/>
      <c r="C25" s="151"/>
      <c r="D25" s="111" t="s">
        <v>67</v>
      </c>
      <c r="F25" s="152" t="s">
        <v>67</v>
      </c>
      <c r="G25" s="153"/>
    </row>
    <row r="26" spans="1:7" ht="37.5" customHeight="1" x14ac:dyDescent="0.2">
      <c r="A26" s="141" t="s">
        <v>68</v>
      </c>
      <c r="B26" s="154"/>
      <c r="C26" s="151"/>
      <c r="D26" s="111" t="s">
        <v>68</v>
      </c>
      <c r="F26" s="152" t="s">
        <v>68</v>
      </c>
      <c r="G26" s="153"/>
    </row>
    <row r="27" spans="1:7" x14ac:dyDescent="0.2">
      <c r="A27" s="141"/>
      <c r="B27" s="155"/>
      <c r="C27" s="151"/>
      <c r="D27" s="111"/>
      <c r="F27" s="152"/>
      <c r="G27" s="153"/>
    </row>
    <row r="28" spans="1:7" x14ac:dyDescent="0.2">
      <c r="A28" s="141" t="s">
        <v>69</v>
      </c>
      <c r="B28" s="111"/>
      <c r="C28" s="151"/>
      <c r="D28" s="152" t="s">
        <v>70</v>
      </c>
      <c r="E28" s="151"/>
      <c r="F28" s="156" t="s">
        <v>70</v>
      </c>
      <c r="G28" s="153"/>
    </row>
    <row r="29" spans="1:7" ht="69" customHeight="1" x14ac:dyDescent="0.2">
      <c r="A29" s="141"/>
      <c r="B29" s="111"/>
      <c r="C29" s="157"/>
      <c r="D29" s="158"/>
      <c r="E29" s="157"/>
      <c r="F29" s="111"/>
      <c r="G29" s="153"/>
    </row>
    <row r="30" spans="1:7" x14ac:dyDescent="0.2">
      <c r="A30" s="159" t="s">
        <v>11</v>
      </c>
      <c r="B30" s="160"/>
      <c r="C30" s="161">
        <v>15</v>
      </c>
      <c r="D30" s="160" t="s">
        <v>71</v>
      </c>
      <c r="E30" s="162"/>
      <c r="F30" s="290">
        <f>C23-F32</f>
        <v>0</v>
      </c>
      <c r="G30" s="291"/>
    </row>
    <row r="31" spans="1:7" x14ac:dyDescent="0.2">
      <c r="A31" s="159" t="s">
        <v>72</v>
      </c>
      <c r="B31" s="160"/>
      <c r="C31" s="161">
        <f>C30</f>
        <v>15</v>
      </c>
      <c r="D31" s="160" t="s">
        <v>73</v>
      </c>
      <c r="E31" s="162"/>
      <c r="F31" s="290">
        <f>ROUND(PRODUCT(F30,C31/100),0)</f>
        <v>0</v>
      </c>
      <c r="G31" s="291"/>
    </row>
    <row r="32" spans="1:7" x14ac:dyDescent="0.2">
      <c r="A32" s="159" t="s">
        <v>11</v>
      </c>
      <c r="B32" s="160"/>
      <c r="C32" s="161">
        <v>0</v>
      </c>
      <c r="D32" s="160" t="s">
        <v>73</v>
      </c>
      <c r="E32" s="162"/>
      <c r="F32" s="290">
        <v>0</v>
      </c>
      <c r="G32" s="291"/>
    </row>
    <row r="33" spans="1:8" x14ac:dyDescent="0.2">
      <c r="A33" s="159" t="s">
        <v>72</v>
      </c>
      <c r="B33" s="163"/>
      <c r="C33" s="164">
        <f>C32</f>
        <v>0</v>
      </c>
      <c r="D33" s="160" t="s">
        <v>73</v>
      </c>
      <c r="E33" s="137"/>
      <c r="F33" s="290">
        <f>ROUND(PRODUCT(F32,C33/100),0)</f>
        <v>0</v>
      </c>
      <c r="G33" s="291"/>
    </row>
    <row r="34" spans="1:8" s="168" customFormat="1" ht="19.5" customHeight="1" thickBot="1" x14ac:dyDescent="0.3">
      <c r="A34" s="165" t="s">
        <v>74</v>
      </c>
      <c r="B34" s="166"/>
      <c r="C34" s="166"/>
      <c r="D34" s="166"/>
      <c r="E34" s="167"/>
      <c r="F34" s="292">
        <f>ROUND(SUM(F30:F33),0)</f>
        <v>0</v>
      </c>
      <c r="G34" s="293"/>
    </row>
    <row r="36" spans="1:8" x14ac:dyDescent="0.2">
      <c r="A36" s="2" t="s">
        <v>75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94"/>
      <c r="C37" s="294"/>
      <c r="D37" s="294"/>
      <c r="E37" s="294"/>
      <c r="F37" s="294"/>
      <c r="G37" s="294"/>
      <c r="H37" s="1" t="s">
        <v>1</v>
      </c>
    </row>
    <row r="38" spans="1:8" ht="12.75" customHeight="1" x14ac:dyDescent="0.2">
      <c r="A38" s="169"/>
      <c r="B38" s="294"/>
      <c r="C38" s="294"/>
      <c r="D38" s="294"/>
      <c r="E38" s="294"/>
      <c r="F38" s="294"/>
      <c r="G38" s="294"/>
      <c r="H38" s="1" t="s">
        <v>1</v>
      </c>
    </row>
    <row r="39" spans="1:8" x14ac:dyDescent="0.2">
      <c r="A39" s="169"/>
      <c r="B39" s="294"/>
      <c r="C39" s="294"/>
      <c r="D39" s="294"/>
      <c r="E39" s="294"/>
      <c r="F39" s="294"/>
      <c r="G39" s="294"/>
      <c r="H39" s="1" t="s">
        <v>1</v>
      </c>
    </row>
    <row r="40" spans="1:8" x14ac:dyDescent="0.2">
      <c r="A40" s="169"/>
      <c r="B40" s="294"/>
      <c r="C40" s="294"/>
      <c r="D40" s="294"/>
      <c r="E40" s="294"/>
      <c r="F40" s="294"/>
      <c r="G40" s="294"/>
      <c r="H40" s="1" t="s">
        <v>1</v>
      </c>
    </row>
    <row r="41" spans="1:8" x14ac:dyDescent="0.2">
      <c r="A41" s="169"/>
      <c r="B41" s="294"/>
      <c r="C41" s="294"/>
      <c r="D41" s="294"/>
      <c r="E41" s="294"/>
      <c r="F41" s="294"/>
      <c r="G41" s="294"/>
      <c r="H41" s="1" t="s">
        <v>1</v>
      </c>
    </row>
    <row r="42" spans="1:8" x14ac:dyDescent="0.2">
      <c r="A42" s="169"/>
      <c r="B42" s="294"/>
      <c r="C42" s="294"/>
      <c r="D42" s="294"/>
      <c r="E42" s="294"/>
      <c r="F42" s="294"/>
      <c r="G42" s="294"/>
      <c r="H42" s="1" t="s">
        <v>1</v>
      </c>
    </row>
    <row r="43" spans="1:8" x14ac:dyDescent="0.2">
      <c r="A43" s="169"/>
      <c r="B43" s="294"/>
      <c r="C43" s="294"/>
      <c r="D43" s="294"/>
      <c r="E43" s="294"/>
      <c r="F43" s="294"/>
      <c r="G43" s="294"/>
      <c r="H43" s="1" t="s">
        <v>1</v>
      </c>
    </row>
    <row r="44" spans="1:8" ht="12.75" customHeight="1" x14ac:dyDescent="0.2">
      <c r="A44" s="169"/>
      <c r="B44" s="294"/>
      <c r="C44" s="294"/>
      <c r="D44" s="294"/>
      <c r="E44" s="294"/>
      <c r="F44" s="294"/>
      <c r="G44" s="294"/>
      <c r="H44" s="1" t="s">
        <v>1</v>
      </c>
    </row>
    <row r="45" spans="1:8" ht="12.75" customHeight="1" x14ac:dyDescent="0.2">
      <c r="A45" s="169"/>
      <c r="B45" s="294"/>
      <c r="C45" s="294"/>
      <c r="D45" s="294"/>
      <c r="E45" s="294"/>
      <c r="F45" s="294"/>
      <c r="G45" s="294"/>
      <c r="H45" s="1" t="s">
        <v>1</v>
      </c>
    </row>
    <row r="46" spans="1:8" x14ac:dyDescent="0.2">
      <c r="B46" s="289"/>
      <c r="C46" s="289"/>
      <c r="D46" s="289"/>
      <c r="E46" s="289"/>
      <c r="F46" s="289"/>
      <c r="G46" s="289"/>
    </row>
    <row r="47" spans="1:8" x14ac:dyDescent="0.2">
      <c r="B47" s="289"/>
      <c r="C47" s="289"/>
      <c r="D47" s="289"/>
      <c r="E47" s="289"/>
      <c r="F47" s="289"/>
      <c r="G47" s="289"/>
    </row>
    <row r="48" spans="1:8" x14ac:dyDescent="0.2">
      <c r="B48" s="289"/>
      <c r="C48" s="289"/>
      <c r="D48" s="289"/>
      <c r="E48" s="289"/>
      <c r="F48" s="289"/>
      <c r="G48" s="289"/>
    </row>
    <row r="49" spans="2:7" x14ac:dyDescent="0.2">
      <c r="B49" s="289"/>
      <c r="C49" s="289"/>
      <c r="D49" s="289"/>
      <c r="E49" s="289"/>
      <c r="F49" s="289"/>
      <c r="G49" s="289"/>
    </row>
    <row r="50" spans="2:7" x14ac:dyDescent="0.2">
      <c r="B50" s="289"/>
      <c r="C50" s="289"/>
      <c r="D50" s="289"/>
      <c r="E50" s="289"/>
      <c r="F50" s="289"/>
      <c r="G50" s="289"/>
    </row>
    <row r="51" spans="2:7" x14ac:dyDescent="0.2">
      <c r="B51" s="289"/>
      <c r="C51" s="289"/>
      <c r="D51" s="289"/>
      <c r="E51" s="289"/>
      <c r="F51" s="289"/>
      <c r="G51" s="289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65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00" t="s">
        <v>2</v>
      </c>
      <c r="B1" s="301"/>
      <c r="C1" s="170" t="s">
        <v>103</v>
      </c>
      <c r="D1" s="171"/>
      <c r="E1" s="172"/>
      <c r="F1" s="171"/>
      <c r="G1" s="173" t="s">
        <v>76</v>
      </c>
      <c r="H1" s="174" t="s">
        <v>99</v>
      </c>
      <c r="I1" s="175"/>
    </row>
    <row r="2" spans="1:57" ht="13.5" thickBot="1" x14ac:dyDescent="0.25">
      <c r="A2" s="302" t="s">
        <v>77</v>
      </c>
      <c r="B2" s="303"/>
      <c r="C2" s="176" t="s">
        <v>265</v>
      </c>
      <c r="D2" s="177"/>
      <c r="E2" s="178"/>
      <c r="F2" s="177"/>
      <c r="G2" s="304" t="s">
        <v>264</v>
      </c>
      <c r="H2" s="305"/>
      <c r="I2" s="306"/>
    </row>
    <row r="3" spans="1:57" ht="13.5" thickTop="1" x14ac:dyDescent="0.2">
      <c r="F3" s="111"/>
    </row>
    <row r="4" spans="1:57" ht="19.5" customHeight="1" x14ac:dyDescent="0.25">
      <c r="A4" s="179" t="s">
        <v>78</v>
      </c>
      <c r="B4" s="180"/>
      <c r="C4" s="180"/>
      <c r="D4" s="180"/>
      <c r="E4" s="181"/>
      <c r="F4" s="180"/>
      <c r="G4" s="180"/>
      <c r="H4" s="180"/>
      <c r="I4" s="180"/>
    </row>
    <row r="5" spans="1:57" ht="13.5" thickBot="1" x14ac:dyDescent="0.25"/>
    <row r="6" spans="1:57" s="111" customFormat="1" ht="13.5" thickBot="1" x14ac:dyDescent="0.25">
      <c r="A6" s="182"/>
      <c r="B6" s="183" t="s">
        <v>79</v>
      </c>
      <c r="C6" s="183"/>
      <c r="D6" s="184"/>
      <c r="E6" s="185" t="s">
        <v>25</v>
      </c>
      <c r="F6" s="186" t="s">
        <v>26</v>
      </c>
      <c r="G6" s="186" t="s">
        <v>27</v>
      </c>
      <c r="H6" s="186" t="s">
        <v>28</v>
      </c>
      <c r="I6" s="187" t="s">
        <v>29</v>
      </c>
    </row>
    <row r="7" spans="1:57" s="111" customFormat="1" ht="13.5" thickBot="1" x14ac:dyDescent="0.25">
      <c r="A7" s="276" t="str">
        <f>'SO 02 1 Pol'!B7</f>
        <v>01</v>
      </c>
      <c r="B7" s="50" t="str">
        <f>'SO 02 1 Pol'!C7</f>
        <v>Vedlejší rozpočtové náklady</v>
      </c>
      <c r="D7" s="188"/>
      <c r="E7" s="277">
        <f>'SO 02 1 Pol'!BA9</f>
        <v>0</v>
      </c>
      <c r="F7" s="278">
        <f>'SO 02 1 Pol'!BB9</f>
        <v>0</v>
      </c>
      <c r="G7" s="278">
        <f>'SO 02 1 Pol'!BC9</f>
        <v>0</v>
      </c>
      <c r="H7" s="278">
        <f>'SO 02 1 Pol'!BD9</f>
        <v>0</v>
      </c>
      <c r="I7" s="279">
        <f>'SO 02 1 Pol'!BE9</f>
        <v>0</v>
      </c>
    </row>
    <row r="8" spans="1:57" s="6" customFormat="1" ht="13.5" thickBot="1" x14ac:dyDescent="0.25">
      <c r="A8" s="189"/>
      <c r="B8" s="190" t="s">
        <v>80</v>
      </c>
      <c r="C8" s="190"/>
      <c r="D8" s="191"/>
      <c r="E8" s="192">
        <f>SUM(E7:E7)</f>
        <v>0</v>
      </c>
      <c r="F8" s="193">
        <f>SUM(F7:F7)</f>
        <v>0</v>
      </c>
      <c r="G8" s="193">
        <f>SUM(G7:G7)</f>
        <v>0</v>
      </c>
      <c r="H8" s="193">
        <f>SUM(H7:H7)</f>
        <v>0</v>
      </c>
      <c r="I8" s="194">
        <f>SUM(I7:I7)</f>
        <v>0</v>
      </c>
    </row>
    <row r="9" spans="1:57" x14ac:dyDescent="0.2">
      <c r="A9" s="111"/>
      <c r="B9" s="111"/>
      <c r="C9" s="111"/>
      <c r="D9" s="111"/>
      <c r="E9" s="111"/>
      <c r="F9" s="111"/>
      <c r="G9" s="111"/>
      <c r="H9" s="111"/>
      <c r="I9" s="111"/>
    </row>
    <row r="10" spans="1:57" ht="19.5" customHeight="1" x14ac:dyDescent="0.25">
      <c r="A10" s="180" t="s">
        <v>81</v>
      </c>
      <c r="B10" s="180"/>
      <c r="C10" s="180"/>
      <c r="D10" s="180"/>
      <c r="E10" s="180"/>
      <c r="F10" s="180"/>
      <c r="G10" s="195"/>
      <c r="H10" s="180"/>
      <c r="I10" s="180"/>
      <c r="BA10" s="117"/>
      <c r="BB10" s="117"/>
      <c r="BC10" s="117"/>
      <c r="BD10" s="117"/>
      <c r="BE10" s="117"/>
    </row>
    <row r="11" spans="1:57" ht="13.5" thickBot="1" x14ac:dyDescent="0.25"/>
    <row r="12" spans="1:57" x14ac:dyDescent="0.2">
      <c r="A12" s="146" t="s">
        <v>82</v>
      </c>
      <c r="B12" s="147"/>
      <c r="C12" s="147"/>
      <c r="D12" s="196"/>
      <c r="E12" s="197" t="s">
        <v>83</v>
      </c>
      <c r="F12" s="198" t="s">
        <v>12</v>
      </c>
      <c r="G12" s="199" t="s">
        <v>84</v>
      </c>
      <c r="H12" s="200"/>
      <c r="I12" s="201" t="s">
        <v>83</v>
      </c>
    </row>
    <row r="13" spans="1:57" x14ac:dyDescent="0.2">
      <c r="A13" s="140"/>
      <c r="B13" s="131"/>
      <c r="C13" s="131"/>
      <c r="D13" s="202"/>
      <c r="E13" s="203"/>
      <c r="F13" s="204"/>
      <c r="G13" s="205">
        <f>CHOOSE(BA13+1,E8+F8,E8+F8+H8,E8+F8+G8+H8,E8,F8,H8,G8,H8+G8,0)</f>
        <v>0</v>
      </c>
      <c r="H13" s="206"/>
      <c r="I13" s="207">
        <f>E13+F13*G13/100</f>
        <v>0</v>
      </c>
      <c r="BA13" s="1">
        <v>8</v>
      </c>
    </row>
    <row r="14" spans="1:57" ht="13.5" thickBot="1" x14ac:dyDescent="0.25">
      <c r="A14" s="208"/>
      <c r="B14" s="209" t="s">
        <v>85</v>
      </c>
      <c r="C14" s="210"/>
      <c r="D14" s="211"/>
      <c r="E14" s="212"/>
      <c r="F14" s="213"/>
      <c r="G14" s="213"/>
      <c r="H14" s="307">
        <f>SUM(I13:I13)</f>
        <v>0</v>
      </c>
      <c r="I14" s="308"/>
    </row>
    <row r="16" spans="1:57" x14ac:dyDescent="0.2">
      <c r="B16" s="6"/>
      <c r="F16" s="214"/>
      <c r="G16" s="215"/>
      <c r="H16" s="215"/>
      <c r="I16" s="34"/>
    </row>
    <row r="17" spans="6:9" x14ac:dyDescent="0.2">
      <c r="F17" s="214"/>
      <c r="G17" s="215"/>
      <c r="H17" s="215"/>
      <c r="I17" s="34"/>
    </row>
    <row r="18" spans="6:9" x14ac:dyDescent="0.2">
      <c r="F18" s="214"/>
      <c r="G18" s="215"/>
      <c r="H18" s="215"/>
      <c r="I18" s="34"/>
    </row>
    <row r="19" spans="6:9" x14ac:dyDescent="0.2">
      <c r="F19" s="214"/>
      <c r="G19" s="215"/>
      <c r="H19" s="215"/>
      <c r="I19" s="34"/>
    </row>
    <row r="20" spans="6:9" x14ac:dyDescent="0.2">
      <c r="F20" s="214"/>
      <c r="G20" s="215"/>
      <c r="H20" s="215"/>
      <c r="I20" s="34"/>
    </row>
    <row r="21" spans="6:9" x14ac:dyDescent="0.2">
      <c r="F21" s="214"/>
      <c r="G21" s="215"/>
      <c r="H21" s="215"/>
      <c r="I21" s="34"/>
    </row>
    <row r="22" spans="6:9" x14ac:dyDescent="0.2">
      <c r="F22" s="214"/>
      <c r="G22" s="215"/>
      <c r="H22" s="215"/>
      <c r="I22" s="34"/>
    </row>
    <row r="23" spans="6:9" x14ac:dyDescent="0.2">
      <c r="F23" s="214"/>
      <c r="G23" s="215"/>
      <c r="H23" s="215"/>
      <c r="I23" s="34"/>
    </row>
    <row r="24" spans="6:9" x14ac:dyDescent="0.2">
      <c r="F24" s="214"/>
      <c r="G24" s="215"/>
      <c r="H24" s="215"/>
      <c r="I24" s="34"/>
    </row>
    <row r="25" spans="6:9" x14ac:dyDescent="0.2">
      <c r="F25" s="214"/>
      <c r="G25" s="215"/>
      <c r="H25" s="215"/>
      <c r="I25" s="34"/>
    </row>
    <row r="26" spans="6:9" x14ac:dyDescent="0.2">
      <c r="F26" s="214"/>
      <c r="G26" s="215"/>
      <c r="H26" s="215"/>
      <c r="I26" s="34"/>
    </row>
    <row r="27" spans="6:9" x14ac:dyDescent="0.2">
      <c r="F27" s="214"/>
      <c r="G27" s="215"/>
      <c r="H27" s="215"/>
      <c r="I27" s="34"/>
    </row>
    <row r="28" spans="6:9" x14ac:dyDescent="0.2">
      <c r="F28" s="214"/>
      <c r="G28" s="215"/>
      <c r="H28" s="215"/>
      <c r="I28" s="34"/>
    </row>
    <row r="29" spans="6:9" x14ac:dyDescent="0.2">
      <c r="F29" s="214"/>
      <c r="G29" s="215"/>
      <c r="H29" s="215"/>
      <c r="I29" s="34"/>
    </row>
    <row r="30" spans="6:9" x14ac:dyDescent="0.2">
      <c r="F30" s="214"/>
      <c r="G30" s="215"/>
      <c r="H30" s="215"/>
      <c r="I30" s="34"/>
    </row>
    <row r="31" spans="6:9" x14ac:dyDescent="0.2">
      <c r="F31" s="214"/>
      <c r="G31" s="215"/>
      <c r="H31" s="215"/>
      <c r="I31" s="34"/>
    </row>
    <row r="32" spans="6:9" x14ac:dyDescent="0.2">
      <c r="F32" s="214"/>
      <c r="G32" s="215"/>
      <c r="H32" s="215"/>
      <c r="I32" s="34"/>
    </row>
    <row r="33" spans="6:9" x14ac:dyDescent="0.2">
      <c r="F33" s="214"/>
      <c r="G33" s="215"/>
      <c r="H33" s="215"/>
      <c r="I33" s="34"/>
    </row>
    <row r="34" spans="6:9" x14ac:dyDescent="0.2">
      <c r="F34" s="214"/>
      <c r="G34" s="215"/>
      <c r="H34" s="215"/>
      <c r="I34" s="34"/>
    </row>
    <row r="35" spans="6:9" x14ac:dyDescent="0.2">
      <c r="F35" s="214"/>
      <c r="G35" s="215"/>
      <c r="H35" s="215"/>
      <c r="I35" s="34"/>
    </row>
    <row r="36" spans="6:9" x14ac:dyDescent="0.2">
      <c r="F36" s="214"/>
      <c r="G36" s="215"/>
      <c r="H36" s="215"/>
      <c r="I36" s="34"/>
    </row>
    <row r="37" spans="6:9" x14ac:dyDescent="0.2">
      <c r="F37" s="214"/>
      <c r="G37" s="215"/>
      <c r="H37" s="215"/>
      <c r="I37" s="34"/>
    </row>
    <row r="38" spans="6:9" x14ac:dyDescent="0.2">
      <c r="F38" s="214"/>
      <c r="G38" s="215"/>
      <c r="H38" s="215"/>
      <c r="I38" s="34"/>
    </row>
    <row r="39" spans="6:9" x14ac:dyDescent="0.2">
      <c r="F39" s="214"/>
      <c r="G39" s="215"/>
      <c r="H39" s="215"/>
      <c r="I39" s="34"/>
    </row>
    <row r="40" spans="6:9" x14ac:dyDescent="0.2">
      <c r="F40" s="214"/>
      <c r="G40" s="215"/>
      <c r="H40" s="215"/>
      <c r="I40" s="34"/>
    </row>
    <row r="41" spans="6:9" x14ac:dyDescent="0.2">
      <c r="F41" s="214"/>
      <c r="G41" s="215"/>
      <c r="H41" s="215"/>
      <c r="I41" s="34"/>
    </row>
    <row r="42" spans="6:9" x14ac:dyDescent="0.2">
      <c r="F42" s="214"/>
      <c r="G42" s="215"/>
      <c r="H42" s="215"/>
      <c r="I42" s="34"/>
    </row>
    <row r="43" spans="6:9" x14ac:dyDescent="0.2">
      <c r="F43" s="214"/>
      <c r="G43" s="215"/>
      <c r="H43" s="215"/>
      <c r="I43" s="34"/>
    </row>
    <row r="44" spans="6:9" x14ac:dyDescent="0.2">
      <c r="F44" s="214"/>
      <c r="G44" s="215"/>
      <c r="H44" s="215"/>
      <c r="I44" s="34"/>
    </row>
    <row r="45" spans="6:9" x14ac:dyDescent="0.2">
      <c r="F45" s="214"/>
      <c r="G45" s="215"/>
      <c r="H45" s="215"/>
      <c r="I45" s="34"/>
    </row>
    <row r="46" spans="6:9" x14ac:dyDescent="0.2">
      <c r="F46" s="214"/>
      <c r="G46" s="215"/>
      <c r="H46" s="215"/>
      <c r="I46" s="34"/>
    </row>
    <row r="47" spans="6:9" x14ac:dyDescent="0.2">
      <c r="F47" s="214"/>
      <c r="G47" s="215"/>
      <c r="H47" s="215"/>
      <c r="I47" s="34"/>
    </row>
    <row r="48" spans="6:9" x14ac:dyDescent="0.2">
      <c r="F48" s="214"/>
      <c r="G48" s="215"/>
      <c r="H48" s="215"/>
      <c r="I48" s="34"/>
    </row>
    <row r="49" spans="6:9" x14ac:dyDescent="0.2">
      <c r="F49" s="214"/>
      <c r="G49" s="215"/>
      <c r="H49" s="215"/>
      <c r="I49" s="34"/>
    </row>
    <row r="50" spans="6:9" x14ac:dyDescent="0.2">
      <c r="F50" s="214"/>
      <c r="G50" s="215"/>
      <c r="H50" s="215"/>
      <c r="I50" s="34"/>
    </row>
    <row r="51" spans="6:9" x14ac:dyDescent="0.2">
      <c r="F51" s="214"/>
      <c r="G51" s="215"/>
      <c r="H51" s="215"/>
      <c r="I51" s="34"/>
    </row>
    <row r="52" spans="6:9" x14ac:dyDescent="0.2">
      <c r="F52" s="214"/>
      <c r="G52" s="215"/>
      <c r="H52" s="215"/>
      <c r="I52" s="34"/>
    </row>
    <row r="53" spans="6:9" x14ac:dyDescent="0.2">
      <c r="F53" s="214"/>
      <c r="G53" s="215"/>
      <c r="H53" s="215"/>
      <c r="I53" s="34"/>
    </row>
    <row r="54" spans="6:9" x14ac:dyDescent="0.2">
      <c r="F54" s="214"/>
      <c r="G54" s="215"/>
      <c r="H54" s="215"/>
      <c r="I54" s="34"/>
    </row>
    <row r="55" spans="6:9" x14ac:dyDescent="0.2">
      <c r="F55" s="214"/>
      <c r="G55" s="215"/>
      <c r="H55" s="215"/>
      <c r="I55" s="34"/>
    </row>
    <row r="56" spans="6:9" x14ac:dyDescent="0.2">
      <c r="F56" s="214"/>
      <c r="G56" s="215"/>
      <c r="H56" s="215"/>
      <c r="I56" s="34"/>
    </row>
    <row r="57" spans="6:9" x14ac:dyDescent="0.2">
      <c r="F57" s="214"/>
      <c r="G57" s="215"/>
      <c r="H57" s="215"/>
      <c r="I57" s="34"/>
    </row>
    <row r="58" spans="6:9" x14ac:dyDescent="0.2">
      <c r="F58" s="214"/>
      <c r="G58" s="215"/>
      <c r="H58" s="215"/>
      <c r="I58" s="34"/>
    </row>
    <row r="59" spans="6:9" x14ac:dyDescent="0.2">
      <c r="F59" s="214"/>
      <c r="G59" s="215"/>
      <c r="H59" s="215"/>
      <c r="I59" s="34"/>
    </row>
    <row r="60" spans="6:9" x14ac:dyDescent="0.2">
      <c r="F60" s="214"/>
      <c r="G60" s="215"/>
      <c r="H60" s="215"/>
      <c r="I60" s="34"/>
    </row>
    <row r="61" spans="6:9" x14ac:dyDescent="0.2">
      <c r="F61" s="214"/>
      <c r="G61" s="215"/>
      <c r="H61" s="215"/>
      <c r="I61" s="34"/>
    </row>
    <row r="62" spans="6:9" x14ac:dyDescent="0.2">
      <c r="F62" s="214"/>
      <c r="G62" s="215"/>
      <c r="H62" s="215"/>
      <c r="I62" s="34"/>
    </row>
    <row r="63" spans="6:9" x14ac:dyDescent="0.2">
      <c r="F63" s="214"/>
      <c r="G63" s="215"/>
      <c r="H63" s="215"/>
      <c r="I63" s="34"/>
    </row>
    <row r="64" spans="6:9" x14ac:dyDescent="0.2">
      <c r="F64" s="214"/>
      <c r="G64" s="215"/>
      <c r="H64" s="215"/>
      <c r="I64" s="34"/>
    </row>
    <row r="65" spans="6:9" x14ac:dyDescent="0.2">
      <c r="F65" s="214"/>
      <c r="G65" s="215"/>
      <c r="H65" s="215"/>
      <c r="I65" s="34"/>
    </row>
  </sheetData>
  <mergeCells count="4">
    <mergeCell ref="A1:B1"/>
    <mergeCell ref="A2:B2"/>
    <mergeCell ref="G2:I2"/>
    <mergeCell ref="H14:I1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82"/>
  <sheetViews>
    <sheetView showGridLines="0" showZeros="0" zoomScaleNormal="100" zoomScaleSheetLayoutView="100" workbookViewId="0">
      <selection activeCell="F8" sqref="F8"/>
    </sheetView>
  </sheetViews>
  <sheetFormatPr defaultRowHeight="12.75" x14ac:dyDescent="0.2"/>
  <cols>
    <col min="1" max="1" width="4.42578125" style="216" customWidth="1"/>
    <col min="2" max="2" width="11.5703125" style="216" customWidth="1"/>
    <col min="3" max="3" width="40.42578125" style="216" customWidth="1"/>
    <col min="4" max="4" width="5.5703125" style="216" customWidth="1"/>
    <col min="5" max="5" width="8.5703125" style="226" customWidth="1"/>
    <col min="6" max="6" width="9.85546875" style="216" customWidth="1"/>
    <col min="7" max="7" width="13.85546875" style="216" customWidth="1"/>
    <col min="8" max="8" width="11.7109375" style="216" hidden="1" customWidth="1"/>
    <col min="9" max="9" width="11.5703125" style="216" hidden="1" customWidth="1"/>
    <col min="10" max="10" width="11" style="216" hidden="1" customWidth="1"/>
    <col min="11" max="11" width="10.42578125" style="216" hidden="1" customWidth="1"/>
    <col min="12" max="12" width="75.42578125" style="216" customWidth="1"/>
    <col min="13" max="13" width="45.28515625" style="216" customWidth="1"/>
    <col min="14" max="16384" width="9.140625" style="216"/>
  </cols>
  <sheetData>
    <row r="1" spans="1:80" ht="15.75" x14ac:dyDescent="0.25">
      <c r="A1" s="312" t="s">
        <v>277</v>
      </c>
      <c r="B1" s="312"/>
      <c r="C1" s="312"/>
      <c r="D1" s="312"/>
      <c r="E1" s="312"/>
      <c r="F1" s="312"/>
      <c r="G1" s="312"/>
    </row>
    <row r="2" spans="1:80" ht="14.25" customHeight="1" thickBot="1" x14ac:dyDescent="0.25">
      <c r="B2" s="217"/>
      <c r="C2" s="218"/>
      <c r="D2" s="218"/>
      <c r="E2" s="219"/>
      <c r="F2" s="218"/>
      <c r="G2" s="218"/>
    </row>
    <row r="3" spans="1:80" ht="13.5" thickTop="1" x14ac:dyDescent="0.2">
      <c r="A3" s="300" t="s">
        <v>2</v>
      </c>
      <c r="B3" s="301"/>
      <c r="C3" s="170" t="s">
        <v>103</v>
      </c>
      <c r="D3" s="220"/>
      <c r="E3" s="221" t="s">
        <v>86</v>
      </c>
      <c r="F3" s="222" t="str">
        <f>'SO 02 1 Rek'!H1</f>
        <v>1</v>
      </c>
      <c r="G3" s="223"/>
    </row>
    <row r="4" spans="1:80" ht="13.5" thickBot="1" x14ac:dyDescent="0.25">
      <c r="A4" s="313" t="s">
        <v>77</v>
      </c>
      <c r="B4" s="303"/>
      <c r="C4" s="176" t="s">
        <v>265</v>
      </c>
      <c r="D4" s="224"/>
      <c r="E4" s="314" t="str">
        <f>'SO 02 1 Rek'!G2</f>
        <v>Vedlejší náklady</v>
      </c>
      <c r="F4" s="315"/>
      <c r="G4" s="316"/>
    </row>
    <row r="5" spans="1:80" ht="13.5" thickTop="1" x14ac:dyDescent="0.2">
      <c r="A5" s="225"/>
      <c r="G5" s="227"/>
    </row>
    <row r="6" spans="1:80" ht="27" customHeight="1" x14ac:dyDescent="0.2">
      <c r="A6" s="228" t="s">
        <v>87</v>
      </c>
      <c r="B6" s="229" t="s">
        <v>88</v>
      </c>
      <c r="C6" s="229" t="s">
        <v>89</v>
      </c>
      <c r="D6" s="229" t="s">
        <v>90</v>
      </c>
      <c r="E6" s="230" t="s">
        <v>91</v>
      </c>
      <c r="F6" s="229" t="s">
        <v>92</v>
      </c>
      <c r="G6" s="231" t="s">
        <v>93</v>
      </c>
      <c r="H6" s="232" t="s">
        <v>94</v>
      </c>
      <c r="I6" s="232" t="s">
        <v>95</v>
      </c>
      <c r="J6" s="232" t="s">
        <v>96</v>
      </c>
      <c r="K6" s="232" t="s">
        <v>97</v>
      </c>
    </row>
    <row r="7" spans="1:80" x14ac:dyDescent="0.2">
      <c r="A7" s="233" t="s">
        <v>98</v>
      </c>
      <c r="B7" s="234" t="s">
        <v>266</v>
      </c>
      <c r="C7" s="235" t="s">
        <v>267</v>
      </c>
      <c r="D7" s="236"/>
      <c r="E7" s="237"/>
      <c r="F7" s="237"/>
      <c r="G7" s="238"/>
      <c r="H7" s="239"/>
      <c r="I7" s="240"/>
      <c r="J7" s="241"/>
      <c r="K7" s="242"/>
      <c r="O7" s="243">
        <v>1</v>
      </c>
    </row>
    <row r="8" spans="1:80" ht="22.5" x14ac:dyDescent="0.2">
      <c r="A8" s="244">
        <v>1</v>
      </c>
      <c r="B8" s="245" t="s">
        <v>266</v>
      </c>
      <c r="C8" s="246" t="s">
        <v>269</v>
      </c>
      <c r="D8" s="247" t="s">
        <v>270</v>
      </c>
      <c r="E8" s="248">
        <v>1</v>
      </c>
      <c r="F8" s="336"/>
      <c r="G8" s="249">
        <f>E8*F8</f>
        <v>0</v>
      </c>
      <c r="H8" s="250">
        <v>0</v>
      </c>
      <c r="I8" s="251">
        <f>E8*H8</f>
        <v>0</v>
      </c>
      <c r="J8" s="250">
        <v>0</v>
      </c>
      <c r="K8" s="251">
        <f>E8*J8</f>
        <v>0</v>
      </c>
      <c r="O8" s="243">
        <v>2</v>
      </c>
      <c r="AA8" s="216">
        <v>1</v>
      </c>
      <c r="AB8" s="216">
        <v>1</v>
      </c>
      <c r="AC8" s="216">
        <v>1</v>
      </c>
      <c r="AZ8" s="216">
        <v>1</v>
      </c>
      <c r="BA8" s="216">
        <f>IF(AZ8=1,G8,0)</f>
        <v>0</v>
      </c>
      <c r="BB8" s="216">
        <f>IF(AZ8=2,G8,0)</f>
        <v>0</v>
      </c>
      <c r="BC8" s="216">
        <f>IF(AZ8=3,G8,0)</f>
        <v>0</v>
      </c>
      <c r="BD8" s="216">
        <f>IF(AZ8=4,G8,0)</f>
        <v>0</v>
      </c>
      <c r="BE8" s="216">
        <f>IF(AZ8=5,G8,0)</f>
        <v>0</v>
      </c>
      <c r="CA8" s="243">
        <v>1</v>
      </c>
      <c r="CB8" s="243">
        <v>1</v>
      </c>
    </row>
    <row r="9" spans="1:80" x14ac:dyDescent="0.2">
      <c r="A9" s="260"/>
      <c r="B9" s="261" t="s">
        <v>100</v>
      </c>
      <c r="C9" s="262" t="s">
        <v>268</v>
      </c>
      <c r="D9" s="263"/>
      <c r="E9" s="264"/>
      <c r="F9" s="265"/>
      <c r="G9" s="266">
        <f>SUM(G7:G8)</f>
        <v>0</v>
      </c>
      <c r="H9" s="267"/>
      <c r="I9" s="268">
        <f>SUM(I7:I8)</f>
        <v>0</v>
      </c>
      <c r="J9" s="267"/>
      <c r="K9" s="268">
        <f>SUM(K7:K8)</f>
        <v>0</v>
      </c>
      <c r="O9" s="243">
        <v>4</v>
      </c>
      <c r="BA9" s="269">
        <f>SUM(BA7:BA8)</f>
        <v>0</v>
      </c>
      <c r="BB9" s="269">
        <f>SUM(BB7:BB8)</f>
        <v>0</v>
      </c>
      <c r="BC9" s="269">
        <f>SUM(BC7:BC8)</f>
        <v>0</v>
      </c>
      <c r="BD9" s="269">
        <f>SUM(BD7:BD8)</f>
        <v>0</v>
      </c>
      <c r="BE9" s="269">
        <f>SUM(BE7:BE8)</f>
        <v>0</v>
      </c>
    </row>
    <row r="10" spans="1:80" x14ac:dyDescent="0.2">
      <c r="E10" s="216"/>
    </row>
    <row r="11" spans="1:80" x14ac:dyDescent="0.2">
      <c r="E11" s="216"/>
    </row>
    <row r="12" spans="1:80" x14ac:dyDescent="0.2">
      <c r="E12" s="216"/>
    </row>
    <row r="13" spans="1:80" x14ac:dyDescent="0.2">
      <c r="E13" s="216"/>
    </row>
    <row r="14" spans="1:80" x14ac:dyDescent="0.2">
      <c r="E14" s="216"/>
    </row>
    <row r="15" spans="1:80" x14ac:dyDescent="0.2">
      <c r="E15" s="216"/>
    </row>
    <row r="16" spans="1:80" x14ac:dyDescent="0.2">
      <c r="E16" s="216"/>
    </row>
    <row r="17" spans="5:5" x14ac:dyDescent="0.2">
      <c r="E17" s="216"/>
    </row>
    <row r="18" spans="5:5" x14ac:dyDescent="0.2">
      <c r="E18" s="216"/>
    </row>
    <row r="19" spans="5:5" x14ac:dyDescent="0.2">
      <c r="E19" s="216"/>
    </row>
    <row r="20" spans="5:5" x14ac:dyDescent="0.2">
      <c r="E20" s="216"/>
    </row>
    <row r="21" spans="5:5" x14ac:dyDescent="0.2">
      <c r="E21" s="216"/>
    </row>
    <row r="22" spans="5:5" x14ac:dyDescent="0.2">
      <c r="E22" s="216"/>
    </row>
    <row r="23" spans="5:5" x14ac:dyDescent="0.2">
      <c r="E23" s="216"/>
    </row>
    <row r="24" spans="5:5" x14ac:dyDescent="0.2">
      <c r="E24" s="216"/>
    </row>
    <row r="25" spans="5:5" x14ac:dyDescent="0.2">
      <c r="E25" s="216"/>
    </row>
    <row r="26" spans="5:5" x14ac:dyDescent="0.2">
      <c r="E26" s="216"/>
    </row>
    <row r="27" spans="5:5" x14ac:dyDescent="0.2">
      <c r="E27" s="216"/>
    </row>
    <row r="28" spans="5:5" x14ac:dyDescent="0.2">
      <c r="E28" s="216"/>
    </row>
    <row r="29" spans="5:5" x14ac:dyDescent="0.2">
      <c r="E29" s="216"/>
    </row>
    <row r="30" spans="5:5" x14ac:dyDescent="0.2">
      <c r="E30" s="216"/>
    </row>
    <row r="31" spans="5:5" x14ac:dyDescent="0.2">
      <c r="E31" s="216"/>
    </row>
    <row r="32" spans="5:5" x14ac:dyDescent="0.2">
      <c r="E32" s="216"/>
    </row>
    <row r="33" spans="1:7" x14ac:dyDescent="0.2">
      <c r="A33" s="259"/>
      <c r="B33" s="259"/>
      <c r="C33" s="259"/>
      <c r="D33" s="259"/>
      <c r="E33" s="259"/>
      <c r="F33" s="259"/>
      <c r="G33" s="259"/>
    </row>
    <row r="34" spans="1:7" x14ac:dyDescent="0.2">
      <c r="A34" s="259"/>
      <c r="B34" s="259"/>
      <c r="C34" s="259"/>
      <c r="D34" s="259"/>
      <c r="E34" s="259"/>
      <c r="F34" s="259"/>
      <c r="G34" s="259"/>
    </row>
    <row r="35" spans="1:7" x14ac:dyDescent="0.2">
      <c r="A35" s="259"/>
      <c r="B35" s="259"/>
      <c r="C35" s="259"/>
      <c r="D35" s="259"/>
      <c r="E35" s="259"/>
      <c r="F35" s="259"/>
      <c r="G35" s="259"/>
    </row>
    <row r="36" spans="1:7" x14ac:dyDescent="0.2">
      <c r="A36" s="259"/>
      <c r="B36" s="259"/>
      <c r="C36" s="259"/>
      <c r="D36" s="259"/>
      <c r="E36" s="259"/>
      <c r="F36" s="259"/>
      <c r="G36" s="259"/>
    </row>
    <row r="37" spans="1:7" x14ac:dyDescent="0.2">
      <c r="E37" s="216"/>
    </row>
    <row r="38" spans="1:7" x14ac:dyDescent="0.2">
      <c r="E38" s="216"/>
    </row>
    <row r="39" spans="1:7" x14ac:dyDescent="0.2">
      <c r="E39" s="216"/>
    </row>
    <row r="40" spans="1:7" x14ac:dyDescent="0.2">
      <c r="E40" s="216"/>
    </row>
    <row r="41" spans="1:7" x14ac:dyDescent="0.2">
      <c r="E41" s="216"/>
    </row>
    <row r="42" spans="1:7" x14ac:dyDescent="0.2">
      <c r="E42" s="216"/>
    </row>
    <row r="43" spans="1:7" x14ac:dyDescent="0.2">
      <c r="E43" s="216"/>
    </row>
    <row r="44" spans="1:7" x14ac:dyDescent="0.2">
      <c r="E44" s="216"/>
    </row>
    <row r="45" spans="1:7" x14ac:dyDescent="0.2">
      <c r="E45" s="216"/>
    </row>
    <row r="46" spans="1:7" x14ac:dyDescent="0.2">
      <c r="E46" s="216"/>
    </row>
    <row r="47" spans="1:7" x14ac:dyDescent="0.2">
      <c r="E47" s="216"/>
    </row>
    <row r="48" spans="1:7" x14ac:dyDescent="0.2">
      <c r="E48" s="216"/>
    </row>
    <row r="49" spans="5:5" x14ac:dyDescent="0.2">
      <c r="E49" s="216"/>
    </row>
    <row r="50" spans="5:5" x14ac:dyDescent="0.2">
      <c r="E50" s="216"/>
    </row>
    <row r="51" spans="5:5" x14ac:dyDescent="0.2">
      <c r="E51" s="216"/>
    </row>
    <row r="52" spans="5:5" x14ac:dyDescent="0.2">
      <c r="E52" s="216"/>
    </row>
    <row r="53" spans="5:5" x14ac:dyDescent="0.2">
      <c r="E53" s="216"/>
    </row>
    <row r="54" spans="5:5" x14ac:dyDescent="0.2">
      <c r="E54" s="216"/>
    </row>
    <row r="55" spans="5:5" x14ac:dyDescent="0.2">
      <c r="E55" s="216"/>
    </row>
    <row r="56" spans="5:5" x14ac:dyDescent="0.2">
      <c r="E56" s="216"/>
    </row>
    <row r="57" spans="5:5" x14ac:dyDescent="0.2">
      <c r="E57" s="216"/>
    </row>
    <row r="58" spans="5:5" x14ac:dyDescent="0.2">
      <c r="E58" s="216"/>
    </row>
    <row r="59" spans="5:5" x14ac:dyDescent="0.2">
      <c r="E59" s="216"/>
    </row>
    <row r="60" spans="5:5" x14ac:dyDescent="0.2">
      <c r="E60" s="216"/>
    </row>
    <row r="61" spans="5:5" x14ac:dyDescent="0.2">
      <c r="E61" s="216"/>
    </row>
    <row r="62" spans="5:5" x14ac:dyDescent="0.2">
      <c r="E62" s="216"/>
    </row>
    <row r="63" spans="5:5" x14ac:dyDescent="0.2">
      <c r="E63" s="216"/>
    </row>
    <row r="64" spans="5:5" x14ac:dyDescent="0.2">
      <c r="E64" s="216"/>
    </row>
    <row r="65" spans="1:7" x14ac:dyDescent="0.2">
      <c r="E65" s="216"/>
    </row>
    <row r="66" spans="1:7" x14ac:dyDescent="0.2">
      <c r="E66" s="216"/>
    </row>
    <row r="67" spans="1:7" x14ac:dyDescent="0.2">
      <c r="E67" s="216"/>
    </row>
    <row r="68" spans="1:7" x14ac:dyDescent="0.2">
      <c r="A68" s="270"/>
      <c r="B68" s="270"/>
    </row>
    <row r="69" spans="1:7" x14ac:dyDescent="0.2">
      <c r="A69" s="259"/>
      <c r="B69" s="259"/>
      <c r="C69" s="271"/>
      <c r="D69" s="271"/>
      <c r="E69" s="272"/>
      <c r="F69" s="271"/>
      <c r="G69" s="273"/>
    </row>
    <row r="70" spans="1:7" x14ac:dyDescent="0.2">
      <c r="A70" s="274"/>
      <c r="B70" s="274"/>
      <c r="C70" s="259"/>
      <c r="D70" s="259"/>
      <c r="E70" s="275"/>
      <c r="F70" s="259"/>
      <c r="G70" s="259"/>
    </row>
    <row r="71" spans="1:7" x14ac:dyDescent="0.2">
      <c r="A71" s="259"/>
      <c r="B71" s="259"/>
      <c r="C71" s="259"/>
      <c r="D71" s="259"/>
      <c r="E71" s="275"/>
      <c r="F71" s="259"/>
      <c r="G71" s="259"/>
    </row>
    <row r="72" spans="1:7" x14ac:dyDescent="0.2">
      <c r="A72" s="259"/>
      <c r="B72" s="259"/>
      <c r="C72" s="259"/>
      <c r="D72" s="259"/>
      <c r="E72" s="275"/>
      <c r="F72" s="259"/>
      <c r="G72" s="259"/>
    </row>
    <row r="73" spans="1:7" x14ac:dyDescent="0.2">
      <c r="A73" s="259"/>
      <c r="B73" s="259"/>
      <c r="C73" s="259"/>
      <c r="D73" s="259"/>
      <c r="E73" s="275"/>
      <c r="F73" s="259"/>
      <c r="G73" s="259"/>
    </row>
    <row r="74" spans="1:7" x14ac:dyDescent="0.2">
      <c r="A74" s="259"/>
      <c r="B74" s="259"/>
      <c r="C74" s="259"/>
      <c r="D74" s="259"/>
      <c r="E74" s="275"/>
      <c r="F74" s="259"/>
      <c r="G74" s="259"/>
    </row>
    <row r="75" spans="1:7" x14ac:dyDescent="0.2">
      <c r="A75" s="259"/>
      <c r="B75" s="259"/>
      <c r="C75" s="259"/>
      <c r="D75" s="259"/>
      <c r="E75" s="275"/>
      <c r="F75" s="259"/>
      <c r="G75" s="259"/>
    </row>
    <row r="76" spans="1:7" x14ac:dyDescent="0.2">
      <c r="A76" s="259"/>
      <c r="B76" s="259"/>
      <c r="C76" s="259"/>
      <c r="D76" s="259"/>
      <c r="E76" s="275"/>
      <c r="F76" s="259"/>
      <c r="G76" s="259"/>
    </row>
    <row r="77" spans="1:7" x14ac:dyDescent="0.2">
      <c r="A77" s="259"/>
      <c r="B77" s="259"/>
      <c r="C77" s="259"/>
      <c r="D77" s="259"/>
      <c r="E77" s="275"/>
      <c r="F77" s="259"/>
      <c r="G77" s="259"/>
    </row>
    <row r="78" spans="1:7" x14ac:dyDescent="0.2">
      <c r="A78" s="259"/>
      <c r="B78" s="259"/>
      <c r="C78" s="259"/>
      <c r="D78" s="259"/>
      <c r="E78" s="275"/>
      <c r="F78" s="259"/>
      <c r="G78" s="259"/>
    </row>
    <row r="79" spans="1:7" x14ac:dyDescent="0.2">
      <c r="A79" s="259"/>
      <c r="B79" s="259"/>
      <c r="C79" s="259"/>
      <c r="D79" s="259"/>
      <c r="E79" s="275"/>
      <c r="F79" s="259"/>
      <c r="G79" s="259"/>
    </row>
    <row r="80" spans="1:7" x14ac:dyDescent="0.2">
      <c r="A80" s="259"/>
      <c r="B80" s="259"/>
      <c r="C80" s="259"/>
      <c r="D80" s="259"/>
      <c r="E80" s="275"/>
      <c r="F80" s="259"/>
      <c r="G80" s="259"/>
    </row>
    <row r="81" spans="1:7" x14ac:dyDescent="0.2">
      <c r="A81" s="259"/>
      <c r="B81" s="259"/>
      <c r="C81" s="259"/>
      <c r="D81" s="259"/>
      <c r="E81" s="275"/>
      <c r="F81" s="259"/>
      <c r="G81" s="259"/>
    </row>
    <row r="82" spans="1:7" x14ac:dyDescent="0.2">
      <c r="A82" s="259"/>
      <c r="B82" s="259"/>
      <c r="C82" s="259"/>
      <c r="D82" s="259"/>
      <c r="E82" s="275"/>
      <c r="F82" s="259"/>
      <c r="G82" s="259"/>
    </row>
  </sheetData>
  <sheetProtection algorithmName="SHA-512" hashValue="JnTC0AUcrD5XBUjAm3paR3S6NcwTteYwca3esfAWLqfG0kLXtYTTA0m0NShJLM559DfSodlAMrnxXNERvdLHmA==" saltValue="0VnLhoVMpKaerysNOdERLQ==" spinCount="100000" sheet="1" objects="1" scenarios="1"/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SO 01 1 KL</vt:lpstr>
      <vt:lpstr>SO 01 1 Rek</vt:lpstr>
      <vt:lpstr>SO 01 1 Pol</vt:lpstr>
      <vt:lpstr>SO 02 1 KL</vt:lpstr>
      <vt:lpstr>SO 02 1 Rek</vt:lpstr>
      <vt:lpstr>SO 02 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01 1 Pol'!Názvy_tisku</vt:lpstr>
      <vt:lpstr>'SO 01 1 Rek'!Názvy_tisku</vt:lpstr>
      <vt:lpstr>'SO 02 1 Pol'!Názvy_tisku</vt:lpstr>
      <vt:lpstr>'SO 02 1 Rek'!Názvy_tisku</vt:lpstr>
      <vt:lpstr>Stavba!Objednatel</vt:lpstr>
      <vt:lpstr>Stavba!Objekt</vt:lpstr>
      <vt:lpstr>'SO 01 1 KL'!Oblast_tisku</vt:lpstr>
      <vt:lpstr>'SO 01 1 Pol'!Oblast_tisku</vt:lpstr>
      <vt:lpstr>'SO 01 1 Rek'!Oblast_tisku</vt:lpstr>
      <vt:lpstr>'SO 02 1 KL'!Oblast_tisku</vt:lpstr>
      <vt:lpstr>'SO 02 1 Pol'!Oblast_tisku</vt:lpstr>
      <vt:lpstr>'SO 02 1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Šafář</dc:creator>
  <cp:lastModifiedBy>Pavel Šafář</cp:lastModifiedBy>
  <dcterms:created xsi:type="dcterms:W3CDTF">2017-02-15T08:59:57Z</dcterms:created>
  <dcterms:modified xsi:type="dcterms:W3CDTF">2017-02-15T09:06:29Z</dcterms:modified>
</cp:coreProperties>
</file>