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O:\1) VEŘEJNÉ ZAKÁZKY\2025\01_vypsane\38_VZMR_schody_věž_radnice\"/>
    </mc:Choice>
  </mc:AlternateContent>
  <xr:revisionPtr revIDLastSave="0" documentId="13_ncr:1_{A629D064-0568-49AF-B071-4D24B4513640}" xr6:coauthVersionLast="47" xr6:coauthVersionMax="47" xr10:uidLastSave="{00000000-0000-0000-0000-000000000000}"/>
  <workbookProtection workbookAlgorithmName="SHA-512" workbookHashValue="J4+3d41KCoJtYhO2toMt6H3SL1kcsHikY95AYqBffa1HFY7tXZFNpTnAVVvsSFYeNYjTP0j+oPeHugcP1mNXQQ==" workbookSaltValue="nmY7fiOEpq3XCN9ld6aY0A==" workbookSpinCount="100000" lockStructure="1"/>
  <bookViews>
    <workbookView xWindow="-120" yWindow="-120" windowWidth="29040" windowHeight="15720" xr2:uid="{00000000-000D-0000-FFFF-FFFF00000000}"/>
  </bookViews>
  <sheets>
    <sheet name="Rekapitulace stavby" sheetId="1" r:id="rId1"/>
    <sheet name="24043 - 24043 - Zpřístupn..." sheetId="2" r:id="rId2"/>
    <sheet name="Radnice věž ESIL" sheetId="4" r:id="rId3"/>
    <sheet name="Pokyny pro vyplnění" sheetId="3" r:id="rId4"/>
  </sheets>
  <definedNames>
    <definedName name="_xlnm._FilterDatabase" localSheetId="1" hidden="1">'24043 - 24043 - Zpřístupn...'!$C$90:$K$274</definedName>
    <definedName name="_xlnm.Print_Titles" localSheetId="1">'24043 - 24043 - Zpřístupn...'!$90:$90</definedName>
    <definedName name="_xlnm.Print_Titles" localSheetId="0">'Rekapitulace stavby'!$52:$52</definedName>
    <definedName name="_xlnm.Print_Area" localSheetId="1">'24043 - 24043 - Zpřístupn...'!$C$4:$J$37,'24043 - 24043 - Zpřístupn...'!$C$43:$J$74,'24043 - 24043 - Zpřístupn...'!$C$80:$J$274</definedName>
    <definedName name="_xlnm.Print_Area" localSheetId="3">'Pokyny pro vyplnění'!$B$2:$K$71,'Pokyny pro vyplnění'!$B$74:$K$118,'Pokyny pro vyplnění'!$B$121:$K$161,'Pokyny pro vyplnění'!$B$164:$K$219</definedName>
    <definedName name="_xlnm.Print_Area" localSheetId="0">'Rekapitulace stavby'!$D$4:$AO$36,'Rekapitulace stavby'!$C$42:$AQ$56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6" i="1" l="1"/>
  <c r="AW56" i="1"/>
  <c r="AX56" i="1"/>
  <c r="AY56" i="1"/>
  <c r="BD56" i="1"/>
  <c r="F25" i="4" l="1"/>
  <c r="F24" i="4"/>
  <c r="F23" i="4"/>
  <c r="H62" i="4"/>
  <c r="H61" i="4"/>
  <c r="F57" i="4"/>
  <c r="F56" i="4"/>
  <c r="H51" i="4"/>
  <c r="H50" i="4"/>
  <c r="H49" i="4"/>
  <c r="H48" i="4"/>
  <c r="H47" i="4"/>
  <c r="H46" i="4"/>
  <c r="H41" i="4"/>
  <c r="H40" i="4"/>
  <c r="H39" i="4"/>
  <c r="H38" i="4"/>
  <c r="H37" i="4"/>
  <c r="H36" i="4"/>
  <c r="H35" i="4"/>
  <c r="F35" i="4"/>
  <c r="H34" i="4"/>
  <c r="F34" i="4"/>
  <c r="H33" i="4"/>
  <c r="F33" i="4"/>
  <c r="H32" i="4"/>
  <c r="F32" i="4"/>
  <c r="H31" i="4"/>
  <c r="F31" i="4"/>
  <c r="H26" i="4"/>
  <c r="H27" i="4" s="1"/>
  <c r="C12" i="4" s="1"/>
  <c r="J35" i="2"/>
  <c r="J34" i="2"/>
  <c r="AY55" i="1"/>
  <c r="J33" i="2"/>
  <c r="AX55" i="1"/>
  <c r="BI272" i="2"/>
  <c r="BH272" i="2"/>
  <c r="BG272" i="2"/>
  <c r="BF272" i="2"/>
  <c r="T272" i="2"/>
  <c r="R272" i="2"/>
  <c r="P272" i="2"/>
  <c r="BI269" i="2"/>
  <c r="BH269" i="2"/>
  <c r="BG269" i="2"/>
  <c r="BF269" i="2"/>
  <c r="T269" i="2"/>
  <c r="R269" i="2"/>
  <c r="P269" i="2"/>
  <c r="BI266" i="2"/>
  <c r="BH266" i="2"/>
  <c r="BG266" i="2"/>
  <c r="BF266" i="2"/>
  <c r="T266" i="2"/>
  <c r="R266" i="2"/>
  <c r="P266" i="2"/>
  <c r="BI263" i="2"/>
  <c r="BH263" i="2"/>
  <c r="BG263" i="2"/>
  <c r="BF263" i="2"/>
  <c r="T263" i="2"/>
  <c r="R263" i="2"/>
  <c r="P263" i="2"/>
  <c r="BI260" i="2"/>
  <c r="BH260" i="2"/>
  <c r="BG260" i="2"/>
  <c r="BF260" i="2"/>
  <c r="T260" i="2"/>
  <c r="R260" i="2"/>
  <c r="P260" i="2"/>
  <c r="BI257" i="2"/>
  <c r="BH257" i="2"/>
  <c r="BG257" i="2"/>
  <c r="BF257" i="2"/>
  <c r="T257" i="2"/>
  <c r="R257" i="2"/>
  <c r="P257" i="2"/>
  <c r="BI254" i="2"/>
  <c r="BH254" i="2"/>
  <c r="BG254" i="2"/>
  <c r="BF254" i="2"/>
  <c r="T254" i="2"/>
  <c r="R254" i="2"/>
  <c r="P254" i="2"/>
  <c r="BI250" i="2"/>
  <c r="BH250" i="2"/>
  <c r="BG250" i="2"/>
  <c r="BF250" i="2"/>
  <c r="T250" i="2"/>
  <c r="R250" i="2"/>
  <c r="P250" i="2"/>
  <c r="BI247" i="2"/>
  <c r="BH247" i="2"/>
  <c r="BG247" i="2"/>
  <c r="BF247" i="2"/>
  <c r="T247" i="2"/>
  <c r="R247" i="2"/>
  <c r="P247" i="2"/>
  <c r="BI244" i="2"/>
  <c r="BH244" i="2"/>
  <c r="BG244" i="2"/>
  <c r="BF244" i="2"/>
  <c r="T244" i="2"/>
  <c r="R244" i="2"/>
  <c r="P244" i="2"/>
  <c r="BI234" i="2"/>
  <c r="BH234" i="2"/>
  <c r="BG234" i="2"/>
  <c r="BF234" i="2"/>
  <c r="T234" i="2"/>
  <c r="R234" i="2"/>
  <c r="P234" i="2"/>
  <c r="BI231" i="2"/>
  <c r="BH231" i="2"/>
  <c r="BG231" i="2"/>
  <c r="BF231" i="2"/>
  <c r="T231" i="2"/>
  <c r="R231" i="2"/>
  <c r="P231" i="2"/>
  <c r="BI228" i="2"/>
  <c r="BH228" i="2"/>
  <c r="BG228" i="2"/>
  <c r="BF228" i="2"/>
  <c r="T228" i="2"/>
  <c r="R228" i="2"/>
  <c r="P228" i="2"/>
  <c r="BI225" i="2"/>
  <c r="BH225" i="2"/>
  <c r="BG225" i="2"/>
  <c r="BF225" i="2"/>
  <c r="T225" i="2"/>
  <c r="R225" i="2"/>
  <c r="P225" i="2"/>
  <c r="BI222" i="2"/>
  <c r="BH222" i="2"/>
  <c r="BG222" i="2"/>
  <c r="BF222" i="2"/>
  <c r="T222" i="2"/>
  <c r="R222" i="2"/>
  <c r="P222" i="2"/>
  <c r="BI214" i="2"/>
  <c r="BH214" i="2"/>
  <c r="BG214" i="2"/>
  <c r="BF214" i="2"/>
  <c r="T214" i="2"/>
  <c r="R214" i="2"/>
  <c r="P214" i="2"/>
  <c r="BI210" i="2"/>
  <c r="BH210" i="2"/>
  <c r="BG210" i="2"/>
  <c r="BF210" i="2"/>
  <c r="T210" i="2"/>
  <c r="R210" i="2"/>
  <c r="P210" i="2"/>
  <c r="BI207" i="2"/>
  <c r="BH207" i="2"/>
  <c r="BG207" i="2"/>
  <c r="BF207" i="2"/>
  <c r="T207" i="2"/>
  <c r="R207" i="2"/>
  <c r="P207" i="2"/>
  <c r="BI204" i="2"/>
  <c r="BH204" i="2"/>
  <c r="BG204" i="2"/>
  <c r="BF204" i="2"/>
  <c r="T204" i="2"/>
  <c r="R204" i="2"/>
  <c r="P204" i="2"/>
  <c r="BI201" i="2"/>
  <c r="BH201" i="2"/>
  <c r="BG201" i="2"/>
  <c r="BF201" i="2"/>
  <c r="T201" i="2"/>
  <c r="R201" i="2"/>
  <c r="P201" i="2"/>
  <c r="BI197" i="2"/>
  <c r="BH197" i="2"/>
  <c r="BG197" i="2"/>
  <c r="BF197" i="2"/>
  <c r="T197" i="2"/>
  <c r="T196" i="2"/>
  <c r="R197" i="2"/>
  <c r="R196" i="2"/>
  <c r="P197" i="2"/>
  <c r="P196" i="2"/>
  <c r="BI194" i="2"/>
  <c r="BH194" i="2"/>
  <c r="BG194" i="2"/>
  <c r="BF194" i="2"/>
  <c r="T194" i="2"/>
  <c r="R194" i="2"/>
  <c r="P194" i="2"/>
  <c r="BI192" i="2"/>
  <c r="BH192" i="2"/>
  <c r="BG192" i="2"/>
  <c r="BF192" i="2"/>
  <c r="T192" i="2"/>
  <c r="R192" i="2"/>
  <c r="P192" i="2"/>
  <c r="BI189" i="2"/>
  <c r="BH189" i="2"/>
  <c r="BG189" i="2"/>
  <c r="BF189" i="2"/>
  <c r="T189" i="2"/>
  <c r="R189" i="2"/>
  <c r="P189" i="2"/>
  <c r="BI185" i="2"/>
  <c r="BH185" i="2"/>
  <c r="BG185" i="2"/>
  <c r="BF185" i="2"/>
  <c r="T185" i="2"/>
  <c r="T184" i="2" s="1"/>
  <c r="R185" i="2"/>
  <c r="R184" i="2" s="1"/>
  <c r="P185" i="2"/>
  <c r="P184" i="2" s="1"/>
  <c r="BI176" i="2"/>
  <c r="BH176" i="2"/>
  <c r="BG176" i="2"/>
  <c r="BF176" i="2"/>
  <c r="T176" i="2"/>
  <c r="T175" i="2"/>
  <c r="R176" i="2"/>
  <c r="R175" i="2" s="1"/>
  <c r="P176" i="2"/>
  <c r="P175" i="2"/>
  <c r="BI173" i="2"/>
  <c r="BH173" i="2"/>
  <c r="BG173" i="2"/>
  <c r="BF173" i="2"/>
  <c r="T173" i="2"/>
  <c r="R173" i="2"/>
  <c r="P173" i="2"/>
  <c r="BI168" i="2"/>
  <c r="BH168" i="2"/>
  <c r="BG168" i="2"/>
  <c r="BF168" i="2"/>
  <c r="T168" i="2"/>
  <c r="R168" i="2"/>
  <c r="P168" i="2"/>
  <c r="BI163" i="2"/>
  <c r="BH163" i="2"/>
  <c r="BG163" i="2"/>
  <c r="BF163" i="2"/>
  <c r="T163" i="2"/>
  <c r="R163" i="2"/>
  <c r="P163" i="2"/>
  <c r="BI160" i="2"/>
  <c r="BH160" i="2"/>
  <c r="BG160" i="2"/>
  <c r="BF160" i="2"/>
  <c r="T160" i="2"/>
  <c r="T159" i="2" s="1"/>
  <c r="R160" i="2"/>
  <c r="R159" i="2" s="1"/>
  <c r="P160" i="2"/>
  <c r="P159" i="2"/>
  <c r="BI155" i="2"/>
  <c r="BH155" i="2"/>
  <c r="BG155" i="2"/>
  <c r="BF155" i="2"/>
  <c r="T155" i="2"/>
  <c r="T154" i="2"/>
  <c r="R155" i="2"/>
  <c r="R154" i="2"/>
  <c r="P155" i="2"/>
  <c r="P154" i="2"/>
  <c r="BI149" i="2"/>
  <c r="BH149" i="2"/>
  <c r="BG149" i="2"/>
  <c r="BF149" i="2"/>
  <c r="T149" i="2"/>
  <c r="R149" i="2"/>
  <c r="P149" i="2"/>
  <c r="BI146" i="2"/>
  <c r="BH146" i="2"/>
  <c r="BG146" i="2"/>
  <c r="BF146" i="2"/>
  <c r="T146" i="2"/>
  <c r="R146" i="2"/>
  <c r="P146" i="2"/>
  <c r="BI141" i="2"/>
  <c r="BH141" i="2"/>
  <c r="BG141" i="2"/>
  <c r="BF141" i="2"/>
  <c r="T141" i="2"/>
  <c r="R141" i="2"/>
  <c r="P141" i="2"/>
  <c r="BI136" i="2"/>
  <c r="BH136" i="2"/>
  <c r="BG136" i="2"/>
  <c r="BF136" i="2"/>
  <c r="T136" i="2"/>
  <c r="R136" i="2"/>
  <c r="P136" i="2"/>
  <c r="BI131" i="2"/>
  <c r="BH131" i="2"/>
  <c r="BG131" i="2"/>
  <c r="BF131" i="2"/>
  <c r="T131" i="2"/>
  <c r="R131" i="2"/>
  <c r="P131" i="2"/>
  <c r="BI128" i="2"/>
  <c r="BH128" i="2"/>
  <c r="BG128" i="2"/>
  <c r="BF128" i="2"/>
  <c r="T128" i="2"/>
  <c r="R128" i="2"/>
  <c r="P128" i="2"/>
  <c r="BI125" i="2"/>
  <c r="BH125" i="2"/>
  <c r="BG125" i="2"/>
  <c r="BF125" i="2"/>
  <c r="T125" i="2"/>
  <c r="R125" i="2"/>
  <c r="P125" i="2"/>
  <c r="BI121" i="2"/>
  <c r="BH121" i="2"/>
  <c r="BG121" i="2"/>
  <c r="BF121" i="2"/>
  <c r="T121" i="2"/>
  <c r="R121" i="2"/>
  <c r="P121" i="2"/>
  <c r="BI117" i="2"/>
  <c r="BH117" i="2"/>
  <c r="BG117" i="2"/>
  <c r="BF117" i="2"/>
  <c r="T117" i="2"/>
  <c r="R117" i="2"/>
  <c r="P117" i="2"/>
  <c r="BI112" i="2"/>
  <c r="BH112" i="2"/>
  <c r="BG112" i="2"/>
  <c r="BF112" i="2"/>
  <c r="T112" i="2"/>
  <c r="R112" i="2"/>
  <c r="P112" i="2"/>
  <c r="BI109" i="2"/>
  <c r="BH109" i="2"/>
  <c r="BG109" i="2"/>
  <c r="BF109" i="2"/>
  <c r="T109" i="2"/>
  <c r="R109" i="2"/>
  <c r="P109" i="2"/>
  <c r="BI104" i="2"/>
  <c r="BH104" i="2"/>
  <c r="BG104" i="2"/>
  <c r="BF104" i="2"/>
  <c r="T104" i="2"/>
  <c r="R104" i="2"/>
  <c r="P104" i="2"/>
  <c r="BI101" i="2"/>
  <c r="BH101" i="2"/>
  <c r="BG101" i="2"/>
  <c r="BF101" i="2"/>
  <c r="T101" i="2"/>
  <c r="R101" i="2"/>
  <c r="P101" i="2"/>
  <c r="BI98" i="2"/>
  <c r="BH98" i="2"/>
  <c r="BG98" i="2"/>
  <c r="BF98" i="2"/>
  <c r="T98" i="2"/>
  <c r="T97" i="2" s="1"/>
  <c r="R98" i="2"/>
  <c r="R97" i="2" s="1"/>
  <c r="P98" i="2"/>
  <c r="P97" i="2" s="1"/>
  <c r="BI94" i="2"/>
  <c r="BH94" i="2"/>
  <c r="BG94" i="2"/>
  <c r="BF94" i="2"/>
  <c r="T94" i="2"/>
  <c r="T93" i="2" s="1"/>
  <c r="R94" i="2"/>
  <c r="R93" i="2" s="1"/>
  <c r="P94" i="2"/>
  <c r="P93" i="2" s="1"/>
  <c r="J87" i="2"/>
  <c r="F87" i="2"/>
  <c r="F85" i="2"/>
  <c r="E83" i="2"/>
  <c r="J50" i="2"/>
  <c r="F50" i="2"/>
  <c r="F48" i="2"/>
  <c r="E46" i="2"/>
  <c r="J22" i="2"/>
  <c r="E22" i="2"/>
  <c r="J88" i="2" s="1"/>
  <c r="J21" i="2"/>
  <c r="J16" i="2"/>
  <c r="E16" i="2"/>
  <c r="F51" i="2" s="1"/>
  <c r="J15" i="2"/>
  <c r="J10" i="2"/>
  <c r="J48" i="2"/>
  <c r="L50" i="1"/>
  <c r="AM50" i="1"/>
  <c r="AM49" i="1"/>
  <c r="L49" i="1"/>
  <c r="AM47" i="1"/>
  <c r="L47" i="1"/>
  <c r="L45" i="1"/>
  <c r="L44" i="1"/>
  <c r="J244" i="2"/>
  <c r="J112" i="2"/>
  <c r="BK263" i="2"/>
  <c r="BK207" i="2"/>
  <c r="J136" i="2"/>
  <c r="BK266" i="2"/>
  <c r="BK176" i="2"/>
  <c r="BK98" i="2"/>
  <c r="BK231" i="2"/>
  <c r="BK197" i="2"/>
  <c r="J168" i="2"/>
  <c r="BK104" i="2"/>
  <c r="BK192" i="2"/>
  <c r="J128" i="2"/>
  <c r="J254" i="2"/>
  <c r="BK128" i="2"/>
  <c r="BK257" i="2"/>
  <c r="J207" i="2"/>
  <c r="BK163" i="2"/>
  <c r="J121" i="2"/>
  <c r="BK247" i="2"/>
  <c r="J189" i="2"/>
  <c r="BK131" i="2"/>
  <c r="J234" i="2"/>
  <c r="BK117" i="2"/>
  <c r="J260" i="2"/>
  <c r="BK250" i="2"/>
  <c r="BK185" i="2"/>
  <c r="BK112" i="2"/>
  <c r="J225" i="2"/>
  <c r="BK125" i="2"/>
  <c r="J263" i="2"/>
  <c r="J210" i="2"/>
  <c r="J185" i="2"/>
  <c r="BK149" i="2"/>
  <c r="J222" i="2"/>
  <c r="J173" i="2"/>
  <c r="J117" i="2"/>
  <c r="BK214" i="2"/>
  <c r="J266" i="2"/>
  <c r="BK228" i="2"/>
  <c r="BK146" i="2"/>
  <c r="BK101" i="2"/>
  <c r="BK210" i="2"/>
  <c r="BK155" i="2"/>
  <c r="BK260" i="2"/>
  <c r="J149" i="2"/>
  <c r="BK272" i="2"/>
  <c r="BK94" i="2"/>
  <c r="BK194" i="2"/>
  <c r="J125" i="2"/>
  <c r="J247" i="2"/>
  <c r="J131" i="2"/>
  <c r="BK269" i="2"/>
  <c r="BK222" i="2"/>
  <c r="BK189" i="2"/>
  <c r="J160" i="2"/>
  <c r="J272" i="2"/>
  <c r="J204" i="2"/>
  <c r="J146" i="2"/>
  <c r="J101" i="2"/>
  <c r="J109" i="2"/>
  <c r="BK234" i="2"/>
  <c r="BK201" i="2"/>
  <c r="J155" i="2"/>
  <c r="BK109" i="2"/>
  <c r="J228" i="2"/>
  <c r="BK168" i="2"/>
  <c r="BK121" i="2"/>
  <c r="J94" i="2"/>
  <c r="J192" i="2"/>
  <c r="BK225" i="2"/>
  <c r="AS54" i="1"/>
  <c r="J231" i="2"/>
  <c r="BK160" i="2"/>
  <c r="J98" i="2"/>
  <c r="J194" i="2"/>
  <c r="J257" i="2"/>
  <c r="BK204" i="2"/>
  <c r="J176" i="2"/>
  <c r="J141" i="2"/>
  <c r="BK244" i="2"/>
  <c r="J269" i="2"/>
  <c r="J163" i="2"/>
  <c r="J250" i="2"/>
  <c r="J214" i="2"/>
  <c r="BK173" i="2"/>
  <c r="BK136" i="2"/>
  <c r="BK254" i="2"/>
  <c r="J197" i="2"/>
  <c r="BK141" i="2"/>
  <c r="J104" i="2"/>
  <c r="J201" i="2"/>
  <c r="F27" i="4" l="1"/>
  <c r="C11" i="4" s="1"/>
  <c r="F58" i="4"/>
  <c r="H42" i="4"/>
  <c r="G45" i="4" s="1"/>
  <c r="H45" i="4" s="1"/>
  <c r="F42" i="4"/>
  <c r="E43" i="4" s="1"/>
  <c r="F43" i="4" s="1"/>
  <c r="P100" i="2"/>
  <c r="BK111" i="2"/>
  <c r="J111" i="2" s="1"/>
  <c r="J60" i="2" s="1"/>
  <c r="R111" i="2"/>
  <c r="BK124" i="2"/>
  <c r="J124" i="2" s="1"/>
  <c r="J61" i="2" s="1"/>
  <c r="R124" i="2"/>
  <c r="BK162" i="2"/>
  <c r="J162" i="2" s="1"/>
  <c r="J65" i="2" s="1"/>
  <c r="R162" i="2"/>
  <c r="P188" i="2"/>
  <c r="R188" i="2"/>
  <c r="P200" i="2"/>
  <c r="T200" i="2"/>
  <c r="BK213" i="2"/>
  <c r="J213" i="2" s="1"/>
  <c r="J71" i="2" s="1"/>
  <c r="R213" i="2"/>
  <c r="BK253" i="2"/>
  <c r="J253" i="2" s="1"/>
  <c r="J72" i="2" s="1"/>
  <c r="R253" i="2"/>
  <c r="BK268" i="2"/>
  <c r="J268" i="2" s="1"/>
  <c r="J73" i="2" s="1"/>
  <c r="P268" i="2"/>
  <c r="R268" i="2"/>
  <c r="BK100" i="2"/>
  <c r="J100" i="2" s="1"/>
  <c r="J59" i="2" s="1"/>
  <c r="R100" i="2"/>
  <c r="T100" i="2"/>
  <c r="P111" i="2"/>
  <c r="T111" i="2"/>
  <c r="P124" i="2"/>
  <c r="T124" i="2"/>
  <c r="P162" i="2"/>
  <c r="T162" i="2"/>
  <c r="BK188" i="2"/>
  <c r="J188" i="2" s="1"/>
  <c r="J68" i="2" s="1"/>
  <c r="T188" i="2"/>
  <c r="BK200" i="2"/>
  <c r="J200" i="2" s="1"/>
  <c r="J70" i="2" s="1"/>
  <c r="R200" i="2"/>
  <c r="P213" i="2"/>
  <c r="T213" i="2"/>
  <c r="P253" i="2"/>
  <c r="T253" i="2"/>
  <c r="T268" i="2"/>
  <c r="BK93" i="2"/>
  <c r="J93" i="2" s="1"/>
  <c r="J57" i="2" s="1"/>
  <c r="BK97" i="2"/>
  <c r="J97" i="2" s="1"/>
  <c r="J58" i="2" s="1"/>
  <c r="BK154" i="2"/>
  <c r="J154" i="2" s="1"/>
  <c r="J62" i="2" s="1"/>
  <c r="BK175" i="2"/>
  <c r="J175" i="2" s="1"/>
  <c r="J66" i="2" s="1"/>
  <c r="BK196" i="2"/>
  <c r="J196" i="2" s="1"/>
  <c r="J69" i="2" s="1"/>
  <c r="BK159" i="2"/>
  <c r="J159" i="2" s="1"/>
  <c r="J64" i="2" s="1"/>
  <c r="BK184" i="2"/>
  <c r="J184" i="2" s="1"/>
  <c r="J67" i="2" s="1"/>
  <c r="J85" i="2"/>
  <c r="F88" i="2"/>
  <c r="BE94" i="2"/>
  <c r="BE112" i="2"/>
  <c r="BE146" i="2"/>
  <c r="BE173" i="2"/>
  <c r="BE222" i="2"/>
  <c r="BE231" i="2"/>
  <c r="BE250" i="2"/>
  <c r="BE272" i="2"/>
  <c r="BE101" i="2"/>
  <c r="BE109" i="2"/>
  <c r="BE125" i="2"/>
  <c r="BE128" i="2"/>
  <c r="BE131" i="2"/>
  <c r="BE185" i="2"/>
  <c r="BE194" i="2"/>
  <c r="BE197" i="2"/>
  <c r="BE201" i="2"/>
  <c r="BE207" i="2"/>
  <c r="BE214" i="2"/>
  <c r="BE228" i="2"/>
  <c r="BE234" i="2"/>
  <c r="BE254" i="2"/>
  <c r="BE257" i="2"/>
  <c r="BE266" i="2"/>
  <c r="J51" i="2"/>
  <c r="BE98" i="2"/>
  <c r="BE104" i="2"/>
  <c r="BE117" i="2"/>
  <c r="BE121" i="2"/>
  <c r="BE136" i="2"/>
  <c r="BE141" i="2"/>
  <c r="BE149" i="2"/>
  <c r="BE155" i="2"/>
  <c r="BE160" i="2"/>
  <c r="BE163" i="2"/>
  <c r="BE168" i="2"/>
  <c r="BE176" i="2"/>
  <c r="BE189" i="2"/>
  <c r="BE192" i="2"/>
  <c r="BE204" i="2"/>
  <c r="BE210" i="2"/>
  <c r="BE225" i="2"/>
  <c r="BE244" i="2"/>
  <c r="BE247" i="2"/>
  <c r="BE260" i="2"/>
  <c r="BE263" i="2"/>
  <c r="BE269" i="2"/>
  <c r="F32" i="2"/>
  <c r="BA55" i="1" s="1"/>
  <c r="BA54" i="1" s="1"/>
  <c r="W30" i="1" s="1"/>
  <c r="J32" i="2"/>
  <c r="AW55" i="1" s="1"/>
  <c r="F33" i="2"/>
  <c r="F34" i="2"/>
  <c r="F35" i="2"/>
  <c r="BB55" i="1" l="1"/>
  <c r="BB54" i="1" s="1"/>
  <c r="W31" i="1" s="1"/>
  <c r="BA56" i="1"/>
  <c r="BD55" i="1"/>
  <c r="BD54" i="1" s="1"/>
  <c r="W33" i="1" s="1"/>
  <c r="BC56" i="1"/>
  <c r="BC55" i="1"/>
  <c r="BC54" i="1" s="1"/>
  <c r="W32" i="1" s="1"/>
  <c r="BB56" i="1"/>
  <c r="G44" i="4"/>
  <c r="H44" i="4" s="1"/>
  <c r="H52" i="4" s="1"/>
  <c r="C15" i="4" s="1"/>
  <c r="G60" i="4"/>
  <c r="H60" i="4" s="1"/>
  <c r="H63" i="4" s="1"/>
  <c r="E59" i="4"/>
  <c r="F59" i="4" s="1"/>
  <c r="F63" i="4"/>
  <c r="F52" i="4"/>
  <c r="C14" i="4" s="1"/>
  <c r="T158" i="2"/>
  <c r="T91" i="2" s="1"/>
  <c r="R92" i="2"/>
  <c r="R158" i="2"/>
  <c r="P158" i="2"/>
  <c r="T92" i="2"/>
  <c r="P92" i="2"/>
  <c r="P91" i="2"/>
  <c r="AU55" i="1" s="1"/>
  <c r="AU54" i="1" s="1"/>
  <c r="BK92" i="2"/>
  <c r="J92" i="2" s="1"/>
  <c r="J56" i="2" s="1"/>
  <c r="BK158" i="2"/>
  <c r="J158" i="2" s="1"/>
  <c r="J63" i="2" s="1"/>
  <c r="F31" i="2"/>
  <c r="AZ55" i="1" s="1"/>
  <c r="AW54" i="1"/>
  <c r="AK30" i="1" s="1"/>
  <c r="J31" i="2"/>
  <c r="AV55" i="1" s="1"/>
  <c r="AT55" i="1" s="1"/>
  <c r="AX54" i="1" l="1"/>
  <c r="AY54" i="1"/>
  <c r="H64" i="4"/>
  <c r="C17" i="4" s="1"/>
  <c r="C19" i="4" s="1"/>
  <c r="R91" i="2"/>
  <c r="BK91" i="2"/>
  <c r="J91" i="2" s="1"/>
  <c r="J55" i="2" s="1"/>
  <c r="AG56" i="1" l="1"/>
  <c r="AN56" i="1" s="1"/>
  <c r="AV56" i="1"/>
  <c r="AT56" i="1" s="1"/>
  <c r="AZ56" i="1"/>
  <c r="AZ54" i="1" s="1"/>
  <c r="E19" i="4"/>
  <c r="J28" i="2"/>
  <c r="AG55" i="1" s="1"/>
  <c r="AG54" i="1" l="1"/>
  <c r="AK26" i="1" s="1"/>
  <c r="W29" i="1"/>
  <c r="AV54" i="1"/>
  <c r="J37" i="2"/>
  <c r="AN55" i="1"/>
  <c r="AN54" i="1" s="1"/>
  <c r="AK29" i="1" l="1"/>
  <c r="AK35" i="1" s="1"/>
  <c r="AT54" i="1"/>
</calcChain>
</file>

<file path=xl/sharedStrings.xml><?xml version="1.0" encoding="utf-8"?>
<sst xmlns="http://schemas.openxmlformats.org/spreadsheetml/2006/main" count="2295" uniqueCount="723">
  <si>
    <t>Export Komplet</t>
  </si>
  <si>
    <t>VZ</t>
  </si>
  <si>
    <t>2.0</t>
  </si>
  <si>
    <t>ZAMOK</t>
  </si>
  <si>
    <t>False</t>
  </si>
  <si>
    <t>{deaff0b0-34ea-471c-aa0f-c596a150e920}</t>
  </si>
  <si>
    <t>0,01</t>
  </si>
  <si>
    <t>21</t>
  </si>
  <si>
    <t>12</t>
  </si>
  <si>
    <t>REKAPITULACE STAVBY</t>
  </si>
  <si>
    <t>v ---  níže se nacházejí doplnkové a pomocné údaje k sestavám  --- v</t>
  </si>
  <si>
    <t>Návod na vyplnění</t>
  </si>
  <si>
    <t>0,001</t>
  </si>
  <si>
    <t>Kód:</t>
  </si>
  <si>
    <t>24043</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</si>
  <si>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</si>
  <si>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</si>
  <si>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24043 - Zpřístupnění věže historické radnice Turnov</t>
  </si>
  <si>
    <t>KSO:</t>
  </si>
  <si>
    <t/>
  </si>
  <si>
    <t>CC-CZ:</t>
  </si>
  <si>
    <t>Místo:</t>
  </si>
  <si>
    <t xml:space="preserve"> </t>
  </si>
  <si>
    <t>Datum:</t>
  </si>
  <si>
    <t>5. 2. 2025</t>
  </si>
  <si>
    <t>Zadavatel:</t>
  </si>
  <si>
    <t>IČ:</t>
  </si>
  <si>
    <t>46506942</t>
  </si>
  <si>
    <t>PROFES PROJEKT spol. s r.o.</t>
  </si>
  <si>
    <t>DIČ:</t>
  </si>
  <si>
    <t>CZ46506942</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</si>
  <si>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</si>
  <si>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</si>
  <si>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</si>
  <si>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</si>
  <si>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</si>
  <si>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</si>
  <si>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</si>
  <si>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</si>
  <si>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</si>
  <si>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</si>
  <si>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</si>
  <si>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</si>
  <si>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</si>
  <si>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</si>
  <si>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</si>
  <si>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</si>
  <si>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</si>
  <si>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</si>
  <si>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</si>
  <si>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</si>
  <si>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</si>
  <si>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</si>
  <si>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</si>
  <si>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</si>
  <si>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</si>
  <si>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</si>
  <si>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</si>
  <si>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</si>
  <si>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</si>
  <si>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</si>
  <si>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</si>
  <si>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</si>
  <si>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</si>
  <si>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</si>
  <si>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</si>
  <si>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</si>
  <si>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</si>
  <si>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</si>
  <si>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</si>
  <si>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</si>
  <si>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</si>
  <si>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</si>
  <si>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</si>
  <si>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</si>
  <si>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</si>
  <si>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</si>
  <si>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</si>
  <si>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</si>
  <si>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2</t>
  </si>
  <si>
    <t>KRYCÍ LIST SOUPISU PRACÍ</t>
  </si>
  <si>
    <t>REKAPITULACE ČLENĚNÍ SOUPISU PRACÍ</t>
  </si>
  <si>
    <t>Kód dílu - Popis</t>
  </si>
  <si>
    <t>Cena celkem [CZK]</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</si>
  <si>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</si>
  <si>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</si>
  <si>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</si>
  <si>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</si>
  <si>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</si>
  <si>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</si>
  <si>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</si>
  <si>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</si>
  <si>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</si>
  <si>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743 - Elektromontáže </t>
  </si>
  <si>
    <t xml:space="preserve">    762 - Konstrukce tesařské</t>
  </si>
  <si>
    <t xml:space="preserve">    763 - Konstrukce suché výstavby</t>
  </si>
  <si>
    <t xml:space="preserve">    766 - Konstrukce truhlářské</t>
  </si>
  <si>
    <t xml:space="preserve">    767 - Konstrukce zámečnické</t>
  </si>
  <si>
    <t xml:space="preserve">    776 - Podlahy povlakové</t>
  </si>
  <si>
    <t xml:space="preserve">    777 - Podlahy lité</t>
  </si>
  <si>
    <t xml:space="preserve">    783 - Dokončovací práce - nátěry</t>
  </si>
  <si>
    <t xml:space="preserve">    784 - Dokončovací práce - malby a tapety</t>
  </si>
  <si>
    <t xml:space="preserve">    789 - Povrchové úpravy ocelových konstrukcí a technologických zařízení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</si>
  <si>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</si>
  <si>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</si>
  <si>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</si>
  <si>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</si>
  <si>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</si>
  <si>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</si>
  <si>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</si>
  <si>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</si>
  <si>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</si>
  <si>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</si>
  <si>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</si>
  <si>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</si>
  <si>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</si>
  <si>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</si>
  <si>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</si>
  <si>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</si>
  <si>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</si>
  <si>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</si>
  <si>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</si>
  <si>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310236241</t>
  </si>
  <si>
    <t>Zazdívka otvorů pl přes 0,0225 do 0,09 m2 ve zdivu nadzákladovém cihlami pálenými tl do 300 mm</t>
  </si>
  <si>
    <t>kus</t>
  </si>
  <si>
    <t>4</t>
  </si>
  <si>
    <t>-1808173433</t>
  </si>
  <si>
    <t>PP</t>
  </si>
  <si>
    <t>Zazdívka otvorů ve zdivu nadzákladovém cihlami pálenými plochy přes 0,0225 m2 do 0,09 m2, ve zdi tl. do 300 mm</t>
  </si>
  <si>
    <t>Online PSC</t>
  </si>
  <si>
    <t>https://podminky.urs.cz/item/CS_URS_2025_01/310236241</t>
  </si>
  <si>
    <t>Vodorovné konstrukce</t>
  </si>
  <si>
    <t>413232221.cz</t>
  </si>
  <si>
    <t>Zazdívka zhlaví válcovaných nosníků v přes 150 do 300 mm  vč. podlití tl.50mm</t>
  </si>
  <si>
    <t>236415773</t>
  </si>
  <si>
    <t>Zazdívka zhlaví stropních trámů nebo válcovaných nosníků pálenými cihlami válcovaných nosníků, výšky přes 150 do 300 mm
vč. podlití tl.50mm</t>
  </si>
  <si>
    <t>6</t>
  </si>
  <si>
    <t>Úpravy povrchů, podlahy a osazování výplní</t>
  </si>
  <si>
    <t>612325221</t>
  </si>
  <si>
    <t>Vápenocementová štuková omítka malých ploch do 0,09 m2 na stěnách</t>
  </si>
  <si>
    <t>497608025</t>
  </si>
  <si>
    <t>Vápenocementová omítka jednotlivých malých ploch štuková dvouvrstvá na stěnách, plochy jednotlivě do 0,09 m2</t>
  </si>
  <si>
    <t>https://podminky.urs.cz/item/CS_URS_2025_01/612325221</t>
  </si>
  <si>
    <t>612325302</t>
  </si>
  <si>
    <t>Vápenocementová štuková omítka ostění nebo nadpraží</t>
  </si>
  <si>
    <t>m2</t>
  </si>
  <si>
    <t>388106677</t>
  </si>
  <si>
    <t>Vápenocementová omítka ostění nebo nadpraží štuková dvouvrstvá
vstup. dveře</t>
  </si>
  <si>
    <t>https://podminky.urs.cz/item/CS_URS_2025_01/612325302</t>
  </si>
  <si>
    <t>VV</t>
  </si>
  <si>
    <t>0,9*(1,6*2+2,05*2)</t>
  </si>
  <si>
    <t>Mezisoučet</t>
  </si>
  <si>
    <t>5</t>
  </si>
  <si>
    <t>R-6-A.00-1001</t>
  </si>
  <si>
    <t>kpl</t>
  </si>
  <si>
    <t>-588304697</t>
  </si>
  <si>
    <t>D+M ocelové dveře z 4/4 prosklené 1.550 x 2.020 mm ; vč. povrch.úpravy RAL 7016 (antracit); ocel. zárubně, kování, cylindr.vložka</t>
  </si>
  <si>
    <t>9</t>
  </si>
  <si>
    <t>Ostatní konstrukce a práce, bourání</t>
  </si>
  <si>
    <t>964061321</t>
  </si>
  <si>
    <t>Uvolnění zhlaví trámů ze zdiva cihelného průřezu zhlaví do 0,03 m2</t>
  </si>
  <si>
    <t>-1461364379</t>
  </si>
  <si>
    <t>Uvolnění zhlaví trámu pro jakoukoliv délku uložení, ze zdiva cihelného, o průřezu zhlaví do 0,03 m2</t>
  </si>
  <si>
    <t>https://podminky.urs.cz/item/CS_URS_2025_01/964061321</t>
  </si>
  <si>
    <t>Mezisoučet S2B</t>
  </si>
  <si>
    <t>7</t>
  </si>
  <si>
    <t>968062456</t>
  </si>
  <si>
    <t>Vybourání dřevěných dveřních zárubní pl přes 2 m2</t>
  </si>
  <si>
    <t>1858044480</t>
  </si>
  <si>
    <t>Vybourání dřevěných rámů oken s křídly, dveřních zárubní, vrat, stěn, ostění nebo obkladů dveřních zárubní, plochy přes 2 m2</t>
  </si>
  <si>
    <t>https://podminky.urs.cz/item/CS_URS_2025_01/968062456</t>
  </si>
  <si>
    <t>1,6*2,02</t>
  </si>
  <si>
    <t>8</t>
  </si>
  <si>
    <t>973031325</t>
  </si>
  <si>
    <t>Vysekání kapes ve zdivu cihelném na MV nebo MVC pl do 0,10 m2 hl do 300 mm</t>
  </si>
  <si>
    <t>83300489</t>
  </si>
  <si>
    <t>Vysekání výklenků nebo kapes ve zdivu z cihel na maltu vápennou nebo vápenocementovou kapes, plochy do 0,10 m2, hl. do 300 mm</t>
  </si>
  <si>
    <t>https://podminky.urs.cz/item/CS_URS_2025_01/973031325</t>
  </si>
  <si>
    <t>997</t>
  </si>
  <si>
    <t>Doprava suti a vybouraných hmot</t>
  </si>
  <si>
    <t>997013214</t>
  </si>
  <si>
    <t>Vnitrostaveništní doprava suti a vybouraných hmot pro budovy v přes 12 do 15 m ručně</t>
  </si>
  <si>
    <t>t</t>
  </si>
  <si>
    <t>1044964076</t>
  </si>
  <si>
    <t>Vnitrostaveništní doprava suti a vybouraných hmot vodorovně do 50 m s naložením ručně pro budovy a haly výšky přes 12 do 15 m</t>
  </si>
  <si>
    <t>https://podminky.urs.cz/item/CS_URS_2025_01/997013214</t>
  </si>
  <si>
    <t>10</t>
  </si>
  <si>
    <t>997013501</t>
  </si>
  <si>
    <t>Odvoz suti a vybouraných hmot na skládku nebo meziskládku do 1 km se složením</t>
  </si>
  <si>
    <t>1420088247</t>
  </si>
  <si>
    <t>Odvoz suti a vybouraných hmot na skládku nebo meziskládku se složením, na vzdálenost do 1 km</t>
  </si>
  <si>
    <t>https://podminky.urs.cz/item/CS_URS_2025_01/997013501</t>
  </si>
  <si>
    <t>11</t>
  </si>
  <si>
    <t>997013509</t>
  </si>
  <si>
    <t>Příplatek k odvozu suti a vybouraných hmot na skládku ZKD 1 km přes 1 km  - resp. skládku zhotovitele</t>
  </si>
  <si>
    <t>1329944424</t>
  </si>
  <si>
    <t>Odvoz suti a vybouraných hmot na skládku nebo meziskládku se složením, na vzdálenost Příplatek k ceně za každý další započatý 1 km přes 1 km - resp. skládku zhotovitele</t>
  </si>
  <si>
    <t>https://podminky.urs.cz/item/CS_URS_2025_01/997013509</t>
  </si>
  <si>
    <t>1,323*22</t>
  </si>
  <si>
    <t>997013811</t>
  </si>
  <si>
    <t>Poplatek za uložení na skládce (skládkovné) stavebního odpadu dřevěného kód odpadu 17 02 01</t>
  </si>
  <si>
    <t>1902881778</t>
  </si>
  <si>
    <t>Poplatek za uložení stavebního odpadu na skládce (skládkovné) dřevěného zatříděného do Katalogu odpadů pod kódem 17 02 01</t>
  </si>
  <si>
    <t>https://podminky.urs.cz/item/CS_URS_2025_01/997013811</t>
  </si>
  <si>
    <t>0,217+0,136+0,267+0,09</t>
  </si>
  <si>
    <t>13</t>
  </si>
  <si>
    <t>997013812</t>
  </si>
  <si>
    <t>Poplatek za uložení na skládce (skládkovné) stavebního odpadu na bázi sádry kód odpadu 17 08 02</t>
  </si>
  <si>
    <t>4077627</t>
  </si>
  <si>
    <t>Poplatek za uložení stavebního odpadu na skládce (skládkovné) z materiálů na bázi sádry zatříděného do Katalogu odpadů pod kódem 17 08 02</t>
  </si>
  <si>
    <t>https://podminky.urs.cz/item/CS_URS_2025_01/997013812</t>
  </si>
  <si>
    <t>0,22</t>
  </si>
  <si>
    <t>14</t>
  </si>
  <si>
    <t>997013813</t>
  </si>
  <si>
    <t>Poplatek za uložení na skládce (skládkovné) stavebního odpadu z plastických hmot kód odpadu 17 02 03</t>
  </si>
  <si>
    <t>-1339554421</t>
  </si>
  <si>
    <t>Poplatek za uložení stavebního odpadu na skládce (skládkovné) z plastických hmot zatříděného do Katalogu odpadů pod kódem 17 02 03</t>
  </si>
  <si>
    <t>https://podminky.urs.cz/item/CS_URS_2025_01/997013813</t>
  </si>
  <si>
    <t>15</t>
  </si>
  <si>
    <t>997013863</t>
  </si>
  <si>
    <t>Poplatek za uložení stavebního odpadu na recyklační skládce (skládkovné) cihelného kód odpadu 17 01 02</t>
  </si>
  <si>
    <t>1744810001</t>
  </si>
  <si>
    <t>Poplatek za uložení stavebního odpadu na recyklační skládce (skládkovné) cihelného zatříděného do Katalogu odpadů pod kódem 17 01 02</t>
  </si>
  <si>
    <t>https://podminky.urs.cz/item/CS_URS_2025_01/997013863</t>
  </si>
  <si>
    <t>0,234+0,124</t>
  </si>
  <si>
    <t>998</t>
  </si>
  <si>
    <t>Přesun hmot</t>
  </si>
  <si>
    <t>16</t>
  </si>
  <si>
    <t>998011010</t>
  </si>
  <si>
    <t>Přesun hmot pro budovy zděné s omezením mechanizace pro budovy v přes 12 do 24 m</t>
  </si>
  <si>
    <t>-1680754714</t>
  </si>
  <si>
    <t>Přesun hmot pro budovy občanské výstavby, bydlení, výrobu a služby s nosnou svislou konstrukcí zděnou z cihel, tvárnic nebo kamene vodorovná dopravní vzdálenost do 100 m s omezením mechanizace pro budovy výšky přes 12 do 24 m</t>
  </si>
  <si>
    <t>https://podminky.urs.cz/item/CS_URS_2025_01/998011010</t>
  </si>
  <si>
    <t>PSV</t>
  </si>
  <si>
    <t>Práce a dodávky PSV</t>
  </si>
  <si>
    <t>743</t>
  </si>
  <si>
    <t xml:space="preserve">Elektromontáže </t>
  </si>
  <si>
    <t>17</t>
  </si>
  <si>
    <t>R-743-A.00-1001</t>
  </si>
  <si>
    <t>-1807017803</t>
  </si>
  <si>
    <t>D+M elektroinstalace viz samostatný výkaz</t>
  </si>
  <si>
    <t>762</t>
  </si>
  <si>
    <t>Konstrukce tesařské</t>
  </si>
  <si>
    <t>18</t>
  </si>
  <si>
    <t>762812811</t>
  </si>
  <si>
    <t>Demontáž záklopů stropů z hoblovaných prken tl do 32 mm</t>
  </si>
  <si>
    <t>-26389233</t>
  </si>
  <si>
    <t>Demontáž záklopů stropů vrchních a zapuštěných z hoblovaných prken s olištováním, tl. do 32 mm</t>
  </si>
  <si>
    <t>https://podminky.urs.cz/item/CS_URS_2025_01/762812811</t>
  </si>
  <si>
    <t>9,7</t>
  </si>
  <si>
    <t>19</t>
  </si>
  <si>
    <t>762822820</t>
  </si>
  <si>
    <t>Demontáž stropních trámů z hraněného řeziva průřezové pl přes 144 do 288 cm2</t>
  </si>
  <si>
    <t>m</t>
  </si>
  <si>
    <t>-1711718003</t>
  </si>
  <si>
    <t>Demontáž stropních trámů z hraněného řeziva, průřezové plochy přes 144 do 288 cm2</t>
  </si>
  <si>
    <t>https://podminky.urs.cz/item/CS_URS_2025_01/762822820</t>
  </si>
  <si>
    <t>3*(1+0,8+1,63+0,8+1)</t>
  </si>
  <si>
    <t>Mezisoučet   strop  S2B</t>
  </si>
  <si>
    <t>20</t>
  </si>
  <si>
    <t>R-762-A.00-1001</t>
  </si>
  <si>
    <t>1295728397</t>
  </si>
  <si>
    <t>Vyprotézování trámů strop. kce S3B - ZA PŘEDPOKLADU ZJIŠTĚNÍ STATICKÉHO NARUŠENÍ TRÁMŮ</t>
  </si>
  <si>
    <t>763</t>
  </si>
  <si>
    <t>Konstrukce suché výstavby</t>
  </si>
  <si>
    <t>763131811</t>
  </si>
  <si>
    <t>Demontáž SDK podhledu s nosnou kcí dřevěnou opláštění jednoduché</t>
  </si>
  <si>
    <t>660038634</t>
  </si>
  <si>
    <t>Demontáž podhledu nebo samostatného požárního předělu ze sádrokartonových desek s nosnou konstrukcí dvouvrstvou dřevěnou, opláštění jednoduché</t>
  </si>
  <si>
    <t>https://podminky.urs.cz/item/CS_URS_2025_01/763131811</t>
  </si>
  <si>
    <t>2,6</t>
  </si>
  <si>
    <t>Mezisoučet S3B</t>
  </si>
  <si>
    <t>Součet</t>
  </si>
  <si>
    <t>766</t>
  </si>
  <si>
    <t>Konstrukce truhlářské</t>
  </si>
  <si>
    <t>22</t>
  </si>
  <si>
    <t>766691915</t>
  </si>
  <si>
    <t>Vyvěšení nebo zavěšení dřevěných křídel dveří pl přes 2 m2</t>
  </si>
  <si>
    <t>-1611252886</t>
  </si>
  <si>
    <t>Ostatní práce vyvěšení nebo zavěšení křídel dřevěných dveřních, plochy přes 2 m2</t>
  </si>
  <si>
    <t>https://podminky.urs.cz/item/CS_URS_2025_01/766691915</t>
  </si>
  <si>
    <t>767</t>
  </si>
  <si>
    <t>Konstrukce zámečnické</t>
  </si>
  <si>
    <t>23</t>
  </si>
  <si>
    <t>998767313</t>
  </si>
  <si>
    <t>Přesun hmot procentní pro zámečnické konstrukce ruční v objektech v přes 12 do 24 m</t>
  </si>
  <si>
    <t>%</t>
  </si>
  <si>
    <t>-756589377</t>
  </si>
  <si>
    <t>Přesun hmot pro zámečnické konstrukce stanovený procentní sazbou (%) z ceny vodorovná dopravní vzdálenost do 50 m ruční (bez užití mechanizace) v objektech výšky přes 12 do 24 m</t>
  </si>
  <si>
    <t>https://podminky.urs.cz/item/CS_URS_2025_01/998767313</t>
  </si>
  <si>
    <t>24</t>
  </si>
  <si>
    <t>R-767-A.00-1001</t>
  </si>
  <si>
    <t>D+M Ocelové schodiště - viz samostatný výkaz materiálu a TZ</t>
  </si>
  <si>
    <t>kg</t>
  </si>
  <si>
    <t>-880265046</t>
  </si>
  <si>
    <t>D+M Ocelové schodiště - viz samostatný výkaz materiálu
Ocelová konstrukce schodiště
Schodiště se skládá ze tří schodišťových ramen. Nosná část schodišťových ramen tvoří oboustranná schodnice P20x200 mm. Stupnice jsou z lístkového plechu P8, podstupnice z děrovaného plechu. Schodnice nástupního ramena jsou zavěšeny táhly, ty jsou ve své horní části kotvené do průvlaku TR 200x100x5, na druhém konci je schodnice uložena do kapsy ve zdivu do maltového lože. Podlití patních plechů sloupů bude provedeno cementovou maltou (portlandský cement a jemný písek v poměru 1:1), nebo systémovou zálivkovou hmotou např. SIKA, rozměry kapsy (hloubka 220 mm, šířka 220 mm, výška 300 mm). Prostřední rameno působí jako vložené pole, kde její schodnice jsou kotveny k sousedním schodnicím. Spoje schodnic jsou uvažované jako šroubované. Výstupní rameno je na jedné straně uloženo na průvlak TR 200x100x5, na straně druhé uložené do kapsy ve zdivu do maltové lože. Ocelový průvlak TR 200x100x5 se dělí na dvě části, které jsou montážním stykem spojeny. Průvlak je na obou koncích uložen do kapsy ve zdivu do maltového lože. Vnitřní (z části i vnější) obvod schodišťového prostoru lemuje hranaté zábradlí 50 x 12 mm kotvené z boku ke schodnicím. Výplň zábradlí tvoří síť</t>
  </si>
  <si>
    <t>25</t>
  </si>
  <si>
    <t>R-767-A.00-1002</t>
  </si>
  <si>
    <t>D+M nerezová černá síť (výplň zábradlí)</t>
  </si>
  <si>
    <t>-915757520</t>
  </si>
  <si>
    <t>D+M nerezová černá síť (výplň zábradlí)
Zábradlí je tvořeno rámem z ocelových pásovin, které jsou kotveny šrouby na připravené profily na stranách schodnic. Zábradelní výplet je tvořen nerezovou ocelovou sítí s finální povrchovou barvou černou, s vypínacím drátem protaženým očky na vnitřní straně obvodových profilů</t>
  </si>
  <si>
    <t>776</t>
  </si>
  <si>
    <t>Podlahy povlakové</t>
  </si>
  <si>
    <t>26</t>
  </si>
  <si>
    <t>776201811</t>
  </si>
  <si>
    <t>Demontáž lepených povlakových podlah bez podložky ručně vč. soklu</t>
  </si>
  <si>
    <t>-1868726135</t>
  </si>
  <si>
    <t>Demontáž povlakových podlahovin lepených ručně bez podložky vč. soklíku</t>
  </si>
  <si>
    <t>https://podminky.urs.cz/item/CS_URS_2025_01/776201811</t>
  </si>
  <si>
    <t>777</t>
  </si>
  <si>
    <t>Podlahy lité</t>
  </si>
  <si>
    <t>27</t>
  </si>
  <si>
    <t>777111123</t>
  </si>
  <si>
    <t>Strojní broušení podkladu před provedením lité podlahy</t>
  </si>
  <si>
    <t>-832572372</t>
  </si>
  <si>
    <t>Příprava podkladu před provedením litých podlah obroušení strojní</t>
  </si>
  <si>
    <t>https://podminky.urs.cz/item/CS_URS_2025_01/777111123</t>
  </si>
  <si>
    <t>28</t>
  </si>
  <si>
    <t>777121105</t>
  </si>
  <si>
    <t>Vyrovnání podkladu podlah stěrkou plněnou pískem pl přes 1,0 m2 tl do 3 mm</t>
  </si>
  <si>
    <t>-1130624788</t>
  </si>
  <si>
    <t>Vyrovnání podkladu epoxidovou stěrkou plněnou pískem, tloušťky do 3 mm, plochy přes 1,0 m2</t>
  </si>
  <si>
    <t>https://podminky.urs.cz/item/CS_URS_2025_01/777121105</t>
  </si>
  <si>
    <t>29</t>
  </si>
  <si>
    <t>777131101</t>
  </si>
  <si>
    <t>Penetrační epoxidový nátěr podlahy na suchý a vyzrálý podklad</t>
  </si>
  <si>
    <t>1111519542</t>
  </si>
  <si>
    <t>Penetrační nátěr podlahy epoxidový na podklad suchý a vyzrálý</t>
  </si>
  <si>
    <t>https://podminky.urs.cz/item/CS_URS_2025_01/777131101</t>
  </si>
  <si>
    <t>30</t>
  </si>
  <si>
    <t>777511103</t>
  </si>
  <si>
    <t>Krycí epoxidová stěrka tloušťky přes 1 do 2 mm dekorativní lité podlahy  RAL 3020 (červená)</t>
  </si>
  <si>
    <t>2105499125</t>
  </si>
  <si>
    <t>Krycí stěrka dekorativní epoxidová, tloušťky přes 1 do 2 mm RAL 3020 (červená)</t>
  </si>
  <si>
    <t>https://podminky.urs.cz/item/CS_URS_2025_01/777511103</t>
  </si>
  <si>
    <t>783</t>
  </si>
  <si>
    <t>Dokončovací práce - nátěry</t>
  </si>
  <si>
    <t>31</t>
  </si>
  <si>
    <t>783204100</t>
  </si>
  <si>
    <t>Provedení základního jednonásobného nátěru tesařských konstrukcí</t>
  </si>
  <si>
    <t>1763602669</t>
  </si>
  <si>
    <t>Provedení nátěru tesařských konstrukcí základního jednonásobného</t>
  </si>
  <si>
    <t>https://podminky.urs.cz/item/CS_URS_2025_01/783204100</t>
  </si>
  <si>
    <t>2,6+2,6</t>
  </si>
  <si>
    <t>Mezisoučet  plocha spodní</t>
  </si>
  <si>
    <t>0,2*4*3,23</t>
  </si>
  <si>
    <t>Mezisoučet plocha trámů</t>
  </si>
  <si>
    <t>32</t>
  </si>
  <si>
    <t>M</t>
  </si>
  <si>
    <t>SCM.2760</t>
  </si>
  <si>
    <t>Lignofix E-Profi bezb. 0,5 kg</t>
  </si>
  <si>
    <t>1635960534</t>
  </si>
  <si>
    <t>7,784*0,111 'Přepočtené koeficientem množství</t>
  </si>
  <si>
    <t>33</t>
  </si>
  <si>
    <t>783314201</t>
  </si>
  <si>
    <t>Základní antikorozní jednonásobný syntetický standardní nátěr zámečnických konstrukcí</t>
  </si>
  <si>
    <t>-1789156241</t>
  </si>
  <si>
    <t>Základní antikorozní nátěr zámečnických konstrukcí jednonásobný syntetický standardní</t>
  </si>
  <si>
    <t>https://podminky.urs.cz/item/CS_URS_2025_01/783314201</t>
  </si>
  <si>
    <t>34</t>
  </si>
  <si>
    <t>783315101</t>
  </si>
  <si>
    <t>Mezinátěr jednonásobný syntetický standardní zámečnických konstrukcí</t>
  </si>
  <si>
    <t>-1017875838</t>
  </si>
  <si>
    <t>Mezinátěr zámečnických konstrukcí jednonásobný syntetický standardní</t>
  </si>
  <si>
    <t>https://podminky.urs.cz/item/CS_URS_2025_01/783315101</t>
  </si>
  <si>
    <t>35</t>
  </si>
  <si>
    <t>783317101</t>
  </si>
  <si>
    <t>Krycí jednonásobný syntetický standardní nátěr zámečnických konstrukcí</t>
  </si>
  <si>
    <t>-947936996</t>
  </si>
  <si>
    <t>Krycí nátěr (email) zámečnických konstrukcí jednonásobný syntetický standardní (RAL 9002)</t>
  </si>
  <si>
    <t>https://podminky.urs.cz/item/CS_URS_2025_01/783317101</t>
  </si>
  <si>
    <t>36</t>
  </si>
  <si>
    <t>783901203</t>
  </si>
  <si>
    <t>Jemné broušení dřevěných podlah před provedením nátěru</t>
  </si>
  <si>
    <t>2098331958</t>
  </si>
  <si>
    <t>Příprava podkladu dřevěných podlah před provedením nátěrů broušení jemné</t>
  </si>
  <si>
    <t>https://podminky.urs.cz/item/CS_URS_2025_01/783901203</t>
  </si>
  <si>
    <t>Mezisoučet nášlapná plocha</t>
  </si>
  <si>
    <t>37</t>
  </si>
  <si>
    <t>783942101</t>
  </si>
  <si>
    <t>Lokální tmelení dřevěných podlah rozsahu do 10 % pl polyuretanovým tmelem</t>
  </si>
  <si>
    <t>-1379359286</t>
  </si>
  <si>
    <t>Tmelení dřevěných podlah lokální, včetně přebroušení tmelených míst rozsahu do 10% plochy, tmelem polyuretanovým</t>
  </si>
  <si>
    <t>https://podminky.urs.cz/item/CS_URS_2025_01/783942101</t>
  </si>
  <si>
    <t>38</t>
  </si>
  <si>
    <t>783943101</t>
  </si>
  <si>
    <t>Napouštěcí jednonásobný polyuretanový vodou ředitelný nátěr dřevěných podlah</t>
  </si>
  <si>
    <t>-733723210</t>
  </si>
  <si>
    <t>Napouštěcí nátěr dřevěných podlah jednonásobný včetně broušení polyuretanový vodou ředitelný</t>
  </si>
  <si>
    <t>https://podminky.urs.cz/item/CS_URS_2025_01/783943101</t>
  </si>
  <si>
    <t>39</t>
  </si>
  <si>
    <t>783947111</t>
  </si>
  <si>
    <t>Krycí dvojnásobný polyuretanový vodou ředitelný nátěr dřevěné podlahy</t>
  </si>
  <si>
    <t>-998908066</t>
  </si>
  <si>
    <t>Krycí (uzavírací) nátěr dřevěných podlah dvojnásobný polyuretanový vodou ředitelný</t>
  </si>
  <si>
    <t>https://podminky.urs.cz/item/CS_URS_2025_01/783947111</t>
  </si>
  <si>
    <t>784</t>
  </si>
  <si>
    <t>Dokončovací práce - malby a tapety</t>
  </si>
  <si>
    <t>40</t>
  </si>
  <si>
    <t>784111039</t>
  </si>
  <si>
    <t>Omytí podkladu na schodišti podlaží v přes 3,80 do 5,00 m</t>
  </si>
  <si>
    <t>-723678124</t>
  </si>
  <si>
    <t>Omytí podkladu omytí na schodišti o výšce podlaží přes 3,80 do 5,00 m</t>
  </si>
  <si>
    <t>https://podminky.urs.cz/item/CS_URS_2025_01/784111039</t>
  </si>
  <si>
    <t>41</t>
  </si>
  <si>
    <t>784161219</t>
  </si>
  <si>
    <t>Lokální vyrovnání podkladu sádrovou stěrkou pl přes 0,1 do 0,25 m2 na schodišti podlaží v přes 3,80 do 5,00 m</t>
  </si>
  <si>
    <t>492716215</t>
  </si>
  <si>
    <t>Lokální vyrovnání podkladu sádrovou stěrkou, tloušťky do 3 mm, plochy přes 0,1 do 0,25 m2 na schodišti o výšce podlaží přes 3,80 do 5,00 m</t>
  </si>
  <si>
    <t>https://podminky.urs.cz/item/CS_URS_2025_01/784161219</t>
  </si>
  <si>
    <t>42</t>
  </si>
  <si>
    <t>784181104</t>
  </si>
  <si>
    <t>Základní akrylátová jednonásobná pigmentovaná penetrace podkladu v místnostech v přes 3,80 do 5,00 m</t>
  </si>
  <si>
    <t>-2033002798</t>
  </si>
  <si>
    <t>Penetrace podkladu jednonásobná základní pigmentovaná v místnostech výšky přes 3,80 do 5,00 m</t>
  </si>
  <si>
    <t>https://podminky.urs.cz/item/CS_URS_2025_01/784181104</t>
  </si>
  <si>
    <t>43</t>
  </si>
  <si>
    <t>784221109</t>
  </si>
  <si>
    <t>Dvojnásobné bílé malby ze směsí za sucha dobře otěruvzdorných na schodišti přes 3,80 do 5,00 m</t>
  </si>
  <si>
    <t>2064977366</t>
  </si>
  <si>
    <t>Malby z malířských směsí otěruvzdorných za sucha dvojnásobné, bílé za sucha otěruvzdorné dobře na schodišti o výšce podlaží přes 3,80 do 5,00 m</t>
  </si>
  <si>
    <t>https://podminky.urs.cz/item/CS_URS_2025_01/784221109</t>
  </si>
  <si>
    <t>44</t>
  </si>
  <si>
    <t>R-784-A.0-1001</t>
  </si>
  <si>
    <t>1774021824</t>
  </si>
  <si>
    <t>Nápis na stěnu "VĚŽ→ "</t>
  </si>
  <si>
    <t>789</t>
  </si>
  <si>
    <t>Povrchové úpravy ocelových konstrukcí a technologických zařízení</t>
  </si>
  <si>
    <t>45</t>
  </si>
  <si>
    <t>789211122</t>
  </si>
  <si>
    <t>Provedení otryskání zařízení nečlenitých stupeň zarezavění B stupeň přípravy Sa 2 1/2</t>
  </si>
  <si>
    <t>-586458058</t>
  </si>
  <si>
    <t>Provedení otryskání povrchů zařízení suché abrazivní tryskání, s povrchem nečlenitým stupeň zarezavění B, stupeň přípravy Sa 2½</t>
  </si>
  <si>
    <t>https://podminky.urs.cz/item/CS_URS_2025_01/789211122</t>
  </si>
  <si>
    <t>46</t>
  </si>
  <si>
    <t>42118100</t>
  </si>
  <si>
    <t>materiál tryskací z křemičitanu hlinitého</t>
  </si>
  <si>
    <t>-1771464429</t>
  </si>
  <si>
    <t>35*0,012 'Přepočtené koeficientem množství</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</si>
  <si>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</si>
  <si>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</si>
  <si>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</si>
  <si>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</si>
  <si>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</si>
  <si>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</si>
  <si>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</si>
  <si>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</si>
  <si>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</si>
  <si>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</si>
  <si>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</si>
  <si>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</si>
  <si>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</si>
  <si>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</si>
  <si>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</si>
  <si>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</si>
  <si>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</si>
  <si>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</si>
  <si>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</si>
  <si>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</si>
  <si>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</si>
  <si>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</si>
  <si>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</si>
  <si>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</si>
  <si>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</si>
  <si>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</si>
  <si>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</si>
  <si>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</si>
  <si>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</si>
  <si>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</si>
  <si>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</si>
  <si>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</si>
  <si>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</si>
  <si>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</si>
  <si>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</si>
  <si>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</si>
  <si>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</si>
  <si>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</si>
  <si>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</si>
  <si>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</si>
  <si>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</si>
  <si>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</si>
  <si>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</si>
  <si>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</si>
  <si>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</si>
  <si>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</si>
  <si>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</si>
  <si>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</si>
  <si>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</si>
  <si>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</si>
  <si>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</si>
  <si>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</si>
  <si>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</si>
  <si>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</si>
  <si>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</si>
  <si>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</si>
  <si>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</si>
  <si>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</si>
  <si>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</si>
  <si>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</si>
  <si>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</si>
  <si>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</si>
  <si>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</si>
  <si>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</si>
  <si>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</si>
  <si>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</si>
  <si>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</si>
  <si>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</si>
  <si>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</si>
  <si>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</si>
  <si>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</si>
  <si>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</si>
  <si>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</si>
  <si>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</si>
  <si>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</si>
  <si>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</si>
  <si>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</si>
  <si>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</si>
  <si>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</si>
  <si>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</si>
  <si>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</si>
  <si>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</si>
  <si>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</si>
  <si>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</si>
  <si>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</si>
  <si>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</si>
  <si>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</si>
  <si>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</si>
  <si>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</si>
  <si>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</si>
  <si>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</si>
  <si>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</si>
  <si>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</si>
  <si>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</si>
  <si>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</si>
  <si>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</si>
  <si>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</si>
  <si>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</si>
  <si>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</si>
  <si>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</si>
  <si>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</si>
  <si>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</si>
  <si>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</si>
  <si>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</si>
  <si>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</si>
  <si>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</si>
  <si>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</si>
  <si>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</si>
  <si>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</si>
  <si>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</si>
  <si>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</si>
  <si>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</si>
  <si>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</si>
  <si>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</si>
  <si>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</si>
  <si>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</si>
  <si>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</si>
  <si>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</si>
  <si>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</si>
  <si>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</si>
  <si>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</si>
  <si>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</si>
  <si>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</si>
  <si>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</si>
  <si>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</si>
  <si>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</si>
  <si>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</si>
  <si>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</si>
  <si>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</si>
  <si>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</si>
  <si>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</si>
  <si>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</si>
  <si>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</si>
  <si>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</si>
  <si>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</si>
  <si>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</si>
  <si>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</si>
  <si>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</si>
  <si>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</si>
  <si>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</si>
  <si>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</si>
  <si>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</si>
  <si>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</si>
  <si>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</si>
  <si>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</si>
  <si>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</si>
  <si>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</si>
  <si>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</si>
  <si>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</si>
  <si>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</si>
  <si>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</si>
  <si>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</si>
  <si>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</si>
  <si>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</si>
  <si>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</si>
  <si>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</si>
  <si>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</si>
  <si>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</si>
  <si>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</si>
  <si>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</si>
  <si>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</si>
  <si>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</si>
  <si>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</si>
  <si>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</si>
  <si>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</si>
  <si>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</si>
  <si>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</si>
  <si>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</si>
  <si>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</si>
  <si>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</si>
  <si>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</si>
  <si>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</si>
  <si>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</si>
  <si>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</si>
  <si>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</si>
  <si>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</si>
  <si>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</si>
  <si>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</si>
  <si>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</si>
  <si>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</si>
  <si>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</si>
  <si>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</si>
  <si>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</si>
  <si>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</si>
  <si>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</si>
  <si>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</si>
  <si>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</si>
  <si>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</si>
  <si>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 xml:space="preserve">Akce:  </t>
  </si>
  <si>
    <t xml:space="preserve"> Stavební úpravy věže č.p.1, Turnov</t>
  </si>
  <si>
    <t xml:space="preserve">Investor: </t>
  </si>
  <si>
    <t xml:space="preserve">  Město Turnov, odbor správy majetku</t>
  </si>
  <si>
    <t xml:space="preserve">Datum: </t>
  </si>
  <si>
    <t xml:space="preserve">  4.2025</t>
  </si>
  <si>
    <t>Silnoproudé elektroinstalace</t>
  </si>
  <si>
    <t>Propočet nákladů</t>
  </si>
  <si>
    <t>Svítidla včetně zdrojů, poplatku za recyklaci</t>
  </si>
  <si>
    <t>Montáž svítidel</t>
  </si>
  <si>
    <t>Elektroinstalace - materiál</t>
  </si>
  <si>
    <t>Elektroinstalace - montáže</t>
  </si>
  <si>
    <t>Přezbrojení stávajícího rozvaděče</t>
  </si>
  <si>
    <t>Celkem bez DPH</t>
  </si>
  <si>
    <t>Svítidla včetně zdrojů, poplatku za recyklaci a montáže</t>
  </si>
  <si>
    <t>p.č.</t>
  </si>
  <si>
    <t>popis a vyobrazení svítidla</t>
  </si>
  <si>
    <t>m.j.</t>
  </si>
  <si>
    <t>množství</t>
  </si>
  <si>
    <t>cena za m.j.</t>
  </si>
  <si>
    <t>celková cena</t>
  </si>
  <si>
    <t>cena za montáž</t>
  </si>
  <si>
    <t>celková cena za montáž</t>
  </si>
  <si>
    <t>1.1</t>
  </si>
  <si>
    <t>LED nástěnné svítidlo ON/OFF černá montůra a polykarbonátové stínidlo. Průměr: 360 mm, světelný tok svítidla: 2570 lm,  příkon 19 W, stupeň krytí IP65, rázová pevnost IK10, provozní teplota od -20°C do +30°C. Referenční typ např OSMONT LED-1L15E500/IN-184 C 4K#</t>
  </si>
  <si>
    <t>ks</t>
  </si>
  <si>
    <t>1.2</t>
  </si>
  <si>
    <t>LED nástěnné svítidlo nouzové kombinované ON/OFF černá montůra a polykarbonátové stínidlo. Průměr: 360 mm, světelný tok svítidla: 2570 lm,  příkon 19 W, stupeň krytí IP65, rázová pevnost IK10, provozní teplota od -20°C do +30°C. Referenční typ např OSMONT LED-1L15E500/IN-184/NK1W C 4K#</t>
  </si>
  <si>
    <t>1.3</t>
  </si>
  <si>
    <r>
      <t>Plastové LED svítidlo </t>
    </r>
    <r>
      <rPr>
        <sz val="10"/>
        <color indexed="63"/>
        <rFont val="Arial"/>
        <family val="2"/>
        <charset val="238"/>
      </rPr>
      <t>s krytím IP 42 určené pro nouzové s autotestem při výpadku NN přisazené,  s difuzorem z opalizovaného polykarbonátu. Svítidlo s piktogramem se směrem úniku. Výbava autest. 80lm, 1W/230V, doba dobíjení 12hod, doba autonomnosti 1hod.</t>
    </r>
  </si>
  <si>
    <t>1.5</t>
  </si>
  <si>
    <t>Přesun materiálu (3% z celkové ceny materiálu)</t>
  </si>
  <si>
    <t>1.6</t>
  </si>
  <si>
    <t>Celkem</t>
  </si>
  <si>
    <t>Elektroinstalace - materiál a montáže</t>
  </si>
  <si>
    <t>popis materiál</t>
  </si>
  <si>
    <t>2.1</t>
  </si>
  <si>
    <t>Přístrojová instalační krabice plastová, universální (montáž do dutých stěn i pod omítku)</t>
  </si>
  <si>
    <t>2.2</t>
  </si>
  <si>
    <t>Rozvodná instalační krabice plastová, samozhášivá, pr. 68 mm, universální (montáž do dutých stěn i pod omítku), pro svorkování a odbočování kabelů typu CYKY, se svorkovnicí a víčkem.</t>
  </si>
  <si>
    <t>2.3</t>
  </si>
  <si>
    <t>Spínač jednopólový v provedení pod omítku, 10A/230V, plastové samozhášivé provedení, zapojení 1, krytí IP20</t>
  </si>
  <si>
    <t>2.4</t>
  </si>
  <si>
    <t>Kabel CYKY-J 3x1,5</t>
  </si>
  <si>
    <t>2.5</t>
  </si>
  <si>
    <t>Kabel CYKY-J 5x1,5</t>
  </si>
  <si>
    <t>2.6</t>
  </si>
  <si>
    <t>Vysekání rýhy v cihelných zdech hloubka 3cm šířka do 3cm včetně úklidu sutě</t>
  </si>
  <si>
    <t>2.7</t>
  </si>
  <si>
    <t>Vyplnění a omítnutí rýhy v cihelných zdech hloubka 3cm šířka do 3cm, včetně materiálu</t>
  </si>
  <si>
    <t>2.8</t>
  </si>
  <si>
    <t>Vyvrtání otvoru do stěny, pro rozvodnou nebo přístrojovou krabici  pr.68mm včetně úklidu sutě</t>
  </si>
  <si>
    <t>2.9</t>
  </si>
  <si>
    <t>Průraz cihelnou zdí 300-500mm. Včetně úklidu sutě.</t>
  </si>
  <si>
    <t>2.10</t>
  </si>
  <si>
    <t>Průraz stropní konstrukcí hloubka 300-400x150x30mm. Včetně úklidu sutě.</t>
  </si>
  <si>
    <t>2.11</t>
  </si>
  <si>
    <t>Ukončení kabelu do 3x4mm2</t>
  </si>
  <si>
    <t>2.12</t>
  </si>
  <si>
    <t>Celkem mezisoučet</t>
  </si>
  <si>
    <t>2.13</t>
  </si>
  <si>
    <t>Drobný pomocný materiál (3% z celkové ceny materiálu)</t>
  </si>
  <si>
    <t>2.14</t>
  </si>
  <si>
    <t>2.15</t>
  </si>
  <si>
    <t>Stavební přípomoci (5% z celkové ceny montáží)</t>
  </si>
  <si>
    <t>2.16</t>
  </si>
  <si>
    <t>Ohlášení stavby na TIČR a zajištění vydání odborného a závazného stanoviska</t>
  </si>
  <si>
    <t>2.17</t>
  </si>
  <si>
    <t>Demontáž a ekologická likvidace stávajících elektroinstalací</t>
  </si>
  <si>
    <t>2.18</t>
  </si>
  <si>
    <t>Revize el. zařízení</t>
  </si>
  <si>
    <t>2.19</t>
  </si>
  <si>
    <t>Zkouška a prohlídka rozvodných zařízení</t>
  </si>
  <si>
    <t>2.20</t>
  </si>
  <si>
    <t>Vypracování dokumentace skutečného provedení</t>
  </si>
  <si>
    <t>2.21</t>
  </si>
  <si>
    <t xml:space="preserve">Proškolení obsluhy </t>
  </si>
  <si>
    <t>2.22</t>
  </si>
  <si>
    <t>Celkový součet</t>
  </si>
  <si>
    <t>3.1</t>
  </si>
  <si>
    <t>Jistič s proudovým chráničem 6 kA, 1+N, B10A, 30 mA, A</t>
  </si>
  <si>
    <t>3.2</t>
  </si>
  <si>
    <t>Popis přístrojů, svorek a okruhů</t>
  </si>
  <si>
    <t>3.3</t>
  </si>
  <si>
    <t>3.4</t>
  </si>
  <si>
    <t>3.5</t>
  </si>
  <si>
    <t>Přesun materiálu (5% z celkové ceny materiálu)</t>
  </si>
  <si>
    <t>3.6</t>
  </si>
  <si>
    <t>Demontáž stávajícího jističe, montáž nového jističe a přepojení kabelu.</t>
  </si>
  <si>
    <t>h</t>
  </si>
  <si>
    <t>3.7</t>
  </si>
  <si>
    <t>Protokol o kusové zkoušce a kompletnosti rozvaděče</t>
  </si>
  <si>
    <t>3.8</t>
  </si>
  <si>
    <t>3.9</t>
  </si>
  <si>
    <t>Celkový součet za materiál a montáž</t>
  </si>
  <si>
    <t>Přesun materiálu (do 3% z celkové ceny materiálu)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</si>
</sst>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6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0000A8"/>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
      <sz val="10"/>
      <name val="Arial CE"/>
      <charset val="238"/>
    </font>
    <font>
      <sz val="10"/>
      <name val="Arial"/>
      <family val="2"/>
      <charset val="238"/>
    </font>
    <font>
      <sz val="11"/>
      <name val="Arial"/>
      <family val="2"/>
      <charset val="238"/>
    </font>
    <font>
      <b/>
      <sz val="14"/>
      <name val="Arial"/>
      <family val="2"/>
      <charset val="238"/>
    </font>
    <font>
      <b/>
      <sz val="11"/>
      <name val="Arial"/>
      <family val="2"/>
      <charset val="238"/>
    </font>
    <font>
      <b/>
      <sz val="18"/>
      <name val="Arial"/>
      <family val="2"/>
      <charset val="238"/>
    </font>
    <font>
      <b/>
      <sz val="12"/>
      <name val="Arial"/>
      <family val="2"/>
      <charset val="238"/>
    </font>
    <font>
      <sz val="8"/>
      <name val="Arial"/>
      <family val="2"/>
      <charset val="238"/>
    </font>
    <font>
      <sz val="10"/>
      <color indexed="63"/>
      <name val="Arial"/>
      <family val="2"/>
      <charset val="238"/>
    </font>
    <font>
      <b/>
      <sz val="10"/>
      <name val="Arial"/>
      <family val="2"/>
      <charset val="238"/>
    </font>
    <font>
      <b/>
      <sz val="12"/>
      <name val="Arial CE"/>
      <charset val="238"/>
    </font>
    <font>
      <sz val="10"/>
      <name val="Arial CE"/>
      <family val="2"/>
      <charset val="238"/>
    </font>
    <font>
      <sz val="10"/>
      <name val="Helv"/>
      <charset val="238"/>
    </font>
    <font>
      <b/>
      <sz val="10"/>
      <name val="Arial CE"/>
      <family val="2"/>
      <charset val="238"/>
    </font>
  </fonts>
  <fills count="6">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FFFFCC"/>
        <bgColor indexed="64"/>
      </patternFill>
    </fill>
  </fills>
  <borders count="35">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9" fillId="0" borderId="0" applyNumberFormat="0" applyFill="0" applyBorder="0" applyAlignment="0" applyProtection="0"/>
    <xf numFmtId="0" fontId="51" fillId="0" borderId="1"/>
  </cellStyleXfs>
  <cellXfs count="359">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7"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3" borderId="0" xfId="0" applyFill="1" applyAlignment="1">
      <alignment vertical="center"/>
    </xf>
    <xf numFmtId="0" fontId="4" fillId="3" borderId="7" xfId="0" applyFont="1" applyFill="1" applyBorder="1" applyAlignment="1">
      <alignment horizontal="left" vertical="center"/>
    </xf>
    <xf numFmtId="0" fontId="0" fillId="3" borderId="8" xfId="0" applyFill="1" applyBorder="1" applyAlignment="1">
      <alignment vertical="center"/>
    </xf>
    <xf numFmtId="0" fontId="4" fillId="3"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0" xfId="0" applyFont="1" applyAlignment="1">
      <alignment horizontal="left" vertical="center"/>
    </xf>
    <xf numFmtId="0" fontId="0" fillId="0" borderId="16" xfId="0" applyBorder="1" applyAlignment="1">
      <alignment vertical="center"/>
    </xf>
    <xf numFmtId="0" fontId="0" fillId="4" borderId="8" xfId="0" applyFill="1" applyBorder="1" applyAlignment="1">
      <alignment vertical="center"/>
    </xf>
    <xf numFmtId="0" fontId="21" fillId="4" borderId="9" xfId="0" applyFont="1" applyFill="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5"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6" xfId="0" applyNumberFormat="1" applyFont="1" applyBorder="1" applyAlignment="1">
      <alignment vertical="center"/>
    </xf>
    <xf numFmtId="0" fontId="4" fillId="0" borderId="0" xfId="0" applyFont="1" applyAlignment="1">
      <alignment horizontal="left" vertical="center"/>
    </xf>
    <xf numFmtId="0" fontId="24" fillId="0" borderId="0" xfId="1" applyFont="1" applyAlignment="1">
      <alignment horizontal="center" vertical="center"/>
    </xf>
    <xf numFmtId="0" fontId="5" fillId="0" borderId="4"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4" fontId="27" fillId="0" borderId="20" xfId="0" applyNumberFormat="1" applyFont="1" applyBorder="1" applyAlignment="1">
      <alignment vertical="center"/>
    </xf>
    <xf numFmtId="4" fontId="27" fillId="0" borderId="21" xfId="0" applyNumberFormat="1" applyFont="1" applyBorder="1" applyAlignment="1">
      <alignment vertical="center"/>
    </xf>
    <xf numFmtId="166" fontId="27" fillId="0" borderId="21" xfId="0" applyNumberFormat="1" applyFont="1" applyBorder="1" applyAlignment="1">
      <alignment vertical="center"/>
    </xf>
    <xf numFmtId="4" fontId="27" fillId="0" borderId="22" xfId="0" applyNumberFormat="1" applyFont="1" applyBorder="1" applyAlignment="1">
      <alignment vertical="center"/>
    </xf>
    <xf numFmtId="0" fontId="5" fillId="0" borderId="0" xfId="0" applyFont="1" applyAlignment="1">
      <alignment horizontal="left" vertical="center"/>
    </xf>
    <xf numFmtId="0" fontId="28" fillId="0" borderId="0" xfId="0" applyFont="1" applyAlignment="1">
      <alignment horizontal="left" vertical="center"/>
    </xf>
    <xf numFmtId="0" fontId="0" fillId="0" borderId="4"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7" xfId="0" applyFont="1" applyFill="1" applyBorder="1" applyAlignment="1">
      <alignment horizontal="lef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ill="1" applyBorder="1" applyAlignment="1">
      <alignmen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29"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0" fontId="21" fillId="4" borderId="0" xfId="0" applyFont="1" applyFill="1" applyAlignment="1">
      <alignment horizontal="center" vertical="center" wrapText="1"/>
    </xf>
    <xf numFmtId="4" fontId="23" fillId="0" borderId="0" xfId="0" applyNumberFormat="1" applyFont="1"/>
    <xf numFmtId="166" fontId="30" fillId="0" borderId="13" xfId="0" applyNumberFormat="1" applyFont="1" applyBorder="1"/>
    <xf numFmtId="166" fontId="30" fillId="0" borderId="14" xfId="0" applyNumberFormat="1" applyFont="1" applyBorder="1"/>
    <xf numFmtId="4" fontId="31"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1" fillId="0" borderId="23" xfId="0" applyFont="1" applyBorder="1" applyAlignment="1">
      <alignment horizontal="center" vertical="center"/>
    </xf>
    <xf numFmtId="49" fontId="21" fillId="0" borderId="23" xfId="0" applyNumberFormat="1"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center" vertical="center" wrapText="1"/>
    </xf>
    <xf numFmtId="167" fontId="21" fillId="0" borderId="23" xfId="0" applyNumberFormat="1" applyFont="1" applyBorder="1" applyAlignment="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lignment vertical="center"/>
    </xf>
    <xf numFmtId="0" fontId="0" fillId="0" borderId="23" xfId="0" applyBorder="1" applyAlignment="1">
      <alignment vertical="center"/>
    </xf>
    <xf numFmtId="0" fontId="22" fillId="2" borderId="15"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6"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0" fillId="0" borderId="0" xfId="0" applyAlignment="1" applyProtection="1">
      <alignment vertical="center"/>
      <protection locked="0"/>
    </xf>
    <xf numFmtId="0" fontId="0" fillId="0" borderId="15" xfId="0" applyBorder="1" applyAlignment="1">
      <alignment vertical="center"/>
    </xf>
    <xf numFmtId="0" fontId="34" fillId="0" borderId="0" xfId="0" applyFont="1" applyAlignment="1">
      <alignment horizontal="left" vertical="center"/>
    </xf>
    <xf numFmtId="0" fontId="35" fillId="0" borderId="0" xfId="1" applyFont="1" applyAlignment="1" applyProtection="1">
      <alignment vertical="center" wrapText="1"/>
    </xf>
    <xf numFmtId="0" fontId="9" fillId="0" borderId="4"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36" fillId="0" borderId="23" xfId="0" applyFont="1" applyBorder="1" applyAlignment="1">
      <alignment horizontal="center" vertical="center"/>
    </xf>
    <xf numFmtId="49" fontId="36" fillId="0" borderId="23" xfId="0" applyNumberFormat="1" applyFont="1" applyBorder="1" applyAlignment="1">
      <alignment horizontal="left" vertical="center" wrapText="1"/>
    </xf>
    <xf numFmtId="0" fontId="36" fillId="0" borderId="23" xfId="0" applyFont="1" applyBorder="1" applyAlignment="1">
      <alignment horizontal="left" vertical="center" wrapText="1"/>
    </xf>
    <xf numFmtId="0" fontId="36" fillId="0" borderId="23" xfId="0" applyFont="1" applyBorder="1" applyAlignment="1">
      <alignment horizontal="center" vertical="center" wrapText="1"/>
    </xf>
    <xf numFmtId="167" fontId="36" fillId="0" borderId="23" xfId="0" applyNumberFormat="1" applyFont="1" applyBorder="1" applyAlignment="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lignment vertical="center"/>
    </xf>
    <xf numFmtId="0" fontId="37" fillId="0" borderId="23" xfId="0" applyFont="1" applyBorder="1" applyAlignment="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47" fillId="0" borderId="27" xfId="0" applyFont="1" applyBorder="1" applyAlignment="1">
      <alignment horizontal="left" vertical="center"/>
    </xf>
    <xf numFmtId="0" fontId="48" fillId="0" borderId="1" xfId="0" applyFont="1" applyBorder="1" applyAlignment="1">
      <alignment vertical="top"/>
    </xf>
    <xf numFmtId="0" fontId="48" fillId="0" borderId="1" xfId="0" applyFont="1" applyBorder="1" applyAlignment="1">
      <alignment horizontal="left" vertical="center"/>
    </xf>
    <xf numFmtId="0" fontId="48" fillId="0" borderId="1" xfId="0" applyFont="1" applyBorder="1" applyAlignment="1">
      <alignment horizontal="center" vertical="center"/>
    </xf>
    <xf numFmtId="49" fontId="48" fillId="0" borderId="1" xfId="0" applyNumberFormat="1" applyFont="1" applyBorder="1" applyAlignment="1">
      <alignment horizontal="left" vertical="center"/>
    </xf>
    <xf numFmtId="0" fontId="47" fillId="0" borderId="28" xfId="0"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xf numFmtId="0" fontId="52" fillId="0" borderId="1" xfId="2" applyFont="1"/>
    <xf numFmtId="0" fontId="53" fillId="0" borderId="1" xfId="2" applyFont="1" applyAlignment="1">
      <alignment horizontal="right"/>
    </xf>
    <xf numFmtId="0" fontId="54" fillId="0" borderId="1" xfId="2" applyFont="1" applyAlignment="1">
      <alignment horizontal="left" vertical="center"/>
    </xf>
    <xf numFmtId="0" fontId="52" fillId="0" borderId="1" xfId="2" applyFont="1" applyAlignment="1">
      <alignment horizontal="center" vertical="center"/>
    </xf>
    <xf numFmtId="0" fontId="52" fillId="0" borderId="1" xfId="2" applyFont="1" applyAlignment="1">
      <alignment horizontal="right"/>
    </xf>
    <xf numFmtId="0" fontId="55" fillId="0" borderId="1" xfId="2" applyFont="1" applyAlignment="1">
      <alignment horizontal="left" vertical="center"/>
    </xf>
    <xf numFmtId="0" fontId="56" fillId="0" borderId="1" xfId="2" applyFont="1" applyAlignment="1">
      <alignment horizontal="left"/>
    </xf>
    <xf numFmtId="0" fontId="55" fillId="0" borderId="1" xfId="2" applyFont="1" applyAlignment="1">
      <alignment vertical="center"/>
    </xf>
    <xf numFmtId="0" fontId="52" fillId="0" borderId="1" xfId="2" applyFont="1" applyAlignment="1">
      <alignment horizontal="right" vertical="center"/>
    </xf>
    <xf numFmtId="0" fontId="52" fillId="0" borderId="1" xfId="2" applyFont="1" applyAlignment="1">
      <alignment vertical="center"/>
    </xf>
    <xf numFmtId="2" fontId="55" fillId="0" borderId="1" xfId="2" applyNumberFormat="1" applyFont="1" applyAlignment="1">
      <alignment horizontal="right" vertical="center"/>
    </xf>
    <xf numFmtId="0" fontId="55" fillId="0" borderId="1" xfId="2" applyFont="1" applyAlignment="1">
      <alignment horizontal="right" vertical="center"/>
    </xf>
    <xf numFmtId="0" fontId="57" fillId="0" borderId="1" xfId="2" applyFont="1" applyAlignment="1">
      <alignment horizontal="left" vertical="center"/>
    </xf>
    <xf numFmtId="2" fontId="52" fillId="0" borderId="1" xfId="2" applyNumberFormat="1" applyFont="1" applyAlignment="1">
      <alignment vertical="center"/>
    </xf>
    <xf numFmtId="49" fontId="58" fillId="0" borderId="32" xfId="2" applyNumberFormat="1" applyFont="1" applyBorder="1" applyAlignment="1">
      <alignment horizontal="center" vertical="center" wrapText="1"/>
    </xf>
    <xf numFmtId="49" fontId="58" fillId="0" borderId="33" xfId="2" applyNumberFormat="1" applyFont="1" applyBorder="1" applyAlignment="1">
      <alignment horizontal="center" vertical="center" wrapText="1"/>
    </xf>
    <xf numFmtId="49" fontId="58" fillId="0" borderId="34" xfId="2" applyNumberFormat="1" applyFont="1" applyBorder="1" applyAlignment="1">
      <alignment horizontal="center" vertical="center" wrapText="1"/>
    </xf>
    <xf numFmtId="49" fontId="52" fillId="0" borderId="1" xfId="2" applyNumberFormat="1" applyFont="1" applyAlignment="1">
      <alignment horizontal="center" vertical="center"/>
    </xf>
    <xf numFmtId="49" fontId="52" fillId="0" borderId="1" xfId="2" applyNumberFormat="1" applyFont="1" applyAlignment="1">
      <alignment horizontal="justify" vertical="top" wrapText="1"/>
    </xf>
    <xf numFmtId="49" fontId="52" fillId="0" borderId="1" xfId="2" applyNumberFormat="1" applyFont="1" applyAlignment="1">
      <alignment horizontal="center" vertical="center" wrapText="1"/>
    </xf>
    <xf numFmtId="0" fontId="52" fillId="0" borderId="1" xfId="2" applyFont="1" applyAlignment="1">
      <alignment horizontal="center" vertical="center" wrapText="1"/>
    </xf>
    <xf numFmtId="2" fontId="52" fillId="0" borderId="1" xfId="2" applyNumberFormat="1" applyFont="1" applyAlignment="1">
      <alignment horizontal="right" vertical="center"/>
    </xf>
    <xf numFmtId="0" fontId="52" fillId="0" borderId="1" xfId="2" applyFont="1" applyAlignment="1" applyProtection="1">
      <alignment horizontal="justify" vertical="top"/>
      <protection locked="0"/>
    </xf>
    <xf numFmtId="49" fontId="52" fillId="0" borderId="1" xfId="2" applyNumberFormat="1" applyFont="1" applyAlignment="1">
      <alignment horizontal="justify" vertical="center" wrapText="1"/>
    </xf>
    <xf numFmtId="0" fontId="55" fillId="0" borderId="1" xfId="2" applyFont="1" applyAlignment="1">
      <alignment horizontal="center" vertical="center"/>
    </xf>
    <xf numFmtId="49" fontId="52" fillId="0" borderId="1" xfId="2" applyNumberFormat="1" applyFont="1" applyAlignment="1">
      <alignment vertical="center" wrapText="1"/>
    </xf>
    <xf numFmtId="0" fontId="51" fillId="0" borderId="1" xfId="2"/>
    <xf numFmtId="49" fontId="60" fillId="0" borderId="1" xfId="2" applyNumberFormat="1" applyFont="1" applyAlignment="1">
      <alignment vertical="center" wrapText="1"/>
    </xf>
    <xf numFmtId="0" fontId="60" fillId="0" borderId="1" xfId="2" applyFont="1" applyAlignment="1">
      <alignment horizontal="center" vertical="center"/>
    </xf>
    <xf numFmtId="2" fontId="60" fillId="0" borderId="1" xfId="2" applyNumberFormat="1" applyFont="1" applyAlignment="1">
      <alignment horizontal="right" vertical="center"/>
    </xf>
    <xf numFmtId="0" fontId="51" fillId="0" borderId="1" xfId="2" applyAlignment="1">
      <alignment horizontal="center" vertical="center"/>
    </xf>
    <xf numFmtId="0" fontId="61" fillId="0" borderId="1" xfId="2" applyFont="1" applyAlignment="1">
      <alignment horizontal="right" vertical="center"/>
    </xf>
    <xf numFmtId="0" fontId="62" fillId="0" borderId="1" xfId="2" applyFont="1" applyAlignment="1">
      <alignment horizontal="center" vertical="center"/>
    </xf>
    <xf numFmtId="2" fontId="62" fillId="0" borderId="1" xfId="2" applyNumberFormat="1" applyFont="1" applyAlignment="1">
      <alignment vertical="center"/>
    </xf>
    <xf numFmtId="2" fontId="62" fillId="0" borderId="1" xfId="2" applyNumberFormat="1" applyFont="1" applyAlignment="1">
      <alignment horizontal="right" vertical="center"/>
    </xf>
    <xf numFmtId="0" fontId="62" fillId="0" borderId="1" xfId="2" applyFont="1" applyAlignment="1">
      <alignment vertical="center"/>
    </xf>
    <xf numFmtId="0" fontId="63" fillId="0" borderId="1" xfId="2" applyFont="1" applyAlignment="1">
      <alignment vertical="center"/>
    </xf>
    <xf numFmtId="0" fontId="64" fillId="0" borderId="1" xfId="2" applyFont="1" applyAlignment="1">
      <alignment vertical="center"/>
    </xf>
    <xf numFmtId="0" fontId="64" fillId="0" borderId="1" xfId="2" applyFont="1" applyAlignment="1">
      <alignment horizontal="center" vertical="center"/>
    </xf>
    <xf numFmtId="2" fontId="64" fillId="0" borderId="1" xfId="2" applyNumberFormat="1" applyFont="1" applyAlignment="1">
      <alignment horizontal="center" vertical="center"/>
    </xf>
    <xf numFmtId="2" fontId="64" fillId="0" borderId="1" xfId="2" applyNumberFormat="1" applyFont="1" applyAlignment="1">
      <alignment horizontal="right" vertical="center"/>
    </xf>
    <xf numFmtId="2" fontId="55" fillId="0" borderId="1" xfId="2" applyNumberFormat="1" applyFont="1" applyAlignment="1">
      <alignment vertical="center"/>
    </xf>
    <xf numFmtId="2" fontId="57" fillId="0" borderId="1" xfId="2" applyNumberFormat="1" applyFont="1" applyAlignment="1">
      <alignment vertical="center"/>
    </xf>
    <xf numFmtId="2" fontId="52" fillId="5" borderId="1" xfId="2" applyNumberFormat="1" applyFont="1" applyFill="1" applyAlignment="1">
      <alignment horizontal="right" vertical="center"/>
    </xf>
    <xf numFmtId="2" fontId="52" fillId="5" borderId="1" xfId="2" applyNumberFormat="1" applyFont="1" applyFill="1" applyAlignment="1">
      <alignment vertical="center"/>
    </xf>
    <xf numFmtId="2" fontId="62" fillId="5" borderId="1" xfId="2" applyNumberFormat="1" applyFont="1" applyFill="1" applyAlignment="1">
      <alignment vertical="center"/>
    </xf>
    <xf numFmtId="2" fontId="62" fillId="5" borderId="1" xfId="2" applyNumberFormat="1" applyFont="1" applyFill="1" applyAlignment="1">
      <alignment horizontal="right" vertical="center"/>
    </xf>
    <xf numFmtId="167" fontId="21" fillId="0" borderId="23" xfId="0" applyNumberFormat="1" applyFont="1" applyBorder="1" applyAlignment="1" applyProtection="1">
      <alignment vertical="center"/>
      <protection locked="0"/>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25" fillId="0" borderId="0" xfId="0" applyFont="1" applyAlignment="1">
      <alignment horizontal="left" vertical="center" wrapText="1"/>
    </xf>
    <xf numFmtId="4" fontId="26" fillId="0" borderId="0" xfId="0" applyNumberFormat="1" applyFont="1" applyAlignment="1">
      <alignment vertical="center"/>
    </xf>
    <xf numFmtId="0" fontId="26" fillId="0" borderId="0" xfId="0" applyFont="1" applyAlignment="1">
      <alignment vertical="center"/>
    </xf>
    <xf numFmtId="0" fontId="4" fillId="3" borderId="8" xfId="0" applyFont="1" applyFill="1" applyBorder="1" applyAlignment="1">
      <alignment horizontal="left" vertical="center"/>
    </xf>
    <xf numFmtId="0" fontId="0" fillId="3" borderId="8" xfId="0" applyFill="1" applyBorder="1" applyAlignment="1">
      <alignmen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21" fillId="4" borderId="7" xfId="0" applyFont="1" applyFill="1" applyBorder="1" applyAlignment="1">
      <alignment horizontal="center" vertical="center"/>
    </xf>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 fontId="4" fillId="3" borderId="8" xfId="0" applyNumberFormat="1" applyFont="1" applyFill="1" applyBorder="1" applyAlignment="1">
      <alignment vertical="center"/>
    </xf>
    <xf numFmtId="0" fontId="0" fillId="3" borderId="9" xfId="0" applyFill="1" applyBorder="1" applyAlignment="1">
      <alignment vertical="center"/>
    </xf>
    <xf numFmtId="4" fontId="23" fillId="0" borderId="0" xfId="0" applyNumberFormat="1" applyFont="1" applyAlignment="1">
      <alignment horizontal="right" vertical="center"/>
    </xf>
    <xf numFmtId="4" fontId="23" fillId="0" borderId="0" xfId="0" applyNumberFormat="1" applyFont="1" applyAlignment="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xf numFmtId="0" fontId="52" fillId="0" borderId="1" xfId="2" applyFont="1" applyAlignment="1">
      <alignment horizontal="center" vertical="center"/>
    </xf>
    <xf numFmtId="0" fontId="41" fillId="0" borderId="1" xfId="0" applyFont="1" applyBorder="1" applyAlignment="1">
      <alignment horizontal="left" vertical="center" wrapText="1"/>
    </xf>
    <xf numFmtId="0" fontId="40" fillId="0" borderId="29" xfId="0" applyFont="1" applyBorder="1" applyAlignment="1">
      <alignment horizontal="left" wrapText="1"/>
    </xf>
    <xf numFmtId="0" fontId="39" fillId="0" borderId="1" xfId="0" applyFont="1" applyBorder="1" applyAlignment="1">
      <alignment horizontal="center" vertical="center" wrapText="1"/>
    </xf>
    <xf numFmtId="49" fontId="41" fillId="0" borderId="1" xfId="0" applyNumberFormat="1" applyFont="1" applyBorder="1" applyAlignment="1">
      <alignment horizontal="left" vertical="center" wrapText="1"/>
    </xf>
    <xf numFmtId="0" fontId="39" fillId="0" borderId="1" xfId="0" applyFont="1" applyBorder="1" applyAlignment="1">
      <alignment horizontal="center" vertical="center"/>
    </xf>
    <xf numFmtId="0" fontId="40" fillId="0" borderId="29" xfId="0" applyFont="1" applyBorder="1" applyAlignment="1">
      <alignment horizontal="left"/>
    </xf>
    <xf numFmtId="0" fontId="41" fillId="0" borderId="1" xfId="0" applyFont="1" applyBorder="1" applyAlignment="1">
      <alignment horizontal="left" vertical="center"/>
    </xf>
    <xf numFmtId="0" fontId="41" fillId="0" borderId="1" xfId="0" applyFont="1" applyBorder="1" applyAlignment="1">
      <alignment horizontal="left" vertical="top"/>
    </xf>
  </cellXfs>
  <cellStyles count="3">
    <cellStyle name="Hypertextový odkaz" xfId="1" builtinId="8"/>
    <cellStyle name="Normální" xfId="0" builtinId="0" customBuiltin="1"/>
    <cellStyle name="Normální 2" xfId="2" xr:uid="{30B5B646-BDCE-473B-AF14-19CA4F5AACD3}"/>
  </cellStyles>
  <dxfs count="0"/>
  <tableStyles count="0"/>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twoCellAnchor>
    <xdr:from>
      <xdr:col>1</xdr:col>
      <xdr:colOff>1971675</xdr:colOff>
      <xdr:row>22</xdr:row>
      <xdr:rowOff>666750</xdr:rowOff>
    </xdr:from>
    <xdr:to>
      <xdr:col>1</xdr:col>
      <xdr:colOff>3419475</xdr:colOff>
      <xdr:row>22</xdr:row>
      <xdr:rowOff>1638300</xdr:rowOff>
    </xdr:to>
    <xdr:pic>
      <xdr:nvPicPr>
        <xdr:cNvPr id="2" name="Obrázek 1" descr="Osmont TRITON 2 LED-1L15E500/IN-184 C 4K průmyslové svítidlo s plastovým stínidlem">
          <a:extLst>
            <a:ext uri="{FF2B5EF4-FFF2-40B4-BE49-F238E27FC236}">
              <a16:creationId xmlns:a16="http://schemas.microsoft.com/office/drawing/2014/main" id="{BDCB709E-9CF6-4316-8008-CC0C3038D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80" t="16270" r="-1996" b="17159"/>
        <a:stretch>
          <a:fillRect/>
        </a:stretch>
      </xdr:blipFill>
      <xdr:spPr bwMode="auto">
        <a:xfrm>
          <a:off x="2343150" y="4981575"/>
          <a:ext cx="14478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1990725</xdr:colOff>
      <xdr:row>24</xdr:row>
      <xdr:rowOff>809625</xdr:rowOff>
    </xdr:from>
    <xdr:to>
      <xdr:col>1</xdr:col>
      <xdr:colOff>3533775</xdr:colOff>
      <xdr:row>24</xdr:row>
      <xdr:rowOff>1638300</xdr:rowOff>
    </xdr:to>
    <xdr:pic>
      <xdr:nvPicPr>
        <xdr:cNvPr id="3" name="Picture 23">
          <a:extLst>
            <a:ext uri="{FF2B5EF4-FFF2-40B4-BE49-F238E27FC236}">
              <a16:creationId xmlns:a16="http://schemas.microsoft.com/office/drawing/2014/main" id="{52D632C3-B7A2-490F-8AEA-8BBEEECB49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0" y="8686800"/>
          <a:ext cx="1543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2000250</xdr:colOff>
      <xdr:row>23</xdr:row>
      <xdr:rowOff>838200</xdr:rowOff>
    </xdr:from>
    <xdr:to>
      <xdr:col>1</xdr:col>
      <xdr:colOff>3448050</xdr:colOff>
      <xdr:row>23</xdr:row>
      <xdr:rowOff>1800225</xdr:rowOff>
    </xdr:to>
    <xdr:pic>
      <xdr:nvPicPr>
        <xdr:cNvPr id="4" name="Obrázek 1" descr="Osmont TRITON 2 LED-1L15E500/IN-184 C 4K průmyslové svítidlo s plastovým stínidlem">
          <a:extLst>
            <a:ext uri="{FF2B5EF4-FFF2-40B4-BE49-F238E27FC236}">
              <a16:creationId xmlns:a16="http://schemas.microsoft.com/office/drawing/2014/main" id="{D3279CD6-CB9E-402D-8A5F-2527317F7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80" t="16270" r="-1996" b="17159"/>
        <a:stretch>
          <a:fillRect/>
        </a:stretch>
      </xdr:blipFill>
      <xdr:spPr bwMode="auto">
        <a:xfrm>
          <a:off x="2371725" y="6848475"/>
          <a:ext cx="144780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5_01/997013863" TargetMode="External"/><Relationship Id="rId18" Type="http://schemas.openxmlformats.org/officeDocument/2006/relationships/hyperlink" Target="https://podminky.urs.cz/item/CS_URS_2025_01/766691915" TargetMode="External"/><Relationship Id="rId26" Type="http://schemas.openxmlformats.org/officeDocument/2006/relationships/hyperlink" Target="https://podminky.urs.cz/item/CS_URS_2025_01/783314201" TargetMode="External"/><Relationship Id="rId21" Type="http://schemas.openxmlformats.org/officeDocument/2006/relationships/hyperlink" Target="https://podminky.urs.cz/item/CS_URS_2025_01/777111123" TargetMode="External"/><Relationship Id="rId34" Type="http://schemas.openxmlformats.org/officeDocument/2006/relationships/hyperlink" Target="https://podminky.urs.cz/item/CS_URS_2025_01/784161219" TargetMode="External"/><Relationship Id="rId7" Type="http://schemas.openxmlformats.org/officeDocument/2006/relationships/hyperlink" Target="https://podminky.urs.cz/item/CS_URS_2025_01/997013214" TargetMode="External"/><Relationship Id="rId12" Type="http://schemas.openxmlformats.org/officeDocument/2006/relationships/hyperlink" Target="https://podminky.urs.cz/item/CS_URS_2025_01/997013813" TargetMode="External"/><Relationship Id="rId17" Type="http://schemas.openxmlformats.org/officeDocument/2006/relationships/hyperlink" Target="https://podminky.urs.cz/item/CS_URS_2025_01/763131811" TargetMode="External"/><Relationship Id="rId25" Type="http://schemas.openxmlformats.org/officeDocument/2006/relationships/hyperlink" Target="https://podminky.urs.cz/item/CS_URS_2025_01/783204100" TargetMode="External"/><Relationship Id="rId33" Type="http://schemas.openxmlformats.org/officeDocument/2006/relationships/hyperlink" Target="https://podminky.urs.cz/item/CS_URS_2025_01/784111039" TargetMode="External"/><Relationship Id="rId38" Type="http://schemas.openxmlformats.org/officeDocument/2006/relationships/drawing" Target="../drawings/drawing2.xml"/><Relationship Id="rId2" Type="http://schemas.openxmlformats.org/officeDocument/2006/relationships/hyperlink" Target="https://podminky.urs.cz/item/CS_URS_2025_01/612325221" TargetMode="External"/><Relationship Id="rId16" Type="http://schemas.openxmlformats.org/officeDocument/2006/relationships/hyperlink" Target="https://podminky.urs.cz/item/CS_URS_2025_01/762822820" TargetMode="External"/><Relationship Id="rId20" Type="http://schemas.openxmlformats.org/officeDocument/2006/relationships/hyperlink" Target="https://podminky.urs.cz/item/CS_URS_2025_01/776201811" TargetMode="External"/><Relationship Id="rId29" Type="http://schemas.openxmlformats.org/officeDocument/2006/relationships/hyperlink" Target="https://podminky.urs.cz/item/CS_URS_2025_01/783901203" TargetMode="External"/><Relationship Id="rId1" Type="http://schemas.openxmlformats.org/officeDocument/2006/relationships/hyperlink" Target="https://podminky.urs.cz/item/CS_URS_2025_01/310236241" TargetMode="External"/><Relationship Id="rId6" Type="http://schemas.openxmlformats.org/officeDocument/2006/relationships/hyperlink" Target="https://podminky.urs.cz/item/CS_URS_2025_01/973031325" TargetMode="External"/><Relationship Id="rId11" Type="http://schemas.openxmlformats.org/officeDocument/2006/relationships/hyperlink" Target="https://podminky.urs.cz/item/CS_URS_2025_01/997013812" TargetMode="External"/><Relationship Id="rId24" Type="http://schemas.openxmlformats.org/officeDocument/2006/relationships/hyperlink" Target="https://podminky.urs.cz/item/CS_URS_2025_01/777511103" TargetMode="External"/><Relationship Id="rId32" Type="http://schemas.openxmlformats.org/officeDocument/2006/relationships/hyperlink" Target="https://podminky.urs.cz/item/CS_URS_2025_01/783947111" TargetMode="External"/><Relationship Id="rId37" Type="http://schemas.openxmlformats.org/officeDocument/2006/relationships/hyperlink" Target="https://podminky.urs.cz/item/CS_URS_2025_01/789211122" TargetMode="External"/><Relationship Id="rId5" Type="http://schemas.openxmlformats.org/officeDocument/2006/relationships/hyperlink" Target="https://podminky.urs.cz/item/CS_URS_2025_01/968062456" TargetMode="External"/><Relationship Id="rId15" Type="http://schemas.openxmlformats.org/officeDocument/2006/relationships/hyperlink" Target="https://podminky.urs.cz/item/CS_URS_2025_01/762812811" TargetMode="External"/><Relationship Id="rId23" Type="http://schemas.openxmlformats.org/officeDocument/2006/relationships/hyperlink" Target="https://podminky.urs.cz/item/CS_URS_2025_01/777131101" TargetMode="External"/><Relationship Id="rId28" Type="http://schemas.openxmlformats.org/officeDocument/2006/relationships/hyperlink" Target="https://podminky.urs.cz/item/CS_URS_2025_01/783317101" TargetMode="External"/><Relationship Id="rId36" Type="http://schemas.openxmlformats.org/officeDocument/2006/relationships/hyperlink" Target="https://podminky.urs.cz/item/CS_URS_2025_01/784221109" TargetMode="External"/><Relationship Id="rId10" Type="http://schemas.openxmlformats.org/officeDocument/2006/relationships/hyperlink" Target="https://podminky.urs.cz/item/CS_URS_2025_01/997013811" TargetMode="External"/><Relationship Id="rId19" Type="http://schemas.openxmlformats.org/officeDocument/2006/relationships/hyperlink" Target="https://podminky.urs.cz/item/CS_URS_2025_01/998767313" TargetMode="External"/><Relationship Id="rId31" Type="http://schemas.openxmlformats.org/officeDocument/2006/relationships/hyperlink" Target="https://podminky.urs.cz/item/CS_URS_2025_01/783943101" TargetMode="External"/><Relationship Id="rId4" Type="http://schemas.openxmlformats.org/officeDocument/2006/relationships/hyperlink" Target="https://podminky.urs.cz/item/CS_URS_2025_01/964061321" TargetMode="External"/><Relationship Id="rId9" Type="http://schemas.openxmlformats.org/officeDocument/2006/relationships/hyperlink" Target="https://podminky.urs.cz/item/CS_URS_2025_01/997013509" TargetMode="External"/><Relationship Id="rId14" Type="http://schemas.openxmlformats.org/officeDocument/2006/relationships/hyperlink" Target="https://podminky.urs.cz/item/CS_URS_2025_01/998011010" TargetMode="External"/><Relationship Id="rId22" Type="http://schemas.openxmlformats.org/officeDocument/2006/relationships/hyperlink" Target="https://podminky.urs.cz/item/CS_URS_2025_01/777121105" TargetMode="External"/><Relationship Id="rId27" Type="http://schemas.openxmlformats.org/officeDocument/2006/relationships/hyperlink" Target="https://podminky.urs.cz/item/CS_URS_2025_01/783315101" TargetMode="External"/><Relationship Id="rId30" Type="http://schemas.openxmlformats.org/officeDocument/2006/relationships/hyperlink" Target="https://podminky.urs.cz/item/CS_URS_2025_01/783942101" TargetMode="External"/><Relationship Id="rId35" Type="http://schemas.openxmlformats.org/officeDocument/2006/relationships/hyperlink" Target="https://podminky.urs.cz/item/CS_URS_2025_01/784181104" TargetMode="External"/><Relationship Id="rId8" Type="http://schemas.openxmlformats.org/officeDocument/2006/relationships/hyperlink" Target="https://podminky.urs.cz/item/CS_URS_2025_01/997013501" TargetMode="External"/><Relationship Id="rId3" Type="http://schemas.openxmlformats.org/officeDocument/2006/relationships/hyperlink" Target="https://podminky.urs.cz/item/CS_URS_2025_01/612325302"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topLeftCell="A27" zoomScale="85" zoomScaleNormal="85" workbookViewId="0">
      <selection activeCell="AN56" sqref="AN56:AP56"/>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323"/>
      <c r="AS2" s="323"/>
      <c r="AT2" s="323"/>
      <c r="AU2" s="323"/>
      <c r="AV2" s="323"/>
      <c r="AW2" s="323"/>
      <c r="AX2" s="323"/>
      <c r="AY2" s="323"/>
      <c r="AZ2" s="323"/>
      <c r="BA2" s="323"/>
      <c r="BB2" s="323"/>
      <c r="BC2" s="323"/>
      <c r="BD2" s="323"/>
      <c r="BE2" s="323"/>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322" t="s">
        <v>14</v>
      </c>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R5" s="20"/>
      <c r="BE5" s="319" t="s">
        <v>15</v>
      </c>
      <c r="BS5" s="17" t="s">
        <v>6</v>
      </c>
    </row>
    <row r="6" spans="1:74" ht="36.950000000000003" customHeight="1">
      <c r="B6" s="20"/>
      <c r="D6" s="26" t="s">
        <v>16</v>
      </c>
      <c r="K6" s="324" t="s">
        <v>17</v>
      </c>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R6" s="20"/>
      <c r="BE6" s="320"/>
      <c r="BS6" s="17" t="s">
        <v>6</v>
      </c>
    </row>
    <row r="7" spans="1:74" ht="12" customHeight="1">
      <c r="B7" s="20"/>
      <c r="D7" s="27" t="s">
        <v>18</v>
      </c>
      <c r="K7" s="25" t="s">
        <v>19</v>
      </c>
      <c r="AK7" s="27" t="s">
        <v>20</v>
      </c>
      <c r="AN7" s="25" t="s">
        <v>19</v>
      </c>
      <c r="AR7" s="20"/>
      <c r="BE7" s="320"/>
      <c r="BS7" s="17" t="s">
        <v>6</v>
      </c>
    </row>
    <row r="8" spans="1:74" ht="12" customHeight="1">
      <c r="B8" s="20"/>
      <c r="D8" s="27" t="s">
        <v>21</v>
      </c>
      <c r="K8" s="25" t="s">
        <v>22</v>
      </c>
      <c r="AK8" s="27" t="s">
        <v>23</v>
      </c>
      <c r="AN8" s="28" t="s">
        <v>24</v>
      </c>
      <c r="AR8" s="20"/>
      <c r="BE8" s="320"/>
      <c r="BS8" s="17" t="s">
        <v>6</v>
      </c>
    </row>
    <row r="9" spans="1:74" ht="14.45" customHeight="1">
      <c r="B9" s="20"/>
      <c r="AR9" s="20"/>
      <c r="BE9" s="320"/>
      <c r="BS9" s="17" t="s">
        <v>6</v>
      </c>
    </row>
    <row r="10" spans="1:74" ht="12" customHeight="1">
      <c r="B10" s="20"/>
      <c r="D10" s="27" t="s">
        <v>25</v>
      </c>
      <c r="AK10" s="27" t="s">
        <v>26</v>
      </c>
      <c r="AN10" s="25" t="s">
        <v>27</v>
      </c>
      <c r="AR10" s="20"/>
      <c r="BE10" s="320"/>
      <c r="BS10" s="17" t="s">
        <v>6</v>
      </c>
    </row>
    <row r="11" spans="1:74" ht="18.399999999999999" customHeight="1">
      <c r="B11" s="20"/>
      <c r="E11" s="25" t="s">
        <v>28</v>
      </c>
      <c r="AK11" s="27" t="s">
        <v>29</v>
      </c>
      <c r="AN11" s="25" t="s">
        <v>30</v>
      </c>
      <c r="AR11" s="20"/>
      <c r="BE11" s="320"/>
      <c r="BS11" s="17" t="s">
        <v>6</v>
      </c>
    </row>
    <row r="12" spans="1:74" ht="6.95" customHeight="1">
      <c r="B12" s="20"/>
      <c r="AR12" s="20"/>
      <c r="BE12" s="320"/>
      <c r="BS12" s="17" t="s">
        <v>6</v>
      </c>
    </row>
    <row r="13" spans="1:74" ht="12" customHeight="1">
      <c r="B13" s="20"/>
      <c r="D13" s="27" t="s">
        <v>31</v>
      </c>
      <c r="AK13" s="27" t="s">
        <v>26</v>
      </c>
      <c r="AN13" s="29" t="s">
        <v>32</v>
      </c>
      <c r="AR13" s="20"/>
      <c r="BE13" s="320"/>
      <c r="BS13" s="17" t="s">
        <v>6</v>
      </c>
    </row>
    <row r="14" spans="1:74" ht="12.75">
      <c r="B14" s="20"/>
      <c r="E14" s="325" t="s">
        <v>32</v>
      </c>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27" t="s">
        <v>29</v>
      </c>
      <c r="AN14" s="29" t="s">
        <v>32</v>
      </c>
      <c r="AR14" s="20"/>
      <c r="BE14" s="320"/>
      <c r="BS14" s="17" t="s">
        <v>6</v>
      </c>
    </row>
    <row r="15" spans="1:74" ht="6.95" customHeight="1">
      <c r="B15" s="20"/>
      <c r="AR15" s="20"/>
      <c r="BE15" s="320"/>
      <c r="BS15" s="17" t="s">
        <v>4</v>
      </c>
    </row>
    <row r="16" spans="1:74" ht="12" customHeight="1">
      <c r="B16" s="20"/>
      <c r="D16" s="27" t="s">
        <v>33</v>
      </c>
      <c r="AK16" s="27" t="s">
        <v>26</v>
      </c>
      <c r="AN16" s="25" t="s">
        <v>27</v>
      </c>
      <c r="AR16" s="20"/>
      <c r="BE16" s="320"/>
      <c r="BS16" s="17" t="s">
        <v>4</v>
      </c>
    </row>
    <row r="17" spans="2:71" ht="18.399999999999999" customHeight="1">
      <c r="B17" s="20"/>
      <c r="E17" s="25" t="s">
        <v>28</v>
      </c>
      <c r="AK17" s="27" t="s">
        <v>29</v>
      </c>
      <c r="AN17" s="25" t="s">
        <v>30</v>
      </c>
      <c r="AR17" s="20"/>
      <c r="BE17" s="320"/>
      <c r="BS17" s="17" t="s">
        <v>34</v>
      </c>
    </row>
    <row r="18" spans="2:71" ht="6.95" customHeight="1">
      <c r="B18" s="20"/>
      <c r="AR18" s="20"/>
      <c r="BE18" s="320"/>
      <c r="BS18" s="17" t="s">
        <v>6</v>
      </c>
    </row>
    <row r="19" spans="2:71" ht="12" customHeight="1">
      <c r="B19" s="20"/>
      <c r="D19" s="27" t="s">
        <v>35</v>
      </c>
      <c r="AK19" s="27" t="s">
        <v>26</v>
      </c>
      <c r="AN19" s="25" t="s">
        <v>19</v>
      </c>
      <c r="AR19" s="20"/>
      <c r="BE19" s="320"/>
      <c r="BS19" s="17" t="s">
        <v>6</v>
      </c>
    </row>
    <row r="20" spans="2:71" ht="18.399999999999999" customHeight="1">
      <c r="B20" s="20"/>
      <c r="E20" s="25" t="s">
        <v>22</v>
      </c>
      <c r="AK20" s="27" t="s">
        <v>29</v>
      </c>
      <c r="AN20" s="25" t="s">
        <v>19</v>
      </c>
      <c r="AR20" s="20"/>
      <c r="BE20" s="320"/>
      <c r="BS20" s="17" t="s">
        <v>34</v>
      </c>
    </row>
    <row r="21" spans="2:71" ht="6.95" customHeight="1">
      <c r="B21" s="20"/>
      <c r="AR21" s="20"/>
      <c r="BE21" s="320"/>
    </row>
    <row r="22" spans="2:71" ht="12" customHeight="1">
      <c r="B22" s="20"/>
      <c r="D22" s="27" t="s">
        <v>36</v>
      </c>
      <c r="AR22" s="20"/>
      <c r="BE22" s="320"/>
    </row>
    <row r="23" spans="2:71" ht="47.25" customHeight="1">
      <c r="B23" s="20"/>
      <c r="E23" s="327" t="s">
        <v>37</v>
      </c>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R23" s="20"/>
      <c r="BE23" s="320"/>
    </row>
    <row r="24" spans="2:71" ht="6.95" customHeight="1">
      <c r="B24" s="20"/>
      <c r="AR24" s="20"/>
      <c r="BE24" s="320"/>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320"/>
    </row>
    <row r="26" spans="2:71" s="1" customFormat="1" ht="25.9" customHeight="1">
      <c r="B26" s="32"/>
      <c r="D26" s="33" t="s">
        <v>38</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28">
        <f>ROUND(AG54,2)</f>
        <v>0</v>
      </c>
      <c r="AL26" s="329"/>
      <c r="AM26" s="329"/>
      <c r="AN26" s="329"/>
      <c r="AO26" s="329"/>
      <c r="AR26" s="32"/>
      <c r="BE26" s="320"/>
    </row>
    <row r="27" spans="2:71" s="1" customFormat="1" ht="6.95" customHeight="1">
      <c r="B27" s="32"/>
      <c r="AR27" s="32"/>
      <c r="BE27" s="320"/>
    </row>
    <row r="28" spans="2:71" s="1" customFormat="1" ht="12.75">
      <c r="B28" s="32"/>
      <c r="L28" s="330" t="s">
        <v>39</v>
      </c>
      <c r="M28" s="330"/>
      <c r="N28" s="330"/>
      <c r="O28" s="330"/>
      <c r="P28" s="330"/>
      <c r="W28" s="330" t="s">
        <v>40</v>
      </c>
      <c r="X28" s="330"/>
      <c r="Y28" s="330"/>
      <c r="Z28" s="330"/>
      <c r="AA28" s="330"/>
      <c r="AB28" s="330"/>
      <c r="AC28" s="330"/>
      <c r="AD28" s="330"/>
      <c r="AE28" s="330"/>
      <c r="AK28" s="330" t="s">
        <v>41</v>
      </c>
      <c r="AL28" s="330"/>
      <c r="AM28" s="330"/>
      <c r="AN28" s="330"/>
      <c r="AO28" s="330"/>
      <c r="AR28" s="32"/>
      <c r="BE28" s="320"/>
    </row>
    <row r="29" spans="2:71" s="2" customFormat="1" ht="14.45" customHeight="1">
      <c r="B29" s="36"/>
      <c r="D29" s="27" t="s">
        <v>42</v>
      </c>
      <c r="F29" s="27" t="s">
        <v>43</v>
      </c>
      <c r="L29" s="313">
        <v>0.21</v>
      </c>
      <c r="M29" s="312"/>
      <c r="N29" s="312"/>
      <c r="O29" s="312"/>
      <c r="P29" s="312"/>
      <c r="W29" s="311">
        <f>ROUND(AZ54, 2)</f>
        <v>0</v>
      </c>
      <c r="X29" s="312"/>
      <c r="Y29" s="312"/>
      <c r="Z29" s="312"/>
      <c r="AA29" s="312"/>
      <c r="AB29" s="312"/>
      <c r="AC29" s="312"/>
      <c r="AD29" s="312"/>
      <c r="AE29" s="312"/>
      <c r="AK29" s="311">
        <f>ROUND(AV54, 2)</f>
        <v>0</v>
      </c>
      <c r="AL29" s="312"/>
      <c r="AM29" s="312"/>
      <c r="AN29" s="312"/>
      <c r="AO29" s="312"/>
      <c r="AR29" s="36"/>
      <c r="BE29" s="321"/>
    </row>
    <row r="30" spans="2:71" s="2" customFormat="1" ht="14.45" customHeight="1">
      <c r="B30" s="36"/>
      <c r="F30" s="27" t="s">
        <v>44</v>
      </c>
      <c r="L30" s="313">
        <v>0.12</v>
      </c>
      <c r="M30" s="312"/>
      <c r="N30" s="312"/>
      <c r="O30" s="312"/>
      <c r="P30" s="312"/>
      <c r="W30" s="311">
        <f>ROUND(BA54, 2)</f>
        <v>0</v>
      </c>
      <c r="X30" s="312"/>
      <c r="Y30" s="312"/>
      <c r="Z30" s="312"/>
      <c r="AA30" s="312"/>
      <c r="AB30" s="312"/>
      <c r="AC30" s="312"/>
      <c r="AD30" s="312"/>
      <c r="AE30" s="312"/>
      <c r="AK30" s="311">
        <f>ROUND(AW54, 2)</f>
        <v>0</v>
      </c>
      <c r="AL30" s="312"/>
      <c r="AM30" s="312"/>
      <c r="AN30" s="312"/>
      <c r="AO30" s="312"/>
      <c r="AR30" s="36"/>
      <c r="BE30" s="321"/>
    </row>
    <row r="31" spans="2:71" s="2" customFormat="1" ht="14.45" hidden="1" customHeight="1">
      <c r="B31" s="36"/>
      <c r="F31" s="27" t="s">
        <v>45</v>
      </c>
      <c r="L31" s="313">
        <v>0.21</v>
      </c>
      <c r="M31" s="312"/>
      <c r="N31" s="312"/>
      <c r="O31" s="312"/>
      <c r="P31" s="312"/>
      <c r="W31" s="311">
        <f>ROUND(BB54, 2)</f>
        <v>0</v>
      </c>
      <c r="X31" s="312"/>
      <c r="Y31" s="312"/>
      <c r="Z31" s="312"/>
      <c r="AA31" s="312"/>
      <c r="AB31" s="312"/>
      <c r="AC31" s="312"/>
      <c r="AD31" s="312"/>
      <c r="AE31" s="312"/>
      <c r="AK31" s="311">
        <v>0</v>
      </c>
      <c r="AL31" s="312"/>
      <c r="AM31" s="312"/>
      <c r="AN31" s="312"/>
      <c r="AO31" s="312"/>
      <c r="AR31" s="36"/>
      <c r="BE31" s="321"/>
    </row>
    <row r="32" spans="2:71" s="2" customFormat="1" ht="14.45" hidden="1" customHeight="1">
      <c r="B32" s="36"/>
      <c r="F32" s="27" t="s">
        <v>46</v>
      </c>
      <c r="L32" s="313">
        <v>0.12</v>
      </c>
      <c r="M32" s="312"/>
      <c r="N32" s="312"/>
      <c r="O32" s="312"/>
      <c r="P32" s="312"/>
      <c r="W32" s="311">
        <f>ROUND(BC54, 2)</f>
        <v>0</v>
      </c>
      <c r="X32" s="312"/>
      <c r="Y32" s="312"/>
      <c r="Z32" s="312"/>
      <c r="AA32" s="312"/>
      <c r="AB32" s="312"/>
      <c r="AC32" s="312"/>
      <c r="AD32" s="312"/>
      <c r="AE32" s="312"/>
      <c r="AK32" s="311">
        <v>0</v>
      </c>
      <c r="AL32" s="312"/>
      <c r="AM32" s="312"/>
      <c r="AN32" s="312"/>
      <c r="AO32" s="312"/>
      <c r="AR32" s="36"/>
      <c r="BE32" s="321"/>
    </row>
    <row r="33" spans="2:44" s="2" customFormat="1" ht="14.45" hidden="1" customHeight="1">
      <c r="B33" s="36"/>
      <c r="F33" s="27" t="s">
        <v>47</v>
      </c>
      <c r="L33" s="313">
        <v>0</v>
      </c>
      <c r="M33" s="312"/>
      <c r="N33" s="312"/>
      <c r="O33" s="312"/>
      <c r="P33" s="312"/>
      <c r="W33" s="311">
        <f>ROUND(BD54, 2)</f>
        <v>0</v>
      </c>
      <c r="X33" s="312"/>
      <c r="Y33" s="312"/>
      <c r="Z33" s="312"/>
      <c r="AA33" s="312"/>
      <c r="AB33" s="312"/>
      <c r="AC33" s="312"/>
      <c r="AD33" s="312"/>
      <c r="AE33" s="312"/>
      <c r="AK33" s="311">
        <v>0</v>
      </c>
      <c r="AL33" s="312"/>
      <c r="AM33" s="312"/>
      <c r="AN33" s="312"/>
      <c r="AO33" s="312"/>
      <c r="AR33" s="36"/>
    </row>
    <row r="34" spans="2:44" s="1" customFormat="1" ht="6.95" customHeight="1">
      <c r="B34" s="32"/>
      <c r="AR34" s="32"/>
    </row>
    <row r="35" spans="2:44" s="1" customFormat="1" ht="25.9" customHeight="1">
      <c r="B35" s="32"/>
      <c r="C35" s="37"/>
      <c r="D35" s="38" t="s">
        <v>48</v>
      </c>
      <c r="E35" s="39"/>
      <c r="F35" s="39"/>
      <c r="G35" s="39"/>
      <c r="H35" s="39"/>
      <c r="I35" s="39"/>
      <c r="J35" s="39"/>
      <c r="K35" s="39"/>
      <c r="L35" s="39"/>
      <c r="M35" s="39"/>
      <c r="N35" s="39"/>
      <c r="O35" s="39"/>
      <c r="P35" s="39"/>
      <c r="Q35" s="39"/>
      <c r="R35" s="39"/>
      <c r="S35" s="39"/>
      <c r="T35" s="40" t="s">
        <v>49</v>
      </c>
      <c r="U35" s="39"/>
      <c r="V35" s="39"/>
      <c r="W35" s="39"/>
      <c r="X35" s="317" t="s">
        <v>50</v>
      </c>
      <c r="Y35" s="318"/>
      <c r="Z35" s="318"/>
      <c r="AA35" s="318"/>
      <c r="AB35" s="318"/>
      <c r="AC35" s="39"/>
      <c r="AD35" s="39"/>
      <c r="AE35" s="39"/>
      <c r="AF35" s="39"/>
      <c r="AG35" s="39"/>
      <c r="AH35" s="39"/>
      <c r="AI35" s="39"/>
      <c r="AJ35" s="39"/>
      <c r="AK35" s="340">
        <f>SUM(AK26:AK33)</f>
        <v>0</v>
      </c>
      <c r="AL35" s="318"/>
      <c r="AM35" s="318"/>
      <c r="AN35" s="318"/>
      <c r="AO35" s="341"/>
      <c r="AP35" s="37"/>
      <c r="AQ35" s="37"/>
      <c r="AR35" s="32"/>
    </row>
    <row r="36" spans="2:44" s="1" customFormat="1" ht="6.95" customHeight="1">
      <c r="B36" s="32"/>
      <c r="AR36" s="32"/>
    </row>
    <row r="37" spans="2:44" s="1" customFormat="1" ht="6.95"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32"/>
    </row>
    <row r="41" spans="2:44" s="1" customFormat="1" ht="6.95" customHeight="1">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32"/>
    </row>
    <row r="42" spans="2:44" s="1" customFormat="1" ht="24.95" customHeight="1">
      <c r="B42" s="32"/>
      <c r="C42" s="21" t="s">
        <v>51</v>
      </c>
      <c r="AR42" s="32"/>
    </row>
    <row r="43" spans="2:44" s="1" customFormat="1" ht="6.95" customHeight="1">
      <c r="B43" s="32"/>
      <c r="AR43" s="32"/>
    </row>
    <row r="44" spans="2:44" s="3" customFormat="1" ht="12" customHeight="1">
      <c r="B44" s="45"/>
      <c r="C44" s="27" t="s">
        <v>13</v>
      </c>
      <c r="L44" s="3" t="str">
        <f>K5</f>
        <v>24043</v>
      </c>
      <c r="AR44" s="45"/>
    </row>
    <row r="45" spans="2:44" s="4" customFormat="1" ht="36.950000000000003" customHeight="1">
      <c r="B45" s="46"/>
      <c r="C45" s="47" t="s">
        <v>16</v>
      </c>
      <c r="L45" s="335" t="str">
        <f>K6</f>
        <v>24043 - Zpřístupnění věže historické radnice Turnov</v>
      </c>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R45" s="46"/>
    </row>
    <row r="46" spans="2:44" s="1" customFormat="1" ht="6.95" customHeight="1">
      <c r="B46" s="32"/>
      <c r="AR46" s="32"/>
    </row>
    <row r="47" spans="2:44" s="1" customFormat="1" ht="12" customHeight="1">
      <c r="B47" s="32"/>
      <c r="C47" s="27" t="s">
        <v>21</v>
      </c>
      <c r="L47" s="48" t="str">
        <f>IF(K8="","",K8)</f>
        <v xml:space="preserve"> </v>
      </c>
      <c r="AI47" s="27" t="s">
        <v>23</v>
      </c>
      <c r="AM47" s="337" t="str">
        <f>IF(AN8= "","",AN8)</f>
        <v>5. 2. 2025</v>
      </c>
      <c r="AN47" s="337"/>
      <c r="AR47" s="32"/>
    </row>
    <row r="48" spans="2:44" s="1" customFormat="1" ht="6.95" customHeight="1">
      <c r="B48" s="32"/>
      <c r="AR48" s="32"/>
    </row>
    <row r="49" spans="1:90" s="1" customFormat="1" ht="25.7" customHeight="1">
      <c r="B49" s="32"/>
      <c r="C49" s="27" t="s">
        <v>25</v>
      </c>
      <c r="L49" s="3" t="str">
        <f>IF(E11= "","",E11)</f>
        <v>PROFES PROJEKT spol. s r.o.</v>
      </c>
      <c r="AI49" s="27" t="s">
        <v>33</v>
      </c>
      <c r="AM49" s="338" t="str">
        <f>IF(E17="","",E17)</f>
        <v>PROFES PROJEKT spol. s r.o.</v>
      </c>
      <c r="AN49" s="339"/>
      <c r="AO49" s="339"/>
      <c r="AP49" s="339"/>
      <c r="AR49" s="32"/>
      <c r="AS49" s="344" t="s">
        <v>52</v>
      </c>
      <c r="AT49" s="345"/>
      <c r="AU49" s="50"/>
      <c r="AV49" s="50"/>
      <c r="AW49" s="50"/>
      <c r="AX49" s="50"/>
      <c r="AY49" s="50"/>
      <c r="AZ49" s="50"/>
      <c r="BA49" s="50"/>
      <c r="BB49" s="50"/>
      <c r="BC49" s="50"/>
      <c r="BD49" s="51"/>
    </row>
    <row r="50" spans="1:90" s="1" customFormat="1" ht="15.2" customHeight="1">
      <c r="B50" s="32"/>
      <c r="C50" s="27" t="s">
        <v>31</v>
      </c>
      <c r="L50" s="3" t="str">
        <f>IF(E14= "Vyplň údaj","",E14)</f>
        <v/>
      </c>
      <c r="AI50" s="27" t="s">
        <v>35</v>
      </c>
      <c r="AM50" s="338" t="str">
        <f>IF(E20="","",E20)</f>
        <v xml:space="preserve"> </v>
      </c>
      <c r="AN50" s="339"/>
      <c r="AO50" s="339"/>
      <c r="AP50" s="339"/>
      <c r="AR50" s="32"/>
      <c r="AS50" s="346"/>
      <c r="AT50" s="347"/>
      <c r="BD50" s="53"/>
    </row>
    <row r="51" spans="1:90" s="1" customFormat="1" ht="10.9" customHeight="1">
      <c r="B51" s="32"/>
      <c r="AR51" s="32"/>
      <c r="AS51" s="346"/>
      <c r="AT51" s="347"/>
      <c r="BD51" s="53"/>
    </row>
    <row r="52" spans="1:90" s="1" customFormat="1" ht="29.25" customHeight="1">
      <c r="B52" s="32"/>
      <c r="C52" s="331" t="s">
        <v>53</v>
      </c>
      <c r="D52" s="332"/>
      <c r="E52" s="332"/>
      <c r="F52" s="332"/>
      <c r="G52" s="332"/>
      <c r="H52" s="54"/>
      <c r="I52" s="333" t="s">
        <v>54</v>
      </c>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4" t="s">
        <v>55</v>
      </c>
      <c r="AH52" s="332"/>
      <c r="AI52" s="332"/>
      <c r="AJ52" s="332"/>
      <c r="AK52" s="332"/>
      <c r="AL52" s="332"/>
      <c r="AM52" s="332"/>
      <c r="AN52" s="333" t="s">
        <v>56</v>
      </c>
      <c r="AO52" s="332"/>
      <c r="AP52" s="332"/>
      <c r="AQ52" s="55" t="s">
        <v>57</v>
      </c>
      <c r="AR52" s="32"/>
      <c r="AS52" s="56" t="s">
        <v>58</v>
      </c>
      <c r="AT52" s="57" t="s">
        <v>59</v>
      </c>
      <c r="AU52" s="57" t="s">
        <v>60</v>
      </c>
      <c r="AV52" s="57" t="s">
        <v>61</v>
      </c>
      <c r="AW52" s="57" t="s">
        <v>62</v>
      </c>
      <c r="AX52" s="57" t="s">
        <v>63</v>
      </c>
      <c r="AY52" s="57" t="s">
        <v>64</v>
      </c>
      <c r="AZ52" s="57" t="s">
        <v>65</v>
      </c>
      <c r="BA52" s="57" t="s">
        <v>66</v>
      </c>
      <c r="BB52" s="57" t="s">
        <v>67</v>
      </c>
      <c r="BC52" s="57" t="s">
        <v>68</v>
      </c>
      <c r="BD52" s="58" t="s">
        <v>69</v>
      </c>
    </row>
    <row r="53" spans="1:90" s="1" customFormat="1" ht="10.9" customHeight="1">
      <c r="B53" s="32"/>
      <c r="AR53" s="32"/>
      <c r="AS53" s="59"/>
      <c r="AT53" s="50"/>
      <c r="AU53" s="50"/>
      <c r="AV53" s="50"/>
      <c r="AW53" s="50"/>
      <c r="AX53" s="50"/>
      <c r="AY53" s="50"/>
      <c r="AZ53" s="50"/>
      <c r="BA53" s="50"/>
      <c r="BB53" s="50"/>
      <c r="BC53" s="50"/>
      <c r="BD53" s="51"/>
    </row>
    <row r="54" spans="1:90" s="5" customFormat="1" ht="32.450000000000003" customHeight="1">
      <c r="B54" s="60"/>
      <c r="C54" s="61" t="s">
        <v>70</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342">
        <f>ROUND(AG55+AG56,2)</f>
        <v>0</v>
      </c>
      <c r="AH54" s="342"/>
      <c r="AI54" s="342"/>
      <c r="AJ54" s="342"/>
      <c r="AK54" s="342"/>
      <c r="AL54" s="342"/>
      <c r="AM54" s="342"/>
      <c r="AN54" s="343">
        <f>SUM(AN55:AP56)</f>
        <v>0</v>
      </c>
      <c r="AO54" s="343"/>
      <c r="AP54" s="343"/>
      <c r="AQ54" s="64" t="s">
        <v>19</v>
      </c>
      <c r="AR54" s="60"/>
      <c r="AS54" s="65">
        <f>ROUND(AS55,2)</f>
        <v>0</v>
      </c>
      <c r="AT54" s="66">
        <f>ROUND(SUM(AV54:AW54),2)</f>
        <v>0</v>
      </c>
      <c r="AU54" s="67">
        <f>ROUND(AU55,5)</f>
        <v>0</v>
      </c>
      <c r="AV54" s="66">
        <f>ROUND(AZ54*L29,2)</f>
        <v>0</v>
      </c>
      <c r="AW54" s="66">
        <f>ROUND(BA54*L30,2)</f>
        <v>0</v>
      </c>
      <c r="AX54" s="66">
        <f>ROUND(BB54*L29,2)</f>
        <v>0</v>
      </c>
      <c r="AY54" s="66">
        <f>ROUND(BC54*L30,2)</f>
        <v>0</v>
      </c>
      <c r="AZ54" s="66">
        <f>ROUND(AZ55+AZ56,2)</f>
        <v>0</v>
      </c>
      <c r="BA54" s="66">
        <f>ROUND(BA55,2)</f>
        <v>0</v>
      </c>
      <c r="BB54" s="66">
        <f>ROUND(BB55,2)</f>
        <v>0</v>
      </c>
      <c r="BC54" s="66">
        <f>ROUND(BC55,2)</f>
        <v>0</v>
      </c>
      <c r="BD54" s="68">
        <f>ROUND(BD55,2)</f>
        <v>0</v>
      </c>
      <c r="BS54" s="69" t="s">
        <v>71</v>
      </c>
      <c r="BT54" s="69" t="s">
        <v>72</v>
      </c>
      <c r="BV54" s="69" t="s">
        <v>73</v>
      </c>
      <c r="BW54" s="69" t="s">
        <v>5</v>
      </c>
      <c r="BX54" s="69" t="s">
        <v>74</v>
      </c>
      <c r="CL54" s="69" t="s">
        <v>19</v>
      </c>
    </row>
    <row r="55" spans="1:90" s="6" customFormat="1" ht="24.75" customHeight="1">
      <c r="A55" s="70" t="s">
        <v>75</v>
      </c>
      <c r="B55" s="71"/>
      <c r="C55" s="72"/>
      <c r="D55" s="314" t="s">
        <v>14</v>
      </c>
      <c r="E55" s="314"/>
      <c r="F55" s="314"/>
      <c r="G55" s="314"/>
      <c r="H55" s="314"/>
      <c r="I55" s="73"/>
      <c r="J55" s="314" t="s">
        <v>17</v>
      </c>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5">
        <f>'24043 - 24043 - Zpřístupn...'!J28</f>
        <v>0</v>
      </c>
      <c r="AH55" s="316"/>
      <c r="AI55" s="316"/>
      <c r="AJ55" s="316"/>
      <c r="AK55" s="316"/>
      <c r="AL55" s="316"/>
      <c r="AM55" s="316"/>
      <c r="AN55" s="315">
        <f>SUM(AG55,AT55)</f>
        <v>0</v>
      </c>
      <c r="AO55" s="316"/>
      <c r="AP55" s="316"/>
      <c r="AQ55" s="74" t="s">
        <v>76</v>
      </c>
      <c r="AR55" s="71"/>
      <c r="AS55" s="75">
        <v>0</v>
      </c>
      <c r="AT55" s="76">
        <f>ROUND(SUM(AV55:AW55),2)</f>
        <v>0</v>
      </c>
      <c r="AU55" s="77">
        <f>'24043 - 24043 - Zpřístupn...'!P91</f>
        <v>0</v>
      </c>
      <c r="AV55" s="76">
        <f>'24043 - 24043 - Zpřístupn...'!J31</f>
        <v>0</v>
      </c>
      <c r="AW55" s="76">
        <f>'24043 - 24043 - Zpřístupn...'!J32</f>
        <v>0</v>
      </c>
      <c r="AX55" s="76">
        <f>'24043 - 24043 - Zpřístupn...'!J33</f>
        <v>0</v>
      </c>
      <c r="AY55" s="76">
        <f>'24043 - 24043 - Zpřístupn...'!J34</f>
        <v>0</v>
      </c>
      <c r="AZ55" s="76">
        <f>'24043 - 24043 - Zpřístupn...'!F31</f>
        <v>0</v>
      </c>
      <c r="BA55" s="76">
        <f>'24043 - 24043 - Zpřístupn...'!F32</f>
        <v>0</v>
      </c>
      <c r="BB55" s="76">
        <f>'24043 - 24043 - Zpřístupn...'!F33</f>
        <v>0</v>
      </c>
      <c r="BC55" s="76">
        <f>'24043 - 24043 - Zpřístupn...'!F34</f>
        <v>0</v>
      </c>
      <c r="BD55" s="78">
        <f>'24043 - 24043 - Zpřístupn...'!F35</f>
        <v>0</v>
      </c>
      <c r="BT55" s="79" t="s">
        <v>77</v>
      </c>
      <c r="BU55" s="79" t="s">
        <v>78</v>
      </c>
      <c r="BV55" s="79" t="s">
        <v>73</v>
      </c>
      <c r="BW55" s="79" t="s">
        <v>5</v>
      </c>
      <c r="BX55" s="79" t="s">
        <v>74</v>
      </c>
      <c r="CL55" s="79" t="s">
        <v>19</v>
      </c>
    </row>
    <row r="56" spans="1:90" s="1" customFormat="1" ht="30" customHeight="1">
      <c r="B56" s="32"/>
      <c r="D56" s="314"/>
      <c r="E56" s="314"/>
      <c r="F56" s="314"/>
      <c r="G56" s="314"/>
      <c r="H56" s="314"/>
      <c r="I56" s="73"/>
      <c r="J56" s="314" t="s">
        <v>633</v>
      </c>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5">
        <f>'Radnice věž ESIL'!C19</f>
        <v>0</v>
      </c>
      <c r="AH56" s="316"/>
      <c r="AI56" s="316"/>
      <c r="AJ56" s="316"/>
      <c r="AK56" s="316"/>
      <c r="AL56" s="316"/>
      <c r="AM56" s="316"/>
      <c r="AN56" s="315">
        <f>AG56*1.21</f>
        <v>0</v>
      </c>
      <c r="AO56" s="316"/>
      <c r="AP56" s="316"/>
      <c r="AQ56" s="74"/>
      <c r="AR56" s="32"/>
      <c r="AS56" s="75">
        <v>0</v>
      </c>
      <c r="AT56" s="76">
        <f>ROUND(SUM(AV56:AW56),2)</f>
        <v>0</v>
      </c>
      <c r="AU56" s="77">
        <f>'24043 - 24043 - Zpřístupn...'!P92</f>
        <v>0</v>
      </c>
      <c r="AV56" s="76">
        <f>'Radnice věž ESIL'!C19*0.21</f>
        <v>0</v>
      </c>
      <c r="AW56" s="76">
        <f>'24043 - 24043 - Zpřístupn...'!J33</f>
        <v>0</v>
      </c>
      <c r="AX56" s="76">
        <f>'24043 - 24043 - Zpřístupn...'!J34</f>
        <v>0</v>
      </c>
      <c r="AY56" s="76">
        <f>'24043 - 24043 - Zpřístupn...'!J35</f>
        <v>0</v>
      </c>
      <c r="AZ56" s="76">
        <f>'Radnice věž ESIL'!C19</f>
        <v>0</v>
      </c>
      <c r="BA56" s="76">
        <f>'24043 - 24043 - Zpřístupn...'!F33</f>
        <v>0</v>
      </c>
      <c r="BB56" s="76">
        <f>'24043 - 24043 - Zpřístupn...'!F34</f>
        <v>0</v>
      </c>
      <c r="BC56" s="76">
        <f>'24043 - 24043 - Zpřístupn...'!F35</f>
        <v>0</v>
      </c>
      <c r="BD56" s="78">
        <f>'24043 - 24043 - Zpřístupn...'!F36</f>
        <v>0</v>
      </c>
    </row>
    <row r="57" spans="1:90" s="1" customFormat="1" ht="6.95" customHeight="1">
      <c r="B57" s="41"/>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32"/>
    </row>
  </sheetData>
  <sheetProtection algorithmName="SHA-512" hashValue="NEhs3GV3fyDS1Rk8ZSOBnwZrSiwfQiUBRaPnVNCNqKOf9buOKTBzI2IzSC72IP89VTH0Kx6bKYU6YXiOKqCfGg==" saltValue="wy61LQhzK27Nqwwo37ywWQ==" spinCount="100000" sheet="1" objects="1" scenarios="1"/>
  <protectedRanges>
    <protectedRange algorithmName="SHA-512" hashValue="rXBe81cTxRPL+qsu4Ued1GMcJF573BdxyfGwbFTUsJgEaSobqW1D8ChyQnp9sSG/tnprVGP0WCvZrhimbiHlkw==" saltValue="bnunBw1QgSo5yrSQuzgL2A==" spinCount="100000" sqref="E14 AN8 AN13 AN14" name="Oblast1"/>
  </protectedRanges>
  <mergeCells count="46">
    <mergeCell ref="AK35:AO35"/>
    <mergeCell ref="AK31:AO31"/>
    <mergeCell ref="AG54:AM54"/>
    <mergeCell ref="AN54:AP54"/>
    <mergeCell ref="AR2:BE2"/>
    <mergeCell ref="AS49:AT51"/>
    <mergeCell ref="C52:G52"/>
    <mergeCell ref="I52:AF52"/>
    <mergeCell ref="AG52:AM52"/>
    <mergeCell ref="AN52:AP52"/>
    <mergeCell ref="L45:AO45"/>
    <mergeCell ref="AM47:AN47"/>
    <mergeCell ref="AM49:AP49"/>
    <mergeCell ref="AM50:AP50"/>
    <mergeCell ref="W33:AE33"/>
    <mergeCell ref="AK33:AO33"/>
    <mergeCell ref="L33:P33"/>
    <mergeCell ref="X35:AB35"/>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D56:H56"/>
    <mergeCell ref="J56:AF56"/>
    <mergeCell ref="AG56:AM56"/>
    <mergeCell ref="AN56:AP56"/>
    <mergeCell ref="L31:P31"/>
    <mergeCell ref="W32:AE32"/>
    <mergeCell ref="AK32:AO32"/>
    <mergeCell ref="L32:P32"/>
    <mergeCell ref="AN55:AP55"/>
    <mergeCell ref="AG55:AM55"/>
    <mergeCell ref="D55:H55"/>
    <mergeCell ref="J55:AF55"/>
  </mergeCells>
  <phoneticPr fontId="0" type="noConversion"/>
  <hyperlinks>
    <hyperlink ref="A55" location="'24043 - 24043 - Zpřístupn...'!C2" display="/" xr:uid="{00000000-0004-0000-0000-00000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75"/>
  <sheetViews>
    <sheetView showGridLines="0" topLeftCell="A80" workbookViewId="0">
      <selection activeCell="I95" sqref="I9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323"/>
      <c r="M2" s="323"/>
      <c r="N2" s="323"/>
      <c r="O2" s="323"/>
      <c r="P2" s="323"/>
      <c r="Q2" s="323"/>
      <c r="R2" s="323"/>
      <c r="S2" s="323"/>
      <c r="T2" s="323"/>
      <c r="U2" s="323"/>
      <c r="V2" s="323"/>
      <c r="AT2" s="17" t="s">
        <v>5</v>
      </c>
    </row>
    <row r="3" spans="2:46" ht="6.95" customHeight="1">
      <c r="B3" s="18"/>
      <c r="C3" s="19"/>
      <c r="D3" s="19"/>
      <c r="E3" s="19"/>
      <c r="F3" s="19"/>
      <c r="G3" s="19"/>
      <c r="H3" s="19"/>
      <c r="I3" s="19"/>
      <c r="J3" s="19"/>
      <c r="K3" s="19"/>
      <c r="L3" s="20"/>
      <c r="AT3" s="17" t="s">
        <v>79</v>
      </c>
    </row>
    <row r="4" spans="2:46" ht="24.95" customHeight="1">
      <c r="B4" s="20"/>
      <c r="D4" s="21" t="s">
        <v>80</v>
      </c>
      <c r="L4" s="20"/>
      <c r="M4" s="80" t="s">
        <v>10</v>
      </c>
      <c r="AT4" s="17" t="s">
        <v>4</v>
      </c>
    </row>
    <row r="5" spans="2:46" ht="6.95" customHeight="1">
      <c r="B5" s="20"/>
      <c r="L5" s="20"/>
    </row>
    <row r="6" spans="2:46" s="1" customFormat="1" ht="12" customHeight="1">
      <c r="B6" s="32"/>
      <c r="D6" s="27" t="s">
        <v>16</v>
      </c>
      <c r="L6" s="32"/>
    </row>
    <row r="7" spans="2:46" s="1" customFormat="1" ht="16.5" customHeight="1">
      <c r="B7" s="32"/>
      <c r="E7" s="335" t="s">
        <v>17</v>
      </c>
      <c r="F7" s="348"/>
      <c r="G7" s="348"/>
      <c r="H7" s="348"/>
      <c r="L7" s="32"/>
    </row>
    <row r="8" spans="2:46" s="1" customFormat="1">
      <c r="B8" s="32"/>
      <c r="L8" s="32"/>
    </row>
    <row r="9" spans="2:46" s="1" customFormat="1" ht="12" customHeight="1">
      <c r="B9" s="32"/>
      <c r="D9" s="27" t="s">
        <v>18</v>
      </c>
      <c r="F9" s="25" t="s">
        <v>19</v>
      </c>
      <c r="I9" s="27" t="s">
        <v>20</v>
      </c>
      <c r="J9" s="25" t="s">
        <v>19</v>
      </c>
      <c r="L9" s="32"/>
    </row>
    <row r="10" spans="2:46" s="1" customFormat="1" ht="12" customHeight="1">
      <c r="B10" s="32"/>
      <c r="D10" s="27" t="s">
        <v>21</v>
      </c>
      <c r="F10" s="25" t="s">
        <v>22</v>
      </c>
      <c r="I10" s="27" t="s">
        <v>23</v>
      </c>
      <c r="J10" s="49" t="str">
        <f>'Rekapitulace stavby'!AN8</f>
        <v>5. 2. 2025</v>
      </c>
      <c r="L10" s="32"/>
    </row>
    <row r="11" spans="2:46" s="1" customFormat="1" ht="10.9" customHeight="1">
      <c r="B11" s="32"/>
      <c r="L11" s="32"/>
    </row>
    <row r="12" spans="2:46" s="1" customFormat="1" ht="12" customHeight="1">
      <c r="B12" s="32"/>
      <c r="D12" s="27" t="s">
        <v>25</v>
      </c>
      <c r="I12" s="27" t="s">
        <v>26</v>
      </c>
      <c r="J12" s="25" t="s">
        <v>27</v>
      </c>
      <c r="L12" s="32"/>
    </row>
    <row r="13" spans="2:46" s="1" customFormat="1" ht="18" customHeight="1">
      <c r="B13" s="32"/>
      <c r="E13" s="25" t="s">
        <v>28</v>
      </c>
      <c r="I13" s="27" t="s">
        <v>29</v>
      </c>
      <c r="J13" s="25" t="s">
        <v>30</v>
      </c>
      <c r="L13" s="32"/>
    </row>
    <row r="14" spans="2:46" s="1" customFormat="1" ht="6.95" customHeight="1">
      <c r="B14" s="32"/>
      <c r="L14" s="32"/>
    </row>
    <row r="15" spans="2:46" s="1" customFormat="1" ht="12" customHeight="1">
      <c r="B15" s="32"/>
      <c r="D15" s="27" t="s">
        <v>31</v>
      </c>
      <c r="I15" s="27" t="s">
        <v>26</v>
      </c>
      <c r="J15" s="28" t="str">
        <f>'Rekapitulace stavby'!AN13</f>
        <v>Vyplň údaj</v>
      </c>
      <c r="L15" s="32"/>
    </row>
    <row r="16" spans="2:46" s="1" customFormat="1" ht="18" customHeight="1">
      <c r="B16" s="32"/>
      <c r="E16" s="349" t="str">
        <f>'Rekapitulace stavby'!E14</f>
        <v>Vyplň údaj</v>
      </c>
      <c r="F16" s="322"/>
      <c r="G16" s="322"/>
      <c r="H16" s="322"/>
      <c r="I16" s="27" t="s">
        <v>29</v>
      </c>
      <c r="J16" s="28" t="str">
        <f>'Rekapitulace stavby'!AN14</f>
        <v>Vyplň údaj</v>
      </c>
      <c r="L16" s="32"/>
    </row>
    <row r="17" spans="2:12" s="1" customFormat="1" ht="6.95" customHeight="1">
      <c r="B17" s="32"/>
      <c r="L17" s="32"/>
    </row>
    <row r="18" spans="2:12" s="1" customFormat="1" ht="12" customHeight="1">
      <c r="B18" s="32"/>
      <c r="D18" s="27" t="s">
        <v>33</v>
      </c>
      <c r="I18" s="27" t="s">
        <v>26</v>
      </c>
      <c r="J18" s="25" t="s">
        <v>27</v>
      </c>
      <c r="L18" s="32"/>
    </row>
    <row r="19" spans="2:12" s="1" customFormat="1" ht="18" customHeight="1">
      <c r="B19" s="32"/>
      <c r="E19" s="25" t="s">
        <v>28</v>
      </c>
      <c r="I19" s="27" t="s">
        <v>29</v>
      </c>
      <c r="J19" s="25" t="s">
        <v>30</v>
      </c>
      <c r="L19" s="32"/>
    </row>
    <row r="20" spans="2:12" s="1" customFormat="1" ht="6.95" customHeight="1">
      <c r="B20" s="32"/>
      <c r="L20" s="32"/>
    </row>
    <row r="21" spans="2:12" s="1" customFormat="1" ht="12" customHeight="1">
      <c r="B21" s="32"/>
      <c r="D21" s="27" t="s">
        <v>35</v>
      </c>
      <c r="I21" s="27" t="s">
        <v>26</v>
      </c>
      <c r="J21" s="25" t="str">
        <f>IF('Rekapitulace stavby'!AN19="","",'Rekapitulace stavby'!AN19)</f>
        <v/>
      </c>
      <c r="L21" s="32"/>
    </row>
    <row r="22" spans="2:12" s="1" customFormat="1" ht="18" customHeight="1">
      <c r="B22" s="32"/>
      <c r="E22" s="25" t="str">
        <f>IF('Rekapitulace stavby'!E20="","",'Rekapitulace stavby'!E20)</f>
        <v xml:space="preserve"> </v>
      </c>
      <c r="I22" s="27" t="s">
        <v>29</v>
      </c>
      <c r="J22" s="25" t="str">
        <f>IF('Rekapitulace stavby'!AN20="","",'Rekapitulace stavby'!AN20)</f>
        <v/>
      </c>
      <c r="L22" s="32"/>
    </row>
    <row r="23" spans="2:12" s="1" customFormat="1" ht="6.95" customHeight="1">
      <c r="B23" s="32"/>
      <c r="L23" s="32"/>
    </row>
    <row r="24" spans="2:12" s="1" customFormat="1" ht="12" customHeight="1">
      <c r="B24" s="32"/>
      <c r="D24" s="27" t="s">
        <v>36</v>
      </c>
      <c r="L24" s="32"/>
    </row>
    <row r="25" spans="2:12" s="7" customFormat="1" ht="71.25" customHeight="1">
      <c r="B25" s="81"/>
      <c r="E25" s="327" t="s">
        <v>37</v>
      </c>
      <c r="F25" s="327"/>
      <c r="G25" s="327"/>
      <c r="H25" s="327"/>
      <c r="L25" s="81"/>
    </row>
    <row r="26" spans="2:12" s="1" customFormat="1" ht="6.95" customHeight="1">
      <c r="B26" s="32"/>
      <c r="L26" s="32"/>
    </row>
    <row r="27" spans="2:12" s="1" customFormat="1" ht="6.95" customHeight="1">
      <c r="B27" s="32"/>
      <c r="D27" s="50"/>
      <c r="E27" s="50"/>
      <c r="F27" s="50"/>
      <c r="G27" s="50"/>
      <c r="H27" s="50"/>
      <c r="I27" s="50"/>
      <c r="J27" s="50"/>
      <c r="K27" s="50"/>
      <c r="L27" s="32"/>
    </row>
    <row r="28" spans="2:12" s="1" customFormat="1" ht="25.35" customHeight="1">
      <c r="B28" s="32"/>
      <c r="D28" s="82" t="s">
        <v>38</v>
      </c>
      <c r="J28" s="63">
        <f>ROUND(J91, 2)</f>
        <v>0</v>
      </c>
      <c r="L28" s="32"/>
    </row>
    <row r="29" spans="2:12" s="1" customFormat="1" ht="6.95" customHeight="1">
      <c r="B29" s="32"/>
      <c r="D29" s="50"/>
      <c r="E29" s="50"/>
      <c r="F29" s="50"/>
      <c r="G29" s="50"/>
      <c r="H29" s="50"/>
      <c r="I29" s="50"/>
      <c r="J29" s="50"/>
      <c r="K29" s="50"/>
      <c r="L29" s="32"/>
    </row>
    <row r="30" spans="2:12" s="1" customFormat="1" ht="14.45" customHeight="1">
      <c r="B30" s="32"/>
      <c r="F30" s="35" t="s">
        <v>40</v>
      </c>
      <c r="I30" s="35" t="s">
        <v>39</v>
      </c>
      <c r="J30" s="35" t="s">
        <v>41</v>
      </c>
      <c r="L30" s="32"/>
    </row>
    <row r="31" spans="2:12" s="1" customFormat="1" ht="14.45" customHeight="1">
      <c r="B31" s="32"/>
      <c r="D31" s="52" t="s">
        <v>42</v>
      </c>
      <c r="E31" s="27" t="s">
        <v>43</v>
      </c>
      <c r="F31" s="83">
        <f>ROUND((SUM(BE91:BE274)),  2)</f>
        <v>0</v>
      </c>
      <c r="I31" s="84">
        <v>0.21</v>
      </c>
      <c r="J31" s="83">
        <f>ROUND(((SUM(BE91:BE274))*I31),  2)</f>
        <v>0</v>
      </c>
      <c r="L31" s="32"/>
    </row>
    <row r="32" spans="2:12" s="1" customFormat="1" ht="14.45" customHeight="1">
      <c r="B32" s="32"/>
      <c r="E32" s="27" t="s">
        <v>44</v>
      </c>
      <c r="F32" s="83">
        <f>ROUND((SUM(BF91:BF274)),  2)</f>
        <v>0</v>
      </c>
      <c r="I32" s="84">
        <v>0.12</v>
      </c>
      <c r="J32" s="83">
        <f>ROUND(((SUM(BF91:BF274))*I32),  2)</f>
        <v>0</v>
      </c>
      <c r="L32" s="32"/>
    </row>
    <row r="33" spans="2:12" s="1" customFormat="1" ht="14.45" hidden="1" customHeight="1">
      <c r="B33" s="32"/>
      <c r="E33" s="27" t="s">
        <v>45</v>
      </c>
      <c r="F33" s="83">
        <f>ROUND((SUM(BG91:BG274)),  2)</f>
        <v>0</v>
      </c>
      <c r="I33" s="84">
        <v>0.21</v>
      </c>
      <c r="J33" s="83">
        <f>0</f>
        <v>0</v>
      </c>
      <c r="L33" s="32"/>
    </row>
    <row r="34" spans="2:12" s="1" customFormat="1" ht="14.45" hidden="1" customHeight="1">
      <c r="B34" s="32"/>
      <c r="E34" s="27" t="s">
        <v>46</v>
      </c>
      <c r="F34" s="83">
        <f>ROUND((SUM(BH91:BH274)),  2)</f>
        <v>0</v>
      </c>
      <c r="I34" s="84">
        <v>0.12</v>
      </c>
      <c r="J34" s="83">
        <f>0</f>
        <v>0</v>
      </c>
      <c r="L34" s="32"/>
    </row>
    <row r="35" spans="2:12" s="1" customFormat="1" ht="14.45" hidden="1" customHeight="1">
      <c r="B35" s="32"/>
      <c r="E35" s="27" t="s">
        <v>47</v>
      </c>
      <c r="F35" s="83">
        <f>ROUND((SUM(BI91:BI274)),  2)</f>
        <v>0</v>
      </c>
      <c r="I35" s="84">
        <v>0</v>
      </c>
      <c r="J35" s="83">
        <f>0</f>
        <v>0</v>
      </c>
      <c r="L35" s="32"/>
    </row>
    <row r="36" spans="2:12" s="1" customFormat="1" ht="6.95" customHeight="1">
      <c r="B36" s="32"/>
      <c r="L36" s="32"/>
    </row>
    <row r="37" spans="2:12" s="1" customFormat="1" ht="25.35" customHeight="1">
      <c r="B37" s="32"/>
      <c r="C37" s="85"/>
      <c r="D37" s="86" t="s">
        <v>48</v>
      </c>
      <c r="E37" s="54"/>
      <c r="F37" s="54"/>
      <c r="G37" s="87" t="s">
        <v>49</v>
      </c>
      <c r="H37" s="88" t="s">
        <v>50</v>
      </c>
      <c r="I37" s="54"/>
      <c r="J37" s="89">
        <f>SUM(J28:J35)</f>
        <v>0</v>
      </c>
      <c r="K37" s="90"/>
      <c r="L37" s="32"/>
    </row>
    <row r="38" spans="2:12" s="1" customFormat="1" ht="14.45" customHeight="1">
      <c r="B38" s="41"/>
      <c r="C38" s="42"/>
      <c r="D38" s="42"/>
      <c r="E38" s="42"/>
      <c r="F38" s="42"/>
      <c r="G38" s="42"/>
      <c r="H38" s="42"/>
      <c r="I38" s="42"/>
      <c r="J38" s="42"/>
      <c r="K38" s="42"/>
      <c r="L38" s="32"/>
    </row>
    <row r="42" spans="2:12" s="1" customFormat="1" ht="6.95" customHeight="1">
      <c r="B42" s="43"/>
      <c r="C42" s="44"/>
      <c r="D42" s="44"/>
      <c r="E42" s="44"/>
      <c r="F42" s="44"/>
      <c r="G42" s="44"/>
      <c r="H42" s="44"/>
      <c r="I42" s="44"/>
      <c r="J42" s="44"/>
      <c r="K42" s="44"/>
      <c r="L42" s="32"/>
    </row>
    <row r="43" spans="2:12" s="1" customFormat="1" ht="24.95" customHeight="1">
      <c r="B43" s="32"/>
      <c r="C43" s="21" t="s">
        <v>81</v>
      </c>
      <c r="L43" s="32"/>
    </row>
    <row r="44" spans="2:12" s="1" customFormat="1" ht="6.95" customHeight="1">
      <c r="B44" s="32"/>
      <c r="L44" s="32"/>
    </row>
    <row r="45" spans="2:12" s="1" customFormat="1" ht="12" customHeight="1">
      <c r="B45" s="32"/>
      <c r="C45" s="27" t="s">
        <v>16</v>
      </c>
      <c r="L45" s="32"/>
    </row>
    <row r="46" spans="2:12" s="1" customFormat="1" ht="16.5" customHeight="1">
      <c r="B46" s="32"/>
      <c r="E46" s="335" t="str">
        <f>E7</f>
        <v>24043 - Zpřístupnění věže historické radnice Turnov</v>
      </c>
      <c r="F46" s="348"/>
      <c r="G46" s="348"/>
      <c r="H46" s="348"/>
      <c r="L46" s="32"/>
    </row>
    <row r="47" spans="2:12" s="1" customFormat="1" ht="6.95" customHeight="1">
      <c r="B47" s="32"/>
      <c r="L47" s="32"/>
    </row>
    <row r="48" spans="2:12" s="1" customFormat="1" ht="12" customHeight="1">
      <c r="B48" s="32"/>
      <c r="C48" s="27" t="s">
        <v>21</v>
      </c>
      <c r="F48" s="25" t="str">
        <f>F10</f>
        <v xml:space="preserve"> </v>
      </c>
      <c r="I48" s="27" t="s">
        <v>23</v>
      </c>
      <c r="J48" s="49" t="str">
        <f>IF(J10="","",J10)</f>
        <v>5. 2. 2025</v>
      </c>
      <c r="L48" s="32"/>
    </row>
    <row r="49" spans="2:47" s="1" customFormat="1" ht="6.95" customHeight="1">
      <c r="B49" s="32"/>
      <c r="L49" s="32"/>
    </row>
    <row r="50" spans="2:47" s="1" customFormat="1" ht="25.7" customHeight="1">
      <c r="B50" s="32"/>
      <c r="C50" s="27" t="s">
        <v>25</v>
      </c>
      <c r="F50" s="25" t="str">
        <f>E13</f>
        <v>PROFES PROJEKT spol. s r.o.</v>
      </c>
      <c r="I50" s="27" t="s">
        <v>33</v>
      </c>
      <c r="J50" s="30" t="str">
        <f>E19</f>
        <v>PROFES PROJEKT spol. s r.o.</v>
      </c>
      <c r="L50" s="32"/>
    </row>
    <row r="51" spans="2:47" s="1" customFormat="1" ht="15.2" customHeight="1">
      <c r="B51" s="32"/>
      <c r="C51" s="27" t="s">
        <v>31</v>
      </c>
      <c r="F51" s="25" t="str">
        <f>IF(E16="","",E16)</f>
        <v>Vyplň údaj</v>
      </c>
      <c r="I51" s="27" t="s">
        <v>35</v>
      </c>
      <c r="J51" s="30" t="str">
        <f>E22</f>
        <v xml:space="preserve"> </v>
      </c>
      <c r="L51" s="32"/>
    </row>
    <row r="52" spans="2:47" s="1" customFormat="1" ht="10.35" customHeight="1">
      <c r="B52" s="32"/>
      <c r="L52" s="32"/>
    </row>
    <row r="53" spans="2:47" s="1" customFormat="1" ht="29.25" customHeight="1">
      <c r="B53" s="32"/>
      <c r="C53" s="91" t="s">
        <v>82</v>
      </c>
      <c r="D53" s="85"/>
      <c r="E53" s="85"/>
      <c r="F53" s="85"/>
      <c r="G53" s="85"/>
      <c r="H53" s="85"/>
      <c r="I53" s="85"/>
      <c r="J53" s="92" t="s">
        <v>83</v>
      </c>
      <c r="K53" s="85"/>
      <c r="L53" s="32"/>
    </row>
    <row r="54" spans="2:47" s="1" customFormat="1" ht="10.35" customHeight="1">
      <c r="B54" s="32"/>
      <c r="L54" s="32"/>
    </row>
    <row r="55" spans="2:47" s="1" customFormat="1" ht="22.9" customHeight="1">
      <c r="B55" s="32"/>
      <c r="C55" s="93" t="s">
        <v>70</v>
      </c>
      <c r="J55" s="63">
        <f>J91</f>
        <v>0</v>
      </c>
      <c r="L55" s="32"/>
      <c r="AU55" s="17" t="s">
        <v>84</v>
      </c>
    </row>
    <row r="56" spans="2:47" s="8" customFormat="1" ht="24.95" customHeight="1">
      <c r="B56" s="94"/>
      <c r="D56" s="95" t="s">
        <v>85</v>
      </c>
      <c r="E56" s="96"/>
      <c r="F56" s="96"/>
      <c r="G56" s="96"/>
      <c r="H56" s="96"/>
      <c r="I56" s="96"/>
      <c r="J56" s="97">
        <f>J92</f>
        <v>0</v>
      </c>
      <c r="L56" s="94"/>
    </row>
    <row r="57" spans="2:47" s="9" customFormat="1" ht="19.899999999999999" customHeight="1">
      <c r="B57" s="98"/>
      <c r="D57" s="99" t="s">
        <v>86</v>
      </c>
      <c r="E57" s="100"/>
      <c r="F57" s="100"/>
      <c r="G57" s="100"/>
      <c r="H57" s="100"/>
      <c r="I57" s="100"/>
      <c r="J57" s="101">
        <f>J93</f>
        <v>0</v>
      </c>
      <c r="L57" s="98"/>
    </row>
    <row r="58" spans="2:47" s="9" customFormat="1" ht="19.899999999999999" customHeight="1">
      <c r="B58" s="98"/>
      <c r="D58" s="99" t="s">
        <v>87</v>
      </c>
      <c r="E58" s="100"/>
      <c r="F58" s="100"/>
      <c r="G58" s="100"/>
      <c r="H58" s="100"/>
      <c r="I58" s="100"/>
      <c r="J58" s="101">
        <f>J97</f>
        <v>0</v>
      </c>
      <c r="L58" s="98"/>
    </row>
    <row r="59" spans="2:47" s="9" customFormat="1" ht="19.899999999999999" customHeight="1">
      <c r="B59" s="98"/>
      <c r="D59" s="99" t="s">
        <v>88</v>
      </c>
      <c r="E59" s="100"/>
      <c r="F59" s="100"/>
      <c r="G59" s="100"/>
      <c r="H59" s="100"/>
      <c r="I59" s="100"/>
      <c r="J59" s="101">
        <f>J100</f>
        <v>0</v>
      </c>
      <c r="L59" s="98"/>
    </row>
    <row r="60" spans="2:47" s="9" customFormat="1" ht="19.899999999999999" customHeight="1">
      <c r="B60" s="98"/>
      <c r="D60" s="99" t="s">
        <v>89</v>
      </c>
      <c r="E60" s="100"/>
      <c r="F60" s="100"/>
      <c r="G60" s="100"/>
      <c r="H60" s="100"/>
      <c r="I60" s="100"/>
      <c r="J60" s="101">
        <f>J111</f>
        <v>0</v>
      </c>
      <c r="L60" s="98"/>
    </row>
    <row r="61" spans="2:47" s="9" customFormat="1" ht="19.899999999999999" customHeight="1">
      <c r="B61" s="98"/>
      <c r="D61" s="99" t="s">
        <v>90</v>
      </c>
      <c r="E61" s="100"/>
      <c r="F61" s="100"/>
      <c r="G61" s="100"/>
      <c r="H61" s="100"/>
      <c r="I61" s="100"/>
      <c r="J61" s="101">
        <f>J124</f>
        <v>0</v>
      </c>
      <c r="L61" s="98"/>
    </row>
    <row r="62" spans="2:47" s="9" customFormat="1" ht="19.899999999999999" customHeight="1">
      <c r="B62" s="98"/>
      <c r="D62" s="99" t="s">
        <v>91</v>
      </c>
      <c r="E62" s="100"/>
      <c r="F62" s="100"/>
      <c r="G62" s="100"/>
      <c r="H62" s="100"/>
      <c r="I62" s="100"/>
      <c r="J62" s="101">
        <f>J154</f>
        <v>0</v>
      </c>
      <c r="L62" s="98"/>
    </row>
    <row r="63" spans="2:47" s="8" customFormat="1" ht="24.95" customHeight="1">
      <c r="B63" s="94"/>
      <c r="D63" s="95" t="s">
        <v>92</v>
      </c>
      <c r="E63" s="96"/>
      <c r="F63" s="96"/>
      <c r="G63" s="96"/>
      <c r="H63" s="96"/>
      <c r="I63" s="96"/>
      <c r="J63" s="97">
        <f>J158</f>
        <v>0</v>
      </c>
      <c r="L63" s="94"/>
    </row>
    <row r="64" spans="2:47" s="9" customFormat="1" ht="19.899999999999999" customHeight="1">
      <c r="B64" s="98"/>
      <c r="D64" s="99" t="s">
        <v>93</v>
      </c>
      <c r="E64" s="100"/>
      <c r="F64" s="100"/>
      <c r="G64" s="100"/>
      <c r="H64" s="100"/>
      <c r="I64" s="100"/>
      <c r="J64" s="101">
        <f>J159</f>
        <v>0</v>
      </c>
      <c r="L64" s="98"/>
    </row>
    <row r="65" spans="2:12" s="9" customFormat="1" ht="19.899999999999999" customHeight="1">
      <c r="B65" s="98"/>
      <c r="D65" s="99" t="s">
        <v>94</v>
      </c>
      <c r="E65" s="100"/>
      <c r="F65" s="100"/>
      <c r="G65" s="100"/>
      <c r="H65" s="100"/>
      <c r="I65" s="100"/>
      <c r="J65" s="101">
        <f>J162</f>
        <v>0</v>
      </c>
      <c r="L65" s="98"/>
    </row>
    <row r="66" spans="2:12" s="9" customFormat="1" ht="19.899999999999999" customHeight="1">
      <c r="B66" s="98"/>
      <c r="D66" s="99" t="s">
        <v>95</v>
      </c>
      <c r="E66" s="100"/>
      <c r="F66" s="100"/>
      <c r="G66" s="100"/>
      <c r="H66" s="100"/>
      <c r="I66" s="100"/>
      <c r="J66" s="101">
        <f>J175</f>
        <v>0</v>
      </c>
      <c r="L66" s="98"/>
    </row>
    <row r="67" spans="2:12" s="9" customFormat="1" ht="19.899999999999999" customHeight="1">
      <c r="B67" s="98"/>
      <c r="D67" s="99" t="s">
        <v>96</v>
      </c>
      <c r="E67" s="100"/>
      <c r="F67" s="100"/>
      <c r="G67" s="100"/>
      <c r="H67" s="100"/>
      <c r="I67" s="100"/>
      <c r="J67" s="101">
        <f>J184</f>
        <v>0</v>
      </c>
      <c r="L67" s="98"/>
    </row>
    <row r="68" spans="2:12" s="9" customFormat="1" ht="19.899999999999999" customHeight="1">
      <c r="B68" s="98"/>
      <c r="D68" s="99" t="s">
        <v>97</v>
      </c>
      <c r="E68" s="100"/>
      <c r="F68" s="100"/>
      <c r="G68" s="100"/>
      <c r="H68" s="100"/>
      <c r="I68" s="100"/>
      <c r="J68" s="101">
        <f>J188</f>
        <v>0</v>
      </c>
      <c r="L68" s="98"/>
    </row>
    <row r="69" spans="2:12" s="9" customFormat="1" ht="19.899999999999999" customHeight="1">
      <c r="B69" s="98"/>
      <c r="D69" s="99" t="s">
        <v>98</v>
      </c>
      <c r="E69" s="100"/>
      <c r="F69" s="100"/>
      <c r="G69" s="100"/>
      <c r="H69" s="100"/>
      <c r="I69" s="100"/>
      <c r="J69" s="101">
        <f>J196</f>
        <v>0</v>
      </c>
      <c r="L69" s="98"/>
    </row>
    <row r="70" spans="2:12" s="9" customFormat="1" ht="19.899999999999999" customHeight="1">
      <c r="B70" s="98"/>
      <c r="D70" s="99" t="s">
        <v>99</v>
      </c>
      <c r="E70" s="100"/>
      <c r="F70" s="100"/>
      <c r="G70" s="100"/>
      <c r="H70" s="100"/>
      <c r="I70" s="100"/>
      <c r="J70" s="101">
        <f>J200</f>
        <v>0</v>
      </c>
      <c r="L70" s="98"/>
    </row>
    <row r="71" spans="2:12" s="9" customFormat="1" ht="19.899999999999999" customHeight="1">
      <c r="B71" s="98"/>
      <c r="D71" s="99" t="s">
        <v>100</v>
      </c>
      <c r="E71" s="100"/>
      <c r="F71" s="100"/>
      <c r="G71" s="100"/>
      <c r="H71" s="100"/>
      <c r="I71" s="100"/>
      <c r="J71" s="101">
        <f>J213</f>
        <v>0</v>
      </c>
      <c r="L71" s="98"/>
    </row>
    <row r="72" spans="2:12" s="9" customFormat="1" ht="19.899999999999999" customHeight="1">
      <c r="B72" s="98"/>
      <c r="D72" s="99" t="s">
        <v>101</v>
      </c>
      <c r="E72" s="100"/>
      <c r="F72" s="100"/>
      <c r="G72" s="100"/>
      <c r="H72" s="100"/>
      <c r="I72" s="100"/>
      <c r="J72" s="101">
        <f>J253</f>
        <v>0</v>
      </c>
      <c r="L72" s="98"/>
    </row>
    <row r="73" spans="2:12" s="9" customFormat="1" ht="19.899999999999999" customHeight="1">
      <c r="B73" s="98"/>
      <c r="D73" s="99" t="s">
        <v>102</v>
      </c>
      <c r="E73" s="100"/>
      <c r="F73" s="100"/>
      <c r="G73" s="100"/>
      <c r="H73" s="100"/>
      <c r="I73" s="100"/>
      <c r="J73" s="101">
        <f>J268</f>
        <v>0</v>
      </c>
      <c r="L73" s="98"/>
    </row>
    <row r="74" spans="2:12" s="1" customFormat="1" ht="21.75" customHeight="1">
      <c r="B74" s="32"/>
      <c r="L74" s="32"/>
    </row>
    <row r="75" spans="2:12" s="1" customFormat="1" ht="6.95" customHeight="1">
      <c r="B75" s="41"/>
      <c r="C75" s="42"/>
      <c r="D75" s="42"/>
      <c r="E75" s="42"/>
      <c r="F75" s="42"/>
      <c r="G75" s="42"/>
      <c r="H75" s="42"/>
      <c r="I75" s="42"/>
      <c r="J75" s="42"/>
      <c r="K75" s="42"/>
      <c r="L75" s="32"/>
    </row>
    <row r="79" spans="2:12" s="1" customFormat="1" ht="6.95" customHeight="1">
      <c r="B79" s="43"/>
      <c r="C79" s="44"/>
      <c r="D79" s="44"/>
      <c r="E79" s="44"/>
      <c r="F79" s="44"/>
      <c r="G79" s="44"/>
      <c r="H79" s="44"/>
      <c r="I79" s="44"/>
      <c r="J79" s="44"/>
      <c r="K79" s="44"/>
      <c r="L79" s="32"/>
    </row>
    <row r="80" spans="2:12" s="1" customFormat="1" ht="24.95" customHeight="1">
      <c r="B80" s="32"/>
      <c r="C80" s="21" t="s">
        <v>103</v>
      </c>
      <c r="L80" s="32"/>
    </row>
    <row r="81" spans="2:65" s="1" customFormat="1" ht="6.95" customHeight="1">
      <c r="B81" s="32"/>
      <c r="L81" s="32"/>
    </row>
    <row r="82" spans="2:65" s="1" customFormat="1" ht="12" customHeight="1">
      <c r="B82" s="32"/>
      <c r="C82" s="27" t="s">
        <v>16</v>
      </c>
      <c r="L82" s="32"/>
    </row>
    <row r="83" spans="2:65" s="1" customFormat="1" ht="16.5" customHeight="1">
      <c r="B83" s="32"/>
      <c r="E83" s="335" t="str">
        <f>E7</f>
        <v>24043 - Zpřístupnění věže historické radnice Turnov</v>
      </c>
      <c r="F83" s="348"/>
      <c r="G83" s="348"/>
      <c r="H83" s="348"/>
      <c r="L83" s="32"/>
    </row>
    <row r="84" spans="2:65" s="1" customFormat="1" ht="6.95" customHeight="1">
      <c r="B84" s="32"/>
      <c r="L84" s="32"/>
    </row>
    <row r="85" spans="2:65" s="1" customFormat="1" ht="12" customHeight="1">
      <c r="B85" s="32"/>
      <c r="C85" s="27" t="s">
        <v>21</v>
      </c>
      <c r="F85" s="25" t="str">
        <f>F10</f>
        <v xml:space="preserve"> </v>
      </c>
      <c r="I85" s="27" t="s">
        <v>23</v>
      </c>
      <c r="J85" s="49" t="str">
        <f>IF(J10="","",J10)</f>
        <v>5. 2. 2025</v>
      </c>
      <c r="L85" s="32"/>
    </row>
    <row r="86" spans="2:65" s="1" customFormat="1" ht="6.95" customHeight="1">
      <c r="B86" s="32"/>
      <c r="L86" s="32"/>
    </row>
    <row r="87" spans="2:65" s="1" customFormat="1" ht="25.7" customHeight="1">
      <c r="B87" s="32"/>
      <c r="C87" s="27" t="s">
        <v>25</v>
      </c>
      <c r="F87" s="25" t="str">
        <f>E13</f>
        <v>PROFES PROJEKT spol. s r.o.</v>
      </c>
      <c r="I87" s="27" t="s">
        <v>33</v>
      </c>
      <c r="J87" s="30" t="str">
        <f>E19</f>
        <v>PROFES PROJEKT spol. s r.o.</v>
      </c>
      <c r="L87" s="32"/>
    </row>
    <row r="88" spans="2:65" s="1" customFormat="1" ht="15.2" customHeight="1">
      <c r="B88" s="32"/>
      <c r="C88" s="27" t="s">
        <v>31</v>
      </c>
      <c r="F88" s="25" t="str">
        <f>IF(E16="","",E16)</f>
        <v>Vyplň údaj</v>
      </c>
      <c r="I88" s="27" t="s">
        <v>35</v>
      </c>
      <c r="J88" s="30" t="str">
        <f>E22</f>
        <v xml:space="preserve"> </v>
      </c>
      <c r="L88" s="32"/>
    </row>
    <row r="89" spans="2:65" s="1" customFormat="1" ht="10.35" customHeight="1">
      <c r="B89" s="32"/>
      <c r="L89" s="32"/>
    </row>
    <row r="90" spans="2:65" s="10" customFormat="1" ht="29.25" customHeight="1">
      <c r="B90" s="102"/>
      <c r="C90" s="103" t="s">
        <v>104</v>
      </c>
      <c r="D90" s="104" t="s">
        <v>57</v>
      </c>
      <c r="E90" s="104" t="s">
        <v>53</v>
      </c>
      <c r="F90" s="104" t="s">
        <v>54</v>
      </c>
      <c r="G90" s="104" t="s">
        <v>105</v>
      </c>
      <c r="H90" s="104" t="s">
        <v>106</v>
      </c>
      <c r="I90" s="104" t="s">
        <v>107</v>
      </c>
      <c r="J90" s="105" t="s">
        <v>83</v>
      </c>
      <c r="K90" s="106" t="s">
        <v>108</v>
      </c>
      <c r="L90" s="102"/>
      <c r="M90" s="56" t="s">
        <v>19</v>
      </c>
      <c r="N90" s="57" t="s">
        <v>42</v>
      </c>
      <c r="O90" s="57" t="s">
        <v>109</v>
      </c>
      <c r="P90" s="57" t="s">
        <v>110</v>
      </c>
      <c r="Q90" s="57" t="s">
        <v>111</v>
      </c>
      <c r="R90" s="57" t="s">
        <v>112</v>
      </c>
      <c r="S90" s="57" t="s">
        <v>113</v>
      </c>
      <c r="T90" s="58" t="s">
        <v>114</v>
      </c>
    </row>
    <row r="91" spans="2:65" s="1" customFormat="1" ht="22.9" customHeight="1">
      <c r="B91" s="32"/>
      <c r="C91" s="61" t="s">
        <v>115</v>
      </c>
      <c r="J91" s="107">
        <f>BK91</f>
        <v>0</v>
      </c>
      <c r="L91" s="32"/>
      <c r="M91" s="59"/>
      <c r="N91" s="50"/>
      <c r="O91" s="50"/>
      <c r="P91" s="108">
        <f>P92+P158</f>
        <v>0</v>
      </c>
      <c r="Q91" s="50"/>
      <c r="R91" s="108">
        <f>R92+R158</f>
        <v>1.5783069599999999</v>
      </c>
      <c r="S91" s="50"/>
      <c r="T91" s="109">
        <f>T92+T158</f>
        <v>1.3854980000000001</v>
      </c>
      <c r="AT91" s="17" t="s">
        <v>71</v>
      </c>
      <c r="AU91" s="17" t="s">
        <v>84</v>
      </c>
      <c r="BK91" s="110">
        <f>BK92+BK158</f>
        <v>0</v>
      </c>
    </row>
    <row r="92" spans="2:65" s="11" customFormat="1" ht="25.9" customHeight="1">
      <c r="B92" s="111"/>
      <c r="D92" s="112" t="s">
        <v>71</v>
      </c>
      <c r="E92" s="113" t="s">
        <v>116</v>
      </c>
      <c r="F92" s="113" t="s">
        <v>117</v>
      </c>
      <c r="I92" s="114"/>
      <c r="J92" s="115">
        <f>BK92</f>
        <v>0</v>
      </c>
      <c r="L92" s="111"/>
      <c r="M92" s="116"/>
      <c r="P92" s="117">
        <f>P93+P97+P100+P111+P124+P154</f>
        <v>0</v>
      </c>
      <c r="R92" s="117">
        <f>R93+R97+R100+R111+R124+R154</f>
        <v>0.96434760000000008</v>
      </c>
      <c r="T92" s="118">
        <f>T93+T97+T100+T111+T124+T154</f>
        <v>0.636544</v>
      </c>
      <c r="AR92" s="112" t="s">
        <v>77</v>
      </c>
      <c r="AT92" s="119" t="s">
        <v>71</v>
      </c>
      <c r="AU92" s="119" t="s">
        <v>72</v>
      </c>
      <c r="AY92" s="112" t="s">
        <v>118</v>
      </c>
      <c r="BK92" s="120">
        <f>BK93+BK97+BK100+BK111+BK124+BK154</f>
        <v>0</v>
      </c>
    </row>
    <row r="93" spans="2:65" s="11" customFormat="1" ht="22.9" customHeight="1">
      <c r="B93" s="111"/>
      <c r="D93" s="112" t="s">
        <v>71</v>
      </c>
      <c r="E93" s="121" t="s">
        <v>119</v>
      </c>
      <c r="F93" s="121" t="s">
        <v>120</v>
      </c>
      <c r="I93" s="114"/>
      <c r="J93" s="122">
        <f>BK93</f>
        <v>0</v>
      </c>
      <c r="L93" s="111"/>
      <c r="M93" s="116"/>
      <c r="P93" s="117">
        <f>SUM(P94:P96)</f>
        <v>0</v>
      </c>
      <c r="R93" s="117">
        <f>SUM(R94:R96)</f>
        <v>0.29058</v>
      </c>
      <c r="T93" s="118">
        <f>SUM(T94:T96)</f>
        <v>0</v>
      </c>
      <c r="AR93" s="112" t="s">
        <v>77</v>
      </c>
      <c r="AT93" s="119" t="s">
        <v>71</v>
      </c>
      <c r="AU93" s="119" t="s">
        <v>77</v>
      </c>
      <c r="AY93" s="112" t="s">
        <v>118</v>
      </c>
      <c r="BK93" s="120">
        <f>SUM(BK94:BK96)</f>
        <v>0</v>
      </c>
    </row>
    <row r="94" spans="2:65" s="1" customFormat="1" ht="33" customHeight="1">
      <c r="B94" s="32"/>
      <c r="C94" s="123" t="s">
        <v>77</v>
      </c>
      <c r="D94" s="123" t="s">
        <v>121</v>
      </c>
      <c r="E94" s="124" t="s">
        <v>122</v>
      </c>
      <c r="F94" s="125" t="s">
        <v>123</v>
      </c>
      <c r="G94" s="126" t="s">
        <v>124</v>
      </c>
      <c r="H94" s="127">
        <v>6</v>
      </c>
      <c r="I94" s="128"/>
      <c r="J94" s="129">
        <f>ROUND(I94*H94,2)</f>
        <v>0</v>
      </c>
      <c r="K94" s="130"/>
      <c r="L94" s="32"/>
      <c r="M94" s="131" t="s">
        <v>19</v>
      </c>
      <c r="N94" s="132" t="s">
        <v>43</v>
      </c>
      <c r="P94" s="133">
        <f>O94*H94</f>
        <v>0</v>
      </c>
      <c r="Q94" s="133">
        <v>4.8430000000000001E-2</v>
      </c>
      <c r="R94" s="133">
        <f>Q94*H94</f>
        <v>0.29058</v>
      </c>
      <c r="S94" s="133">
        <v>0</v>
      </c>
      <c r="T94" s="134">
        <f>S94*H94</f>
        <v>0</v>
      </c>
      <c r="AR94" s="135" t="s">
        <v>125</v>
      </c>
      <c r="AT94" s="135" t="s">
        <v>121</v>
      </c>
      <c r="AU94" s="135" t="s">
        <v>79</v>
      </c>
      <c r="AY94" s="17" t="s">
        <v>118</v>
      </c>
      <c r="BE94" s="136">
        <f>IF(N94="základní",J94,0)</f>
        <v>0</v>
      </c>
      <c r="BF94" s="136">
        <f>IF(N94="snížená",J94,0)</f>
        <v>0</v>
      </c>
      <c r="BG94" s="136">
        <f>IF(N94="zákl. přenesená",J94,0)</f>
        <v>0</v>
      </c>
      <c r="BH94" s="136">
        <f>IF(N94="sníž. přenesená",J94,0)</f>
        <v>0</v>
      </c>
      <c r="BI94" s="136">
        <f>IF(N94="nulová",J94,0)</f>
        <v>0</v>
      </c>
      <c r="BJ94" s="17" t="s">
        <v>77</v>
      </c>
      <c r="BK94" s="136">
        <f>ROUND(I94*H94,2)</f>
        <v>0</v>
      </c>
      <c r="BL94" s="17" t="s">
        <v>125</v>
      </c>
      <c r="BM94" s="135" t="s">
        <v>126</v>
      </c>
    </row>
    <row r="95" spans="2:65" s="1" customFormat="1" ht="19.5">
      <c r="B95" s="32"/>
      <c r="D95" s="137" t="s">
        <v>127</v>
      </c>
      <c r="F95" s="138" t="s">
        <v>128</v>
      </c>
      <c r="I95" s="139"/>
      <c r="L95" s="32"/>
      <c r="M95" s="140"/>
      <c r="T95" s="53"/>
      <c r="AT95" s="17" t="s">
        <v>127</v>
      </c>
      <c r="AU95" s="17" t="s">
        <v>79</v>
      </c>
    </row>
    <row r="96" spans="2:65" s="1" customFormat="1">
      <c r="B96" s="32"/>
      <c r="D96" s="141" t="s">
        <v>129</v>
      </c>
      <c r="F96" s="142" t="s">
        <v>130</v>
      </c>
      <c r="I96" s="139"/>
      <c r="L96" s="32"/>
      <c r="M96" s="140"/>
      <c r="T96" s="53"/>
      <c r="AT96" s="17" t="s">
        <v>129</v>
      </c>
      <c r="AU96" s="17" t="s">
        <v>79</v>
      </c>
    </row>
    <row r="97" spans="2:65" s="11" customFormat="1" ht="22.9" customHeight="1">
      <c r="B97" s="111"/>
      <c r="D97" s="112" t="s">
        <v>71</v>
      </c>
      <c r="E97" s="121" t="s">
        <v>125</v>
      </c>
      <c r="F97" s="121" t="s">
        <v>131</v>
      </c>
      <c r="I97" s="114"/>
      <c r="J97" s="122">
        <f>BK97</f>
        <v>0</v>
      </c>
      <c r="L97" s="111"/>
      <c r="M97" s="116"/>
      <c r="P97" s="117">
        <f>SUM(P98:P99)</f>
        <v>0</v>
      </c>
      <c r="R97" s="117">
        <f>SUM(R98:R99)</f>
        <v>0.39960000000000007</v>
      </c>
      <c r="T97" s="118">
        <f>SUM(T98:T99)</f>
        <v>0</v>
      </c>
      <c r="AR97" s="112" t="s">
        <v>77</v>
      </c>
      <c r="AT97" s="119" t="s">
        <v>71</v>
      </c>
      <c r="AU97" s="119" t="s">
        <v>77</v>
      </c>
      <c r="AY97" s="112" t="s">
        <v>118</v>
      </c>
      <c r="BK97" s="120">
        <f>SUM(BK98:BK99)</f>
        <v>0</v>
      </c>
    </row>
    <row r="98" spans="2:65" s="1" customFormat="1" ht="24.2" customHeight="1">
      <c r="B98" s="32"/>
      <c r="C98" s="123" t="s">
        <v>79</v>
      </c>
      <c r="D98" s="123" t="s">
        <v>121</v>
      </c>
      <c r="E98" s="124" t="s">
        <v>132</v>
      </c>
      <c r="F98" s="125" t="s">
        <v>133</v>
      </c>
      <c r="G98" s="126" t="s">
        <v>124</v>
      </c>
      <c r="H98" s="127">
        <v>6</v>
      </c>
      <c r="I98" s="128"/>
      <c r="J98" s="129">
        <f>ROUND(I98*H98,2)</f>
        <v>0</v>
      </c>
      <c r="K98" s="130"/>
      <c r="L98" s="32"/>
      <c r="M98" s="131" t="s">
        <v>19</v>
      </c>
      <c r="N98" s="132" t="s">
        <v>43</v>
      </c>
      <c r="P98" s="133">
        <f>O98*H98</f>
        <v>0</v>
      </c>
      <c r="Q98" s="133">
        <v>6.6600000000000006E-2</v>
      </c>
      <c r="R98" s="133">
        <f>Q98*H98</f>
        <v>0.39960000000000007</v>
      </c>
      <c r="S98" s="133">
        <v>0</v>
      </c>
      <c r="T98" s="134">
        <f>S98*H98</f>
        <v>0</v>
      </c>
      <c r="AR98" s="135" t="s">
        <v>125</v>
      </c>
      <c r="AT98" s="135" t="s">
        <v>121</v>
      </c>
      <c r="AU98" s="135" t="s">
        <v>79</v>
      </c>
      <c r="AY98" s="17" t="s">
        <v>118</v>
      </c>
      <c r="BE98" s="136">
        <f>IF(N98="základní",J98,0)</f>
        <v>0</v>
      </c>
      <c r="BF98" s="136">
        <f>IF(N98="snížená",J98,0)</f>
        <v>0</v>
      </c>
      <c r="BG98" s="136">
        <f>IF(N98="zákl. přenesená",J98,0)</f>
        <v>0</v>
      </c>
      <c r="BH98" s="136">
        <f>IF(N98="sníž. přenesená",J98,0)</f>
        <v>0</v>
      </c>
      <c r="BI98" s="136">
        <f>IF(N98="nulová",J98,0)</f>
        <v>0</v>
      </c>
      <c r="BJ98" s="17" t="s">
        <v>77</v>
      </c>
      <c r="BK98" s="136">
        <f>ROUND(I98*H98,2)</f>
        <v>0</v>
      </c>
      <c r="BL98" s="17" t="s">
        <v>125</v>
      </c>
      <c r="BM98" s="135" t="s">
        <v>134</v>
      </c>
    </row>
    <row r="99" spans="2:65" s="1" customFormat="1" ht="29.25">
      <c r="B99" s="32"/>
      <c r="D99" s="137" t="s">
        <v>127</v>
      </c>
      <c r="F99" s="138" t="s">
        <v>135</v>
      </c>
      <c r="I99" s="139"/>
      <c r="L99" s="32"/>
      <c r="M99" s="140"/>
      <c r="T99" s="53"/>
      <c r="AT99" s="17" t="s">
        <v>127</v>
      </c>
      <c r="AU99" s="17" t="s">
        <v>79</v>
      </c>
    </row>
    <row r="100" spans="2:65" s="11" customFormat="1" ht="22.9" customHeight="1">
      <c r="B100" s="111"/>
      <c r="D100" s="112" t="s">
        <v>71</v>
      </c>
      <c r="E100" s="121" t="s">
        <v>136</v>
      </c>
      <c r="F100" s="121" t="s">
        <v>137</v>
      </c>
      <c r="I100" s="114"/>
      <c r="J100" s="122">
        <f>BK100</f>
        <v>0</v>
      </c>
      <c r="L100" s="111"/>
      <c r="M100" s="116"/>
      <c r="P100" s="117">
        <f>SUM(P101:P110)</f>
        <v>0</v>
      </c>
      <c r="R100" s="117">
        <f>SUM(R101:R110)</f>
        <v>0.27416760000000007</v>
      </c>
      <c r="T100" s="118">
        <f>SUM(T101:T110)</f>
        <v>0</v>
      </c>
      <c r="AR100" s="112" t="s">
        <v>77</v>
      </c>
      <c r="AT100" s="119" t="s">
        <v>71</v>
      </c>
      <c r="AU100" s="119" t="s">
        <v>77</v>
      </c>
      <c r="AY100" s="112" t="s">
        <v>118</v>
      </c>
      <c r="BK100" s="120">
        <f>SUM(BK101:BK110)</f>
        <v>0</v>
      </c>
    </row>
    <row r="101" spans="2:65" s="1" customFormat="1" ht="24.2" customHeight="1">
      <c r="B101" s="32"/>
      <c r="C101" s="123" t="s">
        <v>119</v>
      </c>
      <c r="D101" s="123" t="s">
        <v>121</v>
      </c>
      <c r="E101" s="124" t="s">
        <v>138</v>
      </c>
      <c r="F101" s="125" t="s">
        <v>139</v>
      </c>
      <c r="G101" s="126" t="s">
        <v>124</v>
      </c>
      <c r="H101" s="127">
        <v>12</v>
      </c>
      <c r="I101" s="128"/>
      <c r="J101" s="129">
        <f>ROUND(I101*H101,2)</f>
        <v>0</v>
      </c>
      <c r="K101" s="130"/>
      <c r="L101" s="32"/>
      <c r="M101" s="131" t="s">
        <v>19</v>
      </c>
      <c r="N101" s="132" t="s">
        <v>43</v>
      </c>
      <c r="P101" s="133">
        <f>O101*H101</f>
        <v>0</v>
      </c>
      <c r="Q101" s="133">
        <v>3.8600000000000001E-3</v>
      </c>
      <c r="R101" s="133">
        <f>Q101*H101</f>
        <v>4.632E-2</v>
      </c>
      <c r="S101" s="133">
        <v>0</v>
      </c>
      <c r="T101" s="134">
        <f>S101*H101</f>
        <v>0</v>
      </c>
      <c r="AR101" s="135" t="s">
        <v>125</v>
      </c>
      <c r="AT101" s="135" t="s">
        <v>121</v>
      </c>
      <c r="AU101" s="135" t="s">
        <v>79</v>
      </c>
      <c r="AY101" s="17" t="s">
        <v>118</v>
      </c>
      <c r="BE101" s="136">
        <f>IF(N101="základní",J101,0)</f>
        <v>0</v>
      </c>
      <c r="BF101" s="136">
        <f>IF(N101="snížená",J101,0)</f>
        <v>0</v>
      </c>
      <c r="BG101" s="136">
        <f>IF(N101="zákl. přenesená",J101,0)</f>
        <v>0</v>
      </c>
      <c r="BH101" s="136">
        <f>IF(N101="sníž. přenesená",J101,0)</f>
        <v>0</v>
      </c>
      <c r="BI101" s="136">
        <f>IF(N101="nulová",J101,0)</f>
        <v>0</v>
      </c>
      <c r="BJ101" s="17" t="s">
        <v>77</v>
      </c>
      <c r="BK101" s="136">
        <f>ROUND(I101*H101,2)</f>
        <v>0</v>
      </c>
      <c r="BL101" s="17" t="s">
        <v>125</v>
      </c>
      <c r="BM101" s="135" t="s">
        <v>140</v>
      </c>
    </row>
    <row r="102" spans="2:65" s="1" customFormat="1" ht="19.5">
      <c r="B102" s="32"/>
      <c r="D102" s="137" t="s">
        <v>127</v>
      </c>
      <c r="F102" s="138" t="s">
        <v>141</v>
      </c>
      <c r="I102" s="139"/>
      <c r="L102" s="32"/>
      <c r="M102" s="140"/>
      <c r="T102" s="53"/>
      <c r="AT102" s="17" t="s">
        <v>127</v>
      </c>
      <c r="AU102" s="17" t="s">
        <v>79</v>
      </c>
    </row>
    <row r="103" spans="2:65" s="1" customFormat="1">
      <c r="B103" s="32"/>
      <c r="D103" s="141" t="s">
        <v>129</v>
      </c>
      <c r="F103" s="142" t="s">
        <v>142</v>
      </c>
      <c r="I103" s="139"/>
      <c r="L103" s="32"/>
      <c r="M103" s="140"/>
      <c r="T103" s="53"/>
      <c r="AT103" s="17" t="s">
        <v>129</v>
      </c>
      <c r="AU103" s="17" t="s">
        <v>79</v>
      </c>
    </row>
    <row r="104" spans="2:65" s="1" customFormat="1" ht="24.2" customHeight="1">
      <c r="B104" s="32"/>
      <c r="C104" s="123" t="s">
        <v>125</v>
      </c>
      <c r="D104" s="123" t="s">
        <v>121</v>
      </c>
      <c r="E104" s="124" t="s">
        <v>143</v>
      </c>
      <c r="F104" s="125" t="s">
        <v>144</v>
      </c>
      <c r="G104" s="126" t="s">
        <v>145</v>
      </c>
      <c r="H104" s="127">
        <v>6.57</v>
      </c>
      <c r="I104" s="128"/>
      <c r="J104" s="129">
        <f>ROUND(I104*H104,2)</f>
        <v>0</v>
      </c>
      <c r="K104" s="130"/>
      <c r="L104" s="32"/>
      <c r="M104" s="131" t="s">
        <v>19</v>
      </c>
      <c r="N104" s="132" t="s">
        <v>43</v>
      </c>
      <c r="P104" s="133">
        <f>O104*H104</f>
        <v>0</v>
      </c>
      <c r="Q104" s="133">
        <v>3.4680000000000002E-2</v>
      </c>
      <c r="R104" s="133">
        <f>Q104*H104</f>
        <v>0.22784760000000004</v>
      </c>
      <c r="S104" s="133">
        <v>0</v>
      </c>
      <c r="T104" s="134">
        <f>S104*H104</f>
        <v>0</v>
      </c>
      <c r="AR104" s="135" t="s">
        <v>125</v>
      </c>
      <c r="AT104" s="135" t="s">
        <v>121</v>
      </c>
      <c r="AU104" s="135" t="s">
        <v>79</v>
      </c>
      <c r="AY104" s="17" t="s">
        <v>118</v>
      </c>
      <c r="BE104" s="136">
        <f>IF(N104="základní",J104,0)</f>
        <v>0</v>
      </c>
      <c r="BF104" s="136">
        <f>IF(N104="snížená",J104,0)</f>
        <v>0</v>
      </c>
      <c r="BG104" s="136">
        <f>IF(N104="zákl. přenesená",J104,0)</f>
        <v>0</v>
      </c>
      <c r="BH104" s="136">
        <f>IF(N104="sníž. přenesená",J104,0)</f>
        <v>0</v>
      </c>
      <c r="BI104" s="136">
        <f>IF(N104="nulová",J104,0)</f>
        <v>0</v>
      </c>
      <c r="BJ104" s="17" t="s">
        <v>77</v>
      </c>
      <c r="BK104" s="136">
        <f>ROUND(I104*H104,2)</f>
        <v>0</v>
      </c>
      <c r="BL104" s="17" t="s">
        <v>125</v>
      </c>
      <c r="BM104" s="135" t="s">
        <v>146</v>
      </c>
    </row>
    <row r="105" spans="2:65" s="1" customFormat="1" ht="29.25">
      <c r="B105" s="32"/>
      <c r="D105" s="137" t="s">
        <v>127</v>
      </c>
      <c r="F105" s="138" t="s">
        <v>147</v>
      </c>
      <c r="I105" s="139"/>
      <c r="L105" s="32"/>
      <c r="M105" s="140"/>
      <c r="T105" s="53"/>
      <c r="AT105" s="17" t="s">
        <v>127</v>
      </c>
      <c r="AU105" s="17" t="s">
        <v>79</v>
      </c>
    </row>
    <row r="106" spans="2:65" s="1" customFormat="1">
      <c r="B106" s="32"/>
      <c r="D106" s="141" t="s">
        <v>129</v>
      </c>
      <c r="F106" s="142" t="s">
        <v>148</v>
      </c>
      <c r="I106" s="139"/>
      <c r="L106" s="32"/>
      <c r="M106" s="140"/>
      <c r="T106" s="53"/>
      <c r="AT106" s="17" t="s">
        <v>129</v>
      </c>
      <c r="AU106" s="17" t="s">
        <v>79</v>
      </c>
    </row>
    <row r="107" spans="2:65" s="12" customFormat="1">
      <c r="B107" s="143"/>
      <c r="D107" s="137" t="s">
        <v>149</v>
      </c>
      <c r="E107" s="144" t="s">
        <v>19</v>
      </c>
      <c r="F107" s="145" t="s">
        <v>150</v>
      </c>
      <c r="H107" s="146">
        <v>6.57</v>
      </c>
      <c r="I107" s="147"/>
      <c r="L107" s="143"/>
      <c r="M107" s="148"/>
      <c r="T107" s="149"/>
      <c r="AT107" s="144" t="s">
        <v>149</v>
      </c>
      <c r="AU107" s="144" t="s">
        <v>79</v>
      </c>
      <c r="AV107" s="12" t="s">
        <v>79</v>
      </c>
      <c r="AW107" s="12" t="s">
        <v>34</v>
      </c>
      <c r="AX107" s="12" t="s">
        <v>72</v>
      </c>
      <c r="AY107" s="144" t="s">
        <v>118</v>
      </c>
    </row>
    <row r="108" spans="2:65" s="13" customFormat="1">
      <c r="B108" s="150"/>
      <c r="D108" s="137" t="s">
        <v>149</v>
      </c>
      <c r="E108" s="151" t="s">
        <v>19</v>
      </c>
      <c r="F108" s="152" t="s">
        <v>151</v>
      </c>
      <c r="H108" s="153">
        <v>6.57</v>
      </c>
      <c r="I108" s="154"/>
      <c r="L108" s="150"/>
      <c r="M108" s="155"/>
      <c r="T108" s="156"/>
      <c r="AT108" s="151" t="s">
        <v>149</v>
      </c>
      <c r="AU108" s="151" t="s">
        <v>79</v>
      </c>
      <c r="AV108" s="13" t="s">
        <v>119</v>
      </c>
      <c r="AW108" s="13" t="s">
        <v>34</v>
      </c>
      <c r="AX108" s="13" t="s">
        <v>77</v>
      </c>
      <c r="AY108" s="151" t="s">
        <v>118</v>
      </c>
    </row>
    <row r="109" spans="2:65" s="1" customFormat="1" ht="16.5" customHeight="1">
      <c r="B109" s="32"/>
      <c r="C109" s="123" t="s">
        <v>152</v>
      </c>
      <c r="D109" s="123" t="s">
        <v>121</v>
      </c>
      <c r="E109" s="124" t="s">
        <v>153</v>
      </c>
      <c r="F109" s="125" t="s">
        <v>19</v>
      </c>
      <c r="G109" s="126" t="s">
        <v>154</v>
      </c>
      <c r="H109" s="127">
        <v>1</v>
      </c>
      <c r="I109" s="128"/>
      <c r="J109" s="129">
        <f>ROUND(I109*H109,2)</f>
        <v>0</v>
      </c>
      <c r="K109" s="130"/>
      <c r="L109" s="32"/>
      <c r="M109" s="131" t="s">
        <v>19</v>
      </c>
      <c r="N109" s="132" t="s">
        <v>43</v>
      </c>
      <c r="P109" s="133">
        <f>O109*H109</f>
        <v>0</v>
      </c>
      <c r="Q109" s="133">
        <v>0</v>
      </c>
      <c r="R109" s="133">
        <f>Q109*H109</f>
        <v>0</v>
      </c>
      <c r="S109" s="133">
        <v>0</v>
      </c>
      <c r="T109" s="134">
        <f>S109*H109</f>
        <v>0</v>
      </c>
      <c r="AR109" s="135" t="s">
        <v>125</v>
      </c>
      <c r="AT109" s="135" t="s">
        <v>121</v>
      </c>
      <c r="AU109" s="135" t="s">
        <v>79</v>
      </c>
      <c r="AY109" s="17" t="s">
        <v>118</v>
      </c>
      <c r="BE109" s="136">
        <f>IF(N109="základní",J109,0)</f>
        <v>0</v>
      </c>
      <c r="BF109" s="136">
        <f>IF(N109="snížená",J109,0)</f>
        <v>0</v>
      </c>
      <c r="BG109" s="136">
        <f>IF(N109="zákl. přenesená",J109,0)</f>
        <v>0</v>
      </c>
      <c r="BH109" s="136">
        <f>IF(N109="sníž. přenesená",J109,0)</f>
        <v>0</v>
      </c>
      <c r="BI109" s="136">
        <f>IF(N109="nulová",J109,0)</f>
        <v>0</v>
      </c>
      <c r="BJ109" s="17" t="s">
        <v>77</v>
      </c>
      <c r="BK109" s="136">
        <f>ROUND(I109*H109,2)</f>
        <v>0</v>
      </c>
      <c r="BL109" s="17" t="s">
        <v>125</v>
      </c>
      <c r="BM109" s="135" t="s">
        <v>155</v>
      </c>
    </row>
    <row r="110" spans="2:65" s="1" customFormat="1" ht="29.25">
      <c r="B110" s="32"/>
      <c r="D110" s="137" t="s">
        <v>127</v>
      </c>
      <c r="F110" s="138" t="s">
        <v>156</v>
      </c>
      <c r="I110" s="139"/>
      <c r="L110" s="32"/>
      <c r="M110" s="140"/>
      <c r="T110" s="53"/>
      <c r="AT110" s="17" t="s">
        <v>127</v>
      </c>
      <c r="AU110" s="17" t="s">
        <v>79</v>
      </c>
    </row>
    <row r="111" spans="2:65" s="11" customFormat="1" ht="22.9" customHeight="1">
      <c r="B111" s="111"/>
      <c r="D111" s="112" t="s">
        <v>71</v>
      </c>
      <c r="E111" s="121" t="s">
        <v>157</v>
      </c>
      <c r="F111" s="121" t="s">
        <v>158</v>
      </c>
      <c r="I111" s="114"/>
      <c r="J111" s="122">
        <f>BK111</f>
        <v>0</v>
      </c>
      <c r="L111" s="111"/>
      <c r="M111" s="116"/>
      <c r="P111" s="117">
        <f>SUM(P112:P123)</f>
        <v>0</v>
      </c>
      <c r="R111" s="117">
        <f>SUM(R112:R123)</f>
        <v>0</v>
      </c>
      <c r="T111" s="118">
        <f>SUM(T112:T123)</f>
        <v>0.636544</v>
      </c>
      <c r="AR111" s="112" t="s">
        <v>77</v>
      </c>
      <c r="AT111" s="119" t="s">
        <v>71</v>
      </c>
      <c r="AU111" s="119" t="s">
        <v>77</v>
      </c>
      <c r="AY111" s="112" t="s">
        <v>118</v>
      </c>
      <c r="BK111" s="120">
        <f>SUM(BK112:BK123)</f>
        <v>0</v>
      </c>
    </row>
    <row r="112" spans="2:65" s="1" customFormat="1" ht="24.2" customHeight="1">
      <c r="B112" s="32"/>
      <c r="C112" s="123" t="s">
        <v>136</v>
      </c>
      <c r="D112" s="123" t="s">
        <v>121</v>
      </c>
      <c r="E112" s="124" t="s">
        <v>159</v>
      </c>
      <c r="F112" s="125" t="s">
        <v>160</v>
      </c>
      <c r="G112" s="126" t="s">
        <v>124</v>
      </c>
      <c r="H112" s="127">
        <v>6</v>
      </c>
      <c r="I112" s="128"/>
      <c r="J112" s="129">
        <f>ROUND(I112*H112,2)</f>
        <v>0</v>
      </c>
      <c r="K112" s="130"/>
      <c r="L112" s="32"/>
      <c r="M112" s="131" t="s">
        <v>19</v>
      </c>
      <c r="N112" s="132" t="s">
        <v>43</v>
      </c>
      <c r="P112" s="133">
        <f>O112*H112</f>
        <v>0</v>
      </c>
      <c r="Q112" s="133">
        <v>0</v>
      </c>
      <c r="R112" s="133">
        <f>Q112*H112</f>
        <v>0</v>
      </c>
      <c r="S112" s="133">
        <v>3.9E-2</v>
      </c>
      <c r="T112" s="134">
        <f>S112*H112</f>
        <v>0.23399999999999999</v>
      </c>
      <c r="AR112" s="135" t="s">
        <v>125</v>
      </c>
      <c r="AT112" s="135" t="s">
        <v>121</v>
      </c>
      <c r="AU112" s="135" t="s">
        <v>79</v>
      </c>
      <c r="AY112" s="17" t="s">
        <v>118</v>
      </c>
      <c r="BE112" s="136">
        <f>IF(N112="základní",J112,0)</f>
        <v>0</v>
      </c>
      <c r="BF112" s="136">
        <f>IF(N112="snížená",J112,0)</f>
        <v>0</v>
      </c>
      <c r="BG112" s="136">
        <f>IF(N112="zákl. přenesená",J112,0)</f>
        <v>0</v>
      </c>
      <c r="BH112" s="136">
        <f>IF(N112="sníž. přenesená",J112,0)</f>
        <v>0</v>
      </c>
      <c r="BI112" s="136">
        <f>IF(N112="nulová",J112,0)</f>
        <v>0</v>
      </c>
      <c r="BJ112" s="17" t="s">
        <v>77</v>
      </c>
      <c r="BK112" s="136">
        <f>ROUND(I112*H112,2)</f>
        <v>0</v>
      </c>
      <c r="BL112" s="17" t="s">
        <v>125</v>
      </c>
      <c r="BM112" s="135" t="s">
        <v>161</v>
      </c>
    </row>
    <row r="113" spans="2:65" s="1" customFormat="1" ht="19.5">
      <c r="B113" s="32"/>
      <c r="D113" s="137" t="s">
        <v>127</v>
      </c>
      <c r="F113" s="138" t="s">
        <v>162</v>
      </c>
      <c r="I113" s="139"/>
      <c r="L113" s="32"/>
      <c r="M113" s="140"/>
      <c r="T113" s="53"/>
      <c r="AT113" s="17" t="s">
        <v>127</v>
      </c>
      <c r="AU113" s="17" t="s">
        <v>79</v>
      </c>
    </row>
    <row r="114" spans="2:65" s="1" customFormat="1">
      <c r="B114" s="32"/>
      <c r="D114" s="141" t="s">
        <v>129</v>
      </c>
      <c r="F114" s="142" t="s">
        <v>163</v>
      </c>
      <c r="I114" s="139"/>
      <c r="L114" s="32"/>
      <c r="M114" s="140"/>
      <c r="T114" s="53"/>
      <c r="AT114" s="17" t="s">
        <v>129</v>
      </c>
      <c r="AU114" s="17" t="s">
        <v>79</v>
      </c>
    </row>
    <row r="115" spans="2:65" s="12" customFormat="1">
      <c r="B115" s="143"/>
      <c r="D115" s="137" t="s">
        <v>149</v>
      </c>
      <c r="E115" s="144" t="s">
        <v>19</v>
      </c>
      <c r="F115" s="145" t="s">
        <v>136</v>
      </c>
      <c r="H115" s="146">
        <v>6</v>
      </c>
      <c r="I115" s="147"/>
      <c r="L115" s="143"/>
      <c r="M115" s="148"/>
      <c r="T115" s="149"/>
      <c r="AT115" s="144" t="s">
        <v>149</v>
      </c>
      <c r="AU115" s="144" t="s">
        <v>79</v>
      </c>
      <c r="AV115" s="12" t="s">
        <v>79</v>
      </c>
      <c r="AW115" s="12" t="s">
        <v>34</v>
      </c>
      <c r="AX115" s="12" t="s">
        <v>72</v>
      </c>
      <c r="AY115" s="144" t="s">
        <v>118</v>
      </c>
    </row>
    <row r="116" spans="2:65" s="13" customFormat="1">
      <c r="B116" s="150"/>
      <c r="D116" s="137" t="s">
        <v>149</v>
      </c>
      <c r="E116" s="151" t="s">
        <v>19</v>
      </c>
      <c r="F116" s="152" t="s">
        <v>164</v>
      </c>
      <c r="H116" s="153">
        <v>6</v>
      </c>
      <c r="I116" s="154"/>
      <c r="L116" s="150"/>
      <c r="M116" s="155"/>
      <c r="T116" s="156"/>
      <c r="AT116" s="151" t="s">
        <v>149</v>
      </c>
      <c r="AU116" s="151" t="s">
        <v>79</v>
      </c>
      <c r="AV116" s="13" t="s">
        <v>119</v>
      </c>
      <c r="AW116" s="13" t="s">
        <v>34</v>
      </c>
      <c r="AX116" s="13" t="s">
        <v>77</v>
      </c>
      <c r="AY116" s="151" t="s">
        <v>118</v>
      </c>
    </row>
    <row r="117" spans="2:65" s="1" customFormat="1" ht="21.75" customHeight="1">
      <c r="B117" s="32"/>
      <c r="C117" s="123" t="s">
        <v>165</v>
      </c>
      <c r="D117" s="123" t="s">
        <v>121</v>
      </c>
      <c r="E117" s="124" t="s">
        <v>166</v>
      </c>
      <c r="F117" s="125" t="s">
        <v>167</v>
      </c>
      <c r="G117" s="126" t="s">
        <v>145</v>
      </c>
      <c r="H117" s="127">
        <v>3.2320000000000002</v>
      </c>
      <c r="I117" s="128"/>
      <c r="J117" s="129">
        <f>ROUND(I117*H117,2)</f>
        <v>0</v>
      </c>
      <c r="K117" s="130"/>
      <c r="L117" s="32"/>
      <c r="M117" s="131" t="s">
        <v>19</v>
      </c>
      <c r="N117" s="132" t="s">
        <v>43</v>
      </c>
      <c r="P117" s="133">
        <f>O117*H117</f>
        <v>0</v>
      </c>
      <c r="Q117" s="133">
        <v>0</v>
      </c>
      <c r="R117" s="133">
        <f>Q117*H117</f>
        <v>0</v>
      </c>
      <c r="S117" s="133">
        <v>6.7000000000000004E-2</v>
      </c>
      <c r="T117" s="134">
        <f>S117*H117</f>
        <v>0.21654400000000001</v>
      </c>
      <c r="AR117" s="135" t="s">
        <v>125</v>
      </c>
      <c r="AT117" s="135" t="s">
        <v>121</v>
      </c>
      <c r="AU117" s="135" t="s">
        <v>79</v>
      </c>
      <c r="AY117" s="17" t="s">
        <v>118</v>
      </c>
      <c r="BE117" s="136">
        <f>IF(N117="základní",J117,0)</f>
        <v>0</v>
      </c>
      <c r="BF117" s="136">
        <f>IF(N117="snížená",J117,0)</f>
        <v>0</v>
      </c>
      <c r="BG117" s="136">
        <f>IF(N117="zákl. přenesená",J117,0)</f>
        <v>0</v>
      </c>
      <c r="BH117" s="136">
        <f>IF(N117="sníž. přenesená",J117,0)</f>
        <v>0</v>
      </c>
      <c r="BI117" s="136">
        <f>IF(N117="nulová",J117,0)</f>
        <v>0</v>
      </c>
      <c r="BJ117" s="17" t="s">
        <v>77</v>
      </c>
      <c r="BK117" s="136">
        <f>ROUND(I117*H117,2)</f>
        <v>0</v>
      </c>
      <c r="BL117" s="17" t="s">
        <v>125</v>
      </c>
      <c r="BM117" s="135" t="s">
        <v>168</v>
      </c>
    </row>
    <row r="118" spans="2:65" s="1" customFormat="1" ht="19.5">
      <c r="B118" s="32"/>
      <c r="D118" s="137" t="s">
        <v>127</v>
      </c>
      <c r="F118" s="138" t="s">
        <v>169</v>
      </c>
      <c r="I118" s="139"/>
      <c r="L118" s="32"/>
      <c r="M118" s="140"/>
      <c r="T118" s="53"/>
      <c r="AT118" s="17" t="s">
        <v>127</v>
      </c>
      <c r="AU118" s="17" t="s">
        <v>79</v>
      </c>
    </row>
    <row r="119" spans="2:65" s="1" customFormat="1">
      <c r="B119" s="32"/>
      <c r="D119" s="141" t="s">
        <v>129</v>
      </c>
      <c r="F119" s="142" t="s">
        <v>170</v>
      </c>
      <c r="I119" s="139"/>
      <c r="L119" s="32"/>
      <c r="M119" s="140"/>
      <c r="T119" s="53"/>
      <c r="AT119" s="17" t="s">
        <v>129</v>
      </c>
      <c r="AU119" s="17" t="s">
        <v>79</v>
      </c>
    </row>
    <row r="120" spans="2:65" s="12" customFormat="1">
      <c r="B120" s="143"/>
      <c r="D120" s="137" t="s">
        <v>149</v>
      </c>
      <c r="E120" s="144" t="s">
        <v>19</v>
      </c>
      <c r="F120" s="145" t="s">
        <v>171</v>
      </c>
      <c r="H120" s="146">
        <v>3.2320000000000002</v>
      </c>
      <c r="I120" s="147"/>
      <c r="L120" s="143"/>
      <c r="M120" s="148"/>
      <c r="T120" s="149"/>
      <c r="AT120" s="144" t="s">
        <v>149</v>
      </c>
      <c r="AU120" s="144" t="s">
        <v>79</v>
      </c>
      <c r="AV120" s="12" t="s">
        <v>79</v>
      </c>
      <c r="AW120" s="12" t="s">
        <v>34</v>
      </c>
      <c r="AX120" s="12" t="s">
        <v>77</v>
      </c>
      <c r="AY120" s="144" t="s">
        <v>118</v>
      </c>
    </row>
    <row r="121" spans="2:65" s="1" customFormat="1" ht="24.2" customHeight="1">
      <c r="B121" s="32"/>
      <c r="C121" s="123" t="s">
        <v>172</v>
      </c>
      <c r="D121" s="123" t="s">
        <v>121</v>
      </c>
      <c r="E121" s="124" t="s">
        <v>173</v>
      </c>
      <c r="F121" s="125" t="s">
        <v>174</v>
      </c>
      <c r="G121" s="126" t="s">
        <v>124</v>
      </c>
      <c r="H121" s="127">
        <v>6</v>
      </c>
      <c r="I121" s="128"/>
      <c r="J121" s="129">
        <f>ROUND(I121*H121,2)</f>
        <v>0</v>
      </c>
      <c r="K121" s="130"/>
      <c r="L121" s="32"/>
      <c r="M121" s="131" t="s">
        <v>19</v>
      </c>
      <c r="N121" s="132" t="s">
        <v>43</v>
      </c>
      <c r="P121" s="133">
        <f>O121*H121</f>
        <v>0</v>
      </c>
      <c r="Q121" s="133">
        <v>0</v>
      </c>
      <c r="R121" s="133">
        <f>Q121*H121</f>
        <v>0</v>
      </c>
      <c r="S121" s="133">
        <v>3.1E-2</v>
      </c>
      <c r="T121" s="134">
        <f>S121*H121</f>
        <v>0.186</v>
      </c>
      <c r="AR121" s="135" t="s">
        <v>125</v>
      </c>
      <c r="AT121" s="135" t="s">
        <v>121</v>
      </c>
      <c r="AU121" s="135" t="s">
        <v>79</v>
      </c>
      <c r="AY121" s="17" t="s">
        <v>118</v>
      </c>
      <c r="BE121" s="136">
        <f>IF(N121="základní",J121,0)</f>
        <v>0</v>
      </c>
      <c r="BF121" s="136">
        <f>IF(N121="snížená",J121,0)</f>
        <v>0</v>
      </c>
      <c r="BG121" s="136">
        <f>IF(N121="zákl. přenesená",J121,0)</f>
        <v>0</v>
      </c>
      <c r="BH121" s="136">
        <f>IF(N121="sníž. přenesená",J121,0)</f>
        <v>0</v>
      </c>
      <c r="BI121" s="136">
        <f>IF(N121="nulová",J121,0)</f>
        <v>0</v>
      </c>
      <c r="BJ121" s="17" t="s">
        <v>77</v>
      </c>
      <c r="BK121" s="136">
        <f>ROUND(I121*H121,2)</f>
        <v>0</v>
      </c>
      <c r="BL121" s="17" t="s">
        <v>125</v>
      </c>
      <c r="BM121" s="135" t="s">
        <v>175</v>
      </c>
    </row>
    <row r="122" spans="2:65" s="1" customFormat="1" ht="19.5">
      <c r="B122" s="32"/>
      <c r="D122" s="137" t="s">
        <v>127</v>
      </c>
      <c r="F122" s="138" t="s">
        <v>176</v>
      </c>
      <c r="I122" s="139"/>
      <c r="L122" s="32"/>
      <c r="M122" s="140"/>
      <c r="T122" s="53"/>
      <c r="AT122" s="17" t="s">
        <v>127</v>
      </c>
      <c r="AU122" s="17" t="s">
        <v>79</v>
      </c>
    </row>
    <row r="123" spans="2:65" s="1" customFormat="1">
      <c r="B123" s="32"/>
      <c r="D123" s="141" t="s">
        <v>129</v>
      </c>
      <c r="F123" s="142" t="s">
        <v>177</v>
      </c>
      <c r="I123" s="139"/>
      <c r="L123" s="32"/>
      <c r="M123" s="140"/>
      <c r="T123" s="53"/>
      <c r="AT123" s="17" t="s">
        <v>129</v>
      </c>
      <c r="AU123" s="17" t="s">
        <v>79</v>
      </c>
    </row>
    <row r="124" spans="2:65" s="11" customFormat="1" ht="22.9" customHeight="1">
      <c r="B124" s="111"/>
      <c r="D124" s="112" t="s">
        <v>71</v>
      </c>
      <c r="E124" s="121" t="s">
        <v>178</v>
      </c>
      <c r="F124" s="121" t="s">
        <v>179</v>
      </c>
      <c r="I124" s="114"/>
      <c r="J124" s="122">
        <f>BK124</f>
        <v>0</v>
      </c>
      <c r="L124" s="111"/>
      <c r="M124" s="116"/>
      <c r="P124" s="117">
        <f>SUM(P125:P153)</f>
        <v>0</v>
      </c>
      <c r="R124" s="117">
        <f>SUM(R125:R153)</f>
        <v>0</v>
      </c>
      <c r="T124" s="118">
        <f>SUM(T125:T153)</f>
        <v>0</v>
      </c>
      <c r="AR124" s="112" t="s">
        <v>77</v>
      </c>
      <c r="AT124" s="119" t="s">
        <v>71</v>
      </c>
      <c r="AU124" s="119" t="s">
        <v>77</v>
      </c>
      <c r="AY124" s="112" t="s">
        <v>118</v>
      </c>
      <c r="BK124" s="120">
        <f>SUM(BK125:BK153)</f>
        <v>0</v>
      </c>
    </row>
    <row r="125" spans="2:65" s="1" customFormat="1" ht="24.2" customHeight="1">
      <c r="B125" s="32"/>
      <c r="C125" s="123" t="s">
        <v>157</v>
      </c>
      <c r="D125" s="123" t="s">
        <v>121</v>
      </c>
      <c r="E125" s="124" t="s">
        <v>180</v>
      </c>
      <c r="F125" s="125" t="s">
        <v>181</v>
      </c>
      <c r="G125" s="126" t="s">
        <v>182</v>
      </c>
      <c r="H125" s="127">
        <v>1.385</v>
      </c>
      <c r="I125" s="128"/>
      <c r="J125" s="129">
        <f>ROUND(I125*H125,2)</f>
        <v>0</v>
      </c>
      <c r="K125" s="130"/>
      <c r="L125" s="32"/>
      <c r="M125" s="131" t="s">
        <v>19</v>
      </c>
      <c r="N125" s="132" t="s">
        <v>43</v>
      </c>
      <c r="P125" s="133">
        <f>O125*H125</f>
        <v>0</v>
      </c>
      <c r="Q125" s="133">
        <v>0</v>
      </c>
      <c r="R125" s="133">
        <f>Q125*H125</f>
        <v>0</v>
      </c>
      <c r="S125" s="133">
        <v>0</v>
      </c>
      <c r="T125" s="134">
        <f>S125*H125</f>
        <v>0</v>
      </c>
      <c r="AR125" s="135" t="s">
        <v>125</v>
      </c>
      <c r="AT125" s="135" t="s">
        <v>121</v>
      </c>
      <c r="AU125" s="135" t="s">
        <v>79</v>
      </c>
      <c r="AY125" s="17" t="s">
        <v>118</v>
      </c>
      <c r="BE125" s="136">
        <f>IF(N125="základní",J125,0)</f>
        <v>0</v>
      </c>
      <c r="BF125" s="136">
        <f>IF(N125="snížená",J125,0)</f>
        <v>0</v>
      </c>
      <c r="BG125" s="136">
        <f>IF(N125="zákl. přenesená",J125,0)</f>
        <v>0</v>
      </c>
      <c r="BH125" s="136">
        <f>IF(N125="sníž. přenesená",J125,0)</f>
        <v>0</v>
      </c>
      <c r="BI125" s="136">
        <f>IF(N125="nulová",J125,0)</f>
        <v>0</v>
      </c>
      <c r="BJ125" s="17" t="s">
        <v>77</v>
      </c>
      <c r="BK125" s="136">
        <f>ROUND(I125*H125,2)</f>
        <v>0</v>
      </c>
      <c r="BL125" s="17" t="s">
        <v>125</v>
      </c>
      <c r="BM125" s="135" t="s">
        <v>183</v>
      </c>
    </row>
    <row r="126" spans="2:65" s="1" customFormat="1" ht="19.5">
      <c r="B126" s="32"/>
      <c r="D126" s="137" t="s">
        <v>127</v>
      </c>
      <c r="F126" s="138" t="s">
        <v>184</v>
      </c>
      <c r="I126" s="139"/>
      <c r="L126" s="32"/>
      <c r="M126" s="140"/>
      <c r="T126" s="53"/>
      <c r="AT126" s="17" t="s">
        <v>127</v>
      </c>
      <c r="AU126" s="17" t="s">
        <v>79</v>
      </c>
    </row>
    <row r="127" spans="2:65" s="1" customFormat="1">
      <c r="B127" s="32"/>
      <c r="D127" s="141" t="s">
        <v>129</v>
      </c>
      <c r="F127" s="142" t="s">
        <v>185</v>
      </c>
      <c r="I127" s="139"/>
      <c r="L127" s="32"/>
      <c r="M127" s="140"/>
      <c r="T127" s="53"/>
      <c r="AT127" s="17" t="s">
        <v>129</v>
      </c>
      <c r="AU127" s="17" t="s">
        <v>79</v>
      </c>
    </row>
    <row r="128" spans="2:65" s="1" customFormat="1" ht="24.2" customHeight="1">
      <c r="B128" s="32"/>
      <c r="C128" s="123" t="s">
        <v>186</v>
      </c>
      <c r="D128" s="123" t="s">
        <v>121</v>
      </c>
      <c r="E128" s="124" t="s">
        <v>187</v>
      </c>
      <c r="F128" s="125" t="s">
        <v>188</v>
      </c>
      <c r="G128" s="126" t="s">
        <v>182</v>
      </c>
      <c r="H128" s="127">
        <v>1.385</v>
      </c>
      <c r="I128" s="128"/>
      <c r="J128" s="129">
        <f>ROUND(I128*H128,2)</f>
        <v>0</v>
      </c>
      <c r="K128" s="130"/>
      <c r="L128" s="32"/>
      <c r="M128" s="131" t="s">
        <v>19</v>
      </c>
      <c r="N128" s="132" t="s">
        <v>43</v>
      </c>
      <c r="P128" s="133">
        <f>O128*H128</f>
        <v>0</v>
      </c>
      <c r="Q128" s="133">
        <v>0</v>
      </c>
      <c r="R128" s="133">
        <f>Q128*H128</f>
        <v>0</v>
      </c>
      <c r="S128" s="133">
        <v>0</v>
      </c>
      <c r="T128" s="134">
        <f>S128*H128</f>
        <v>0</v>
      </c>
      <c r="AR128" s="135" t="s">
        <v>125</v>
      </c>
      <c r="AT128" s="135" t="s">
        <v>121</v>
      </c>
      <c r="AU128" s="135" t="s">
        <v>79</v>
      </c>
      <c r="AY128" s="17" t="s">
        <v>118</v>
      </c>
      <c r="BE128" s="136">
        <f>IF(N128="základní",J128,0)</f>
        <v>0</v>
      </c>
      <c r="BF128" s="136">
        <f>IF(N128="snížená",J128,0)</f>
        <v>0</v>
      </c>
      <c r="BG128" s="136">
        <f>IF(N128="zákl. přenesená",J128,0)</f>
        <v>0</v>
      </c>
      <c r="BH128" s="136">
        <f>IF(N128="sníž. přenesená",J128,0)</f>
        <v>0</v>
      </c>
      <c r="BI128" s="136">
        <f>IF(N128="nulová",J128,0)</f>
        <v>0</v>
      </c>
      <c r="BJ128" s="17" t="s">
        <v>77</v>
      </c>
      <c r="BK128" s="136">
        <f>ROUND(I128*H128,2)</f>
        <v>0</v>
      </c>
      <c r="BL128" s="17" t="s">
        <v>125</v>
      </c>
      <c r="BM128" s="135" t="s">
        <v>189</v>
      </c>
    </row>
    <row r="129" spans="2:65" s="1" customFormat="1" ht="19.5">
      <c r="B129" s="32"/>
      <c r="D129" s="137" t="s">
        <v>127</v>
      </c>
      <c r="F129" s="138" t="s">
        <v>190</v>
      </c>
      <c r="I129" s="139"/>
      <c r="L129" s="32"/>
      <c r="M129" s="140"/>
      <c r="T129" s="53"/>
      <c r="AT129" s="17" t="s">
        <v>127</v>
      </c>
      <c r="AU129" s="17" t="s">
        <v>79</v>
      </c>
    </row>
    <row r="130" spans="2:65" s="1" customFormat="1">
      <c r="B130" s="32"/>
      <c r="D130" s="141" t="s">
        <v>129</v>
      </c>
      <c r="F130" s="142" t="s">
        <v>191</v>
      </c>
      <c r="I130" s="139"/>
      <c r="L130" s="32"/>
      <c r="M130" s="140"/>
      <c r="T130" s="53"/>
      <c r="AT130" s="17" t="s">
        <v>129</v>
      </c>
      <c r="AU130" s="17" t="s">
        <v>79</v>
      </c>
    </row>
    <row r="131" spans="2:65" s="1" customFormat="1" ht="33" customHeight="1">
      <c r="B131" s="32"/>
      <c r="C131" s="123" t="s">
        <v>192</v>
      </c>
      <c r="D131" s="123" t="s">
        <v>121</v>
      </c>
      <c r="E131" s="124" t="s">
        <v>193</v>
      </c>
      <c r="F131" s="125" t="s">
        <v>194</v>
      </c>
      <c r="G131" s="126" t="s">
        <v>182</v>
      </c>
      <c r="H131" s="127">
        <v>29.106000000000002</v>
      </c>
      <c r="I131" s="128"/>
      <c r="J131" s="129">
        <f>ROUND(I131*H131,2)</f>
        <v>0</v>
      </c>
      <c r="K131" s="130"/>
      <c r="L131" s="32"/>
      <c r="M131" s="131" t="s">
        <v>19</v>
      </c>
      <c r="N131" s="132" t="s">
        <v>43</v>
      </c>
      <c r="P131" s="133">
        <f>O131*H131</f>
        <v>0</v>
      </c>
      <c r="Q131" s="133">
        <v>0</v>
      </c>
      <c r="R131" s="133">
        <f>Q131*H131</f>
        <v>0</v>
      </c>
      <c r="S131" s="133">
        <v>0</v>
      </c>
      <c r="T131" s="134">
        <f>S131*H131</f>
        <v>0</v>
      </c>
      <c r="AR131" s="135" t="s">
        <v>125</v>
      </c>
      <c r="AT131" s="135" t="s">
        <v>121</v>
      </c>
      <c r="AU131" s="135" t="s">
        <v>79</v>
      </c>
      <c r="AY131" s="17" t="s">
        <v>118</v>
      </c>
      <c r="BE131" s="136">
        <f>IF(N131="základní",J131,0)</f>
        <v>0</v>
      </c>
      <c r="BF131" s="136">
        <f>IF(N131="snížená",J131,0)</f>
        <v>0</v>
      </c>
      <c r="BG131" s="136">
        <f>IF(N131="zákl. přenesená",J131,0)</f>
        <v>0</v>
      </c>
      <c r="BH131" s="136">
        <f>IF(N131="sníž. přenesená",J131,0)</f>
        <v>0</v>
      </c>
      <c r="BI131" s="136">
        <f>IF(N131="nulová",J131,0)</f>
        <v>0</v>
      </c>
      <c r="BJ131" s="17" t="s">
        <v>77</v>
      </c>
      <c r="BK131" s="136">
        <f>ROUND(I131*H131,2)</f>
        <v>0</v>
      </c>
      <c r="BL131" s="17" t="s">
        <v>125</v>
      </c>
      <c r="BM131" s="135" t="s">
        <v>195</v>
      </c>
    </row>
    <row r="132" spans="2:65" s="1" customFormat="1" ht="29.25">
      <c r="B132" s="32"/>
      <c r="D132" s="137" t="s">
        <v>127</v>
      </c>
      <c r="F132" s="138" t="s">
        <v>196</v>
      </c>
      <c r="I132" s="139"/>
      <c r="L132" s="32"/>
      <c r="M132" s="140"/>
      <c r="T132" s="53"/>
      <c r="AT132" s="17" t="s">
        <v>127</v>
      </c>
      <c r="AU132" s="17" t="s">
        <v>79</v>
      </c>
    </row>
    <row r="133" spans="2:65" s="1" customFormat="1">
      <c r="B133" s="32"/>
      <c r="D133" s="141" t="s">
        <v>129</v>
      </c>
      <c r="F133" s="142" t="s">
        <v>197</v>
      </c>
      <c r="I133" s="139"/>
      <c r="L133" s="32"/>
      <c r="M133" s="140"/>
      <c r="T133" s="53"/>
      <c r="AT133" s="17" t="s">
        <v>129</v>
      </c>
      <c r="AU133" s="17" t="s">
        <v>79</v>
      </c>
    </row>
    <row r="134" spans="2:65" s="12" customFormat="1">
      <c r="B134" s="143"/>
      <c r="D134" s="137" t="s">
        <v>149</v>
      </c>
      <c r="E134" s="144" t="s">
        <v>19</v>
      </c>
      <c r="F134" s="145" t="s">
        <v>198</v>
      </c>
      <c r="H134" s="146">
        <v>29.106000000000002</v>
      </c>
      <c r="I134" s="147"/>
      <c r="L134" s="143"/>
      <c r="M134" s="148"/>
      <c r="T134" s="149"/>
      <c r="AT134" s="144" t="s">
        <v>149</v>
      </c>
      <c r="AU134" s="144" t="s">
        <v>79</v>
      </c>
      <c r="AV134" s="12" t="s">
        <v>79</v>
      </c>
      <c r="AW134" s="12" t="s">
        <v>34</v>
      </c>
      <c r="AX134" s="12" t="s">
        <v>72</v>
      </c>
      <c r="AY134" s="144" t="s">
        <v>118</v>
      </c>
    </row>
    <row r="135" spans="2:65" s="13" customFormat="1">
      <c r="B135" s="150"/>
      <c r="D135" s="137" t="s">
        <v>149</v>
      </c>
      <c r="E135" s="151" t="s">
        <v>19</v>
      </c>
      <c r="F135" s="152" t="s">
        <v>151</v>
      </c>
      <c r="H135" s="153">
        <v>29.106000000000002</v>
      </c>
      <c r="I135" s="154"/>
      <c r="L135" s="150"/>
      <c r="M135" s="155"/>
      <c r="T135" s="156"/>
      <c r="AT135" s="151" t="s">
        <v>149</v>
      </c>
      <c r="AU135" s="151" t="s">
        <v>79</v>
      </c>
      <c r="AV135" s="13" t="s">
        <v>119</v>
      </c>
      <c r="AW135" s="13" t="s">
        <v>34</v>
      </c>
      <c r="AX135" s="13" t="s">
        <v>77</v>
      </c>
      <c r="AY135" s="151" t="s">
        <v>118</v>
      </c>
    </row>
    <row r="136" spans="2:65" s="1" customFormat="1" ht="33" customHeight="1">
      <c r="B136" s="32"/>
      <c r="C136" s="123" t="s">
        <v>8</v>
      </c>
      <c r="D136" s="123" t="s">
        <v>121</v>
      </c>
      <c r="E136" s="124" t="s">
        <v>199</v>
      </c>
      <c r="F136" s="125" t="s">
        <v>200</v>
      </c>
      <c r="G136" s="126" t="s">
        <v>182</v>
      </c>
      <c r="H136" s="127">
        <v>0.71</v>
      </c>
      <c r="I136" s="128"/>
      <c r="J136" s="129">
        <f>ROUND(I136*H136,2)</f>
        <v>0</v>
      </c>
      <c r="K136" s="130"/>
      <c r="L136" s="32"/>
      <c r="M136" s="131" t="s">
        <v>19</v>
      </c>
      <c r="N136" s="132" t="s">
        <v>43</v>
      </c>
      <c r="P136" s="133">
        <f>O136*H136</f>
        <v>0</v>
      </c>
      <c r="Q136" s="133">
        <v>0</v>
      </c>
      <c r="R136" s="133">
        <f>Q136*H136</f>
        <v>0</v>
      </c>
      <c r="S136" s="133">
        <v>0</v>
      </c>
      <c r="T136" s="134">
        <f>S136*H136</f>
        <v>0</v>
      </c>
      <c r="AR136" s="135" t="s">
        <v>125</v>
      </c>
      <c r="AT136" s="135" t="s">
        <v>121</v>
      </c>
      <c r="AU136" s="135" t="s">
        <v>79</v>
      </c>
      <c r="AY136" s="17" t="s">
        <v>118</v>
      </c>
      <c r="BE136" s="136">
        <f>IF(N136="základní",J136,0)</f>
        <v>0</v>
      </c>
      <c r="BF136" s="136">
        <f>IF(N136="snížená",J136,0)</f>
        <v>0</v>
      </c>
      <c r="BG136" s="136">
        <f>IF(N136="zákl. přenesená",J136,0)</f>
        <v>0</v>
      </c>
      <c r="BH136" s="136">
        <f>IF(N136="sníž. přenesená",J136,0)</f>
        <v>0</v>
      </c>
      <c r="BI136" s="136">
        <f>IF(N136="nulová",J136,0)</f>
        <v>0</v>
      </c>
      <c r="BJ136" s="17" t="s">
        <v>77</v>
      </c>
      <c r="BK136" s="136">
        <f>ROUND(I136*H136,2)</f>
        <v>0</v>
      </c>
      <c r="BL136" s="17" t="s">
        <v>125</v>
      </c>
      <c r="BM136" s="135" t="s">
        <v>201</v>
      </c>
    </row>
    <row r="137" spans="2:65" s="1" customFormat="1" ht="19.5">
      <c r="B137" s="32"/>
      <c r="D137" s="137" t="s">
        <v>127</v>
      </c>
      <c r="F137" s="138" t="s">
        <v>202</v>
      </c>
      <c r="I137" s="139"/>
      <c r="L137" s="32"/>
      <c r="M137" s="140"/>
      <c r="T137" s="53"/>
      <c r="AT137" s="17" t="s">
        <v>127</v>
      </c>
      <c r="AU137" s="17" t="s">
        <v>79</v>
      </c>
    </row>
    <row r="138" spans="2:65" s="1" customFormat="1">
      <c r="B138" s="32"/>
      <c r="D138" s="141" t="s">
        <v>129</v>
      </c>
      <c r="F138" s="142" t="s">
        <v>203</v>
      </c>
      <c r="I138" s="139"/>
      <c r="L138" s="32"/>
      <c r="M138" s="140"/>
      <c r="T138" s="53"/>
      <c r="AT138" s="17" t="s">
        <v>129</v>
      </c>
      <c r="AU138" s="17" t="s">
        <v>79</v>
      </c>
    </row>
    <row r="139" spans="2:65" s="12" customFormat="1">
      <c r="B139" s="143"/>
      <c r="D139" s="137" t="s">
        <v>149</v>
      </c>
      <c r="E139" s="144" t="s">
        <v>19</v>
      </c>
      <c r="F139" s="145" t="s">
        <v>204</v>
      </c>
      <c r="H139" s="146">
        <v>0.71</v>
      </c>
      <c r="I139" s="147"/>
      <c r="L139" s="143"/>
      <c r="M139" s="148"/>
      <c r="T139" s="149"/>
      <c r="AT139" s="144" t="s">
        <v>149</v>
      </c>
      <c r="AU139" s="144" t="s">
        <v>79</v>
      </c>
      <c r="AV139" s="12" t="s">
        <v>79</v>
      </c>
      <c r="AW139" s="12" t="s">
        <v>34</v>
      </c>
      <c r="AX139" s="12" t="s">
        <v>72</v>
      </c>
      <c r="AY139" s="144" t="s">
        <v>118</v>
      </c>
    </row>
    <row r="140" spans="2:65" s="13" customFormat="1">
      <c r="B140" s="150"/>
      <c r="D140" s="137" t="s">
        <v>149</v>
      </c>
      <c r="E140" s="151" t="s">
        <v>19</v>
      </c>
      <c r="F140" s="152" t="s">
        <v>151</v>
      </c>
      <c r="H140" s="153">
        <v>0.71</v>
      </c>
      <c r="I140" s="154"/>
      <c r="L140" s="150"/>
      <c r="M140" s="155"/>
      <c r="T140" s="156"/>
      <c r="AT140" s="151" t="s">
        <v>149</v>
      </c>
      <c r="AU140" s="151" t="s">
        <v>79</v>
      </c>
      <c r="AV140" s="13" t="s">
        <v>119</v>
      </c>
      <c r="AW140" s="13" t="s">
        <v>34</v>
      </c>
      <c r="AX140" s="13" t="s">
        <v>77</v>
      </c>
      <c r="AY140" s="151" t="s">
        <v>118</v>
      </c>
    </row>
    <row r="141" spans="2:65" s="1" customFormat="1" ht="33" customHeight="1">
      <c r="B141" s="32"/>
      <c r="C141" s="123" t="s">
        <v>205</v>
      </c>
      <c r="D141" s="123" t="s">
        <v>121</v>
      </c>
      <c r="E141" s="124" t="s">
        <v>206</v>
      </c>
      <c r="F141" s="125" t="s">
        <v>207</v>
      </c>
      <c r="G141" s="126" t="s">
        <v>182</v>
      </c>
      <c r="H141" s="127">
        <v>0.22</v>
      </c>
      <c r="I141" s="128"/>
      <c r="J141" s="129">
        <f>ROUND(I141*H141,2)</f>
        <v>0</v>
      </c>
      <c r="K141" s="130"/>
      <c r="L141" s="32"/>
      <c r="M141" s="131" t="s">
        <v>19</v>
      </c>
      <c r="N141" s="132" t="s">
        <v>43</v>
      </c>
      <c r="P141" s="133">
        <f>O141*H141</f>
        <v>0</v>
      </c>
      <c r="Q141" s="133">
        <v>0</v>
      </c>
      <c r="R141" s="133">
        <f>Q141*H141</f>
        <v>0</v>
      </c>
      <c r="S141" s="133">
        <v>0</v>
      </c>
      <c r="T141" s="134">
        <f>S141*H141</f>
        <v>0</v>
      </c>
      <c r="AR141" s="135" t="s">
        <v>125</v>
      </c>
      <c r="AT141" s="135" t="s">
        <v>121</v>
      </c>
      <c r="AU141" s="135" t="s">
        <v>79</v>
      </c>
      <c r="AY141" s="17" t="s">
        <v>118</v>
      </c>
      <c r="BE141" s="136">
        <f>IF(N141="základní",J141,0)</f>
        <v>0</v>
      </c>
      <c r="BF141" s="136">
        <f>IF(N141="snížená",J141,0)</f>
        <v>0</v>
      </c>
      <c r="BG141" s="136">
        <f>IF(N141="zákl. přenesená",J141,0)</f>
        <v>0</v>
      </c>
      <c r="BH141" s="136">
        <f>IF(N141="sníž. přenesená",J141,0)</f>
        <v>0</v>
      </c>
      <c r="BI141" s="136">
        <f>IF(N141="nulová",J141,0)</f>
        <v>0</v>
      </c>
      <c r="BJ141" s="17" t="s">
        <v>77</v>
      </c>
      <c r="BK141" s="136">
        <f>ROUND(I141*H141,2)</f>
        <v>0</v>
      </c>
      <c r="BL141" s="17" t="s">
        <v>125</v>
      </c>
      <c r="BM141" s="135" t="s">
        <v>208</v>
      </c>
    </row>
    <row r="142" spans="2:65" s="1" customFormat="1" ht="29.25">
      <c r="B142" s="32"/>
      <c r="D142" s="137" t="s">
        <v>127</v>
      </c>
      <c r="F142" s="138" t="s">
        <v>209</v>
      </c>
      <c r="I142" s="139"/>
      <c r="L142" s="32"/>
      <c r="M142" s="140"/>
      <c r="T142" s="53"/>
      <c r="AT142" s="17" t="s">
        <v>127</v>
      </c>
      <c r="AU142" s="17" t="s">
        <v>79</v>
      </c>
    </row>
    <row r="143" spans="2:65" s="1" customFormat="1">
      <c r="B143" s="32"/>
      <c r="D143" s="141" t="s">
        <v>129</v>
      </c>
      <c r="F143" s="142" t="s">
        <v>210</v>
      </c>
      <c r="I143" s="139"/>
      <c r="L143" s="32"/>
      <c r="M143" s="140"/>
      <c r="T143" s="53"/>
      <c r="AT143" s="17" t="s">
        <v>129</v>
      </c>
      <c r="AU143" s="17" t="s">
        <v>79</v>
      </c>
    </row>
    <row r="144" spans="2:65" s="12" customFormat="1">
      <c r="B144" s="143"/>
      <c r="D144" s="137" t="s">
        <v>149</v>
      </c>
      <c r="E144" s="144" t="s">
        <v>19</v>
      </c>
      <c r="F144" s="145" t="s">
        <v>211</v>
      </c>
      <c r="H144" s="146">
        <v>0.22</v>
      </c>
      <c r="I144" s="147"/>
      <c r="L144" s="143"/>
      <c r="M144" s="148"/>
      <c r="T144" s="149"/>
      <c r="AT144" s="144" t="s">
        <v>149</v>
      </c>
      <c r="AU144" s="144" t="s">
        <v>79</v>
      </c>
      <c r="AV144" s="12" t="s">
        <v>79</v>
      </c>
      <c r="AW144" s="12" t="s">
        <v>34</v>
      </c>
      <c r="AX144" s="12" t="s">
        <v>72</v>
      </c>
      <c r="AY144" s="144" t="s">
        <v>118</v>
      </c>
    </row>
    <row r="145" spans="2:65" s="13" customFormat="1">
      <c r="B145" s="150"/>
      <c r="D145" s="137" t="s">
        <v>149</v>
      </c>
      <c r="E145" s="151" t="s">
        <v>19</v>
      </c>
      <c r="F145" s="152" t="s">
        <v>151</v>
      </c>
      <c r="H145" s="153">
        <v>0.22</v>
      </c>
      <c r="I145" s="154"/>
      <c r="L145" s="150"/>
      <c r="M145" s="155"/>
      <c r="T145" s="156"/>
      <c r="AT145" s="151" t="s">
        <v>149</v>
      </c>
      <c r="AU145" s="151" t="s">
        <v>79</v>
      </c>
      <c r="AV145" s="13" t="s">
        <v>119</v>
      </c>
      <c r="AW145" s="13" t="s">
        <v>34</v>
      </c>
      <c r="AX145" s="13" t="s">
        <v>77</v>
      </c>
      <c r="AY145" s="151" t="s">
        <v>118</v>
      </c>
    </row>
    <row r="146" spans="2:65" s="1" customFormat="1" ht="37.9" customHeight="1">
      <c r="B146" s="32"/>
      <c r="C146" s="123" t="s">
        <v>212</v>
      </c>
      <c r="D146" s="123" t="s">
        <v>121</v>
      </c>
      <c r="E146" s="124" t="s">
        <v>213</v>
      </c>
      <c r="F146" s="125" t="s">
        <v>214</v>
      </c>
      <c r="G146" s="126" t="s">
        <v>182</v>
      </c>
      <c r="H146" s="127">
        <v>3.5999999999999997E-2</v>
      </c>
      <c r="I146" s="128"/>
      <c r="J146" s="129">
        <f>ROUND(I146*H146,2)</f>
        <v>0</v>
      </c>
      <c r="K146" s="130"/>
      <c r="L146" s="32"/>
      <c r="M146" s="131" t="s">
        <v>19</v>
      </c>
      <c r="N146" s="132" t="s">
        <v>43</v>
      </c>
      <c r="P146" s="133">
        <f>O146*H146</f>
        <v>0</v>
      </c>
      <c r="Q146" s="133">
        <v>0</v>
      </c>
      <c r="R146" s="133">
        <f>Q146*H146</f>
        <v>0</v>
      </c>
      <c r="S146" s="133">
        <v>0</v>
      </c>
      <c r="T146" s="134">
        <f>S146*H146</f>
        <v>0</v>
      </c>
      <c r="AR146" s="135" t="s">
        <v>125</v>
      </c>
      <c r="AT146" s="135" t="s">
        <v>121</v>
      </c>
      <c r="AU146" s="135" t="s">
        <v>79</v>
      </c>
      <c r="AY146" s="17" t="s">
        <v>118</v>
      </c>
      <c r="BE146" s="136">
        <f>IF(N146="základní",J146,0)</f>
        <v>0</v>
      </c>
      <c r="BF146" s="136">
        <f>IF(N146="snížená",J146,0)</f>
        <v>0</v>
      </c>
      <c r="BG146" s="136">
        <f>IF(N146="zákl. přenesená",J146,0)</f>
        <v>0</v>
      </c>
      <c r="BH146" s="136">
        <f>IF(N146="sníž. přenesená",J146,0)</f>
        <v>0</v>
      </c>
      <c r="BI146" s="136">
        <f>IF(N146="nulová",J146,0)</f>
        <v>0</v>
      </c>
      <c r="BJ146" s="17" t="s">
        <v>77</v>
      </c>
      <c r="BK146" s="136">
        <f>ROUND(I146*H146,2)</f>
        <v>0</v>
      </c>
      <c r="BL146" s="17" t="s">
        <v>125</v>
      </c>
      <c r="BM146" s="135" t="s">
        <v>215</v>
      </c>
    </row>
    <row r="147" spans="2:65" s="1" customFormat="1" ht="29.25">
      <c r="B147" s="32"/>
      <c r="D147" s="137" t="s">
        <v>127</v>
      </c>
      <c r="F147" s="138" t="s">
        <v>216</v>
      </c>
      <c r="I147" s="139"/>
      <c r="L147" s="32"/>
      <c r="M147" s="140"/>
      <c r="T147" s="53"/>
      <c r="AT147" s="17" t="s">
        <v>127</v>
      </c>
      <c r="AU147" s="17" t="s">
        <v>79</v>
      </c>
    </row>
    <row r="148" spans="2:65" s="1" customFormat="1">
      <c r="B148" s="32"/>
      <c r="D148" s="141" t="s">
        <v>129</v>
      </c>
      <c r="F148" s="142" t="s">
        <v>217</v>
      </c>
      <c r="I148" s="139"/>
      <c r="L148" s="32"/>
      <c r="M148" s="140"/>
      <c r="T148" s="53"/>
      <c r="AT148" s="17" t="s">
        <v>129</v>
      </c>
      <c r="AU148" s="17" t="s">
        <v>79</v>
      </c>
    </row>
    <row r="149" spans="2:65" s="1" customFormat="1" ht="33" customHeight="1">
      <c r="B149" s="32"/>
      <c r="C149" s="123" t="s">
        <v>218</v>
      </c>
      <c r="D149" s="123" t="s">
        <v>121</v>
      </c>
      <c r="E149" s="124" t="s">
        <v>219</v>
      </c>
      <c r="F149" s="125" t="s">
        <v>220</v>
      </c>
      <c r="G149" s="126" t="s">
        <v>182</v>
      </c>
      <c r="H149" s="127">
        <v>0.35799999999999998</v>
      </c>
      <c r="I149" s="128"/>
      <c r="J149" s="129">
        <f>ROUND(I149*H149,2)</f>
        <v>0</v>
      </c>
      <c r="K149" s="130"/>
      <c r="L149" s="32"/>
      <c r="M149" s="131" t="s">
        <v>19</v>
      </c>
      <c r="N149" s="132" t="s">
        <v>43</v>
      </c>
      <c r="P149" s="133">
        <f>O149*H149</f>
        <v>0</v>
      </c>
      <c r="Q149" s="133">
        <v>0</v>
      </c>
      <c r="R149" s="133">
        <f>Q149*H149</f>
        <v>0</v>
      </c>
      <c r="S149" s="133">
        <v>0</v>
      </c>
      <c r="T149" s="134">
        <f>S149*H149</f>
        <v>0</v>
      </c>
      <c r="AR149" s="135" t="s">
        <v>125</v>
      </c>
      <c r="AT149" s="135" t="s">
        <v>121</v>
      </c>
      <c r="AU149" s="135" t="s">
        <v>79</v>
      </c>
      <c r="AY149" s="17" t="s">
        <v>118</v>
      </c>
      <c r="BE149" s="136">
        <f>IF(N149="základní",J149,0)</f>
        <v>0</v>
      </c>
      <c r="BF149" s="136">
        <f>IF(N149="snížená",J149,0)</f>
        <v>0</v>
      </c>
      <c r="BG149" s="136">
        <f>IF(N149="zákl. přenesená",J149,0)</f>
        <v>0</v>
      </c>
      <c r="BH149" s="136">
        <f>IF(N149="sníž. přenesená",J149,0)</f>
        <v>0</v>
      </c>
      <c r="BI149" s="136">
        <f>IF(N149="nulová",J149,0)</f>
        <v>0</v>
      </c>
      <c r="BJ149" s="17" t="s">
        <v>77</v>
      </c>
      <c r="BK149" s="136">
        <f>ROUND(I149*H149,2)</f>
        <v>0</v>
      </c>
      <c r="BL149" s="17" t="s">
        <v>125</v>
      </c>
      <c r="BM149" s="135" t="s">
        <v>221</v>
      </c>
    </row>
    <row r="150" spans="2:65" s="1" customFormat="1" ht="29.25">
      <c r="B150" s="32"/>
      <c r="D150" s="137" t="s">
        <v>127</v>
      </c>
      <c r="F150" s="138" t="s">
        <v>222</v>
      </c>
      <c r="I150" s="139"/>
      <c r="L150" s="32"/>
      <c r="M150" s="140"/>
      <c r="T150" s="53"/>
      <c r="AT150" s="17" t="s">
        <v>127</v>
      </c>
      <c r="AU150" s="17" t="s">
        <v>79</v>
      </c>
    </row>
    <row r="151" spans="2:65" s="1" customFormat="1">
      <c r="B151" s="32"/>
      <c r="D151" s="141" t="s">
        <v>129</v>
      </c>
      <c r="F151" s="142" t="s">
        <v>223</v>
      </c>
      <c r="I151" s="139"/>
      <c r="L151" s="32"/>
      <c r="M151" s="140"/>
      <c r="T151" s="53"/>
      <c r="AT151" s="17" t="s">
        <v>129</v>
      </c>
      <c r="AU151" s="17" t="s">
        <v>79</v>
      </c>
    </row>
    <row r="152" spans="2:65" s="12" customFormat="1">
      <c r="B152" s="143"/>
      <c r="D152" s="137" t="s">
        <v>149</v>
      </c>
      <c r="E152" s="144" t="s">
        <v>19</v>
      </c>
      <c r="F152" s="145" t="s">
        <v>224</v>
      </c>
      <c r="H152" s="146">
        <v>0.35799999999999998</v>
      </c>
      <c r="I152" s="147"/>
      <c r="L152" s="143"/>
      <c r="M152" s="148"/>
      <c r="T152" s="149"/>
      <c r="AT152" s="144" t="s">
        <v>149</v>
      </c>
      <c r="AU152" s="144" t="s">
        <v>79</v>
      </c>
      <c r="AV152" s="12" t="s">
        <v>79</v>
      </c>
      <c r="AW152" s="12" t="s">
        <v>34</v>
      </c>
      <c r="AX152" s="12" t="s">
        <v>72</v>
      </c>
      <c r="AY152" s="144" t="s">
        <v>118</v>
      </c>
    </row>
    <row r="153" spans="2:65" s="13" customFormat="1">
      <c r="B153" s="150"/>
      <c r="D153" s="137" t="s">
        <v>149</v>
      </c>
      <c r="E153" s="151" t="s">
        <v>19</v>
      </c>
      <c r="F153" s="152" t="s">
        <v>151</v>
      </c>
      <c r="H153" s="153">
        <v>0.35799999999999998</v>
      </c>
      <c r="I153" s="154"/>
      <c r="L153" s="150"/>
      <c r="M153" s="155"/>
      <c r="T153" s="156"/>
      <c r="AT153" s="151" t="s">
        <v>149</v>
      </c>
      <c r="AU153" s="151" t="s">
        <v>79</v>
      </c>
      <c r="AV153" s="13" t="s">
        <v>119</v>
      </c>
      <c r="AW153" s="13" t="s">
        <v>34</v>
      </c>
      <c r="AX153" s="13" t="s">
        <v>77</v>
      </c>
      <c r="AY153" s="151" t="s">
        <v>118</v>
      </c>
    </row>
    <row r="154" spans="2:65" s="11" customFormat="1" ht="22.9" customHeight="1">
      <c r="B154" s="111"/>
      <c r="D154" s="112" t="s">
        <v>71</v>
      </c>
      <c r="E154" s="121" t="s">
        <v>225</v>
      </c>
      <c r="F154" s="121" t="s">
        <v>226</v>
      </c>
      <c r="I154" s="114"/>
      <c r="J154" s="122">
        <f>BK154</f>
        <v>0</v>
      </c>
      <c r="L154" s="111"/>
      <c r="M154" s="116"/>
      <c r="P154" s="117">
        <f>SUM(P155:P157)</f>
        <v>0</v>
      </c>
      <c r="R154" s="117">
        <f>SUM(R155:R157)</f>
        <v>0</v>
      </c>
      <c r="T154" s="118">
        <f>SUM(T155:T157)</f>
        <v>0</v>
      </c>
      <c r="AR154" s="112" t="s">
        <v>77</v>
      </c>
      <c r="AT154" s="119" t="s">
        <v>71</v>
      </c>
      <c r="AU154" s="119" t="s">
        <v>77</v>
      </c>
      <c r="AY154" s="112" t="s">
        <v>118</v>
      </c>
      <c r="BK154" s="120">
        <f>SUM(BK155:BK157)</f>
        <v>0</v>
      </c>
    </row>
    <row r="155" spans="2:65" s="1" customFormat="1" ht="24.2" customHeight="1">
      <c r="B155" s="32"/>
      <c r="C155" s="123" t="s">
        <v>227</v>
      </c>
      <c r="D155" s="123" t="s">
        <v>121</v>
      </c>
      <c r="E155" s="124" t="s">
        <v>228</v>
      </c>
      <c r="F155" s="125" t="s">
        <v>229</v>
      </c>
      <c r="G155" s="126" t="s">
        <v>182</v>
      </c>
      <c r="H155" s="127">
        <v>0.96399999999999997</v>
      </c>
      <c r="I155" s="128"/>
      <c r="J155" s="129">
        <f>ROUND(I155*H155,2)</f>
        <v>0</v>
      </c>
      <c r="K155" s="130"/>
      <c r="L155" s="32"/>
      <c r="M155" s="131" t="s">
        <v>19</v>
      </c>
      <c r="N155" s="132" t="s">
        <v>43</v>
      </c>
      <c r="P155" s="133">
        <f>O155*H155</f>
        <v>0</v>
      </c>
      <c r="Q155" s="133">
        <v>0</v>
      </c>
      <c r="R155" s="133">
        <f>Q155*H155</f>
        <v>0</v>
      </c>
      <c r="S155" s="133">
        <v>0</v>
      </c>
      <c r="T155" s="134">
        <f>S155*H155</f>
        <v>0</v>
      </c>
      <c r="AR155" s="135" t="s">
        <v>125</v>
      </c>
      <c r="AT155" s="135" t="s">
        <v>121</v>
      </c>
      <c r="AU155" s="135" t="s">
        <v>79</v>
      </c>
      <c r="AY155" s="17" t="s">
        <v>118</v>
      </c>
      <c r="BE155" s="136">
        <f>IF(N155="základní",J155,0)</f>
        <v>0</v>
      </c>
      <c r="BF155" s="136">
        <f>IF(N155="snížená",J155,0)</f>
        <v>0</v>
      </c>
      <c r="BG155" s="136">
        <f>IF(N155="zákl. přenesená",J155,0)</f>
        <v>0</v>
      </c>
      <c r="BH155" s="136">
        <f>IF(N155="sníž. přenesená",J155,0)</f>
        <v>0</v>
      </c>
      <c r="BI155" s="136">
        <f>IF(N155="nulová",J155,0)</f>
        <v>0</v>
      </c>
      <c r="BJ155" s="17" t="s">
        <v>77</v>
      </c>
      <c r="BK155" s="136">
        <f>ROUND(I155*H155,2)</f>
        <v>0</v>
      </c>
      <c r="BL155" s="17" t="s">
        <v>125</v>
      </c>
      <c r="BM155" s="135" t="s">
        <v>230</v>
      </c>
    </row>
    <row r="156" spans="2:65" s="1" customFormat="1" ht="39">
      <c r="B156" s="32"/>
      <c r="D156" s="137" t="s">
        <v>127</v>
      </c>
      <c r="F156" s="138" t="s">
        <v>231</v>
      </c>
      <c r="I156" s="139"/>
      <c r="L156" s="32"/>
      <c r="M156" s="140"/>
      <c r="T156" s="53"/>
      <c r="AT156" s="17" t="s">
        <v>127</v>
      </c>
      <c r="AU156" s="17" t="s">
        <v>79</v>
      </c>
    </row>
    <row r="157" spans="2:65" s="1" customFormat="1">
      <c r="B157" s="32"/>
      <c r="D157" s="141" t="s">
        <v>129</v>
      </c>
      <c r="F157" s="142" t="s">
        <v>232</v>
      </c>
      <c r="I157" s="139"/>
      <c r="L157" s="32"/>
      <c r="M157" s="140"/>
      <c r="T157" s="53"/>
      <c r="AT157" s="17" t="s">
        <v>129</v>
      </c>
      <c r="AU157" s="17" t="s">
        <v>79</v>
      </c>
    </row>
    <row r="158" spans="2:65" s="11" customFormat="1" ht="25.9" customHeight="1">
      <c r="B158" s="111"/>
      <c r="D158" s="112" t="s">
        <v>71</v>
      </c>
      <c r="E158" s="113" t="s">
        <v>233</v>
      </c>
      <c r="F158" s="113" t="s">
        <v>234</v>
      </c>
      <c r="I158" s="114"/>
      <c r="J158" s="115">
        <f>BK158</f>
        <v>0</v>
      </c>
      <c r="L158" s="111"/>
      <c r="M158" s="116"/>
      <c r="P158" s="117">
        <f>P159+P162+P175+P184+P188+P196+P200+P213+P253+P268</f>
        <v>0</v>
      </c>
      <c r="R158" s="117">
        <f>R159+R162+R175+R184+R188+R196+R200+R213+R253+R268</f>
        <v>0.61395935999999995</v>
      </c>
      <c r="T158" s="118">
        <f>T159+T162+T175+T184+T188+T196+T200+T213+T253+T268</f>
        <v>0.74895400000000012</v>
      </c>
      <c r="AR158" s="112" t="s">
        <v>79</v>
      </c>
      <c r="AT158" s="119" t="s">
        <v>71</v>
      </c>
      <c r="AU158" s="119" t="s">
        <v>72</v>
      </c>
      <c r="AY158" s="112" t="s">
        <v>118</v>
      </c>
      <c r="BK158" s="120">
        <f>BK159+BK162+BK175+BK184+BK188+BK196+BK200+BK213+BK253+BK268</f>
        <v>0</v>
      </c>
    </row>
    <row r="159" spans="2:65" s="11" customFormat="1" ht="22.9" customHeight="1">
      <c r="B159" s="111"/>
      <c r="D159" s="112" t="s">
        <v>71</v>
      </c>
      <c r="E159" s="121" t="s">
        <v>235</v>
      </c>
      <c r="F159" s="121" t="s">
        <v>236</v>
      </c>
      <c r="I159" s="114"/>
      <c r="J159" s="122">
        <f>BK159</f>
        <v>0</v>
      </c>
      <c r="L159" s="111"/>
      <c r="M159" s="116"/>
      <c r="P159" s="117">
        <f>SUM(P160:P161)</f>
        <v>0</v>
      </c>
      <c r="R159" s="117">
        <f>SUM(R160:R161)</f>
        <v>0</v>
      </c>
      <c r="T159" s="118">
        <f>SUM(T160:T161)</f>
        <v>0</v>
      </c>
      <c r="AR159" s="112" t="s">
        <v>79</v>
      </c>
      <c r="AT159" s="119" t="s">
        <v>71</v>
      </c>
      <c r="AU159" s="119" t="s">
        <v>77</v>
      </c>
      <c r="AY159" s="112" t="s">
        <v>118</v>
      </c>
      <c r="BK159" s="120">
        <f>SUM(BK160:BK161)</f>
        <v>0</v>
      </c>
    </row>
    <row r="160" spans="2:65" s="1" customFormat="1" ht="16.5" customHeight="1">
      <c r="B160" s="32"/>
      <c r="C160" s="123" t="s">
        <v>237</v>
      </c>
      <c r="D160" s="123" t="s">
        <v>121</v>
      </c>
      <c r="E160" s="124" t="s">
        <v>238</v>
      </c>
      <c r="F160" s="125" t="s">
        <v>19</v>
      </c>
      <c r="G160" s="126" t="s">
        <v>154</v>
      </c>
      <c r="H160" s="127">
        <v>1</v>
      </c>
      <c r="I160" s="128"/>
      <c r="J160" s="129">
        <f>ROUND(I160*H160,2)</f>
        <v>0</v>
      </c>
      <c r="K160" s="130"/>
      <c r="L160" s="32"/>
      <c r="M160" s="131" t="s">
        <v>19</v>
      </c>
      <c r="N160" s="132" t="s">
        <v>43</v>
      </c>
      <c r="P160" s="133">
        <f>O160*H160</f>
        <v>0</v>
      </c>
      <c r="Q160" s="133">
        <v>0</v>
      </c>
      <c r="R160" s="133">
        <f>Q160*H160</f>
        <v>0</v>
      </c>
      <c r="S160" s="133">
        <v>0</v>
      </c>
      <c r="T160" s="134">
        <f>S160*H160</f>
        <v>0</v>
      </c>
      <c r="AR160" s="135" t="s">
        <v>227</v>
      </c>
      <c r="AT160" s="135" t="s">
        <v>121</v>
      </c>
      <c r="AU160" s="135" t="s">
        <v>79</v>
      </c>
      <c r="AY160" s="17" t="s">
        <v>118</v>
      </c>
      <c r="BE160" s="136">
        <f>IF(N160="základní",J160,0)</f>
        <v>0</v>
      </c>
      <c r="BF160" s="136">
        <f>IF(N160="snížená",J160,0)</f>
        <v>0</v>
      </c>
      <c r="BG160" s="136">
        <f>IF(N160="zákl. přenesená",J160,0)</f>
        <v>0</v>
      </c>
      <c r="BH160" s="136">
        <f>IF(N160="sníž. přenesená",J160,0)</f>
        <v>0</v>
      </c>
      <c r="BI160" s="136">
        <f>IF(N160="nulová",J160,0)</f>
        <v>0</v>
      </c>
      <c r="BJ160" s="17" t="s">
        <v>77</v>
      </c>
      <c r="BK160" s="136">
        <f>ROUND(I160*H160,2)</f>
        <v>0</v>
      </c>
      <c r="BL160" s="17" t="s">
        <v>227</v>
      </c>
      <c r="BM160" s="135" t="s">
        <v>239</v>
      </c>
    </row>
    <row r="161" spans="2:65" s="1" customFormat="1">
      <c r="B161" s="32"/>
      <c r="D161" s="137" t="s">
        <v>127</v>
      </c>
      <c r="F161" s="138" t="s">
        <v>240</v>
      </c>
      <c r="I161" s="139"/>
      <c r="L161" s="32"/>
      <c r="M161" s="140"/>
      <c r="T161" s="53"/>
      <c r="AT161" s="17" t="s">
        <v>127</v>
      </c>
      <c r="AU161" s="17" t="s">
        <v>79</v>
      </c>
    </row>
    <row r="162" spans="2:65" s="11" customFormat="1" ht="22.9" customHeight="1">
      <c r="B162" s="111"/>
      <c r="D162" s="112" t="s">
        <v>71</v>
      </c>
      <c r="E162" s="121" t="s">
        <v>241</v>
      </c>
      <c r="F162" s="121" t="s">
        <v>242</v>
      </c>
      <c r="I162" s="114"/>
      <c r="J162" s="122">
        <f>BK162</f>
        <v>0</v>
      </c>
      <c r="L162" s="111"/>
      <c r="M162" s="116"/>
      <c r="P162" s="117">
        <f>SUM(P163:P174)</f>
        <v>0</v>
      </c>
      <c r="R162" s="117">
        <f>SUM(R163:R174)</f>
        <v>0</v>
      </c>
      <c r="T162" s="118">
        <f>SUM(T163:T174)</f>
        <v>0.40253000000000005</v>
      </c>
      <c r="AR162" s="112" t="s">
        <v>79</v>
      </c>
      <c r="AT162" s="119" t="s">
        <v>71</v>
      </c>
      <c r="AU162" s="119" t="s">
        <v>77</v>
      </c>
      <c r="AY162" s="112" t="s">
        <v>118</v>
      </c>
      <c r="BK162" s="120">
        <f>SUM(BK163:BK174)</f>
        <v>0</v>
      </c>
    </row>
    <row r="163" spans="2:65" s="1" customFormat="1" ht="24.2" customHeight="1">
      <c r="B163" s="32"/>
      <c r="C163" s="123" t="s">
        <v>243</v>
      </c>
      <c r="D163" s="123" t="s">
        <v>121</v>
      </c>
      <c r="E163" s="124" t="s">
        <v>244</v>
      </c>
      <c r="F163" s="125" t="s">
        <v>245</v>
      </c>
      <c r="G163" s="126" t="s">
        <v>145</v>
      </c>
      <c r="H163" s="127">
        <v>9.6999999999999993</v>
      </c>
      <c r="I163" s="128"/>
      <c r="J163" s="129">
        <f>ROUND(I163*H163,2)</f>
        <v>0</v>
      </c>
      <c r="K163" s="130"/>
      <c r="L163" s="32"/>
      <c r="M163" s="131" t="s">
        <v>19</v>
      </c>
      <c r="N163" s="132" t="s">
        <v>43</v>
      </c>
      <c r="P163" s="133">
        <f>O163*H163</f>
        <v>0</v>
      </c>
      <c r="Q163" s="133">
        <v>0</v>
      </c>
      <c r="R163" s="133">
        <f>Q163*H163</f>
        <v>0</v>
      </c>
      <c r="S163" s="133">
        <v>1.4E-2</v>
      </c>
      <c r="T163" s="134">
        <f>S163*H163</f>
        <v>0.1358</v>
      </c>
      <c r="AR163" s="135" t="s">
        <v>227</v>
      </c>
      <c r="AT163" s="135" t="s">
        <v>121</v>
      </c>
      <c r="AU163" s="135" t="s">
        <v>79</v>
      </c>
      <c r="AY163" s="17" t="s">
        <v>118</v>
      </c>
      <c r="BE163" s="136">
        <f>IF(N163="základní",J163,0)</f>
        <v>0</v>
      </c>
      <c r="BF163" s="136">
        <f>IF(N163="snížená",J163,0)</f>
        <v>0</v>
      </c>
      <c r="BG163" s="136">
        <f>IF(N163="zákl. přenesená",J163,0)</f>
        <v>0</v>
      </c>
      <c r="BH163" s="136">
        <f>IF(N163="sníž. přenesená",J163,0)</f>
        <v>0</v>
      </c>
      <c r="BI163" s="136">
        <f>IF(N163="nulová",J163,0)</f>
        <v>0</v>
      </c>
      <c r="BJ163" s="17" t="s">
        <v>77</v>
      </c>
      <c r="BK163" s="136">
        <f>ROUND(I163*H163,2)</f>
        <v>0</v>
      </c>
      <c r="BL163" s="17" t="s">
        <v>227</v>
      </c>
      <c r="BM163" s="135" t="s">
        <v>246</v>
      </c>
    </row>
    <row r="164" spans="2:65" s="1" customFormat="1" ht="19.5">
      <c r="B164" s="32"/>
      <c r="D164" s="137" t="s">
        <v>127</v>
      </c>
      <c r="F164" s="138" t="s">
        <v>247</v>
      </c>
      <c r="I164" s="139"/>
      <c r="L164" s="32"/>
      <c r="M164" s="140"/>
      <c r="T164" s="53"/>
      <c r="AT164" s="17" t="s">
        <v>127</v>
      </c>
      <c r="AU164" s="17" t="s">
        <v>79</v>
      </c>
    </row>
    <row r="165" spans="2:65" s="1" customFormat="1">
      <c r="B165" s="32"/>
      <c r="D165" s="141" t="s">
        <v>129</v>
      </c>
      <c r="F165" s="142" t="s">
        <v>248</v>
      </c>
      <c r="I165" s="139"/>
      <c r="L165" s="32"/>
      <c r="M165" s="140"/>
      <c r="T165" s="53"/>
      <c r="AT165" s="17" t="s">
        <v>129</v>
      </c>
      <c r="AU165" s="17" t="s">
        <v>79</v>
      </c>
    </row>
    <row r="166" spans="2:65" s="12" customFormat="1">
      <c r="B166" s="143"/>
      <c r="D166" s="137" t="s">
        <v>149</v>
      </c>
      <c r="E166" s="144" t="s">
        <v>19</v>
      </c>
      <c r="F166" s="145" t="s">
        <v>249</v>
      </c>
      <c r="H166" s="146">
        <v>9.6999999999999993</v>
      </c>
      <c r="I166" s="147"/>
      <c r="L166" s="143"/>
      <c r="M166" s="148"/>
      <c r="T166" s="149"/>
      <c r="AT166" s="144" t="s">
        <v>149</v>
      </c>
      <c r="AU166" s="144" t="s">
        <v>79</v>
      </c>
      <c r="AV166" s="12" t="s">
        <v>79</v>
      </c>
      <c r="AW166" s="12" t="s">
        <v>34</v>
      </c>
      <c r="AX166" s="12" t="s">
        <v>72</v>
      </c>
      <c r="AY166" s="144" t="s">
        <v>118</v>
      </c>
    </row>
    <row r="167" spans="2:65" s="13" customFormat="1">
      <c r="B167" s="150"/>
      <c r="D167" s="137" t="s">
        <v>149</v>
      </c>
      <c r="E167" s="151" t="s">
        <v>19</v>
      </c>
      <c r="F167" s="152" t="s">
        <v>164</v>
      </c>
      <c r="H167" s="153">
        <v>9.6999999999999993</v>
      </c>
      <c r="I167" s="154"/>
      <c r="L167" s="150"/>
      <c r="M167" s="155"/>
      <c r="T167" s="156"/>
      <c r="AT167" s="151" t="s">
        <v>149</v>
      </c>
      <c r="AU167" s="151" t="s">
        <v>79</v>
      </c>
      <c r="AV167" s="13" t="s">
        <v>119</v>
      </c>
      <c r="AW167" s="13" t="s">
        <v>34</v>
      </c>
      <c r="AX167" s="13" t="s">
        <v>77</v>
      </c>
      <c r="AY167" s="151" t="s">
        <v>118</v>
      </c>
    </row>
    <row r="168" spans="2:65" s="1" customFormat="1" ht="24.2" customHeight="1">
      <c r="B168" s="32"/>
      <c r="C168" s="123" t="s">
        <v>250</v>
      </c>
      <c r="D168" s="123" t="s">
        <v>121</v>
      </c>
      <c r="E168" s="124" t="s">
        <v>251</v>
      </c>
      <c r="F168" s="125" t="s">
        <v>252</v>
      </c>
      <c r="G168" s="126" t="s">
        <v>253</v>
      </c>
      <c r="H168" s="127">
        <v>15.69</v>
      </c>
      <c r="I168" s="128"/>
      <c r="J168" s="129">
        <f>ROUND(I168*H168,2)</f>
        <v>0</v>
      </c>
      <c r="K168" s="130"/>
      <c r="L168" s="32"/>
      <c r="M168" s="131" t="s">
        <v>19</v>
      </c>
      <c r="N168" s="132" t="s">
        <v>43</v>
      </c>
      <c r="P168" s="133">
        <f>O168*H168</f>
        <v>0</v>
      </c>
      <c r="Q168" s="133">
        <v>0</v>
      </c>
      <c r="R168" s="133">
        <f>Q168*H168</f>
        <v>0</v>
      </c>
      <c r="S168" s="133">
        <v>1.7000000000000001E-2</v>
      </c>
      <c r="T168" s="134">
        <f>S168*H168</f>
        <v>0.26673000000000002</v>
      </c>
      <c r="AR168" s="135" t="s">
        <v>227</v>
      </c>
      <c r="AT168" s="135" t="s">
        <v>121</v>
      </c>
      <c r="AU168" s="135" t="s">
        <v>79</v>
      </c>
      <c r="AY168" s="17" t="s">
        <v>118</v>
      </c>
      <c r="BE168" s="136">
        <f>IF(N168="základní",J168,0)</f>
        <v>0</v>
      </c>
      <c r="BF168" s="136">
        <f>IF(N168="snížená",J168,0)</f>
        <v>0</v>
      </c>
      <c r="BG168" s="136">
        <f>IF(N168="zákl. přenesená",J168,0)</f>
        <v>0</v>
      </c>
      <c r="BH168" s="136">
        <f>IF(N168="sníž. přenesená",J168,0)</f>
        <v>0</v>
      </c>
      <c r="BI168" s="136">
        <f>IF(N168="nulová",J168,0)</f>
        <v>0</v>
      </c>
      <c r="BJ168" s="17" t="s">
        <v>77</v>
      </c>
      <c r="BK168" s="136">
        <f>ROUND(I168*H168,2)</f>
        <v>0</v>
      </c>
      <c r="BL168" s="17" t="s">
        <v>227</v>
      </c>
      <c r="BM168" s="135" t="s">
        <v>254</v>
      </c>
    </row>
    <row r="169" spans="2:65" s="1" customFormat="1" ht="19.5">
      <c r="B169" s="32"/>
      <c r="D169" s="137" t="s">
        <v>127</v>
      </c>
      <c r="F169" s="138" t="s">
        <v>255</v>
      </c>
      <c r="I169" s="139"/>
      <c r="L169" s="32"/>
      <c r="M169" s="140"/>
      <c r="T169" s="53"/>
      <c r="AT169" s="17" t="s">
        <v>127</v>
      </c>
      <c r="AU169" s="17" t="s">
        <v>79</v>
      </c>
    </row>
    <row r="170" spans="2:65" s="1" customFormat="1">
      <c r="B170" s="32"/>
      <c r="D170" s="141" t="s">
        <v>129</v>
      </c>
      <c r="F170" s="142" t="s">
        <v>256</v>
      </c>
      <c r="I170" s="139"/>
      <c r="L170" s="32"/>
      <c r="M170" s="140"/>
      <c r="T170" s="53"/>
      <c r="AT170" s="17" t="s">
        <v>129</v>
      </c>
      <c r="AU170" s="17" t="s">
        <v>79</v>
      </c>
    </row>
    <row r="171" spans="2:65" s="12" customFormat="1">
      <c r="B171" s="143"/>
      <c r="D171" s="137" t="s">
        <v>149</v>
      </c>
      <c r="E171" s="144" t="s">
        <v>19</v>
      </c>
      <c r="F171" s="145" t="s">
        <v>257</v>
      </c>
      <c r="H171" s="146">
        <v>15.69</v>
      </c>
      <c r="I171" s="147"/>
      <c r="L171" s="143"/>
      <c r="M171" s="148"/>
      <c r="T171" s="149"/>
      <c r="AT171" s="144" t="s">
        <v>149</v>
      </c>
      <c r="AU171" s="144" t="s">
        <v>79</v>
      </c>
      <c r="AV171" s="12" t="s">
        <v>79</v>
      </c>
      <c r="AW171" s="12" t="s">
        <v>34</v>
      </c>
      <c r="AX171" s="12" t="s">
        <v>72</v>
      </c>
      <c r="AY171" s="144" t="s">
        <v>118</v>
      </c>
    </row>
    <row r="172" spans="2:65" s="13" customFormat="1">
      <c r="B172" s="150"/>
      <c r="D172" s="137" t="s">
        <v>149</v>
      </c>
      <c r="E172" s="151" t="s">
        <v>19</v>
      </c>
      <c r="F172" s="152" t="s">
        <v>258</v>
      </c>
      <c r="H172" s="153">
        <v>15.69</v>
      </c>
      <c r="I172" s="154"/>
      <c r="L172" s="150"/>
      <c r="M172" s="155"/>
      <c r="T172" s="156"/>
      <c r="AT172" s="151" t="s">
        <v>149</v>
      </c>
      <c r="AU172" s="151" t="s">
        <v>79</v>
      </c>
      <c r="AV172" s="13" t="s">
        <v>119</v>
      </c>
      <c r="AW172" s="13" t="s">
        <v>34</v>
      </c>
      <c r="AX172" s="13" t="s">
        <v>77</v>
      </c>
      <c r="AY172" s="151" t="s">
        <v>118</v>
      </c>
    </row>
    <row r="173" spans="2:65" s="1" customFormat="1" ht="16.5" customHeight="1">
      <c r="B173" s="32"/>
      <c r="C173" s="123" t="s">
        <v>259</v>
      </c>
      <c r="D173" s="123" t="s">
        <v>121</v>
      </c>
      <c r="E173" s="124" t="s">
        <v>260</v>
      </c>
      <c r="F173" s="125" t="s">
        <v>19</v>
      </c>
      <c r="G173" s="126" t="s">
        <v>154</v>
      </c>
      <c r="H173" s="127">
        <v>2</v>
      </c>
      <c r="I173" s="128"/>
      <c r="J173" s="129">
        <f>ROUND(I173*H173,2)</f>
        <v>0</v>
      </c>
      <c r="K173" s="130"/>
      <c r="L173" s="32"/>
      <c r="M173" s="131" t="s">
        <v>19</v>
      </c>
      <c r="N173" s="132" t="s">
        <v>43</v>
      </c>
      <c r="P173" s="133">
        <f>O173*H173</f>
        <v>0</v>
      </c>
      <c r="Q173" s="133">
        <v>0</v>
      </c>
      <c r="R173" s="133">
        <f>Q173*H173</f>
        <v>0</v>
      </c>
      <c r="S173" s="133">
        <v>0</v>
      </c>
      <c r="T173" s="134">
        <f>S173*H173</f>
        <v>0</v>
      </c>
      <c r="AR173" s="135" t="s">
        <v>227</v>
      </c>
      <c r="AT173" s="135" t="s">
        <v>121</v>
      </c>
      <c r="AU173" s="135" t="s">
        <v>79</v>
      </c>
      <c r="AY173" s="17" t="s">
        <v>118</v>
      </c>
      <c r="BE173" s="136">
        <f>IF(N173="základní",J173,0)</f>
        <v>0</v>
      </c>
      <c r="BF173" s="136">
        <f>IF(N173="snížená",J173,0)</f>
        <v>0</v>
      </c>
      <c r="BG173" s="136">
        <f>IF(N173="zákl. přenesená",J173,0)</f>
        <v>0</v>
      </c>
      <c r="BH173" s="136">
        <f>IF(N173="sníž. přenesená",J173,0)</f>
        <v>0</v>
      </c>
      <c r="BI173" s="136">
        <f>IF(N173="nulová",J173,0)</f>
        <v>0</v>
      </c>
      <c r="BJ173" s="17" t="s">
        <v>77</v>
      </c>
      <c r="BK173" s="136">
        <f>ROUND(I173*H173,2)</f>
        <v>0</v>
      </c>
      <c r="BL173" s="17" t="s">
        <v>227</v>
      </c>
      <c r="BM173" s="135" t="s">
        <v>261</v>
      </c>
    </row>
    <row r="174" spans="2:65" s="1" customFormat="1" ht="19.5">
      <c r="B174" s="32"/>
      <c r="D174" s="137" t="s">
        <v>127</v>
      </c>
      <c r="F174" s="138" t="s">
        <v>262</v>
      </c>
      <c r="I174" s="139"/>
      <c r="L174" s="32"/>
      <c r="M174" s="140"/>
      <c r="T174" s="53"/>
      <c r="AT174" s="17" t="s">
        <v>127</v>
      </c>
      <c r="AU174" s="17" t="s">
        <v>79</v>
      </c>
    </row>
    <row r="175" spans="2:65" s="11" customFormat="1" ht="22.9" customHeight="1">
      <c r="B175" s="111"/>
      <c r="D175" s="112" t="s">
        <v>71</v>
      </c>
      <c r="E175" s="121" t="s">
        <v>263</v>
      </c>
      <c r="F175" s="121" t="s">
        <v>264</v>
      </c>
      <c r="I175" s="114"/>
      <c r="J175" s="122">
        <f>BK175</f>
        <v>0</v>
      </c>
      <c r="L175" s="111"/>
      <c r="M175" s="116"/>
      <c r="P175" s="117">
        <f>SUM(P176:P183)</f>
        <v>0</v>
      </c>
      <c r="R175" s="117">
        <f>SUM(R176:R183)</f>
        <v>0</v>
      </c>
      <c r="T175" s="118">
        <f>SUM(T176:T183)</f>
        <v>0.21967800000000001</v>
      </c>
      <c r="AR175" s="112" t="s">
        <v>79</v>
      </c>
      <c r="AT175" s="119" t="s">
        <v>71</v>
      </c>
      <c r="AU175" s="119" t="s">
        <v>77</v>
      </c>
      <c r="AY175" s="112" t="s">
        <v>118</v>
      </c>
      <c r="BK175" s="120">
        <f>SUM(BK176:BK183)</f>
        <v>0</v>
      </c>
    </row>
    <row r="176" spans="2:65" s="1" customFormat="1" ht="24.2" customHeight="1">
      <c r="B176" s="32"/>
      <c r="C176" s="123" t="s">
        <v>7</v>
      </c>
      <c r="D176" s="123" t="s">
        <v>121</v>
      </c>
      <c r="E176" s="124" t="s">
        <v>265</v>
      </c>
      <c r="F176" s="125" t="s">
        <v>266</v>
      </c>
      <c r="G176" s="126" t="s">
        <v>145</v>
      </c>
      <c r="H176" s="127">
        <v>12.3</v>
      </c>
      <c r="I176" s="128"/>
      <c r="J176" s="129">
        <f>ROUND(I176*H176,2)</f>
        <v>0</v>
      </c>
      <c r="K176" s="130"/>
      <c r="L176" s="32"/>
      <c r="M176" s="131" t="s">
        <v>19</v>
      </c>
      <c r="N176" s="132" t="s">
        <v>43</v>
      </c>
      <c r="P176" s="133">
        <f>O176*H176</f>
        <v>0</v>
      </c>
      <c r="Q176" s="133">
        <v>0</v>
      </c>
      <c r="R176" s="133">
        <f>Q176*H176</f>
        <v>0</v>
      </c>
      <c r="S176" s="133">
        <v>1.7860000000000001E-2</v>
      </c>
      <c r="T176" s="134">
        <f>S176*H176</f>
        <v>0.21967800000000001</v>
      </c>
      <c r="AR176" s="135" t="s">
        <v>227</v>
      </c>
      <c r="AT176" s="135" t="s">
        <v>121</v>
      </c>
      <c r="AU176" s="135" t="s">
        <v>79</v>
      </c>
      <c r="AY176" s="17" t="s">
        <v>118</v>
      </c>
      <c r="BE176" s="136">
        <f>IF(N176="základní",J176,0)</f>
        <v>0</v>
      </c>
      <c r="BF176" s="136">
        <f>IF(N176="snížená",J176,0)</f>
        <v>0</v>
      </c>
      <c r="BG176" s="136">
        <f>IF(N176="zákl. přenesená",J176,0)</f>
        <v>0</v>
      </c>
      <c r="BH176" s="136">
        <f>IF(N176="sníž. přenesená",J176,0)</f>
        <v>0</v>
      </c>
      <c r="BI176" s="136">
        <f>IF(N176="nulová",J176,0)</f>
        <v>0</v>
      </c>
      <c r="BJ176" s="17" t="s">
        <v>77</v>
      </c>
      <c r="BK176" s="136">
        <f>ROUND(I176*H176,2)</f>
        <v>0</v>
      </c>
      <c r="BL176" s="17" t="s">
        <v>227</v>
      </c>
      <c r="BM176" s="135" t="s">
        <v>267</v>
      </c>
    </row>
    <row r="177" spans="2:65" s="1" customFormat="1" ht="29.25">
      <c r="B177" s="32"/>
      <c r="D177" s="137" t="s">
        <v>127</v>
      </c>
      <c r="F177" s="138" t="s">
        <v>268</v>
      </c>
      <c r="I177" s="139"/>
      <c r="L177" s="32"/>
      <c r="M177" s="140"/>
      <c r="T177" s="53"/>
      <c r="AT177" s="17" t="s">
        <v>127</v>
      </c>
      <c r="AU177" s="17" t="s">
        <v>79</v>
      </c>
    </row>
    <row r="178" spans="2:65" s="1" customFormat="1">
      <c r="B178" s="32"/>
      <c r="D178" s="141" t="s">
        <v>129</v>
      </c>
      <c r="F178" s="142" t="s">
        <v>269</v>
      </c>
      <c r="I178" s="139"/>
      <c r="L178" s="32"/>
      <c r="M178" s="140"/>
      <c r="T178" s="53"/>
      <c r="AT178" s="17" t="s">
        <v>129</v>
      </c>
      <c r="AU178" s="17" t="s">
        <v>79</v>
      </c>
    </row>
    <row r="179" spans="2:65" s="12" customFormat="1">
      <c r="B179" s="143"/>
      <c r="D179" s="137" t="s">
        <v>149</v>
      </c>
      <c r="E179" s="144" t="s">
        <v>19</v>
      </c>
      <c r="F179" s="145" t="s">
        <v>270</v>
      </c>
      <c r="H179" s="146">
        <v>2.6</v>
      </c>
      <c r="I179" s="147"/>
      <c r="L179" s="143"/>
      <c r="M179" s="148"/>
      <c r="T179" s="149"/>
      <c r="AT179" s="144" t="s">
        <v>149</v>
      </c>
      <c r="AU179" s="144" t="s">
        <v>79</v>
      </c>
      <c r="AV179" s="12" t="s">
        <v>79</v>
      </c>
      <c r="AW179" s="12" t="s">
        <v>34</v>
      </c>
      <c r="AX179" s="12" t="s">
        <v>72</v>
      </c>
      <c r="AY179" s="144" t="s">
        <v>118</v>
      </c>
    </row>
    <row r="180" spans="2:65" s="13" customFormat="1">
      <c r="B180" s="150"/>
      <c r="D180" s="137" t="s">
        <v>149</v>
      </c>
      <c r="E180" s="151" t="s">
        <v>19</v>
      </c>
      <c r="F180" s="152" t="s">
        <v>271</v>
      </c>
      <c r="H180" s="153">
        <v>2.6</v>
      </c>
      <c r="I180" s="154"/>
      <c r="L180" s="150"/>
      <c r="M180" s="155"/>
      <c r="T180" s="156"/>
      <c r="AT180" s="151" t="s">
        <v>149</v>
      </c>
      <c r="AU180" s="151" t="s">
        <v>79</v>
      </c>
      <c r="AV180" s="13" t="s">
        <v>119</v>
      </c>
      <c r="AW180" s="13" t="s">
        <v>34</v>
      </c>
      <c r="AX180" s="13" t="s">
        <v>72</v>
      </c>
      <c r="AY180" s="151" t="s">
        <v>118</v>
      </c>
    </row>
    <row r="181" spans="2:65" s="12" customFormat="1">
      <c r="B181" s="143"/>
      <c r="D181" s="137" t="s">
        <v>149</v>
      </c>
      <c r="E181" s="144" t="s">
        <v>19</v>
      </c>
      <c r="F181" s="145" t="s">
        <v>249</v>
      </c>
      <c r="H181" s="146">
        <v>9.6999999999999993</v>
      </c>
      <c r="I181" s="147"/>
      <c r="L181" s="143"/>
      <c r="M181" s="148"/>
      <c r="T181" s="149"/>
      <c r="AT181" s="144" t="s">
        <v>149</v>
      </c>
      <c r="AU181" s="144" t="s">
        <v>79</v>
      </c>
      <c r="AV181" s="12" t="s">
        <v>79</v>
      </c>
      <c r="AW181" s="12" t="s">
        <v>34</v>
      </c>
      <c r="AX181" s="12" t="s">
        <v>72</v>
      </c>
      <c r="AY181" s="144" t="s">
        <v>118</v>
      </c>
    </row>
    <row r="182" spans="2:65" s="13" customFormat="1">
      <c r="B182" s="150"/>
      <c r="D182" s="137" t="s">
        <v>149</v>
      </c>
      <c r="E182" s="151" t="s">
        <v>19</v>
      </c>
      <c r="F182" s="152" t="s">
        <v>164</v>
      </c>
      <c r="H182" s="153">
        <v>9.6999999999999993</v>
      </c>
      <c r="I182" s="154"/>
      <c r="L182" s="150"/>
      <c r="M182" s="155"/>
      <c r="T182" s="156"/>
      <c r="AT182" s="151" t="s">
        <v>149</v>
      </c>
      <c r="AU182" s="151" t="s">
        <v>79</v>
      </c>
      <c r="AV182" s="13" t="s">
        <v>119</v>
      </c>
      <c r="AW182" s="13" t="s">
        <v>34</v>
      </c>
      <c r="AX182" s="13" t="s">
        <v>72</v>
      </c>
      <c r="AY182" s="151" t="s">
        <v>118</v>
      </c>
    </row>
    <row r="183" spans="2:65" s="14" customFormat="1">
      <c r="B183" s="157"/>
      <c r="D183" s="137" t="s">
        <v>149</v>
      </c>
      <c r="E183" s="158" t="s">
        <v>19</v>
      </c>
      <c r="F183" s="159" t="s">
        <v>272</v>
      </c>
      <c r="H183" s="160">
        <v>12.299999999999999</v>
      </c>
      <c r="I183" s="161"/>
      <c r="L183" s="157"/>
      <c r="M183" s="162"/>
      <c r="T183" s="163"/>
      <c r="AT183" s="158" t="s">
        <v>149</v>
      </c>
      <c r="AU183" s="158" t="s">
        <v>79</v>
      </c>
      <c r="AV183" s="14" t="s">
        <v>125</v>
      </c>
      <c r="AW183" s="14" t="s">
        <v>34</v>
      </c>
      <c r="AX183" s="14" t="s">
        <v>77</v>
      </c>
      <c r="AY183" s="158" t="s">
        <v>118</v>
      </c>
    </row>
    <row r="184" spans="2:65" s="11" customFormat="1" ht="22.9" customHeight="1">
      <c r="B184" s="111"/>
      <c r="D184" s="112" t="s">
        <v>71</v>
      </c>
      <c r="E184" s="121" t="s">
        <v>273</v>
      </c>
      <c r="F184" s="121" t="s">
        <v>274</v>
      </c>
      <c r="I184" s="114"/>
      <c r="J184" s="122">
        <f>BK184</f>
        <v>0</v>
      </c>
      <c r="L184" s="111"/>
      <c r="M184" s="116"/>
      <c r="P184" s="117">
        <f>SUM(P185:P187)</f>
        <v>0</v>
      </c>
      <c r="R184" s="117">
        <f>SUM(R185:R187)</f>
        <v>0</v>
      </c>
      <c r="T184" s="118">
        <f>SUM(T185:T187)</f>
        <v>9.0496000000000007E-2</v>
      </c>
      <c r="AR184" s="112" t="s">
        <v>79</v>
      </c>
      <c r="AT184" s="119" t="s">
        <v>71</v>
      </c>
      <c r="AU184" s="119" t="s">
        <v>77</v>
      </c>
      <c r="AY184" s="112" t="s">
        <v>118</v>
      </c>
      <c r="BK184" s="120">
        <f>SUM(BK185:BK187)</f>
        <v>0</v>
      </c>
    </row>
    <row r="185" spans="2:65" s="1" customFormat="1" ht="24.2" customHeight="1">
      <c r="B185" s="32"/>
      <c r="C185" s="123" t="s">
        <v>275</v>
      </c>
      <c r="D185" s="123" t="s">
        <v>121</v>
      </c>
      <c r="E185" s="124" t="s">
        <v>276</v>
      </c>
      <c r="F185" s="125" t="s">
        <v>277</v>
      </c>
      <c r="G185" s="126" t="s">
        <v>124</v>
      </c>
      <c r="H185" s="127">
        <v>3.2320000000000002</v>
      </c>
      <c r="I185" s="128"/>
      <c r="J185" s="129">
        <f>ROUND(I185*H185,2)</f>
        <v>0</v>
      </c>
      <c r="K185" s="130"/>
      <c r="L185" s="32"/>
      <c r="M185" s="131" t="s">
        <v>19</v>
      </c>
      <c r="N185" s="132" t="s">
        <v>43</v>
      </c>
      <c r="P185" s="133">
        <f>O185*H185</f>
        <v>0</v>
      </c>
      <c r="Q185" s="133">
        <v>0</v>
      </c>
      <c r="R185" s="133">
        <f>Q185*H185</f>
        <v>0</v>
      </c>
      <c r="S185" s="133">
        <v>2.8000000000000001E-2</v>
      </c>
      <c r="T185" s="134">
        <f>S185*H185</f>
        <v>9.0496000000000007E-2</v>
      </c>
      <c r="AR185" s="135" t="s">
        <v>227</v>
      </c>
      <c r="AT185" s="135" t="s">
        <v>121</v>
      </c>
      <c r="AU185" s="135" t="s">
        <v>79</v>
      </c>
      <c r="AY185" s="17" t="s">
        <v>118</v>
      </c>
      <c r="BE185" s="136">
        <f>IF(N185="základní",J185,0)</f>
        <v>0</v>
      </c>
      <c r="BF185" s="136">
        <f>IF(N185="snížená",J185,0)</f>
        <v>0</v>
      </c>
      <c r="BG185" s="136">
        <f>IF(N185="zákl. přenesená",J185,0)</f>
        <v>0</v>
      </c>
      <c r="BH185" s="136">
        <f>IF(N185="sníž. přenesená",J185,0)</f>
        <v>0</v>
      </c>
      <c r="BI185" s="136">
        <f>IF(N185="nulová",J185,0)</f>
        <v>0</v>
      </c>
      <c r="BJ185" s="17" t="s">
        <v>77</v>
      </c>
      <c r="BK185" s="136">
        <f>ROUND(I185*H185,2)</f>
        <v>0</v>
      </c>
      <c r="BL185" s="17" t="s">
        <v>227</v>
      </c>
      <c r="BM185" s="135" t="s">
        <v>278</v>
      </c>
    </row>
    <row r="186" spans="2:65" s="1" customFormat="1" ht="19.5">
      <c r="B186" s="32"/>
      <c r="D186" s="137" t="s">
        <v>127</v>
      </c>
      <c r="F186" s="138" t="s">
        <v>279</v>
      </c>
      <c r="I186" s="139"/>
      <c r="L186" s="32"/>
      <c r="M186" s="140"/>
      <c r="T186" s="53"/>
      <c r="AT186" s="17" t="s">
        <v>127</v>
      </c>
      <c r="AU186" s="17" t="s">
        <v>79</v>
      </c>
    </row>
    <row r="187" spans="2:65" s="1" customFormat="1">
      <c r="B187" s="32"/>
      <c r="D187" s="141" t="s">
        <v>129</v>
      </c>
      <c r="F187" s="142" t="s">
        <v>280</v>
      </c>
      <c r="I187" s="139"/>
      <c r="L187" s="32"/>
      <c r="M187" s="140"/>
      <c r="T187" s="53"/>
      <c r="AT187" s="17" t="s">
        <v>129</v>
      </c>
      <c r="AU187" s="17" t="s">
        <v>79</v>
      </c>
    </row>
    <row r="188" spans="2:65" s="11" customFormat="1" ht="22.9" customHeight="1">
      <c r="B188" s="111"/>
      <c r="D188" s="112" t="s">
        <v>71</v>
      </c>
      <c r="E188" s="121" t="s">
        <v>281</v>
      </c>
      <c r="F188" s="121" t="s">
        <v>282</v>
      </c>
      <c r="I188" s="114"/>
      <c r="J188" s="122">
        <f>BK188</f>
        <v>0</v>
      </c>
      <c r="L188" s="111"/>
      <c r="M188" s="116"/>
      <c r="P188" s="117">
        <f>SUM(P189:P195)</f>
        <v>0</v>
      </c>
      <c r="R188" s="117">
        <f>SUM(R189:R195)</f>
        <v>0</v>
      </c>
      <c r="T188" s="118">
        <f>SUM(T189:T195)</f>
        <v>0</v>
      </c>
      <c r="AR188" s="112" t="s">
        <v>79</v>
      </c>
      <c r="AT188" s="119" t="s">
        <v>71</v>
      </c>
      <c r="AU188" s="119" t="s">
        <v>77</v>
      </c>
      <c r="AY188" s="112" t="s">
        <v>118</v>
      </c>
      <c r="BK188" s="120">
        <f>SUM(BK189:BK195)</f>
        <v>0</v>
      </c>
    </row>
    <row r="189" spans="2:65" s="1" customFormat="1" ht="33" customHeight="1">
      <c r="B189" s="32"/>
      <c r="C189" s="123" t="s">
        <v>283</v>
      </c>
      <c r="D189" s="123" t="s">
        <v>121</v>
      </c>
      <c r="E189" s="124" t="s">
        <v>284</v>
      </c>
      <c r="F189" s="125" t="s">
        <v>285</v>
      </c>
      <c r="G189" s="126" t="s">
        <v>286</v>
      </c>
      <c r="H189" s="310">
        <v>1</v>
      </c>
      <c r="I189" s="128"/>
      <c r="J189" s="129">
        <f>ROUND(I189*H189,2)</f>
        <v>0</v>
      </c>
      <c r="K189" s="130"/>
      <c r="L189" s="32"/>
      <c r="M189" s="131" t="s">
        <v>19</v>
      </c>
      <c r="N189" s="132" t="s">
        <v>43</v>
      </c>
      <c r="P189" s="133">
        <f>O189*H189</f>
        <v>0</v>
      </c>
      <c r="Q189" s="133">
        <v>0</v>
      </c>
      <c r="R189" s="133">
        <f>Q189*H189</f>
        <v>0</v>
      </c>
      <c r="S189" s="133">
        <v>0</v>
      </c>
      <c r="T189" s="134">
        <f>S189*H189</f>
        <v>0</v>
      </c>
      <c r="AR189" s="135" t="s">
        <v>227</v>
      </c>
      <c r="AT189" s="135" t="s">
        <v>121</v>
      </c>
      <c r="AU189" s="135" t="s">
        <v>79</v>
      </c>
      <c r="AY189" s="17" t="s">
        <v>118</v>
      </c>
      <c r="BE189" s="136">
        <f>IF(N189="základní",J189,0)</f>
        <v>0</v>
      </c>
      <c r="BF189" s="136">
        <f>IF(N189="snížená",J189,0)</f>
        <v>0</v>
      </c>
      <c r="BG189" s="136">
        <f>IF(N189="zákl. přenesená",J189,0)</f>
        <v>0</v>
      </c>
      <c r="BH189" s="136">
        <f>IF(N189="sníž. přenesená",J189,0)</f>
        <v>0</v>
      </c>
      <c r="BI189" s="136">
        <f>IF(N189="nulová",J189,0)</f>
        <v>0</v>
      </c>
      <c r="BJ189" s="17" t="s">
        <v>77</v>
      </c>
      <c r="BK189" s="136">
        <f>ROUND(I189*H189,2)</f>
        <v>0</v>
      </c>
      <c r="BL189" s="17" t="s">
        <v>227</v>
      </c>
      <c r="BM189" s="135" t="s">
        <v>287</v>
      </c>
    </row>
    <row r="190" spans="2:65" s="1" customFormat="1" ht="29.25">
      <c r="B190" s="32"/>
      <c r="D190" s="137" t="s">
        <v>127</v>
      </c>
      <c r="F190" s="138" t="s">
        <v>288</v>
      </c>
      <c r="I190" s="139"/>
      <c r="L190" s="32"/>
      <c r="M190" s="140"/>
      <c r="T190" s="53"/>
      <c r="AT190" s="17" t="s">
        <v>127</v>
      </c>
      <c r="AU190" s="17" t="s">
        <v>79</v>
      </c>
    </row>
    <row r="191" spans="2:65" s="1" customFormat="1">
      <c r="B191" s="32"/>
      <c r="D191" s="141" t="s">
        <v>129</v>
      </c>
      <c r="F191" s="142" t="s">
        <v>289</v>
      </c>
      <c r="I191" s="139"/>
      <c r="L191" s="32"/>
      <c r="M191" s="140"/>
      <c r="T191" s="53"/>
      <c r="AT191" s="17" t="s">
        <v>129</v>
      </c>
      <c r="AU191" s="17" t="s">
        <v>79</v>
      </c>
    </row>
    <row r="192" spans="2:65" s="1" customFormat="1" ht="24.2" customHeight="1">
      <c r="B192" s="32"/>
      <c r="C192" s="123" t="s">
        <v>290</v>
      </c>
      <c r="D192" s="123" t="s">
        <v>121</v>
      </c>
      <c r="E192" s="124" t="s">
        <v>291</v>
      </c>
      <c r="F192" s="125" t="s">
        <v>292</v>
      </c>
      <c r="G192" s="126" t="s">
        <v>293</v>
      </c>
      <c r="H192" s="127">
        <v>1540</v>
      </c>
      <c r="I192" s="128"/>
      <c r="J192" s="129">
        <f>ROUND(I192*H192,2)</f>
        <v>0</v>
      </c>
      <c r="K192" s="130"/>
      <c r="L192" s="32"/>
      <c r="M192" s="131" t="s">
        <v>19</v>
      </c>
      <c r="N192" s="132" t="s">
        <v>43</v>
      </c>
      <c r="P192" s="133">
        <f>O192*H192</f>
        <v>0</v>
      </c>
      <c r="Q192" s="133">
        <v>0</v>
      </c>
      <c r="R192" s="133">
        <f>Q192*H192</f>
        <v>0</v>
      </c>
      <c r="S192" s="133">
        <v>0</v>
      </c>
      <c r="T192" s="134">
        <f>S192*H192</f>
        <v>0</v>
      </c>
      <c r="AR192" s="135" t="s">
        <v>227</v>
      </c>
      <c r="AT192" s="135" t="s">
        <v>121</v>
      </c>
      <c r="AU192" s="135" t="s">
        <v>79</v>
      </c>
      <c r="AY192" s="17" t="s">
        <v>118</v>
      </c>
      <c r="BE192" s="136">
        <f>IF(N192="základní",J192,0)</f>
        <v>0</v>
      </c>
      <c r="BF192" s="136">
        <f>IF(N192="snížená",J192,0)</f>
        <v>0</v>
      </c>
      <c r="BG192" s="136">
        <f>IF(N192="zákl. přenesená",J192,0)</f>
        <v>0</v>
      </c>
      <c r="BH192" s="136">
        <f>IF(N192="sníž. přenesená",J192,0)</f>
        <v>0</v>
      </c>
      <c r="BI192" s="136">
        <f>IF(N192="nulová",J192,0)</f>
        <v>0</v>
      </c>
      <c r="BJ192" s="17" t="s">
        <v>77</v>
      </c>
      <c r="BK192" s="136">
        <f>ROUND(I192*H192,2)</f>
        <v>0</v>
      </c>
      <c r="BL192" s="17" t="s">
        <v>227</v>
      </c>
      <c r="BM192" s="135" t="s">
        <v>294</v>
      </c>
    </row>
    <row r="193" spans="2:65" s="1" customFormat="1" ht="204.75">
      <c r="B193" s="32"/>
      <c r="D193" s="137" t="s">
        <v>127</v>
      </c>
      <c r="F193" s="138" t="s">
        <v>295</v>
      </c>
      <c r="I193" s="139"/>
      <c r="L193" s="32"/>
      <c r="M193" s="140"/>
      <c r="T193" s="53"/>
      <c r="AT193" s="17" t="s">
        <v>127</v>
      </c>
      <c r="AU193" s="17" t="s">
        <v>79</v>
      </c>
    </row>
    <row r="194" spans="2:65" s="1" customFormat="1" ht="16.5" customHeight="1">
      <c r="B194" s="32"/>
      <c r="C194" s="123" t="s">
        <v>296</v>
      </c>
      <c r="D194" s="123" t="s">
        <v>121</v>
      </c>
      <c r="E194" s="124" t="s">
        <v>297</v>
      </c>
      <c r="F194" s="125" t="s">
        <v>298</v>
      </c>
      <c r="G194" s="126" t="s">
        <v>145</v>
      </c>
      <c r="H194" s="127">
        <v>7.43</v>
      </c>
      <c r="I194" s="128"/>
      <c r="J194" s="129">
        <f>ROUND(I194*H194,2)</f>
        <v>0</v>
      </c>
      <c r="K194" s="130"/>
      <c r="L194" s="32"/>
      <c r="M194" s="131" t="s">
        <v>19</v>
      </c>
      <c r="N194" s="132" t="s">
        <v>43</v>
      </c>
      <c r="P194" s="133">
        <f>O194*H194</f>
        <v>0</v>
      </c>
      <c r="Q194" s="133">
        <v>0</v>
      </c>
      <c r="R194" s="133">
        <f>Q194*H194</f>
        <v>0</v>
      </c>
      <c r="S194" s="133">
        <v>0</v>
      </c>
      <c r="T194" s="134">
        <f>S194*H194</f>
        <v>0</v>
      </c>
      <c r="AR194" s="135" t="s">
        <v>227</v>
      </c>
      <c r="AT194" s="135" t="s">
        <v>121</v>
      </c>
      <c r="AU194" s="135" t="s">
        <v>79</v>
      </c>
      <c r="AY194" s="17" t="s">
        <v>118</v>
      </c>
      <c r="BE194" s="136">
        <f>IF(N194="základní",J194,0)</f>
        <v>0</v>
      </c>
      <c r="BF194" s="136">
        <f>IF(N194="snížená",J194,0)</f>
        <v>0</v>
      </c>
      <c r="BG194" s="136">
        <f>IF(N194="zákl. přenesená",J194,0)</f>
        <v>0</v>
      </c>
      <c r="BH194" s="136">
        <f>IF(N194="sníž. přenesená",J194,0)</f>
        <v>0</v>
      </c>
      <c r="BI194" s="136">
        <f>IF(N194="nulová",J194,0)</f>
        <v>0</v>
      </c>
      <c r="BJ194" s="17" t="s">
        <v>77</v>
      </c>
      <c r="BK194" s="136">
        <f>ROUND(I194*H194,2)</f>
        <v>0</v>
      </c>
      <c r="BL194" s="17" t="s">
        <v>227</v>
      </c>
      <c r="BM194" s="135" t="s">
        <v>299</v>
      </c>
    </row>
    <row r="195" spans="2:65" s="1" customFormat="1" ht="58.5">
      <c r="B195" s="32"/>
      <c r="D195" s="137" t="s">
        <v>127</v>
      </c>
      <c r="F195" s="138" t="s">
        <v>300</v>
      </c>
      <c r="I195" s="139"/>
      <c r="L195" s="32"/>
      <c r="M195" s="140"/>
      <c r="T195" s="53"/>
      <c r="AT195" s="17" t="s">
        <v>127</v>
      </c>
      <c r="AU195" s="17" t="s">
        <v>79</v>
      </c>
    </row>
    <row r="196" spans="2:65" s="11" customFormat="1" ht="22.9" customHeight="1">
      <c r="B196" s="111"/>
      <c r="D196" s="112" t="s">
        <v>71</v>
      </c>
      <c r="E196" s="121" t="s">
        <v>301</v>
      </c>
      <c r="F196" s="121" t="s">
        <v>302</v>
      </c>
      <c r="I196" s="114"/>
      <c r="J196" s="122">
        <f>BK196</f>
        <v>0</v>
      </c>
      <c r="L196" s="111"/>
      <c r="M196" s="116"/>
      <c r="P196" s="117">
        <f>SUM(P197:P199)</f>
        <v>0</v>
      </c>
      <c r="R196" s="117">
        <f>SUM(R197:R199)</f>
        <v>0</v>
      </c>
      <c r="T196" s="118">
        <f>SUM(T197:T199)</f>
        <v>3.6249999999999998E-2</v>
      </c>
      <c r="AR196" s="112" t="s">
        <v>79</v>
      </c>
      <c r="AT196" s="119" t="s">
        <v>71</v>
      </c>
      <c r="AU196" s="119" t="s">
        <v>77</v>
      </c>
      <c r="AY196" s="112" t="s">
        <v>118</v>
      </c>
      <c r="BK196" s="120">
        <f>SUM(BK197:BK199)</f>
        <v>0</v>
      </c>
    </row>
    <row r="197" spans="2:65" s="1" customFormat="1" ht="24.2" customHeight="1">
      <c r="B197" s="32"/>
      <c r="C197" s="123" t="s">
        <v>303</v>
      </c>
      <c r="D197" s="123" t="s">
        <v>121</v>
      </c>
      <c r="E197" s="124" t="s">
        <v>304</v>
      </c>
      <c r="F197" s="125" t="s">
        <v>305</v>
      </c>
      <c r="G197" s="126" t="s">
        <v>145</v>
      </c>
      <c r="H197" s="127">
        <v>14.5</v>
      </c>
      <c r="I197" s="128"/>
      <c r="J197" s="129">
        <f>ROUND(I197*H197,2)</f>
        <v>0</v>
      </c>
      <c r="K197" s="130"/>
      <c r="L197" s="32"/>
      <c r="M197" s="131" t="s">
        <v>19</v>
      </c>
      <c r="N197" s="132" t="s">
        <v>43</v>
      </c>
      <c r="P197" s="133">
        <f>O197*H197</f>
        <v>0</v>
      </c>
      <c r="Q197" s="133">
        <v>0</v>
      </c>
      <c r="R197" s="133">
        <f>Q197*H197</f>
        <v>0</v>
      </c>
      <c r="S197" s="133">
        <v>2.5000000000000001E-3</v>
      </c>
      <c r="T197" s="134">
        <f>S197*H197</f>
        <v>3.6249999999999998E-2</v>
      </c>
      <c r="AR197" s="135" t="s">
        <v>227</v>
      </c>
      <c r="AT197" s="135" t="s">
        <v>121</v>
      </c>
      <c r="AU197" s="135" t="s">
        <v>79</v>
      </c>
      <c r="AY197" s="17" t="s">
        <v>118</v>
      </c>
      <c r="BE197" s="136">
        <f>IF(N197="základní",J197,0)</f>
        <v>0</v>
      </c>
      <c r="BF197" s="136">
        <f>IF(N197="snížená",J197,0)</f>
        <v>0</v>
      </c>
      <c r="BG197" s="136">
        <f>IF(N197="zákl. přenesená",J197,0)</f>
        <v>0</v>
      </c>
      <c r="BH197" s="136">
        <f>IF(N197="sníž. přenesená",J197,0)</f>
        <v>0</v>
      </c>
      <c r="BI197" s="136">
        <f>IF(N197="nulová",J197,0)</f>
        <v>0</v>
      </c>
      <c r="BJ197" s="17" t="s">
        <v>77</v>
      </c>
      <c r="BK197" s="136">
        <f>ROUND(I197*H197,2)</f>
        <v>0</v>
      </c>
      <c r="BL197" s="17" t="s">
        <v>227</v>
      </c>
      <c r="BM197" s="135" t="s">
        <v>306</v>
      </c>
    </row>
    <row r="198" spans="2:65" s="1" customFormat="1" ht="19.5">
      <c r="B198" s="32"/>
      <c r="D198" s="137" t="s">
        <v>127</v>
      </c>
      <c r="F198" s="138" t="s">
        <v>307</v>
      </c>
      <c r="I198" s="139"/>
      <c r="L198" s="32"/>
      <c r="M198" s="140"/>
      <c r="T198" s="53"/>
      <c r="AT198" s="17" t="s">
        <v>127</v>
      </c>
      <c r="AU198" s="17" t="s">
        <v>79</v>
      </c>
    </row>
    <row r="199" spans="2:65" s="1" customFormat="1">
      <c r="B199" s="32"/>
      <c r="D199" s="141" t="s">
        <v>129</v>
      </c>
      <c r="F199" s="142" t="s">
        <v>308</v>
      </c>
      <c r="I199" s="139"/>
      <c r="L199" s="32"/>
      <c r="M199" s="140"/>
      <c r="T199" s="53"/>
      <c r="AT199" s="17" t="s">
        <v>129</v>
      </c>
      <c r="AU199" s="17" t="s">
        <v>79</v>
      </c>
    </row>
    <row r="200" spans="2:65" s="11" customFormat="1" ht="22.9" customHeight="1">
      <c r="B200" s="111"/>
      <c r="D200" s="112" t="s">
        <v>71</v>
      </c>
      <c r="E200" s="121" t="s">
        <v>309</v>
      </c>
      <c r="F200" s="121" t="s">
        <v>310</v>
      </c>
      <c r="I200" s="114"/>
      <c r="J200" s="122">
        <f>BK200</f>
        <v>0</v>
      </c>
      <c r="L200" s="111"/>
      <c r="M200" s="116"/>
      <c r="P200" s="117">
        <f>SUM(P201:P212)</f>
        <v>0</v>
      </c>
      <c r="R200" s="117">
        <f>SUM(R201:R212)</f>
        <v>0.12963</v>
      </c>
      <c r="T200" s="118">
        <f>SUM(T201:T212)</f>
        <v>0</v>
      </c>
      <c r="AR200" s="112" t="s">
        <v>79</v>
      </c>
      <c r="AT200" s="119" t="s">
        <v>71</v>
      </c>
      <c r="AU200" s="119" t="s">
        <v>77</v>
      </c>
      <c r="AY200" s="112" t="s">
        <v>118</v>
      </c>
      <c r="BK200" s="120">
        <f>SUM(BK201:BK212)</f>
        <v>0</v>
      </c>
    </row>
    <row r="201" spans="2:65" s="1" customFormat="1" ht="24.2" customHeight="1">
      <c r="B201" s="32"/>
      <c r="C201" s="123" t="s">
        <v>311</v>
      </c>
      <c r="D201" s="123" t="s">
        <v>121</v>
      </c>
      <c r="E201" s="124" t="s">
        <v>312</v>
      </c>
      <c r="F201" s="125" t="s">
        <v>313</v>
      </c>
      <c r="G201" s="126" t="s">
        <v>145</v>
      </c>
      <c r="H201" s="127">
        <v>14.5</v>
      </c>
      <c r="I201" s="128"/>
      <c r="J201" s="129">
        <f>ROUND(I201*H201,2)</f>
        <v>0</v>
      </c>
      <c r="K201" s="130"/>
      <c r="L201" s="32"/>
      <c r="M201" s="131" t="s">
        <v>19</v>
      </c>
      <c r="N201" s="132" t="s">
        <v>43</v>
      </c>
      <c r="P201" s="133">
        <f>O201*H201</f>
        <v>0</v>
      </c>
      <c r="Q201" s="133">
        <v>4.0000000000000003E-5</v>
      </c>
      <c r="R201" s="133">
        <f>Q201*H201</f>
        <v>5.8E-4</v>
      </c>
      <c r="S201" s="133">
        <v>0</v>
      </c>
      <c r="T201" s="134">
        <f>S201*H201</f>
        <v>0</v>
      </c>
      <c r="AR201" s="135" t="s">
        <v>227</v>
      </c>
      <c r="AT201" s="135" t="s">
        <v>121</v>
      </c>
      <c r="AU201" s="135" t="s">
        <v>79</v>
      </c>
      <c r="AY201" s="17" t="s">
        <v>118</v>
      </c>
      <c r="BE201" s="136">
        <f>IF(N201="základní",J201,0)</f>
        <v>0</v>
      </c>
      <c r="BF201" s="136">
        <f>IF(N201="snížená",J201,0)</f>
        <v>0</v>
      </c>
      <c r="BG201" s="136">
        <f>IF(N201="zákl. přenesená",J201,0)</f>
        <v>0</v>
      </c>
      <c r="BH201" s="136">
        <f>IF(N201="sníž. přenesená",J201,0)</f>
        <v>0</v>
      </c>
      <c r="BI201" s="136">
        <f>IF(N201="nulová",J201,0)</f>
        <v>0</v>
      </c>
      <c r="BJ201" s="17" t="s">
        <v>77</v>
      </c>
      <c r="BK201" s="136">
        <f>ROUND(I201*H201,2)</f>
        <v>0</v>
      </c>
      <c r="BL201" s="17" t="s">
        <v>227</v>
      </c>
      <c r="BM201" s="135" t="s">
        <v>314</v>
      </c>
    </row>
    <row r="202" spans="2:65" s="1" customFormat="1">
      <c r="B202" s="32"/>
      <c r="D202" s="137" t="s">
        <v>127</v>
      </c>
      <c r="F202" s="138" t="s">
        <v>315</v>
      </c>
      <c r="I202" s="139"/>
      <c r="L202" s="32"/>
      <c r="M202" s="140"/>
      <c r="T202" s="53"/>
      <c r="AT202" s="17" t="s">
        <v>127</v>
      </c>
      <c r="AU202" s="17" t="s">
        <v>79</v>
      </c>
    </row>
    <row r="203" spans="2:65" s="1" customFormat="1">
      <c r="B203" s="32"/>
      <c r="D203" s="141" t="s">
        <v>129</v>
      </c>
      <c r="F203" s="142" t="s">
        <v>316</v>
      </c>
      <c r="I203" s="139"/>
      <c r="L203" s="32"/>
      <c r="M203" s="140"/>
      <c r="T203" s="53"/>
      <c r="AT203" s="17" t="s">
        <v>129</v>
      </c>
      <c r="AU203" s="17" t="s">
        <v>79</v>
      </c>
    </row>
    <row r="204" spans="2:65" s="1" customFormat="1" ht="24.2" customHeight="1">
      <c r="B204" s="32"/>
      <c r="C204" s="123" t="s">
        <v>317</v>
      </c>
      <c r="D204" s="123" t="s">
        <v>121</v>
      </c>
      <c r="E204" s="124" t="s">
        <v>318</v>
      </c>
      <c r="F204" s="125" t="s">
        <v>319</v>
      </c>
      <c r="G204" s="126" t="s">
        <v>145</v>
      </c>
      <c r="H204" s="127">
        <v>14.5</v>
      </c>
      <c r="I204" s="128"/>
      <c r="J204" s="129">
        <f>ROUND(I204*H204,2)</f>
        <v>0</v>
      </c>
      <c r="K204" s="130"/>
      <c r="L204" s="32"/>
      <c r="M204" s="131" t="s">
        <v>19</v>
      </c>
      <c r="N204" s="132" t="s">
        <v>43</v>
      </c>
      <c r="P204" s="133">
        <f>O204*H204</f>
        <v>0</v>
      </c>
      <c r="Q204" s="133">
        <v>5.4000000000000003E-3</v>
      </c>
      <c r="R204" s="133">
        <f>Q204*H204</f>
        <v>7.8300000000000008E-2</v>
      </c>
      <c r="S204" s="133">
        <v>0</v>
      </c>
      <c r="T204" s="134">
        <f>S204*H204</f>
        <v>0</v>
      </c>
      <c r="AR204" s="135" t="s">
        <v>227</v>
      </c>
      <c r="AT204" s="135" t="s">
        <v>121</v>
      </c>
      <c r="AU204" s="135" t="s">
        <v>79</v>
      </c>
      <c r="AY204" s="17" t="s">
        <v>118</v>
      </c>
      <c r="BE204" s="136">
        <f>IF(N204="základní",J204,0)</f>
        <v>0</v>
      </c>
      <c r="BF204" s="136">
        <f>IF(N204="snížená",J204,0)</f>
        <v>0</v>
      </c>
      <c r="BG204" s="136">
        <f>IF(N204="zákl. přenesená",J204,0)</f>
        <v>0</v>
      </c>
      <c r="BH204" s="136">
        <f>IF(N204="sníž. přenesená",J204,0)</f>
        <v>0</v>
      </c>
      <c r="BI204" s="136">
        <f>IF(N204="nulová",J204,0)</f>
        <v>0</v>
      </c>
      <c r="BJ204" s="17" t="s">
        <v>77</v>
      </c>
      <c r="BK204" s="136">
        <f>ROUND(I204*H204,2)</f>
        <v>0</v>
      </c>
      <c r="BL204" s="17" t="s">
        <v>227</v>
      </c>
      <c r="BM204" s="135" t="s">
        <v>320</v>
      </c>
    </row>
    <row r="205" spans="2:65" s="1" customFormat="1" ht="19.5">
      <c r="B205" s="32"/>
      <c r="D205" s="137" t="s">
        <v>127</v>
      </c>
      <c r="F205" s="138" t="s">
        <v>321</v>
      </c>
      <c r="I205" s="139"/>
      <c r="L205" s="32"/>
      <c r="M205" s="140"/>
      <c r="T205" s="53"/>
      <c r="AT205" s="17" t="s">
        <v>127</v>
      </c>
      <c r="AU205" s="17" t="s">
        <v>79</v>
      </c>
    </row>
    <row r="206" spans="2:65" s="1" customFormat="1">
      <c r="B206" s="32"/>
      <c r="D206" s="141" t="s">
        <v>129</v>
      </c>
      <c r="F206" s="142" t="s">
        <v>322</v>
      </c>
      <c r="I206" s="139"/>
      <c r="L206" s="32"/>
      <c r="M206" s="140"/>
      <c r="T206" s="53"/>
      <c r="AT206" s="17" t="s">
        <v>129</v>
      </c>
      <c r="AU206" s="17" t="s">
        <v>79</v>
      </c>
    </row>
    <row r="207" spans="2:65" s="1" customFormat="1" ht="24.2" customHeight="1">
      <c r="B207" s="32"/>
      <c r="C207" s="123" t="s">
        <v>323</v>
      </c>
      <c r="D207" s="123" t="s">
        <v>121</v>
      </c>
      <c r="E207" s="124" t="s">
        <v>324</v>
      </c>
      <c r="F207" s="125" t="s">
        <v>325</v>
      </c>
      <c r="G207" s="126" t="s">
        <v>145</v>
      </c>
      <c r="H207" s="127">
        <v>14.5</v>
      </c>
      <c r="I207" s="128"/>
      <c r="J207" s="129">
        <f>ROUND(I207*H207,2)</f>
        <v>0</v>
      </c>
      <c r="K207" s="130"/>
      <c r="L207" s="32"/>
      <c r="M207" s="131" t="s">
        <v>19</v>
      </c>
      <c r="N207" s="132" t="s">
        <v>43</v>
      </c>
      <c r="P207" s="133">
        <f>O207*H207</f>
        <v>0</v>
      </c>
      <c r="Q207" s="133">
        <v>2.9999999999999997E-4</v>
      </c>
      <c r="R207" s="133">
        <f>Q207*H207</f>
        <v>4.3499999999999997E-3</v>
      </c>
      <c r="S207" s="133">
        <v>0</v>
      </c>
      <c r="T207" s="134">
        <f>S207*H207</f>
        <v>0</v>
      </c>
      <c r="AR207" s="135" t="s">
        <v>227</v>
      </c>
      <c r="AT207" s="135" t="s">
        <v>121</v>
      </c>
      <c r="AU207" s="135" t="s">
        <v>79</v>
      </c>
      <c r="AY207" s="17" t="s">
        <v>118</v>
      </c>
      <c r="BE207" s="136">
        <f>IF(N207="základní",J207,0)</f>
        <v>0</v>
      </c>
      <c r="BF207" s="136">
        <f>IF(N207="snížená",J207,0)</f>
        <v>0</v>
      </c>
      <c r="BG207" s="136">
        <f>IF(N207="zákl. přenesená",J207,0)</f>
        <v>0</v>
      </c>
      <c r="BH207" s="136">
        <f>IF(N207="sníž. přenesená",J207,0)</f>
        <v>0</v>
      </c>
      <c r="BI207" s="136">
        <f>IF(N207="nulová",J207,0)</f>
        <v>0</v>
      </c>
      <c r="BJ207" s="17" t="s">
        <v>77</v>
      </c>
      <c r="BK207" s="136">
        <f>ROUND(I207*H207,2)</f>
        <v>0</v>
      </c>
      <c r="BL207" s="17" t="s">
        <v>227</v>
      </c>
      <c r="BM207" s="135" t="s">
        <v>326</v>
      </c>
    </row>
    <row r="208" spans="2:65" s="1" customFormat="1">
      <c r="B208" s="32"/>
      <c r="D208" s="137" t="s">
        <v>127</v>
      </c>
      <c r="F208" s="138" t="s">
        <v>327</v>
      </c>
      <c r="I208" s="139"/>
      <c r="L208" s="32"/>
      <c r="M208" s="140"/>
      <c r="T208" s="53"/>
      <c r="AT208" s="17" t="s">
        <v>127</v>
      </c>
      <c r="AU208" s="17" t="s">
        <v>79</v>
      </c>
    </row>
    <row r="209" spans="2:65" s="1" customFormat="1">
      <c r="B209" s="32"/>
      <c r="D209" s="141" t="s">
        <v>129</v>
      </c>
      <c r="F209" s="142" t="s">
        <v>328</v>
      </c>
      <c r="I209" s="139"/>
      <c r="L209" s="32"/>
      <c r="M209" s="140"/>
      <c r="T209" s="53"/>
      <c r="AT209" s="17" t="s">
        <v>129</v>
      </c>
      <c r="AU209" s="17" t="s">
        <v>79</v>
      </c>
    </row>
    <row r="210" spans="2:65" s="1" customFormat="1" ht="33" customHeight="1">
      <c r="B210" s="32"/>
      <c r="C210" s="123" t="s">
        <v>329</v>
      </c>
      <c r="D210" s="123" t="s">
        <v>121</v>
      </c>
      <c r="E210" s="124" t="s">
        <v>330</v>
      </c>
      <c r="F210" s="125" t="s">
        <v>331</v>
      </c>
      <c r="G210" s="126" t="s">
        <v>145</v>
      </c>
      <c r="H210" s="127">
        <v>14.5</v>
      </c>
      <c r="I210" s="128"/>
      <c r="J210" s="129">
        <f>ROUND(I210*H210,2)</f>
        <v>0</v>
      </c>
      <c r="K210" s="130"/>
      <c r="L210" s="32"/>
      <c r="M210" s="131" t="s">
        <v>19</v>
      </c>
      <c r="N210" s="132" t="s">
        <v>43</v>
      </c>
      <c r="P210" s="133">
        <f>O210*H210</f>
        <v>0</v>
      </c>
      <c r="Q210" s="133">
        <v>3.2000000000000002E-3</v>
      </c>
      <c r="R210" s="133">
        <f>Q210*H210</f>
        <v>4.6400000000000004E-2</v>
      </c>
      <c r="S210" s="133">
        <v>0</v>
      </c>
      <c r="T210" s="134">
        <f>S210*H210</f>
        <v>0</v>
      </c>
      <c r="AR210" s="135" t="s">
        <v>227</v>
      </c>
      <c r="AT210" s="135" t="s">
        <v>121</v>
      </c>
      <c r="AU210" s="135" t="s">
        <v>79</v>
      </c>
      <c r="AY210" s="17" t="s">
        <v>118</v>
      </c>
      <c r="BE210" s="136">
        <f>IF(N210="základní",J210,0)</f>
        <v>0</v>
      </c>
      <c r="BF210" s="136">
        <f>IF(N210="snížená",J210,0)</f>
        <v>0</v>
      </c>
      <c r="BG210" s="136">
        <f>IF(N210="zákl. přenesená",J210,0)</f>
        <v>0</v>
      </c>
      <c r="BH210" s="136">
        <f>IF(N210="sníž. přenesená",J210,0)</f>
        <v>0</v>
      </c>
      <c r="BI210" s="136">
        <f>IF(N210="nulová",J210,0)</f>
        <v>0</v>
      </c>
      <c r="BJ210" s="17" t="s">
        <v>77</v>
      </c>
      <c r="BK210" s="136">
        <f>ROUND(I210*H210,2)</f>
        <v>0</v>
      </c>
      <c r="BL210" s="17" t="s">
        <v>227</v>
      </c>
      <c r="BM210" s="135" t="s">
        <v>332</v>
      </c>
    </row>
    <row r="211" spans="2:65" s="1" customFormat="1" ht="19.5">
      <c r="B211" s="32"/>
      <c r="D211" s="137" t="s">
        <v>127</v>
      </c>
      <c r="F211" s="138" t="s">
        <v>333</v>
      </c>
      <c r="I211" s="139"/>
      <c r="L211" s="32"/>
      <c r="M211" s="140"/>
      <c r="T211" s="53"/>
      <c r="AT211" s="17" t="s">
        <v>127</v>
      </c>
      <c r="AU211" s="17" t="s">
        <v>79</v>
      </c>
    </row>
    <row r="212" spans="2:65" s="1" customFormat="1">
      <c r="B212" s="32"/>
      <c r="D212" s="141" t="s">
        <v>129</v>
      </c>
      <c r="F212" s="142" t="s">
        <v>334</v>
      </c>
      <c r="I212" s="139"/>
      <c r="L212" s="32"/>
      <c r="M212" s="140"/>
      <c r="T212" s="53"/>
      <c r="AT212" s="17" t="s">
        <v>129</v>
      </c>
      <c r="AU212" s="17" t="s">
        <v>79</v>
      </c>
    </row>
    <row r="213" spans="2:65" s="11" customFormat="1" ht="22.9" customHeight="1">
      <c r="B213" s="111"/>
      <c r="D213" s="112" t="s">
        <v>71</v>
      </c>
      <c r="E213" s="121" t="s">
        <v>335</v>
      </c>
      <c r="F213" s="121" t="s">
        <v>336</v>
      </c>
      <c r="I213" s="114"/>
      <c r="J213" s="122">
        <f>BK213</f>
        <v>0</v>
      </c>
      <c r="L213" s="111"/>
      <c r="M213" s="116"/>
      <c r="P213" s="117">
        <f>SUM(P214:P252)</f>
        <v>0</v>
      </c>
      <c r="R213" s="117">
        <f>SUM(R214:R252)</f>
        <v>1.9529359999999999E-2</v>
      </c>
      <c r="T213" s="118">
        <f>SUM(T214:T252)</f>
        <v>0</v>
      </c>
      <c r="AR213" s="112" t="s">
        <v>79</v>
      </c>
      <c r="AT213" s="119" t="s">
        <v>71</v>
      </c>
      <c r="AU213" s="119" t="s">
        <v>77</v>
      </c>
      <c r="AY213" s="112" t="s">
        <v>118</v>
      </c>
      <c r="BK213" s="120">
        <f>SUM(BK214:BK252)</f>
        <v>0</v>
      </c>
    </row>
    <row r="214" spans="2:65" s="1" customFormat="1" ht="24.2" customHeight="1">
      <c r="B214" s="32"/>
      <c r="C214" s="123" t="s">
        <v>337</v>
      </c>
      <c r="D214" s="123" t="s">
        <v>121</v>
      </c>
      <c r="E214" s="124" t="s">
        <v>338</v>
      </c>
      <c r="F214" s="125" t="s">
        <v>339</v>
      </c>
      <c r="G214" s="126" t="s">
        <v>145</v>
      </c>
      <c r="H214" s="127">
        <v>7.7839999999999998</v>
      </c>
      <c r="I214" s="128"/>
      <c r="J214" s="129">
        <f>ROUND(I214*H214,2)</f>
        <v>0</v>
      </c>
      <c r="K214" s="130"/>
      <c r="L214" s="32"/>
      <c r="M214" s="131" t="s">
        <v>19</v>
      </c>
      <c r="N214" s="132" t="s">
        <v>43</v>
      </c>
      <c r="P214" s="133">
        <f>O214*H214</f>
        <v>0</v>
      </c>
      <c r="Q214" s="133">
        <v>0</v>
      </c>
      <c r="R214" s="133">
        <f>Q214*H214</f>
        <v>0</v>
      </c>
      <c r="S214" s="133">
        <v>0</v>
      </c>
      <c r="T214" s="134">
        <f>S214*H214</f>
        <v>0</v>
      </c>
      <c r="AR214" s="135" t="s">
        <v>227</v>
      </c>
      <c r="AT214" s="135" t="s">
        <v>121</v>
      </c>
      <c r="AU214" s="135" t="s">
        <v>79</v>
      </c>
      <c r="AY214" s="17" t="s">
        <v>118</v>
      </c>
      <c r="BE214" s="136">
        <f>IF(N214="základní",J214,0)</f>
        <v>0</v>
      </c>
      <c r="BF214" s="136">
        <f>IF(N214="snížená",J214,0)</f>
        <v>0</v>
      </c>
      <c r="BG214" s="136">
        <f>IF(N214="zákl. přenesená",J214,0)</f>
        <v>0</v>
      </c>
      <c r="BH214" s="136">
        <f>IF(N214="sníž. přenesená",J214,0)</f>
        <v>0</v>
      </c>
      <c r="BI214" s="136">
        <f>IF(N214="nulová",J214,0)</f>
        <v>0</v>
      </c>
      <c r="BJ214" s="17" t="s">
        <v>77</v>
      </c>
      <c r="BK214" s="136">
        <f>ROUND(I214*H214,2)</f>
        <v>0</v>
      </c>
      <c r="BL214" s="17" t="s">
        <v>227</v>
      </c>
      <c r="BM214" s="135" t="s">
        <v>340</v>
      </c>
    </row>
    <row r="215" spans="2:65" s="1" customFormat="1">
      <c r="B215" s="32"/>
      <c r="D215" s="137" t="s">
        <v>127</v>
      </c>
      <c r="F215" s="138" t="s">
        <v>341</v>
      </c>
      <c r="I215" s="139"/>
      <c r="L215" s="32"/>
      <c r="M215" s="140"/>
      <c r="T215" s="53"/>
      <c r="AT215" s="17" t="s">
        <v>127</v>
      </c>
      <c r="AU215" s="17" t="s">
        <v>79</v>
      </c>
    </row>
    <row r="216" spans="2:65" s="1" customFormat="1">
      <c r="B216" s="32"/>
      <c r="D216" s="141" t="s">
        <v>129</v>
      </c>
      <c r="F216" s="142" t="s">
        <v>342</v>
      </c>
      <c r="I216" s="139"/>
      <c r="L216" s="32"/>
      <c r="M216" s="140"/>
      <c r="T216" s="53"/>
      <c r="AT216" s="17" t="s">
        <v>129</v>
      </c>
      <c r="AU216" s="17" t="s">
        <v>79</v>
      </c>
    </row>
    <row r="217" spans="2:65" s="12" customFormat="1">
      <c r="B217" s="143"/>
      <c r="D217" s="137" t="s">
        <v>149</v>
      </c>
      <c r="E217" s="144" t="s">
        <v>19</v>
      </c>
      <c r="F217" s="145" t="s">
        <v>343</v>
      </c>
      <c r="H217" s="146">
        <v>5.2</v>
      </c>
      <c r="I217" s="147"/>
      <c r="L217" s="143"/>
      <c r="M217" s="148"/>
      <c r="T217" s="149"/>
      <c r="AT217" s="144" t="s">
        <v>149</v>
      </c>
      <c r="AU217" s="144" t="s">
        <v>79</v>
      </c>
      <c r="AV217" s="12" t="s">
        <v>79</v>
      </c>
      <c r="AW217" s="12" t="s">
        <v>34</v>
      </c>
      <c r="AX217" s="12" t="s">
        <v>72</v>
      </c>
      <c r="AY217" s="144" t="s">
        <v>118</v>
      </c>
    </row>
    <row r="218" spans="2:65" s="13" customFormat="1">
      <c r="B218" s="150"/>
      <c r="D218" s="137" t="s">
        <v>149</v>
      </c>
      <c r="E218" s="151" t="s">
        <v>19</v>
      </c>
      <c r="F218" s="152" t="s">
        <v>344</v>
      </c>
      <c r="H218" s="153">
        <v>5.2</v>
      </c>
      <c r="I218" s="154"/>
      <c r="L218" s="150"/>
      <c r="M218" s="155"/>
      <c r="T218" s="156"/>
      <c r="AT218" s="151" t="s">
        <v>149</v>
      </c>
      <c r="AU218" s="151" t="s">
        <v>79</v>
      </c>
      <c r="AV218" s="13" t="s">
        <v>119</v>
      </c>
      <c r="AW218" s="13" t="s">
        <v>34</v>
      </c>
      <c r="AX218" s="13" t="s">
        <v>72</v>
      </c>
      <c r="AY218" s="151" t="s">
        <v>118</v>
      </c>
    </row>
    <row r="219" spans="2:65" s="12" customFormat="1">
      <c r="B219" s="143"/>
      <c r="D219" s="137" t="s">
        <v>149</v>
      </c>
      <c r="E219" s="144" t="s">
        <v>19</v>
      </c>
      <c r="F219" s="145" t="s">
        <v>345</v>
      </c>
      <c r="H219" s="146">
        <v>2.5840000000000001</v>
      </c>
      <c r="I219" s="147"/>
      <c r="L219" s="143"/>
      <c r="M219" s="148"/>
      <c r="T219" s="149"/>
      <c r="AT219" s="144" t="s">
        <v>149</v>
      </c>
      <c r="AU219" s="144" t="s">
        <v>79</v>
      </c>
      <c r="AV219" s="12" t="s">
        <v>79</v>
      </c>
      <c r="AW219" s="12" t="s">
        <v>34</v>
      </c>
      <c r="AX219" s="12" t="s">
        <v>72</v>
      </c>
      <c r="AY219" s="144" t="s">
        <v>118</v>
      </c>
    </row>
    <row r="220" spans="2:65" s="13" customFormat="1">
      <c r="B220" s="150"/>
      <c r="D220" s="137" t="s">
        <v>149</v>
      </c>
      <c r="E220" s="151" t="s">
        <v>19</v>
      </c>
      <c r="F220" s="152" t="s">
        <v>346</v>
      </c>
      <c r="H220" s="153">
        <v>2.5840000000000001</v>
      </c>
      <c r="I220" s="154"/>
      <c r="L220" s="150"/>
      <c r="M220" s="155"/>
      <c r="T220" s="156"/>
      <c r="AT220" s="151" t="s">
        <v>149</v>
      </c>
      <c r="AU220" s="151" t="s">
        <v>79</v>
      </c>
      <c r="AV220" s="13" t="s">
        <v>119</v>
      </c>
      <c r="AW220" s="13" t="s">
        <v>34</v>
      </c>
      <c r="AX220" s="13" t="s">
        <v>72</v>
      </c>
      <c r="AY220" s="151" t="s">
        <v>118</v>
      </c>
    </row>
    <row r="221" spans="2:65" s="14" customFormat="1">
      <c r="B221" s="157"/>
      <c r="D221" s="137" t="s">
        <v>149</v>
      </c>
      <c r="E221" s="158" t="s">
        <v>19</v>
      </c>
      <c r="F221" s="159" t="s">
        <v>272</v>
      </c>
      <c r="H221" s="160">
        <v>7.7840000000000007</v>
      </c>
      <c r="I221" s="161"/>
      <c r="L221" s="157"/>
      <c r="M221" s="162"/>
      <c r="T221" s="163"/>
      <c r="AT221" s="158" t="s">
        <v>149</v>
      </c>
      <c r="AU221" s="158" t="s">
        <v>79</v>
      </c>
      <c r="AV221" s="14" t="s">
        <v>125</v>
      </c>
      <c r="AW221" s="14" t="s">
        <v>34</v>
      </c>
      <c r="AX221" s="14" t="s">
        <v>77</v>
      </c>
      <c r="AY221" s="158" t="s">
        <v>118</v>
      </c>
    </row>
    <row r="222" spans="2:65" s="1" customFormat="1" ht="16.5" customHeight="1">
      <c r="B222" s="32"/>
      <c r="C222" s="164" t="s">
        <v>347</v>
      </c>
      <c r="D222" s="164" t="s">
        <v>348</v>
      </c>
      <c r="E222" s="165" t="s">
        <v>349</v>
      </c>
      <c r="F222" s="166" t="s">
        <v>350</v>
      </c>
      <c r="G222" s="167" t="s">
        <v>293</v>
      </c>
      <c r="H222" s="168">
        <v>0.86399999999999999</v>
      </c>
      <c r="I222" s="169"/>
      <c r="J222" s="170">
        <f>ROUND(I222*H222,2)</f>
        <v>0</v>
      </c>
      <c r="K222" s="171"/>
      <c r="L222" s="172"/>
      <c r="M222" s="173" t="s">
        <v>19</v>
      </c>
      <c r="N222" s="174" t="s">
        <v>43</v>
      </c>
      <c r="P222" s="133">
        <f>O222*H222</f>
        <v>0</v>
      </c>
      <c r="Q222" s="133">
        <v>1E-3</v>
      </c>
      <c r="R222" s="133">
        <f>Q222*H222</f>
        <v>8.6399999999999997E-4</v>
      </c>
      <c r="S222" s="133">
        <v>0</v>
      </c>
      <c r="T222" s="134">
        <f>S222*H222</f>
        <v>0</v>
      </c>
      <c r="AR222" s="135" t="s">
        <v>347</v>
      </c>
      <c r="AT222" s="135" t="s">
        <v>348</v>
      </c>
      <c r="AU222" s="135" t="s">
        <v>79</v>
      </c>
      <c r="AY222" s="17" t="s">
        <v>118</v>
      </c>
      <c r="BE222" s="136">
        <f>IF(N222="základní",J222,0)</f>
        <v>0</v>
      </c>
      <c r="BF222" s="136">
        <f>IF(N222="snížená",J222,0)</f>
        <v>0</v>
      </c>
      <c r="BG222" s="136">
        <f>IF(N222="zákl. přenesená",J222,0)</f>
        <v>0</v>
      </c>
      <c r="BH222" s="136">
        <f>IF(N222="sníž. přenesená",J222,0)</f>
        <v>0</v>
      </c>
      <c r="BI222" s="136">
        <f>IF(N222="nulová",J222,0)</f>
        <v>0</v>
      </c>
      <c r="BJ222" s="17" t="s">
        <v>77</v>
      </c>
      <c r="BK222" s="136">
        <f>ROUND(I222*H222,2)</f>
        <v>0</v>
      </c>
      <c r="BL222" s="17" t="s">
        <v>227</v>
      </c>
      <c r="BM222" s="135" t="s">
        <v>351</v>
      </c>
    </row>
    <row r="223" spans="2:65" s="1" customFormat="1">
      <c r="B223" s="32"/>
      <c r="D223" s="137" t="s">
        <v>127</v>
      </c>
      <c r="F223" s="138" t="s">
        <v>350</v>
      </c>
      <c r="I223" s="139"/>
      <c r="L223" s="32"/>
      <c r="M223" s="140"/>
      <c r="T223" s="53"/>
      <c r="AT223" s="17" t="s">
        <v>127</v>
      </c>
      <c r="AU223" s="17" t="s">
        <v>79</v>
      </c>
    </row>
    <row r="224" spans="2:65" s="12" customFormat="1">
      <c r="B224" s="143"/>
      <c r="D224" s="137" t="s">
        <v>149</v>
      </c>
      <c r="F224" s="145" t="s">
        <v>352</v>
      </c>
      <c r="H224" s="146">
        <v>0.86399999999999999</v>
      </c>
      <c r="I224" s="147"/>
      <c r="L224" s="143"/>
      <c r="M224" s="148"/>
      <c r="T224" s="149"/>
      <c r="AT224" s="144" t="s">
        <v>149</v>
      </c>
      <c r="AU224" s="144" t="s">
        <v>79</v>
      </c>
      <c r="AV224" s="12" t="s">
        <v>79</v>
      </c>
      <c r="AW224" s="12" t="s">
        <v>4</v>
      </c>
      <c r="AX224" s="12" t="s">
        <v>77</v>
      </c>
      <c r="AY224" s="144" t="s">
        <v>118</v>
      </c>
    </row>
    <row r="225" spans="2:65" s="1" customFormat="1" ht="24.2" customHeight="1">
      <c r="B225" s="32"/>
      <c r="C225" s="123" t="s">
        <v>353</v>
      </c>
      <c r="D225" s="123" t="s">
        <v>121</v>
      </c>
      <c r="E225" s="124" t="s">
        <v>354</v>
      </c>
      <c r="F225" s="125" t="s">
        <v>355</v>
      </c>
      <c r="G225" s="126" t="s">
        <v>145</v>
      </c>
      <c r="H225" s="127">
        <v>35</v>
      </c>
      <c r="I225" s="128"/>
      <c r="J225" s="129">
        <f>ROUND(I225*H225,2)</f>
        <v>0</v>
      </c>
      <c r="K225" s="130"/>
      <c r="L225" s="32"/>
      <c r="M225" s="131" t="s">
        <v>19</v>
      </c>
      <c r="N225" s="132" t="s">
        <v>43</v>
      </c>
      <c r="P225" s="133">
        <f>O225*H225</f>
        <v>0</v>
      </c>
      <c r="Q225" s="133">
        <v>1.7000000000000001E-4</v>
      </c>
      <c r="R225" s="133">
        <f>Q225*H225</f>
        <v>5.9500000000000004E-3</v>
      </c>
      <c r="S225" s="133">
        <v>0</v>
      </c>
      <c r="T225" s="134">
        <f>S225*H225</f>
        <v>0</v>
      </c>
      <c r="AR225" s="135" t="s">
        <v>227</v>
      </c>
      <c r="AT225" s="135" t="s">
        <v>121</v>
      </c>
      <c r="AU225" s="135" t="s">
        <v>79</v>
      </c>
      <c r="AY225" s="17" t="s">
        <v>118</v>
      </c>
      <c r="BE225" s="136">
        <f>IF(N225="základní",J225,0)</f>
        <v>0</v>
      </c>
      <c r="BF225" s="136">
        <f>IF(N225="snížená",J225,0)</f>
        <v>0</v>
      </c>
      <c r="BG225" s="136">
        <f>IF(N225="zákl. přenesená",J225,0)</f>
        <v>0</v>
      </c>
      <c r="BH225" s="136">
        <f>IF(N225="sníž. přenesená",J225,0)</f>
        <v>0</v>
      </c>
      <c r="BI225" s="136">
        <f>IF(N225="nulová",J225,0)</f>
        <v>0</v>
      </c>
      <c r="BJ225" s="17" t="s">
        <v>77</v>
      </c>
      <c r="BK225" s="136">
        <f>ROUND(I225*H225,2)</f>
        <v>0</v>
      </c>
      <c r="BL225" s="17" t="s">
        <v>227</v>
      </c>
      <c r="BM225" s="135" t="s">
        <v>356</v>
      </c>
    </row>
    <row r="226" spans="2:65" s="1" customFormat="1" ht="19.5">
      <c r="B226" s="32"/>
      <c r="D226" s="137" t="s">
        <v>127</v>
      </c>
      <c r="F226" s="138" t="s">
        <v>357</v>
      </c>
      <c r="I226" s="139"/>
      <c r="L226" s="32"/>
      <c r="M226" s="140"/>
      <c r="T226" s="53"/>
      <c r="AT226" s="17" t="s">
        <v>127</v>
      </c>
      <c r="AU226" s="17" t="s">
        <v>79</v>
      </c>
    </row>
    <row r="227" spans="2:65" s="1" customFormat="1">
      <c r="B227" s="32"/>
      <c r="D227" s="141" t="s">
        <v>129</v>
      </c>
      <c r="F227" s="142" t="s">
        <v>358</v>
      </c>
      <c r="I227" s="139"/>
      <c r="L227" s="32"/>
      <c r="M227" s="140"/>
      <c r="T227" s="53"/>
      <c r="AT227" s="17" t="s">
        <v>129</v>
      </c>
      <c r="AU227" s="17" t="s">
        <v>79</v>
      </c>
    </row>
    <row r="228" spans="2:65" s="1" customFormat="1" ht="24.2" customHeight="1">
      <c r="B228" s="32"/>
      <c r="C228" s="123" t="s">
        <v>359</v>
      </c>
      <c r="D228" s="123" t="s">
        <v>121</v>
      </c>
      <c r="E228" s="124" t="s">
        <v>360</v>
      </c>
      <c r="F228" s="125" t="s">
        <v>361</v>
      </c>
      <c r="G228" s="126" t="s">
        <v>145</v>
      </c>
      <c r="H228" s="127">
        <v>35</v>
      </c>
      <c r="I228" s="128"/>
      <c r="J228" s="129">
        <f>ROUND(I228*H228,2)</f>
        <v>0</v>
      </c>
      <c r="K228" s="130"/>
      <c r="L228" s="32"/>
      <c r="M228" s="131" t="s">
        <v>19</v>
      </c>
      <c r="N228" s="132" t="s">
        <v>43</v>
      </c>
      <c r="P228" s="133">
        <f>O228*H228</f>
        <v>0</v>
      </c>
      <c r="Q228" s="133">
        <v>1.2E-4</v>
      </c>
      <c r="R228" s="133">
        <f>Q228*H228</f>
        <v>4.1999999999999997E-3</v>
      </c>
      <c r="S228" s="133">
        <v>0</v>
      </c>
      <c r="T228" s="134">
        <f>S228*H228</f>
        <v>0</v>
      </c>
      <c r="AR228" s="135" t="s">
        <v>227</v>
      </c>
      <c r="AT228" s="135" t="s">
        <v>121</v>
      </c>
      <c r="AU228" s="135" t="s">
        <v>79</v>
      </c>
      <c r="AY228" s="17" t="s">
        <v>118</v>
      </c>
      <c r="BE228" s="136">
        <f>IF(N228="základní",J228,0)</f>
        <v>0</v>
      </c>
      <c r="BF228" s="136">
        <f>IF(N228="snížená",J228,0)</f>
        <v>0</v>
      </c>
      <c r="BG228" s="136">
        <f>IF(N228="zákl. přenesená",J228,0)</f>
        <v>0</v>
      </c>
      <c r="BH228" s="136">
        <f>IF(N228="sníž. přenesená",J228,0)</f>
        <v>0</v>
      </c>
      <c r="BI228" s="136">
        <f>IF(N228="nulová",J228,0)</f>
        <v>0</v>
      </c>
      <c r="BJ228" s="17" t="s">
        <v>77</v>
      </c>
      <c r="BK228" s="136">
        <f>ROUND(I228*H228,2)</f>
        <v>0</v>
      </c>
      <c r="BL228" s="17" t="s">
        <v>227</v>
      </c>
      <c r="BM228" s="135" t="s">
        <v>362</v>
      </c>
    </row>
    <row r="229" spans="2:65" s="1" customFormat="1" ht="19.5">
      <c r="B229" s="32"/>
      <c r="D229" s="137" t="s">
        <v>127</v>
      </c>
      <c r="F229" s="138" t="s">
        <v>363</v>
      </c>
      <c r="I229" s="139"/>
      <c r="L229" s="32"/>
      <c r="M229" s="140"/>
      <c r="T229" s="53"/>
      <c r="AT229" s="17" t="s">
        <v>127</v>
      </c>
      <c r="AU229" s="17" t="s">
        <v>79</v>
      </c>
    </row>
    <row r="230" spans="2:65" s="1" customFormat="1">
      <c r="B230" s="32"/>
      <c r="D230" s="141" t="s">
        <v>129</v>
      </c>
      <c r="F230" s="142" t="s">
        <v>364</v>
      </c>
      <c r="I230" s="139"/>
      <c r="L230" s="32"/>
      <c r="M230" s="140"/>
      <c r="T230" s="53"/>
      <c r="AT230" s="17" t="s">
        <v>129</v>
      </c>
      <c r="AU230" s="17" t="s">
        <v>79</v>
      </c>
    </row>
    <row r="231" spans="2:65" s="1" customFormat="1" ht="24.2" customHeight="1">
      <c r="B231" s="32"/>
      <c r="C231" s="123" t="s">
        <v>365</v>
      </c>
      <c r="D231" s="123" t="s">
        <v>121</v>
      </c>
      <c r="E231" s="124" t="s">
        <v>366</v>
      </c>
      <c r="F231" s="125" t="s">
        <v>367</v>
      </c>
      <c r="G231" s="126" t="s">
        <v>145</v>
      </c>
      <c r="H231" s="127">
        <v>35</v>
      </c>
      <c r="I231" s="128"/>
      <c r="J231" s="129">
        <f>ROUND(I231*H231,2)</f>
        <v>0</v>
      </c>
      <c r="K231" s="130"/>
      <c r="L231" s="32"/>
      <c r="M231" s="131" t="s">
        <v>19</v>
      </c>
      <c r="N231" s="132" t="s">
        <v>43</v>
      </c>
      <c r="P231" s="133">
        <f>O231*H231</f>
        <v>0</v>
      </c>
      <c r="Q231" s="133">
        <v>1.2E-4</v>
      </c>
      <c r="R231" s="133">
        <f>Q231*H231</f>
        <v>4.1999999999999997E-3</v>
      </c>
      <c r="S231" s="133">
        <v>0</v>
      </c>
      <c r="T231" s="134">
        <f>S231*H231</f>
        <v>0</v>
      </c>
      <c r="AR231" s="135" t="s">
        <v>227</v>
      </c>
      <c r="AT231" s="135" t="s">
        <v>121</v>
      </c>
      <c r="AU231" s="135" t="s">
        <v>79</v>
      </c>
      <c r="AY231" s="17" t="s">
        <v>118</v>
      </c>
      <c r="BE231" s="136">
        <f>IF(N231="základní",J231,0)</f>
        <v>0</v>
      </c>
      <c r="BF231" s="136">
        <f>IF(N231="snížená",J231,0)</f>
        <v>0</v>
      </c>
      <c r="BG231" s="136">
        <f>IF(N231="zákl. přenesená",J231,0)</f>
        <v>0</v>
      </c>
      <c r="BH231" s="136">
        <f>IF(N231="sníž. přenesená",J231,0)</f>
        <v>0</v>
      </c>
      <c r="BI231" s="136">
        <f>IF(N231="nulová",J231,0)</f>
        <v>0</v>
      </c>
      <c r="BJ231" s="17" t="s">
        <v>77</v>
      </c>
      <c r="BK231" s="136">
        <f>ROUND(I231*H231,2)</f>
        <v>0</v>
      </c>
      <c r="BL231" s="17" t="s">
        <v>227</v>
      </c>
      <c r="BM231" s="135" t="s">
        <v>368</v>
      </c>
    </row>
    <row r="232" spans="2:65" s="1" customFormat="1" ht="19.5">
      <c r="B232" s="32"/>
      <c r="D232" s="137" t="s">
        <v>127</v>
      </c>
      <c r="F232" s="138" t="s">
        <v>369</v>
      </c>
      <c r="I232" s="139"/>
      <c r="L232" s="32"/>
      <c r="M232" s="140"/>
      <c r="T232" s="53"/>
      <c r="AT232" s="17" t="s">
        <v>127</v>
      </c>
      <c r="AU232" s="17" t="s">
        <v>79</v>
      </c>
    </row>
    <row r="233" spans="2:65" s="1" customFormat="1">
      <c r="B233" s="32"/>
      <c r="D233" s="141" t="s">
        <v>129</v>
      </c>
      <c r="F233" s="142" t="s">
        <v>370</v>
      </c>
      <c r="I233" s="139"/>
      <c r="L233" s="32"/>
      <c r="M233" s="140"/>
      <c r="T233" s="53"/>
      <c r="AT233" s="17" t="s">
        <v>129</v>
      </c>
      <c r="AU233" s="17" t="s">
        <v>79</v>
      </c>
    </row>
    <row r="234" spans="2:65" s="1" customFormat="1" ht="24.2" customHeight="1">
      <c r="B234" s="32"/>
      <c r="C234" s="123" t="s">
        <v>371</v>
      </c>
      <c r="D234" s="123" t="s">
        <v>121</v>
      </c>
      <c r="E234" s="124" t="s">
        <v>372</v>
      </c>
      <c r="F234" s="125" t="s">
        <v>373</v>
      </c>
      <c r="G234" s="126" t="s">
        <v>145</v>
      </c>
      <c r="H234" s="127">
        <v>7.7839999999999998</v>
      </c>
      <c r="I234" s="128"/>
      <c r="J234" s="129">
        <f>ROUND(I234*H234,2)</f>
        <v>0</v>
      </c>
      <c r="K234" s="130"/>
      <c r="L234" s="32"/>
      <c r="M234" s="131" t="s">
        <v>19</v>
      </c>
      <c r="N234" s="132" t="s">
        <v>43</v>
      </c>
      <c r="P234" s="133">
        <f>O234*H234</f>
        <v>0</v>
      </c>
      <c r="Q234" s="133">
        <v>4.0000000000000003E-5</v>
      </c>
      <c r="R234" s="133">
        <f>Q234*H234</f>
        <v>3.1136E-4</v>
      </c>
      <c r="S234" s="133">
        <v>0</v>
      </c>
      <c r="T234" s="134">
        <f>S234*H234</f>
        <v>0</v>
      </c>
      <c r="AR234" s="135" t="s">
        <v>227</v>
      </c>
      <c r="AT234" s="135" t="s">
        <v>121</v>
      </c>
      <c r="AU234" s="135" t="s">
        <v>79</v>
      </c>
      <c r="AY234" s="17" t="s">
        <v>118</v>
      </c>
      <c r="BE234" s="136">
        <f>IF(N234="základní",J234,0)</f>
        <v>0</v>
      </c>
      <c r="BF234" s="136">
        <f>IF(N234="snížená",J234,0)</f>
        <v>0</v>
      </c>
      <c r="BG234" s="136">
        <f>IF(N234="zákl. přenesená",J234,0)</f>
        <v>0</v>
      </c>
      <c r="BH234" s="136">
        <f>IF(N234="sníž. přenesená",J234,0)</f>
        <v>0</v>
      </c>
      <c r="BI234" s="136">
        <f>IF(N234="nulová",J234,0)</f>
        <v>0</v>
      </c>
      <c r="BJ234" s="17" t="s">
        <v>77</v>
      </c>
      <c r="BK234" s="136">
        <f>ROUND(I234*H234,2)</f>
        <v>0</v>
      </c>
      <c r="BL234" s="17" t="s">
        <v>227</v>
      </c>
      <c r="BM234" s="135" t="s">
        <v>374</v>
      </c>
    </row>
    <row r="235" spans="2:65" s="1" customFormat="1" ht="19.5">
      <c r="B235" s="32"/>
      <c r="D235" s="137" t="s">
        <v>127</v>
      </c>
      <c r="F235" s="138" t="s">
        <v>375</v>
      </c>
      <c r="I235" s="139"/>
      <c r="L235" s="32"/>
      <c r="M235" s="140"/>
      <c r="T235" s="53"/>
      <c r="AT235" s="17" t="s">
        <v>127</v>
      </c>
      <c r="AU235" s="17" t="s">
        <v>79</v>
      </c>
    </row>
    <row r="236" spans="2:65" s="1" customFormat="1">
      <c r="B236" s="32"/>
      <c r="D236" s="141" t="s">
        <v>129</v>
      </c>
      <c r="F236" s="142" t="s">
        <v>376</v>
      </c>
      <c r="I236" s="139"/>
      <c r="L236" s="32"/>
      <c r="M236" s="140"/>
      <c r="T236" s="53"/>
      <c r="AT236" s="17" t="s">
        <v>129</v>
      </c>
      <c r="AU236" s="17" t="s">
        <v>79</v>
      </c>
    </row>
    <row r="237" spans="2:65" s="12" customFormat="1">
      <c r="B237" s="143"/>
      <c r="D237" s="137" t="s">
        <v>149</v>
      </c>
      <c r="E237" s="144" t="s">
        <v>19</v>
      </c>
      <c r="F237" s="145" t="s">
        <v>270</v>
      </c>
      <c r="H237" s="146">
        <v>2.6</v>
      </c>
      <c r="I237" s="147"/>
      <c r="L237" s="143"/>
      <c r="M237" s="148"/>
      <c r="T237" s="149"/>
      <c r="AT237" s="144" t="s">
        <v>149</v>
      </c>
      <c r="AU237" s="144" t="s">
        <v>79</v>
      </c>
      <c r="AV237" s="12" t="s">
        <v>79</v>
      </c>
      <c r="AW237" s="12" t="s">
        <v>34</v>
      </c>
      <c r="AX237" s="12" t="s">
        <v>72</v>
      </c>
      <c r="AY237" s="144" t="s">
        <v>118</v>
      </c>
    </row>
    <row r="238" spans="2:65" s="13" customFormat="1">
      <c r="B238" s="150"/>
      <c r="D238" s="137" t="s">
        <v>149</v>
      </c>
      <c r="E238" s="151" t="s">
        <v>19</v>
      </c>
      <c r="F238" s="152" t="s">
        <v>377</v>
      </c>
      <c r="H238" s="153">
        <v>2.6</v>
      </c>
      <c r="I238" s="154"/>
      <c r="L238" s="150"/>
      <c r="M238" s="155"/>
      <c r="T238" s="156"/>
      <c r="AT238" s="151" t="s">
        <v>149</v>
      </c>
      <c r="AU238" s="151" t="s">
        <v>79</v>
      </c>
      <c r="AV238" s="13" t="s">
        <v>119</v>
      </c>
      <c r="AW238" s="13" t="s">
        <v>34</v>
      </c>
      <c r="AX238" s="13" t="s">
        <v>72</v>
      </c>
      <c r="AY238" s="151" t="s">
        <v>118</v>
      </c>
    </row>
    <row r="239" spans="2:65" s="12" customFormat="1">
      <c r="B239" s="143"/>
      <c r="D239" s="137" t="s">
        <v>149</v>
      </c>
      <c r="E239" s="144" t="s">
        <v>19</v>
      </c>
      <c r="F239" s="145" t="s">
        <v>270</v>
      </c>
      <c r="H239" s="146">
        <v>2.6</v>
      </c>
      <c r="I239" s="147"/>
      <c r="L239" s="143"/>
      <c r="M239" s="148"/>
      <c r="T239" s="149"/>
      <c r="AT239" s="144" t="s">
        <v>149</v>
      </c>
      <c r="AU239" s="144" t="s">
        <v>79</v>
      </c>
      <c r="AV239" s="12" t="s">
        <v>79</v>
      </c>
      <c r="AW239" s="12" t="s">
        <v>34</v>
      </c>
      <c r="AX239" s="12" t="s">
        <v>72</v>
      </c>
      <c r="AY239" s="144" t="s">
        <v>118</v>
      </c>
    </row>
    <row r="240" spans="2:65" s="13" customFormat="1">
      <c r="B240" s="150"/>
      <c r="D240" s="137" t="s">
        <v>149</v>
      </c>
      <c r="E240" s="151" t="s">
        <v>19</v>
      </c>
      <c r="F240" s="152" t="s">
        <v>344</v>
      </c>
      <c r="H240" s="153">
        <v>2.6</v>
      </c>
      <c r="I240" s="154"/>
      <c r="L240" s="150"/>
      <c r="M240" s="155"/>
      <c r="T240" s="156"/>
      <c r="AT240" s="151" t="s">
        <v>149</v>
      </c>
      <c r="AU240" s="151" t="s">
        <v>79</v>
      </c>
      <c r="AV240" s="13" t="s">
        <v>119</v>
      </c>
      <c r="AW240" s="13" t="s">
        <v>34</v>
      </c>
      <c r="AX240" s="13" t="s">
        <v>72</v>
      </c>
      <c r="AY240" s="151" t="s">
        <v>118</v>
      </c>
    </row>
    <row r="241" spans="2:65" s="12" customFormat="1">
      <c r="B241" s="143"/>
      <c r="D241" s="137" t="s">
        <v>149</v>
      </c>
      <c r="E241" s="144" t="s">
        <v>19</v>
      </c>
      <c r="F241" s="145" t="s">
        <v>345</v>
      </c>
      <c r="H241" s="146">
        <v>2.5840000000000001</v>
      </c>
      <c r="I241" s="147"/>
      <c r="L241" s="143"/>
      <c r="M241" s="148"/>
      <c r="T241" s="149"/>
      <c r="AT241" s="144" t="s">
        <v>149</v>
      </c>
      <c r="AU241" s="144" t="s">
        <v>79</v>
      </c>
      <c r="AV241" s="12" t="s">
        <v>79</v>
      </c>
      <c r="AW241" s="12" t="s">
        <v>34</v>
      </c>
      <c r="AX241" s="12" t="s">
        <v>72</v>
      </c>
      <c r="AY241" s="144" t="s">
        <v>118</v>
      </c>
    </row>
    <row r="242" spans="2:65" s="13" customFormat="1">
      <c r="B242" s="150"/>
      <c r="D242" s="137" t="s">
        <v>149</v>
      </c>
      <c r="E242" s="151" t="s">
        <v>19</v>
      </c>
      <c r="F242" s="152" t="s">
        <v>346</v>
      </c>
      <c r="H242" s="153">
        <v>2.5840000000000001</v>
      </c>
      <c r="I242" s="154"/>
      <c r="L242" s="150"/>
      <c r="M242" s="155"/>
      <c r="T242" s="156"/>
      <c r="AT242" s="151" t="s">
        <v>149</v>
      </c>
      <c r="AU242" s="151" t="s">
        <v>79</v>
      </c>
      <c r="AV242" s="13" t="s">
        <v>119</v>
      </c>
      <c r="AW242" s="13" t="s">
        <v>34</v>
      </c>
      <c r="AX242" s="13" t="s">
        <v>72</v>
      </c>
      <c r="AY242" s="151" t="s">
        <v>118</v>
      </c>
    </row>
    <row r="243" spans="2:65" s="14" customFormat="1">
      <c r="B243" s="157"/>
      <c r="D243" s="137" t="s">
        <v>149</v>
      </c>
      <c r="E243" s="158" t="s">
        <v>19</v>
      </c>
      <c r="F243" s="159" t="s">
        <v>272</v>
      </c>
      <c r="H243" s="160">
        <v>7.7840000000000007</v>
      </c>
      <c r="I243" s="161"/>
      <c r="L243" s="157"/>
      <c r="M243" s="162"/>
      <c r="T243" s="163"/>
      <c r="AT243" s="158" t="s">
        <v>149</v>
      </c>
      <c r="AU243" s="158" t="s">
        <v>79</v>
      </c>
      <c r="AV243" s="14" t="s">
        <v>125</v>
      </c>
      <c r="AW243" s="14" t="s">
        <v>34</v>
      </c>
      <c r="AX243" s="14" t="s">
        <v>77</v>
      </c>
      <c r="AY243" s="158" t="s">
        <v>118</v>
      </c>
    </row>
    <row r="244" spans="2:65" s="1" customFormat="1" ht="24.2" customHeight="1">
      <c r="B244" s="32"/>
      <c r="C244" s="123" t="s">
        <v>378</v>
      </c>
      <c r="D244" s="123" t="s">
        <v>121</v>
      </c>
      <c r="E244" s="124" t="s">
        <v>379</v>
      </c>
      <c r="F244" s="125" t="s">
        <v>380</v>
      </c>
      <c r="G244" s="126" t="s">
        <v>145</v>
      </c>
      <c r="H244" s="127">
        <v>2.6</v>
      </c>
      <c r="I244" s="128"/>
      <c r="J244" s="129">
        <f>ROUND(I244*H244,2)</f>
        <v>0</v>
      </c>
      <c r="K244" s="130"/>
      <c r="L244" s="32"/>
      <c r="M244" s="131" t="s">
        <v>19</v>
      </c>
      <c r="N244" s="132" t="s">
        <v>43</v>
      </c>
      <c r="P244" s="133">
        <f>O244*H244</f>
        <v>0</v>
      </c>
      <c r="Q244" s="133">
        <v>4.0000000000000003E-5</v>
      </c>
      <c r="R244" s="133">
        <f>Q244*H244</f>
        <v>1.0400000000000001E-4</v>
      </c>
      <c r="S244" s="133">
        <v>0</v>
      </c>
      <c r="T244" s="134">
        <f>S244*H244</f>
        <v>0</v>
      </c>
      <c r="AR244" s="135" t="s">
        <v>227</v>
      </c>
      <c r="AT244" s="135" t="s">
        <v>121</v>
      </c>
      <c r="AU244" s="135" t="s">
        <v>79</v>
      </c>
      <c r="AY244" s="17" t="s">
        <v>118</v>
      </c>
      <c r="BE244" s="136">
        <f>IF(N244="základní",J244,0)</f>
        <v>0</v>
      </c>
      <c r="BF244" s="136">
        <f>IF(N244="snížená",J244,0)</f>
        <v>0</v>
      </c>
      <c r="BG244" s="136">
        <f>IF(N244="zákl. přenesená",J244,0)</f>
        <v>0</v>
      </c>
      <c r="BH244" s="136">
        <f>IF(N244="sníž. přenesená",J244,0)</f>
        <v>0</v>
      </c>
      <c r="BI244" s="136">
        <f>IF(N244="nulová",J244,0)</f>
        <v>0</v>
      </c>
      <c r="BJ244" s="17" t="s">
        <v>77</v>
      </c>
      <c r="BK244" s="136">
        <f>ROUND(I244*H244,2)</f>
        <v>0</v>
      </c>
      <c r="BL244" s="17" t="s">
        <v>227</v>
      </c>
      <c r="BM244" s="135" t="s">
        <v>381</v>
      </c>
    </row>
    <row r="245" spans="2:65" s="1" customFormat="1" ht="19.5">
      <c r="B245" s="32"/>
      <c r="D245" s="137" t="s">
        <v>127</v>
      </c>
      <c r="F245" s="138" t="s">
        <v>382</v>
      </c>
      <c r="I245" s="139"/>
      <c r="L245" s="32"/>
      <c r="M245" s="140"/>
      <c r="T245" s="53"/>
      <c r="AT245" s="17" t="s">
        <v>127</v>
      </c>
      <c r="AU245" s="17" t="s">
        <v>79</v>
      </c>
    </row>
    <row r="246" spans="2:65" s="1" customFormat="1">
      <c r="B246" s="32"/>
      <c r="D246" s="141" t="s">
        <v>129</v>
      </c>
      <c r="F246" s="142" t="s">
        <v>383</v>
      </c>
      <c r="I246" s="139"/>
      <c r="L246" s="32"/>
      <c r="M246" s="140"/>
      <c r="T246" s="53"/>
      <c r="AT246" s="17" t="s">
        <v>129</v>
      </c>
      <c r="AU246" s="17" t="s">
        <v>79</v>
      </c>
    </row>
    <row r="247" spans="2:65" s="1" customFormat="1" ht="24.2" customHeight="1">
      <c r="B247" s="32"/>
      <c r="C247" s="123" t="s">
        <v>384</v>
      </c>
      <c r="D247" s="123" t="s">
        <v>121</v>
      </c>
      <c r="E247" s="124" t="s">
        <v>385</v>
      </c>
      <c r="F247" s="125" t="s">
        <v>386</v>
      </c>
      <c r="G247" s="126" t="s">
        <v>145</v>
      </c>
      <c r="H247" s="127">
        <v>2.6</v>
      </c>
      <c r="I247" s="128"/>
      <c r="J247" s="129">
        <f>ROUND(I247*H247,2)</f>
        <v>0</v>
      </c>
      <c r="K247" s="130"/>
      <c r="L247" s="32"/>
      <c r="M247" s="131" t="s">
        <v>19</v>
      </c>
      <c r="N247" s="132" t="s">
        <v>43</v>
      </c>
      <c r="P247" s="133">
        <f>O247*H247</f>
        <v>0</v>
      </c>
      <c r="Q247" s="133">
        <v>8.7000000000000001E-4</v>
      </c>
      <c r="R247" s="133">
        <f>Q247*H247</f>
        <v>2.2620000000000001E-3</v>
      </c>
      <c r="S247" s="133">
        <v>0</v>
      </c>
      <c r="T247" s="134">
        <f>S247*H247</f>
        <v>0</v>
      </c>
      <c r="AR247" s="135" t="s">
        <v>227</v>
      </c>
      <c r="AT247" s="135" t="s">
        <v>121</v>
      </c>
      <c r="AU247" s="135" t="s">
        <v>79</v>
      </c>
      <c r="AY247" s="17" t="s">
        <v>118</v>
      </c>
      <c r="BE247" s="136">
        <f>IF(N247="základní",J247,0)</f>
        <v>0</v>
      </c>
      <c r="BF247" s="136">
        <f>IF(N247="snížená",J247,0)</f>
        <v>0</v>
      </c>
      <c r="BG247" s="136">
        <f>IF(N247="zákl. přenesená",J247,0)</f>
        <v>0</v>
      </c>
      <c r="BH247" s="136">
        <f>IF(N247="sníž. přenesená",J247,0)</f>
        <v>0</v>
      </c>
      <c r="BI247" s="136">
        <f>IF(N247="nulová",J247,0)</f>
        <v>0</v>
      </c>
      <c r="BJ247" s="17" t="s">
        <v>77</v>
      </c>
      <c r="BK247" s="136">
        <f>ROUND(I247*H247,2)</f>
        <v>0</v>
      </c>
      <c r="BL247" s="17" t="s">
        <v>227</v>
      </c>
      <c r="BM247" s="135" t="s">
        <v>387</v>
      </c>
    </row>
    <row r="248" spans="2:65" s="1" customFormat="1" ht="19.5">
      <c r="B248" s="32"/>
      <c r="D248" s="137" t="s">
        <v>127</v>
      </c>
      <c r="F248" s="138" t="s">
        <v>388</v>
      </c>
      <c r="I248" s="139"/>
      <c r="L248" s="32"/>
      <c r="M248" s="140"/>
      <c r="T248" s="53"/>
      <c r="AT248" s="17" t="s">
        <v>127</v>
      </c>
      <c r="AU248" s="17" t="s">
        <v>79</v>
      </c>
    </row>
    <row r="249" spans="2:65" s="1" customFormat="1">
      <c r="B249" s="32"/>
      <c r="D249" s="141" t="s">
        <v>129</v>
      </c>
      <c r="F249" s="142" t="s">
        <v>389</v>
      </c>
      <c r="I249" s="139"/>
      <c r="L249" s="32"/>
      <c r="M249" s="140"/>
      <c r="T249" s="53"/>
      <c r="AT249" s="17" t="s">
        <v>129</v>
      </c>
      <c r="AU249" s="17" t="s">
        <v>79</v>
      </c>
    </row>
    <row r="250" spans="2:65" s="1" customFormat="1" ht="24.2" customHeight="1">
      <c r="B250" s="32"/>
      <c r="C250" s="123" t="s">
        <v>390</v>
      </c>
      <c r="D250" s="123" t="s">
        <v>121</v>
      </c>
      <c r="E250" s="124" t="s">
        <v>391</v>
      </c>
      <c r="F250" s="125" t="s">
        <v>392</v>
      </c>
      <c r="G250" s="126" t="s">
        <v>145</v>
      </c>
      <c r="H250" s="127">
        <v>2.6</v>
      </c>
      <c r="I250" s="128"/>
      <c r="J250" s="129">
        <f>ROUND(I250*H250,2)</f>
        <v>0</v>
      </c>
      <c r="K250" s="130"/>
      <c r="L250" s="32"/>
      <c r="M250" s="131" t="s">
        <v>19</v>
      </c>
      <c r="N250" s="132" t="s">
        <v>43</v>
      </c>
      <c r="P250" s="133">
        <f>O250*H250</f>
        <v>0</v>
      </c>
      <c r="Q250" s="133">
        <v>6.3000000000000003E-4</v>
      </c>
      <c r="R250" s="133">
        <f>Q250*H250</f>
        <v>1.6380000000000001E-3</v>
      </c>
      <c r="S250" s="133">
        <v>0</v>
      </c>
      <c r="T250" s="134">
        <f>S250*H250</f>
        <v>0</v>
      </c>
      <c r="AR250" s="135" t="s">
        <v>227</v>
      </c>
      <c r="AT250" s="135" t="s">
        <v>121</v>
      </c>
      <c r="AU250" s="135" t="s">
        <v>79</v>
      </c>
      <c r="AY250" s="17" t="s">
        <v>118</v>
      </c>
      <c r="BE250" s="136">
        <f>IF(N250="základní",J250,0)</f>
        <v>0</v>
      </c>
      <c r="BF250" s="136">
        <f>IF(N250="snížená",J250,0)</f>
        <v>0</v>
      </c>
      <c r="BG250" s="136">
        <f>IF(N250="zákl. přenesená",J250,0)</f>
        <v>0</v>
      </c>
      <c r="BH250" s="136">
        <f>IF(N250="sníž. přenesená",J250,0)</f>
        <v>0</v>
      </c>
      <c r="BI250" s="136">
        <f>IF(N250="nulová",J250,0)</f>
        <v>0</v>
      </c>
      <c r="BJ250" s="17" t="s">
        <v>77</v>
      </c>
      <c r="BK250" s="136">
        <f>ROUND(I250*H250,2)</f>
        <v>0</v>
      </c>
      <c r="BL250" s="17" t="s">
        <v>227</v>
      </c>
      <c r="BM250" s="135" t="s">
        <v>393</v>
      </c>
    </row>
    <row r="251" spans="2:65" s="1" customFormat="1" ht="19.5">
      <c r="B251" s="32"/>
      <c r="D251" s="137" t="s">
        <v>127</v>
      </c>
      <c r="F251" s="138" t="s">
        <v>394</v>
      </c>
      <c r="I251" s="139"/>
      <c r="L251" s="32"/>
      <c r="M251" s="140"/>
      <c r="T251" s="53"/>
      <c r="AT251" s="17" t="s">
        <v>127</v>
      </c>
      <c r="AU251" s="17" t="s">
        <v>79</v>
      </c>
    </row>
    <row r="252" spans="2:65" s="1" customFormat="1">
      <c r="B252" s="32"/>
      <c r="D252" s="141" t="s">
        <v>129</v>
      </c>
      <c r="F252" s="142" t="s">
        <v>395</v>
      </c>
      <c r="I252" s="139"/>
      <c r="L252" s="32"/>
      <c r="M252" s="140"/>
      <c r="T252" s="53"/>
      <c r="AT252" s="17" t="s">
        <v>129</v>
      </c>
      <c r="AU252" s="17" t="s">
        <v>79</v>
      </c>
    </row>
    <row r="253" spans="2:65" s="11" customFormat="1" ht="22.9" customHeight="1">
      <c r="B253" s="111"/>
      <c r="D253" s="112" t="s">
        <v>71</v>
      </c>
      <c r="E253" s="121" t="s">
        <v>396</v>
      </c>
      <c r="F253" s="121" t="s">
        <v>397</v>
      </c>
      <c r="I253" s="114"/>
      <c r="J253" s="122">
        <f>BK253</f>
        <v>0</v>
      </c>
      <c r="L253" s="111"/>
      <c r="M253" s="116"/>
      <c r="P253" s="117">
        <f>SUM(P254:P267)</f>
        <v>0</v>
      </c>
      <c r="R253" s="117">
        <f>SUM(R254:R267)</f>
        <v>4.48E-2</v>
      </c>
      <c r="T253" s="118">
        <f>SUM(T254:T267)</f>
        <v>0</v>
      </c>
      <c r="AR253" s="112" t="s">
        <v>79</v>
      </c>
      <c r="AT253" s="119" t="s">
        <v>71</v>
      </c>
      <c r="AU253" s="119" t="s">
        <v>77</v>
      </c>
      <c r="AY253" s="112" t="s">
        <v>118</v>
      </c>
      <c r="BK253" s="120">
        <f>SUM(BK254:BK267)</f>
        <v>0</v>
      </c>
    </row>
    <row r="254" spans="2:65" s="1" customFormat="1" ht="24.2" customHeight="1">
      <c r="B254" s="32"/>
      <c r="C254" s="123" t="s">
        <v>398</v>
      </c>
      <c r="D254" s="123" t="s">
        <v>121</v>
      </c>
      <c r="E254" s="124" t="s">
        <v>399</v>
      </c>
      <c r="F254" s="125" t="s">
        <v>400</v>
      </c>
      <c r="G254" s="126" t="s">
        <v>145</v>
      </c>
      <c r="H254" s="127">
        <v>80</v>
      </c>
      <c r="I254" s="128"/>
      <c r="J254" s="129">
        <f>ROUND(I254*H254,2)</f>
        <v>0</v>
      </c>
      <c r="K254" s="130"/>
      <c r="L254" s="32"/>
      <c r="M254" s="131" t="s">
        <v>19</v>
      </c>
      <c r="N254" s="132" t="s">
        <v>43</v>
      </c>
      <c r="P254" s="133">
        <f>O254*H254</f>
        <v>0</v>
      </c>
      <c r="Q254" s="133">
        <v>0</v>
      </c>
      <c r="R254" s="133">
        <f>Q254*H254</f>
        <v>0</v>
      </c>
      <c r="S254" s="133">
        <v>0</v>
      </c>
      <c r="T254" s="134">
        <f>S254*H254</f>
        <v>0</v>
      </c>
      <c r="AR254" s="135" t="s">
        <v>227</v>
      </c>
      <c r="AT254" s="135" t="s">
        <v>121</v>
      </c>
      <c r="AU254" s="135" t="s">
        <v>79</v>
      </c>
      <c r="AY254" s="17" t="s">
        <v>118</v>
      </c>
      <c r="BE254" s="136">
        <f>IF(N254="základní",J254,0)</f>
        <v>0</v>
      </c>
      <c r="BF254" s="136">
        <f>IF(N254="snížená",J254,0)</f>
        <v>0</v>
      </c>
      <c r="BG254" s="136">
        <f>IF(N254="zákl. přenesená",J254,0)</f>
        <v>0</v>
      </c>
      <c r="BH254" s="136">
        <f>IF(N254="sníž. přenesená",J254,0)</f>
        <v>0</v>
      </c>
      <c r="BI254" s="136">
        <f>IF(N254="nulová",J254,0)</f>
        <v>0</v>
      </c>
      <c r="BJ254" s="17" t="s">
        <v>77</v>
      </c>
      <c r="BK254" s="136">
        <f>ROUND(I254*H254,2)</f>
        <v>0</v>
      </c>
      <c r="BL254" s="17" t="s">
        <v>227</v>
      </c>
      <c r="BM254" s="135" t="s">
        <v>401</v>
      </c>
    </row>
    <row r="255" spans="2:65" s="1" customFormat="1" ht="19.5">
      <c r="B255" s="32"/>
      <c r="D255" s="137" t="s">
        <v>127</v>
      </c>
      <c r="F255" s="138" t="s">
        <v>402</v>
      </c>
      <c r="I255" s="139"/>
      <c r="L255" s="32"/>
      <c r="M255" s="140"/>
      <c r="T255" s="53"/>
      <c r="AT255" s="17" t="s">
        <v>127</v>
      </c>
      <c r="AU255" s="17" t="s">
        <v>79</v>
      </c>
    </row>
    <row r="256" spans="2:65" s="1" customFormat="1">
      <c r="B256" s="32"/>
      <c r="D256" s="141" t="s">
        <v>129</v>
      </c>
      <c r="F256" s="142" t="s">
        <v>403</v>
      </c>
      <c r="I256" s="139"/>
      <c r="L256" s="32"/>
      <c r="M256" s="140"/>
      <c r="T256" s="53"/>
      <c r="AT256" s="17" t="s">
        <v>129</v>
      </c>
      <c r="AU256" s="17" t="s">
        <v>79</v>
      </c>
    </row>
    <row r="257" spans="2:65" s="1" customFormat="1" ht="37.9" customHeight="1">
      <c r="B257" s="32"/>
      <c r="C257" s="123" t="s">
        <v>404</v>
      </c>
      <c r="D257" s="123" t="s">
        <v>121</v>
      </c>
      <c r="E257" s="124" t="s">
        <v>405</v>
      </c>
      <c r="F257" s="125" t="s">
        <v>406</v>
      </c>
      <c r="G257" s="126" t="s">
        <v>124</v>
      </c>
      <c r="H257" s="127">
        <v>10</v>
      </c>
      <c r="I257" s="128"/>
      <c r="J257" s="129">
        <f>ROUND(I257*H257,2)</f>
        <v>0</v>
      </c>
      <c r="K257" s="130"/>
      <c r="L257" s="32"/>
      <c r="M257" s="131" t="s">
        <v>19</v>
      </c>
      <c r="N257" s="132" t="s">
        <v>43</v>
      </c>
      <c r="P257" s="133">
        <f>O257*H257</f>
        <v>0</v>
      </c>
      <c r="Q257" s="133">
        <v>1.1999999999999999E-3</v>
      </c>
      <c r="R257" s="133">
        <f>Q257*H257</f>
        <v>1.1999999999999999E-2</v>
      </c>
      <c r="S257" s="133">
        <v>0</v>
      </c>
      <c r="T257" s="134">
        <f>S257*H257</f>
        <v>0</v>
      </c>
      <c r="AR257" s="135" t="s">
        <v>227</v>
      </c>
      <c r="AT257" s="135" t="s">
        <v>121</v>
      </c>
      <c r="AU257" s="135" t="s">
        <v>79</v>
      </c>
      <c r="AY257" s="17" t="s">
        <v>118</v>
      </c>
      <c r="BE257" s="136">
        <f>IF(N257="základní",J257,0)</f>
        <v>0</v>
      </c>
      <c r="BF257" s="136">
        <f>IF(N257="snížená",J257,0)</f>
        <v>0</v>
      </c>
      <c r="BG257" s="136">
        <f>IF(N257="zákl. přenesená",J257,0)</f>
        <v>0</v>
      </c>
      <c r="BH257" s="136">
        <f>IF(N257="sníž. přenesená",J257,0)</f>
        <v>0</v>
      </c>
      <c r="BI257" s="136">
        <f>IF(N257="nulová",J257,0)</f>
        <v>0</v>
      </c>
      <c r="BJ257" s="17" t="s">
        <v>77</v>
      </c>
      <c r="BK257" s="136">
        <f>ROUND(I257*H257,2)</f>
        <v>0</v>
      </c>
      <c r="BL257" s="17" t="s">
        <v>227</v>
      </c>
      <c r="BM257" s="135" t="s">
        <v>407</v>
      </c>
    </row>
    <row r="258" spans="2:65" s="1" customFormat="1" ht="29.25">
      <c r="B258" s="32"/>
      <c r="D258" s="137" t="s">
        <v>127</v>
      </c>
      <c r="F258" s="138" t="s">
        <v>408</v>
      </c>
      <c r="I258" s="139"/>
      <c r="L258" s="32"/>
      <c r="M258" s="140"/>
      <c r="T258" s="53"/>
      <c r="AT258" s="17" t="s">
        <v>127</v>
      </c>
      <c r="AU258" s="17" t="s">
        <v>79</v>
      </c>
    </row>
    <row r="259" spans="2:65" s="1" customFormat="1">
      <c r="B259" s="32"/>
      <c r="D259" s="141" t="s">
        <v>129</v>
      </c>
      <c r="F259" s="142" t="s">
        <v>409</v>
      </c>
      <c r="I259" s="139"/>
      <c r="L259" s="32"/>
      <c r="M259" s="140"/>
      <c r="T259" s="53"/>
      <c r="AT259" s="17" t="s">
        <v>129</v>
      </c>
      <c r="AU259" s="17" t="s">
        <v>79</v>
      </c>
    </row>
    <row r="260" spans="2:65" s="1" customFormat="1" ht="37.9" customHeight="1">
      <c r="B260" s="32"/>
      <c r="C260" s="123" t="s">
        <v>410</v>
      </c>
      <c r="D260" s="123" t="s">
        <v>121</v>
      </c>
      <c r="E260" s="124" t="s">
        <v>411</v>
      </c>
      <c r="F260" s="125" t="s">
        <v>412</v>
      </c>
      <c r="G260" s="126" t="s">
        <v>145</v>
      </c>
      <c r="H260" s="127">
        <v>80</v>
      </c>
      <c r="I260" s="128"/>
      <c r="J260" s="129">
        <f>ROUND(I260*H260,2)</f>
        <v>0</v>
      </c>
      <c r="K260" s="130"/>
      <c r="L260" s="32"/>
      <c r="M260" s="131" t="s">
        <v>19</v>
      </c>
      <c r="N260" s="132" t="s">
        <v>43</v>
      </c>
      <c r="P260" s="133">
        <f>O260*H260</f>
        <v>0</v>
      </c>
      <c r="Q260" s="133">
        <v>1.2E-4</v>
      </c>
      <c r="R260" s="133">
        <f>Q260*H260</f>
        <v>9.6000000000000009E-3</v>
      </c>
      <c r="S260" s="133">
        <v>0</v>
      </c>
      <c r="T260" s="134">
        <f>S260*H260</f>
        <v>0</v>
      </c>
      <c r="AR260" s="135" t="s">
        <v>227</v>
      </c>
      <c r="AT260" s="135" t="s">
        <v>121</v>
      </c>
      <c r="AU260" s="135" t="s">
        <v>79</v>
      </c>
      <c r="AY260" s="17" t="s">
        <v>118</v>
      </c>
      <c r="BE260" s="136">
        <f>IF(N260="základní",J260,0)</f>
        <v>0</v>
      </c>
      <c r="BF260" s="136">
        <f>IF(N260="snížená",J260,0)</f>
        <v>0</v>
      </c>
      <c r="BG260" s="136">
        <f>IF(N260="zákl. přenesená",J260,0)</f>
        <v>0</v>
      </c>
      <c r="BH260" s="136">
        <f>IF(N260="sníž. přenesená",J260,0)</f>
        <v>0</v>
      </c>
      <c r="BI260" s="136">
        <f>IF(N260="nulová",J260,0)</f>
        <v>0</v>
      </c>
      <c r="BJ260" s="17" t="s">
        <v>77</v>
      </c>
      <c r="BK260" s="136">
        <f>ROUND(I260*H260,2)</f>
        <v>0</v>
      </c>
      <c r="BL260" s="17" t="s">
        <v>227</v>
      </c>
      <c r="BM260" s="135" t="s">
        <v>413</v>
      </c>
    </row>
    <row r="261" spans="2:65" s="1" customFormat="1" ht="19.5">
      <c r="B261" s="32"/>
      <c r="D261" s="137" t="s">
        <v>127</v>
      </c>
      <c r="F261" s="138" t="s">
        <v>414</v>
      </c>
      <c r="I261" s="139"/>
      <c r="L261" s="32"/>
      <c r="M261" s="140"/>
      <c r="T261" s="53"/>
      <c r="AT261" s="17" t="s">
        <v>127</v>
      </c>
      <c r="AU261" s="17" t="s">
        <v>79</v>
      </c>
    </row>
    <row r="262" spans="2:65" s="1" customFormat="1">
      <c r="B262" s="32"/>
      <c r="D262" s="141" t="s">
        <v>129</v>
      </c>
      <c r="F262" s="142" t="s">
        <v>415</v>
      </c>
      <c r="I262" s="139"/>
      <c r="L262" s="32"/>
      <c r="M262" s="140"/>
      <c r="T262" s="53"/>
      <c r="AT262" s="17" t="s">
        <v>129</v>
      </c>
      <c r="AU262" s="17" t="s">
        <v>79</v>
      </c>
    </row>
    <row r="263" spans="2:65" s="1" customFormat="1" ht="33" customHeight="1">
      <c r="B263" s="32"/>
      <c r="C263" s="123" t="s">
        <v>416</v>
      </c>
      <c r="D263" s="123" t="s">
        <v>121</v>
      </c>
      <c r="E263" s="124" t="s">
        <v>417</v>
      </c>
      <c r="F263" s="125" t="s">
        <v>418</v>
      </c>
      <c r="G263" s="126" t="s">
        <v>145</v>
      </c>
      <c r="H263" s="127">
        <v>80</v>
      </c>
      <c r="I263" s="128"/>
      <c r="J263" s="129">
        <f>ROUND(I263*H263,2)</f>
        <v>0</v>
      </c>
      <c r="K263" s="130"/>
      <c r="L263" s="32"/>
      <c r="M263" s="131" t="s">
        <v>19</v>
      </c>
      <c r="N263" s="132" t="s">
        <v>43</v>
      </c>
      <c r="P263" s="133">
        <f>O263*H263</f>
        <v>0</v>
      </c>
      <c r="Q263" s="133">
        <v>2.9E-4</v>
      </c>
      <c r="R263" s="133">
        <f>Q263*H263</f>
        <v>2.3199999999999998E-2</v>
      </c>
      <c r="S263" s="133">
        <v>0</v>
      </c>
      <c r="T263" s="134">
        <f>S263*H263</f>
        <v>0</v>
      </c>
      <c r="AR263" s="135" t="s">
        <v>227</v>
      </c>
      <c r="AT263" s="135" t="s">
        <v>121</v>
      </c>
      <c r="AU263" s="135" t="s">
        <v>79</v>
      </c>
      <c r="AY263" s="17" t="s">
        <v>118</v>
      </c>
      <c r="BE263" s="136">
        <f>IF(N263="základní",J263,0)</f>
        <v>0</v>
      </c>
      <c r="BF263" s="136">
        <f>IF(N263="snížená",J263,0)</f>
        <v>0</v>
      </c>
      <c r="BG263" s="136">
        <f>IF(N263="zákl. přenesená",J263,0)</f>
        <v>0</v>
      </c>
      <c r="BH263" s="136">
        <f>IF(N263="sníž. přenesená",J263,0)</f>
        <v>0</v>
      </c>
      <c r="BI263" s="136">
        <f>IF(N263="nulová",J263,0)</f>
        <v>0</v>
      </c>
      <c r="BJ263" s="17" t="s">
        <v>77</v>
      </c>
      <c r="BK263" s="136">
        <f>ROUND(I263*H263,2)</f>
        <v>0</v>
      </c>
      <c r="BL263" s="17" t="s">
        <v>227</v>
      </c>
      <c r="BM263" s="135" t="s">
        <v>419</v>
      </c>
    </row>
    <row r="264" spans="2:65" s="1" customFormat="1" ht="29.25">
      <c r="B264" s="32"/>
      <c r="D264" s="137" t="s">
        <v>127</v>
      </c>
      <c r="F264" s="138" t="s">
        <v>420</v>
      </c>
      <c r="I264" s="139"/>
      <c r="L264" s="32"/>
      <c r="M264" s="140"/>
      <c r="T264" s="53"/>
      <c r="AT264" s="17" t="s">
        <v>127</v>
      </c>
      <c r="AU264" s="17" t="s">
        <v>79</v>
      </c>
    </row>
    <row r="265" spans="2:65" s="1" customFormat="1">
      <c r="B265" s="32"/>
      <c r="D265" s="141" t="s">
        <v>129</v>
      </c>
      <c r="F265" s="142" t="s">
        <v>421</v>
      </c>
      <c r="I265" s="139"/>
      <c r="L265" s="32"/>
      <c r="M265" s="140"/>
      <c r="T265" s="53"/>
      <c r="AT265" s="17" t="s">
        <v>129</v>
      </c>
      <c r="AU265" s="17" t="s">
        <v>79</v>
      </c>
    </row>
    <row r="266" spans="2:65" s="1" customFormat="1" ht="16.5" customHeight="1">
      <c r="B266" s="32"/>
      <c r="C266" s="123" t="s">
        <v>422</v>
      </c>
      <c r="D266" s="123" t="s">
        <v>121</v>
      </c>
      <c r="E266" s="124" t="s">
        <v>423</v>
      </c>
      <c r="F266" s="125" t="s">
        <v>19</v>
      </c>
      <c r="G266" s="126" t="s">
        <v>154</v>
      </c>
      <c r="H266" s="127">
        <v>1</v>
      </c>
      <c r="I266" s="128"/>
      <c r="J266" s="129">
        <f>ROUND(I266*H266,2)</f>
        <v>0</v>
      </c>
      <c r="K266" s="130"/>
      <c r="L266" s="32"/>
      <c r="M266" s="131" t="s">
        <v>19</v>
      </c>
      <c r="N266" s="132" t="s">
        <v>43</v>
      </c>
      <c r="P266" s="133">
        <f>O266*H266</f>
        <v>0</v>
      </c>
      <c r="Q266" s="133">
        <v>0</v>
      </c>
      <c r="R266" s="133">
        <f>Q266*H266</f>
        <v>0</v>
      </c>
      <c r="S266" s="133">
        <v>0</v>
      </c>
      <c r="T266" s="134">
        <f>S266*H266</f>
        <v>0</v>
      </c>
      <c r="AR266" s="135" t="s">
        <v>227</v>
      </c>
      <c r="AT266" s="135" t="s">
        <v>121</v>
      </c>
      <c r="AU266" s="135" t="s">
        <v>79</v>
      </c>
      <c r="AY266" s="17" t="s">
        <v>118</v>
      </c>
      <c r="BE266" s="136">
        <f>IF(N266="základní",J266,0)</f>
        <v>0</v>
      </c>
      <c r="BF266" s="136">
        <f>IF(N266="snížená",J266,0)</f>
        <v>0</v>
      </c>
      <c r="BG266" s="136">
        <f>IF(N266="zákl. přenesená",J266,0)</f>
        <v>0</v>
      </c>
      <c r="BH266" s="136">
        <f>IF(N266="sníž. přenesená",J266,0)</f>
        <v>0</v>
      </c>
      <c r="BI266" s="136">
        <f>IF(N266="nulová",J266,0)</f>
        <v>0</v>
      </c>
      <c r="BJ266" s="17" t="s">
        <v>77</v>
      </c>
      <c r="BK266" s="136">
        <f>ROUND(I266*H266,2)</f>
        <v>0</v>
      </c>
      <c r="BL266" s="17" t="s">
        <v>227</v>
      </c>
      <c r="BM266" s="135" t="s">
        <v>424</v>
      </c>
    </row>
    <row r="267" spans="2:65" s="1" customFormat="1">
      <c r="B267" s="32"/>
      <c r="D267" s="137" t="s">
        <v>127</v>
      </c>
      <c r="F267" s="138" t="s">
        <v>425</v>
      </c>
      <c r="I267" s="139"/>
      <c r="L267" s="32"/>
      <c r="M267" s="140"/>
      <c r="T267" s="53"/>
      <c r="AT267" s="17" t="s">
        <v>127</v>
      </c>
      <c r="AU267" s="17" t="s">
        <v>79</v>
      </c>
    </row>
    <row r="268" spans="2:65" s="11" customFormat="1" ht="22.9" customHeight="1">
      <c r="B268" s="111"/>
      <c r="D268" s="112" t="s">
        <v>71</v>
      </c>
      <c r="E268" s="121" t="s">
        <v>426</v>
      </c>
      <c r="F268" s="121" t="s">
        <v>427</v>
      </c>
      <c r="I268" s="114"/>
      <c r="J268" s="122">
        <f>BK268</f>
        <v>0</v>
      </c>
      <c r="L268" s="111"/>
      <c r="M268" s="116"/>
      <c r="P268" s="117">
        <f>SUM(P269:P274)</f>
        <v>0</v>
      </c>
      <c r="R268" s="117">
        <f>SUM(R269:R274)</f>
        <v>0.42</v>
      </c>
      <c r="T268" s="118">
        <f>SUM(T269:T274)</f>
        <v>0</v>
      </c>
      <c r="AR268" s="112" t="s">
        <v>79</v>
      </c>
      <c r="AT268" s="119" t="s">
        <v>71</v>
      </c>
      <c r="AU268" s="119" t="s">
        <v>77</v>
      </c>
      <c r="AY268" s="112" t="s">
        <v>118</v>
      </c>
      <c r="BK268" s="120">
        <f>SUM(BK269:BK274)</f>
        <v>0</v>
      </c>
    </row>
    <row r="269" spans="2:65" s="1" customFormat="1" ht="24.2" customHeight="1">
      <c r="B269" s="32"/>
      <c r="C269" s="123" t="s">
        <v>428</v>
      </c>
      <c r="D269" s="123" t="s">
        <v>121</v>
      </c>
      <c r="E269" s="124" t="s">
        <v>429</v>
      </c>
      <c r="F269" s="125" t="s">
        <v>430</v>
      </c>
      <c r="G269" s="126" t="s">
        <v>145</v>
      </c>
      <c r="H269" s="127">
        <v>35</v>
      </c>
      <c r="I269" s="128"/>
      <c r="J269" s="129">
        <f>ROUND(I269*H269,2)</f>
        <v>0</v>
      </c>
      <c r="K269" s="130"/>
      <c r="L269" s="32"/>
      <c r="M269" s="131" t="s">
        <v>19</v>
      </c>
      <c r="N269" s="132" t="s">
        <v>43</v>
      </c>
      <c r="P269" s="133">
        <f>O269*H269</f>
        <v>0</v>
      </c>
      <c r="Q269" s="133">
        <v>0</v>
      </c>
      <c r="R269" s="133">
        <f>Q269*H269</f>
        <v>0</v>
      </c>
      <c r="S269" s="133">
        <v>0</v>
      </c>
      <c r="T269" s="134">
        <f>S269*H269</f>
        <v>0</v>
      </c>
      <c r="AR269" s="135" t="s">
        <v>227</v>
      </c>
      <c r="AT269" s="135" t="s">
        <v>121</v>
      </c>
      <c r="AU269" s="135" t="s">
        <v>79</v>
      </c>
      <c r="AY269" s="17" t="s">
        <v>118</v>
      </c>
      <c r="BE269" s="136">
        <f>IF(N269="základní",J269,0)</f>
        <v>0</v>
      </c>
      <c r="BF269" s="136">
        <f>IF(N269="snížená",J269,0)</f>
        <v>0</v>
      </c>
      <c r="BG269" s="136">
        <f>IF(N269="zákl. přenesená",J269,0)</f>
        <v>0</v>
      </c>
      <c r="BH269" s="136">
        <f>IF(N269="sníž. přenesená",J269,0)</f>
        <v>0</v>
      </c>
      <c r="BI269" s="136">
        <f>IF(N269="nulová",J269,0)</f>
        <v>0</v>
      </c>
      <c r="BJ269" s="17" t="s">
        <v>77</v>
      </c>
      <c r="BK269" s="136">
        <f>ROUND(I269*H269,2)</f>
        <v>0</v>
      </c>
      <c r="BL269" s="17" t="s">
        <v>227</v>
      </c>
      <c r="BM269" s="135" t="s">
        <v>431</v>
      </c>
    </row>
    <row r="270" spans="2:65" s="1" customFormat="1" ht="19.5">
      <c r="B270" s="32"/>
      <c r="D270" s="137" t="s">
        <v>127</v>
      </c>
      <c r="F270" s="138" t="s">
        <v>432</v>
      </c>
      <c r="I270" s="139"/>
      <c r="L270" s="32"/>
      <c r="M270" s="140"/>
      <c r="T270" s="53"/>
      <c r="AT270" s="17" t="s">
        <v>127</v>
      </c>
      <c r="AU270" s="17" t="s">
        <v>79</v>
      </c>
    </row>
    <row r="271" spans="2:65" s="1" customFormat="1">
      <c r="B271" s="32"/>
      <c r="D271" s="141" t="s">
        <v>129</v>
      </c>
      <c r="F271" s="142" t="s">
        <v>433</v>
      </c>
      <c r="I271" s="139"/>
      <c r="L271" s="32"/>
      <c r="M271" s="140"/>
      <c r="T271" s="53"/>
      <c r="AT271" s="17" t="s">
        <v>129</v>
      </c>
      <c r="AU271" s="17" t="s">
        <v>79</v>
      </c>
    </row>
    <row r="272" spans="2:65" s="1" customFormat="1" ht="16.5" customHeight="1">
      <c r="B272" s="32"/>
      <c r="C272" s="164" t="s">
        <v>434</v>
      </c>
      <c r="D272" s="164" t="s">
        <v>348</v>
      </c>
      <c r="E272" s="165" t="s">
        <v>435</v>
      </c>
      <c r="F272" s="166" t="s">
        <v>436</v>
      </c>
      <c r="G272" s="167" t="s">
        <v>182</v>
      </c>
      <c r="H272" s="168">
        <v>0.42</v>
      </c>
      <c r="I272" s="169"/>
      <c r="J272" s="170">
        <f>ROUND(I272*H272,2)</f>
        <v>0</v>
      </c>
      <c r="K272" s="171"/>
      <c r="L272" s="172"/>
      <c r="M272" s="173" t="s">
        <v>19</v>
      </c>
      <c r="N272" s="174" t="s">
        <v>43</v>
      </c>
      <c r="P272" s="133">
        <f>O272*H272</f>
        <v>0</v>
      </c>
      <c r="Q272" s="133">
        <v>1</v>
      </c>
      <c r="R272" s="133">
        <f>Q272*H272</f>
        <v>0.42</v>
      </c>
      <c r="S272" s="133">
        <v>0</v>
      </c>
      <c r="T272" s="134">
        <f>S272*H272</f>
        <v>0</v>
      </c>
      <c r="AR272" s="135" t="s">
        <v>347</v>
      </c>
      <c r="AT272" s="135" t="s">
        <v>348</v>
      </c>
      <c r="AU272" s="135" t="s">
        <v>79</v>
      </c>
      <c r="AY272" s="17" t="s">
        <v>118</v>
      </c>
      <c r="BE272" s="136">
        <f>IF(N272="základní",J272,0)</f>
        <v>0</v>
      </c>
      <c r="BF272" s="136">
        <f>IF(N272="snížená",J272,0)</f>
        <v>0</v>
      </c>
      <c r="BG272" s="136">
        <f>IF(N272="zákl. přenesená",J272,0)</f>
        <v>0</v>
      </c>
      <c r="BH272" s="136">
        <f>IF(N272="sníž. přenesená",J272,0)</f>
        <v>0</v>
      </c>
      <c r="BI272" s="136">
        <f>IF(N272="nulová",J272,0)</f>
        <v>0</v>
      </c>
      <c r="BJ272" s="17" t="s">
        <v>77</v>
      </c>
      <c r="BK272" s="136">
        <f>ROUND(I272*H272,2)</f>
        <v>0</v>
      </c>
      <c r="BL272" s="17" t="s">
        <v>227</v>
      </c>
      <c r="BM272" s="135" t="s">
        <v>437</v>
      </c>
    </row>
    <row r="273" spans="2:51" s="1" customFormat="1">
      <c r="B273" s="32"/>
      <c r="D273" s="137" t="s">
        <v>127</v>
      </c>
      <c r="F273" s="138" t="s">
        <v>436</v>
      </c>
      <c r="I273" s="139"/>
      <c r="L273" s="32"/>
      <c r="M273" s="140"/>
      <c r="T273" s="53"/>
      <c r="AT273" s="17" t="s">
        <v>127</v>
      </c>
      <c r="AU273" s="17" t="s">
        <v>79</v>
      </c>
    </row>
    <row r="274" spans="2:51" s="12" customFormat="1">
      <c r="B274" s="143"/>
      <c r="D274" s="137" t="s">
        <v>149</v>
      </c>
      <c r="F274" s="145" t="s">
        <v>438</v>
      </c>
      <c r="H274" s="146">
        <v>0.42</v>
      </c>
      <c r="I274" s="147"/>
      <c r="L274" s="143"/>
      <c r="M274" s="175"/>
      <c r="N274" s="176"/>
      <c r="O274" s="176"/>
      <c r="P274" s="176"/>
      <c r="Q274" s="176"/>
      <c r="R274" s="176"/>
      <c r="S274" s="176"/>
      <c r="T274" s="177"/>
      <c r="AT274" s="144" t="s">
        <v>149</v>
      </c>
      <c r="AU274" s="144" t="s">
        <v>79</v>
      </c>
      <c r="AV274" s="12" t="s">
        <v>79</v>
      </c>
      <c r="AW274" s="12" t="s">
        <v>4</v>
      </c>
      <c r="AX274" s="12" t="s">
        <v>77</v>
      </c>
      <c r="AY274" s="144" t="s">
        <v>118</v>
      </c>
    </row>
    <row r="275" spans="2:51" s="1" customFormat="1" ht="6.95" customHeight="1">
      <c r="B275" s="41"/>
      <c r="C275" s="42"/>
      <c r="D275" s="42"/>
      <c r="E275" s="42"/>
      <c r="F275" s="42"/>
      <c r="G275" s="42"/>
      <c r="H275" s="42"/>
      <c r="I275" s="42"/>
      <c r="J275" s="42"/>
      <c r="K275" s="42"/>
      <c r="L275" s="32"/>
    </row>
  </sheetData>
  <sheetProtection algorithmName="SHA-512" hashValue="+pSk5FA7FJCdTTrYdBftlJsv59tYzapbaZ4YMbvqkzQXFAqssabEp5a/uzxjKFCugct7dfWgJCdw5qBT6m0Sqg==" saltValue="4lhrHk66nm6VAE+ofr9FTQ==" spinCount="100000" sheet="1" objects="1" scenarios="1"/>
  <protectedRanges>
    <protectedRange algorithmName="SHA-512" hashValue="AmnpzwRnqhLTQRJilrbhnxvux279XbhjV8xRZC+sWRMnRPjxNY/yO/yndmpP9A7STpKaInDXDS8FHapJTkViVA==" saltValue="piIVQDjXna5ZZADYRe+MuQ==" spinCount="100000" sqref="E16 J15 J16 I94 I98 I101 I104 I109 I112 I117 I121 I125 I128 I131 I136 I141 I146 I149 I155 I160 I163 I168 I173 I176 I185 I189 I192 I194 I197 I201 I204 I207 I210 I214 I222 I225 I228 I231 I234 I244 I247 I250 I254 I257 I260 I263 I266 I269 I272" name="Oblast2"/>
  </protectedRanges>
  <autoFilter ref="C90:K274" xr:uid="{00000000-0009-0000-0000-000001000000}"/>
  <mergeCells count="6">
    <mergeCell ref="E83:H83"/>
    <mergeCell ref="L2:V2"/>
    <mergeCell ref="E7:H7"/>
    <mergeCell ref="E16:H16"/>
    <mergeCell ref="E25:H25"/>
    <mergeCell ref="E46:H46"/>
  </mergeCells>
  <hyperlinks>
    <hyperlink ref="F96" r:id="rId1" xr:uid="{00000000-0004-0000-0100-000000000000}"/>
    <hyperlink ref="F103" r:id="rId2" xr:uid="{00000000-0004-0000-0100-000001000000}"/>
    <hyperlink ref="F106" r:id="rId3" xr:uid="{00000000-0004-0000-0100-000002000000}"/>
    <hyperlink ref="F114" r:id="rId4" xr:uid="{00000000-0004-0000-0100-000003000000}"/>
    <hyperlink ref="F119" r:id="rId5" xr:uid="{00000000-0004-0000-0100-000004000000}"/>
    <hyperlink ref="F123" r:id="rId6" xr:uid="{00000000-0004-0000-0100-000005000000}"/>
    <hyperlink ref="F127" r:id="rId7" xr:uid="{00000000-0004-0000-0100-000006000000}"/>
    <hyperlink ref="F130" r:id="rId8" xr:uid="{00000000-0004-0000-0100-000007000000}"/>
    <hyperlink ref="F133" r:id="rId9" xr:uid="{00000000-0004-0000-0100-000008000000}"/>
    <hyperlink ref="F138" r:id="rId10" xr:uid="{00000000-0004-0000-0100-000009000000}"/>
    <hyperlink ref="F143" r:id="rId11" xr:uid="{00000000-0004-0000-0100-00000A000000}"/>
    <hyperlink ref="F148" r:id="rId12" xr:uid="{00000000-0004-0000-0100-00000B000000}"/>
    <hyperlink ref="F151" r:id="rId13" xr:uid="{00000000-0004-0000-0100-00000C000000}"/>
    <hyperlink ref="F157" r:id="rId14" xr:uid="{00000000-0004-0000-0100-00000D000000}"/>
    <hyperlink ref="F165" r:id="rId15" xr:uid="{00000000-0004-0000-0100-00000E000000}"/>
    <hyperlink ref="F170" r:id="rId16" xr:uid="{00000000-0004-0000-0100-00000F000000}"/>
    <hyperlink ref="F178" r:id="rId17" xr:uid="{00000000-0004-0000-0100-000010000000}"/>
    <hyperlink ref="F187" r:id="rId18" xr:uid="{00000000-0004-0000-0100-000011000000}"/>
    <hyperlink ref="F191" r:id="rId19" xr:uid="{00000000-0004-0000-0100-000012000000}"/>
    <hyperlink ref="F199" r:id="rId20" xr:uid="{00000000-0004-0000-0100-000013000000}"/>
    <hyperlink ref="F203" r:id="rId21" xr:uid="{00000000-0004-0000-0100-000014000000}"/>
    <hyperlink ref="F206" r:id="rId22" xr:uid="{00000000-0004-0000-0100-000015000000}"/>
    <hyperlink ref="F209" r:id="rId23" xr:uid="{00000000-0004-0000-0100-000016000000}"/>
    <hyperlink ref="F212" r:id="rId24" xr:uid="{00000000-0004-0000-0100-000017000000}"/>
    <hyperlink ref="F216" r:id="rId25" xr:uid="{00000000-0004-0000-0100-000018000000}"/>
    <hyperlink ref="F227" r:id="rId26" xr:uid="{00000000-0004-0000-0100-000019000000}"/>
    <hyperlink ref="F230" r:id="rId27" xr:uid="{00000000-0004-0000-0100-00001A000000}"/>
    <hyperlink ref="F233" r:id="rId28" xr:uid="{00000000-0004-0000-0100-00001B000000}"/>
    <hyperlink ref="F236" r:id="rId29" xr:uid="{00000000-0004-0000-0100-00001C000000}"/>
    <hyperlink ref="F246" r:id="rId30" xr:uid="{00000000-0004-0000-0100-00001D000000}"/>
    <hyperlink ref="F249" r:id="rId31" xr:uid="{00000000-0004-0000-0100-00001E000000}"/>
    <hyperlink ref="F252" r:id="rId32" xr:uid="{00000000-0004-0000-0100-00001F000000}"/>
    <hyperlink ref="F256" r:id="rId33" xr:uid="{00000000-0004-0000-0100-000020000000}"/>
    <hyperlink ref="F259" r:id="rId34" xr:uid="{00000000-0004-0000-0100-000021000000}"/>
    <hyperlink ref="F262" r:id="rId35" xr:uid="{00000000-0004-0000-0100-000022000000}"/>
    <hyperlink ref="F265" r:id="rId36" xr:uid="{00000000-0004-0000-0100-000023000000}"/>
    <hyperlink ref="F271" r:id="rId37" xr:uid="{00000000-0004-0000-0100-000024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01FE-9F8C-4EFA-BD22-BDE1CF5C5CF9}">
  <dimension ref="A1:H64"/>
  <sheetViews>
    <sheetView zoomScale="85" zoomScaleNormal="85" workbookViewId="0">
      <selection activeCell="H24" sqref="H24"/>
    </sheetView>
  </sheetViews>
  <sheetFormatPr defaultColWidth="10.1640625" defaultRowHeight="12.75"/>
  <cols>
    <col min="1" max="1" width="6.5" style="263" customWidth="1"/>
    <col min="2" max="2" width="63.6640625" style="263" customWidth="1"/>
    <col min="3" max="3" width="25.33203125" style="263" customWidth="1"/>
    <col min="4" max="4" width="10" style="263" customWidth="1"/>
    <col min="5" max="5" width="11.33203125" style="263" customWidth="1"/>
    <col min="6" max="6" width="13.5" style="263" customWidth="1"/>
    <col min="7" max="7" width="11.1640625" style="263" customWidth="1"/>
    <col min="8" max="8" width="13.6640625" style="263" customWidth="1"/>
    <col min="9" max="256" width="10.1640625" style="263"/>
    <col min="257" max="257" width="6.5" style="263" customWidth="1"/>
    <col min="258" max="258" width="63.6640625" style="263" customWidth="1"/>
    <col min="259" max="259" width="6.6640625" style="263" customWidth="1"/>
    <col min="260" max="260" width="10" style="263" customWidth="1"/>
    <col min="261" max="261" width="11.33203125" style="263" customWidth="1"/>
    <col min="262" max="262" width="13.5" style="263" customWidth="1"/>
    <col min="263" max="263" width="11.1640625" style="263" customWidth="1"/>
    <col min="264" max="264" width="13.6640625" style="263" customWidth="1"/>
    <col min="265" max="512" width="10.1640625" style="263"/>
    <col min="513" max="513" width="6.5" style="263" customWidth="1"/>
    <col min="514" max="514" width="63.6640625" style="263" customWidth="1"/>
    <col min="515" max="515" width="6.6640625" style="263" customWidth="1"/>
    <col min="516" max="516" width="10" style="263" customWidth="1"/>
    <col min="517" max="517" width="11.33203125" style="263" customWidth="1"/>
    <col min="518" max="518" width="13.5" style="263" customWidth="1"/>
    <col min="519" max="519" width="11.1640625" style="263" customWidth="1"/>
    <col min="520" max="520" width="13.6640625" style="263" customWidth="1"/>
    <col min="521" max="768" width="10.1640625" style="263"/>
    <col min="769" max="769" width="6.5" style="263" customWidth="1"/>
    <col min="770" max="770" width="63.6640625" style="263" customWidth="1"/>
    <col min="771" max="771" width="6.6640625" style="263" customWidth="1"/>
    <col min="772" max="772" width="10" style="263" customWidth="1"/>
    <col min="773" max="773" width="11.33203125" style="263" customWidth="1"/>
    <col min="774" max="774" width="13.5" style="263" customWidth="1"/>
    <col min="775" max="775" width="11.1640625" style="263" customWidth="1"/>
    <col min="776" max="776" width="13.6640625" style="263" customWidth="1"/>
    <col min="777" max="1024" width="10.1640625" style="263"/>
    <col min="1025" max="1025" width="6.5" style="263" customWidth="1"/>
    <col min="1026" max="1026" width="63.6640625" style="263" customWidth="1"/>
    <col min="1027" max="1027" width="6.6640625" style="263" customWidth="1"/>
    <col min="1028" max="1028" width="10" style="263" customWidth="1"/>
    <col min="1029" max="1029" width="11.33203125" style="263" customWidth="1"/>
    <col min="1030" max="1030" width="13.5" style="263" customWidth="1"/>
    <col min="1031" max="1031" width="11.1640625" style="263" customWidth="1"/>
    <col min="1032" max="1032" width="13.6640625" style="263" customWidth="1"/>
    <col min="1033" max="1280" width="10.1640625" style="263"/>
    <col min="1281" max="1281" width="6.5" style="263" customWidth="1"/>
    <col min="1282" max="1282" width="63.6640625" style="263" customWidth="1"/>
    <col min="1283" max="1283" width="6.6640625" style="263" customWidth="1"/>
    <col min="1284" max="1284" width="10" style="263" customWidth="1"/>
    <col min="1285" max="1285" width="11.33203125" style="263" customWidth="1"/>
    <col min="1286" max="1286" width="13.5" style="263" customWidth="1"/>
    <col min="1287" max="1287" width="11.1640625" style="263" customWidth="1"/>
    <col min="1288" max="1288" width="13.6640625" style="263" customWidth="1"/>
    <col min="1289" max="1536" width="10.1640625" style="263"/>
    <col min="1537" max="1537" width="6.5" style="263" customWidth="1"/>
    <col min="1538" max="1538" width="63.6640625" style="263" customWidth="1"/>
    <col min="1539" max="1539" width="6.6640625" style="263" customWidth="1"/>
    <col min="1540" max="1540" width="10" style="263" customWidth="1"/>
    <col min="1541" max="1541" width="11.33203125" style="263" customWidth="1"/>
    <col min="1542" max="1542" width="13.5" style="263" customWidth="1"/>
    <col min="1543" max="1543" width="11.1640625" style="263" customWidth="1"/>
    <col min="1544" max="1544" width="13.6640625" style="263" customWidth="1"/>
    <col min="1545" max="1792" width="10.1640625" style="263"/>
    <col min="1793" max="1793" width="6.5" style="263" customWidth="1"/>
    <col min="1794" max="1794" width="63.6640625" style="263" customWidth="1"/>
    <col min="1795" max="1795" width="6.6640625" style="263" customWidth="1"/>
    <col min="1796" max="1796" width="10" style="263" customWidth="1"/>
    <col min="1797" max="1797" width="11.33203125" style="263" customWidth="1"/>
    <col min="1798" max="1798" width="13.5" style="263" customWidth="1"/>
    <col min="1799" max="1799" width="11.1640625" style="263" customWidth="1"/>
    <col min="1800" max="1800" width="13.6640625" style="263" customWidth="1"/>
    <col min="1801" max="2048" width="10.1640625" style="263"/>
    <col min="2049" max="2049" width="6.5" style="263" customWidth="1"/>
    <col min="2050" max="2050" width="63.6640625" style="263" customWidth="1"/>
    <col min="2051" max="2051" width="6.6640625" style="263" customWidth="1"/>
    <col min="2052" max="2052" width="10" style="263" customWidth="1"/>
    <col min="2053" max="2053" width="11.33203125" style="263" customWidth="1"/>
    <col min="2054" max="2054" width="13.5" style="263" customWidth="1"/>
    <col min="2055" max="2055" width="11.1640625" style="263" customWidth="1"/>
    <col min="2056" max="2056" width="13.6640625" style="263" customWidth="1"/>
    <col min="2057" max="2304" width="10.1640625" style="263"/>
    <col min="2305" max="2305" width="6.5" style="263" customWidth="1"/>
    <col min="2306" max="2306" width="63.6640625" style="263" customWidth="1"/>
    <col min="2307" max="2307" width="6.6640625" style="263" customWidth="1"/>
    <col min="2308" max="2308" width="10" style="263" customWidth="1"/>
    <col min="2309" max="2309" width="11.33203125" style="263" customWidth="1"/>
    <col min="2310" max="2310" width="13.5" style="263" customWidth="1"/>
    <col min="2311" max="2311" width="11.1640625" style="263" customWidth="1"/>
    <col min="2312" max="2312" width="13.6640625" style="263" customWidth="1"/>
    <col min="2313" max="2560" width="10.1640625" style="263"/>
    <col min="2561" max="2561" width="6.5" style="263" customWidth="1"/>
    <col min="2562" max="2562" width="63.6640625" style="263" customWidth="1"/>
    <col min="2563" max="2563" width="6.6640625" style="263" customWidth="1"/>
    <col min="2564" max="2564" width="10" style="263" customWidth="1"/>
    <col min="2565" max="2565" width="11.33203125" style="263" customWidth="1"/>
    <col min="2566" max="2566" width="13.5" style="263" customWidth="1"/>
    <col min="2567" max="2567" width="11.1640625" style="263" customWidth="1"/>
    <col min="2568" max="2568" width="13.6640625" style="263" customWidth="1"/>
    <col min="2569" max="2816" width="10.1640625" style="263"/>
    <col min="2817" max="2817" width="6.5" style="263" customWidth="1"/>
    <col min="2818" max="2818" width="63.6640625" style="263" customWidth="1"/>
    <col min="2819" max="2819" width="6.6640625" style="263" customWidth="1"/>
    <col min="2820" max="2820" width="10" style="263" customWidth="1"/>
    <col min="2821" max="2821" width="11.33203125" style="263" customWidth="1"/>
    <col min="2822" max="2822" width="13.5" style="263" customWidth="1"/>
    <col min="2823" max="2823" width="11.1640625" style="263" customWidth="1"/>
    <col min="2824" max="2824" width="13.6640625" style="263" customWidth="1"/>
    <col min="2825" max="3072" width="10.1640625" style="263"/>
    <col min="3073" max="3073" width="6.5" style="263" customWidth="1"/>
    <col min="3074" max="3074" width="63.6640625" style="263" customWidth="1"/>
    <col min="3075" max="3075" width="6.6640625" style="263" customWidth="1"/>
    <col min="3076" max="3076" width="10" style="263" customWidth="1"/>
    <col min="3077" max="3077" width="11.33203125" style="263" customWidth="1"/>
    <col min="3078" max="3078" width="13.5" style="263" customWidth="1"/>
    <col min="3079" max="3079" width="11.1640625" style="263" customWidth="1"/>
    <col min="3080" max="3080" width="13.6640625" style="263" customWidth="1"/>
    <col min="3081" max="3328" width="10.1640625" style="263"/>
    <col min="3329" max="3329" width="6.5" style="263" customWidth="1"/>
    <col min="3330" max="3330" width="63.6640625" style="263" customWidth="1"/>
    <col min="3331" max="3331" width="6.6640625" style="263" customWidth="1"/>
    <col min="3332" max="3332" width="10" style="263" customWidth="1"/>
    <col min="3333" max="3333" width="11.33203125" style="263" customWidth="1"/>
    <col min="3334" max="3334" width="13.5" style="263" customWidth="1"/>
    <col min="3335" max="3335" width="11.1640625" style="263" customWidth="1"/>
    <col min="3336" max="3336" width="13.6640625" style="263" customWidth="1"/>
    <col min="3337" max="3584" width="10.1640625" style="263"/>
    <col min="3585" max="3585" width="6.5" style="263" customWidth="1"/>
    <col min="3586" max="3586" width="63.6640625" style="263" customWidth="1"/>
    <col min="3587" max="3587" width="6.6640625" style="263" customWidth="1"/>
    <col min="3588" max="3588" width="10" style="263" customWidth="1"/>
    <col min="3589" max="3589" width="11.33203125" style="263" customWidth="1"/>
    <col min="3590" max="3590" width="13.5" style="263" customWidth="1"/>
    <col min="3591" max="3591" width="11.1640625" style="263" customWidth="1"/>
    <col min="3592" max="3592" width="13.6640625" style="263" customWidth="1"/>
    <col min="3593" max="3840" width="10.1640625" style="263"/>
    <col min="3841" max="3841" width="6.5" style="263" customWidth="1"/>
    <col min="3842" max="3842" width="63.6640625" style="263" customWidth="1"/>
    <col min="3843" max="3843" width="6.6640625" style="263" customWidth="1"/>
    <col min="3844" max="3844" width="10" style="263" customWidth="1"/>
    <col min="3845" max="3845" width="11.33203125" style="263" customWidth="1"/>
    <col min="3846" max="3846" width="13.5" style="263" customWidth="1"/>
    <col min="3847" max="3847" width="11.1640625" style="263" customWidth="1"/>
    <col min="3848" max="3848" width="13.6640625" style="263" customWidth="1"/>
    <col min="3849" max="4096" width="10.1640625" style="263"/>
    <col min="4097" max="4097" width="6.5" style="263" customWidth="1"/>
    <col min="4098" max="4098" width="63.6640625" style="263" customWidth="1"/>
    <col min="4099" max="4099" width="6.6640625" style="263" customWidth="1"/>
    <col min="4100" max="4100" width="10" style="263" customWidth="1"/>
    <col min="4101" max="4101" width="11.33203125" style="263" customWidth="1"/>
    <col min="4102" max="4102" width="13.5" style="263" customWidth="1"/>
    <col min="4103" max="4103" width="11.1640625" style="263" customWidth="1"/>
    <col min="4104" max="4104" width="13.6640625" style="263" customWidth="1"/>
    <col min="4105" max="4352" width="10.1640625" style="263"/>
    <col min="4353" max="4353" width="6.5" style="263" customWidth="1"/>
    <col min="4354" max="4354" width="63.6640625" style="263" customWidth="1"/>
    <col min="4355" max="4355" width="6.6640625" style="263" customWidth="1"/>
    <col min="4356" max="4356" width="10" style="263" customWidth="1"/>
    <col min="4357" max="4357" width="11.33203125" style="263" customWidth="1"/>
    <col min="4358" max="4358" width="13.5" style="263" customWidth="1"/>
    <col min="4359" max="4359" width="11.1640625" style="263" customWidth="1"/>
    <col min="4360" max="4360" width="13.6640625" style="263" customWidth="1"/>
    <col min="4361" max="4608" width="10.1640625" style="263"/>
    <col min="4609" max="4609" width="6.5" style="263" customWidth="1"/>
    <col min="4610" max="4610" width="63.6640625" style="263" customWidth="1"/>
    <col min="4611" max="4611" width="6.6640625" style="263" customWidth="1"/>
    <col min="4612" max="4612" width="10" style="263" customWidth="1"/>
    <col min="4613" max="4613" width="11.33203125" style="263" customWidth="1"/>
    <col min="4614" max="4614" width="13.5" style="263" customWidth="1"/>
    <col min="4615" max="4615" width="11.1640625" style="263" customWidth="1"/>
    <col min="4616" max="4616" width="13.6640625" style="263" customWidth="1"/>
    <col min="4617" max="4864" width="10.1640625" style="263"/>
    <col min="4865" max="4865" width="6.5" style="263" customWidth="1"/>
    <col min="4866" max="4866" width="63.6640625" style="263" customWidth="1"/>
    <col min="4867" max="4867" width="6.6640625" style="263" customWidth="1"/>
    <col min="4868" max="4868" width="10" style="263" customWidth="1"/>
    <col min="4869" max="4869" width="11.33203125" style="263" customWidth="1"/>
    <col min="4870" max="4870" width="13.5" style="263" customWidth="1"/>
    <col min="4871" max="4871" width="11.1640625" style="263" customWidth="1"/>
    <col min="4872" max="4872" width="13.6640625" style="263" customWidth="1"/>
    <col min="4873" max="5120" width="10.1640625" style="263"/>
    <col min="5121" max="5121" width="6.5" style="263" customWidth="1"/>
    <col min="5122" max="5122" width="63.6640625" style="263" customWidth="1"/>
    <col min="5123" max="5123" width="6.6640625" style="263" customWidth="1"/>
    <col min="5124" max="5124" width="10" style="263" customWidth="1"/>
    <col min="5125" max="5125" width="11.33203125" style="263" customWidth="1"/>
    <col min="5126" max="5126" width="13.5" style="263" customWidth="1"/>
    <col min="5127" max="5127" width="11.1640625" style="263" customWidth="1"/>
    <col min="5128" max="5128" width="13.6640625" style="263" customWidth="1"/>
    <col min="5129" max="5376" width="10.1640625" style="263"/>
    <col min="5377" max="5377" width="6.5" style="263" customWidth="1"/>
    <col min="5378" max="5378" width="63.6640625" style="263" customWidth="1"/>
    <col min="5379" max="5379" width="6.6640625" style="263" customWidth="1"/>
    <col min="5380" max="5380" width="10" style="263" customWidth="1"/>
    <col min="5381" max="5381" width="11.33203125" style="263" customWidth="1"/>
    <col min="5382" max="5382" width="13.5" style="263" customWidth="1"/>
    <col min="5383" max="5383" width="11.1640625" style="263" customWidth="1"/>
    <col min="5384" max="5384" width="13.6640625" style="263" customWidth="1"/>
    <col min="5385" max="5632" width="10.1640625" style="263"/>
    <col min="5633" max="5633" width="6.5" style="263" customWidth="1"/>
    <col min="5634" max="5634" width="63.6640625" style="263" customWidth="1"/>
    <col min="5635" max="5635" width="6.6640625" style="263" customWidth="1"/>
    <col min="5636" max="5636" width="10" style="263" customWidth="1"/>
    <col min="5637" max="5637" width="11.33203125" style="263" customWidth="1"/>
    <col min="5638" max="5638" width="13.5" style="263" customWidth="1"/>
    <col min="5639" max="5639" width="11.1640625" style="263" customWidth="1"/>
    <col min="5640" max="5640" width="13.6640625" style="263" customWidth="1"/>
    <col min="5641" max="5888" width="10.1640625" style="263"/>
    <col min="5889" max="5889" width="6.5" style="263" customWidth="1"/>
    <col min="5890" max="5890" width="63.6640625" style="263" customWidth="1"/>
    <col min="5891" max="5891" width="6.6640625" style="263" customWidth="1"/>
    <col min="5892" max="5892" width="10" style="263" customWidth="1"/>
    <col min="5893" max="5893" width="11.33203125" style="263" customWidth="1"/>
    <col min="5894" max="5894" width="13.5" style="263" customWidth="1"/>
    <col min="5895" max="5895" width="11.1640625" style="263" customWidth="1"/>
    <col min="5896" max="5896" width="13.6640625" style="263" customWidth="1"/>
    <col min="5897" max="6144" width="10.1640625" style="263"/>
    <col min="6145" max="6145" width="6.5" style="263" customWidth="1"/>
    <col min="6146" max="6146" width="63.6640625" style="263" customWidth="1"/>
    <col min="6147" max="6147" width="6.6640625" style="263" customWidth="1"/>
    <col min="6148" max="6148" width="10" style="263" customWidth="1"/>
    <col min="6149" max="6149" width="11.33203125" style="263" customWidth="1"/>
    <col min="6150" max="6150" width="13.5" style="263" customWidth="1"/>
    <col min="6151" max="6151" width="11.1640625" style="263" customWidth="1"/>
    <col min="6152" max="6152" width="13.6640625" style="263" customWidth="1"/>
    <col min="6153" max="6400" width="10.1640625" style="263"/>
    <col min="6401" max="6401" width="6.5" style="263" customWidth="1"/>
    <col min="6402" max="6402" width="63.6640625" style="263" customWidth="1"/>
    <col min="6403" max="6403" width="6.6640625" style="263" customWidth="1"/>
    <col min="6404" max="6404" width="10" style="263" customWidth="1"/>
    <col min="6405" max="6405" width="11.33203125" style="263" customWidth="1"/>
    <col min="6406" max="6406" width="13.5" style="263" customWidth="1"/>
    <col min="6407" max="6407" width="11.1640625" style="263" customWidth="1"/>
    <col min="6408" max="6408" width="13.6640625" style="263" customWidth="1"/>
    <col min="6409" max="6656" width="10.1640625" style="263"/>
    <col min="6657" max="6657" width="6.5" style="263" customWidth="1"/>
    <col min="6658" max="6658" width="63.6640625" style="263" customWidth="1"/>
    <col min="6659" max="6659" width="6.6640625" style="263" customWidth="1"/>
    <col min="6660" max="6660" width="10" style="263" customWidth="1"/>
    <col min="6661" max="6661" width="11.33203125" style="263" customWidth="1"/>
    <col min="6662" max="6662" width="13.5" style="263" customWidth="1"/>
    <col min="6663" max="6663" width="11.1640625" style="263" customWidth="1"/>
    <col min="6664" max="6664" width="13.6640625" style="263" customWidth="1"/>
    <col min="6665" max="6912" width="10.1640625" style="263"/>
    <col min="6913" max="6913" width="6.5" style="263" customWidth="1"/>
    <col min="6914" max="6914" width="63.6640625" style="263" customWidth="1"/>
    <col min="6915" max="6915" width="6.6640625" style="263" customWidth="1"/>
    <col min="6916" max="6916" width="10" style="263" customWidth="1"/>
    <col min="6917" max="6917" width="11.33203125" style="263" customWidth="1"/>
    <col min="6918" max="6918" width="13.5" style="263" customWidth="1"/>
    <col min="6919" max="6919" width="11.1640625" style="263" customWidth="1"/>
    <col min="6920" max="6920" width="13.6640625" style="263" customWidth="1"/>
    <col min="6921" max="7168" width="10.1640625" style="263"/>
    <col min="7169" max="7169" width="6.5" style="263" customWidth="1"/>
    <col min="7170" max="7170" width="63.6640625" style="263" customWidth="1"/>
    <col min="7171" max="7171" width="6.6640625" style="263" customWidth="1"/>
    <col min="7172" max="7172" width="10" style="263" customWidth="1"/>
    <col min="7173" max="7173" width="11.33203125" style="263" customWidth="1"/>
    <col min="7174" max="7174" width="13.5" style="263" customWidth="1"/>
    <col min="7175" max="7175" width="11.1640625" style="263" customWidth="1"/>
    <col min="7176" max="7176" width="13.6640625" style="263" customWidth="1"/>
    <col min="7177" max="7424" width="10.1640625" style="263"/>
    <col min="7425" max="7425" width="6.5" style="263" customWidth="1"/>
    <col min="7426" max="7426" width="63.6640625" style="263" customWidth="1"/>
    <col min="7427" max="7427" width="6.6640625" style="263" customWidth="1"/>
    <col min="7428" max="7428" width="10" style="263" customWidth="1"/>
    <col min="7429" max="7429" width="11.33203125" style="263" customWidth="1"/>
    <col min="7430" max="7430" width="13.5" style="263" customWidth="1"/>
    <col min="7431" max="7431" width="11.1640625" style="263" customWidth="1"/>
    <col min="7432" max="7432" width="13.6640625" style="263" customWidth="1"/>
    <col min="7433" max="7680" width="10.1640625" style="263"/>
    <col min="7681" max="7681" width="6.5" style="263" customWidth="1"/>
    <col min="7682" max="7682" width="63.6640625" style="263" customWidth="1"/>
    <col min="7683" max="7683" width="6.6640625" style="263" customWidth="1"/>
    <col min="7684" max="7684" width="10" style="263" customWidth="1"/>
    <col min="7685" max="7685" width="11.33203125" style="263" customWidth="1"/>
    <col min="7686" max="7686" width="13.5" style="263" customWidth="1"/>
    <col min="7687" max="7687" width="11.1640625" style="263" customWidth="1"/>
    <col min="7688" max="7688" width="13.6640625" style="263" customWidth="1"/>
    <col min="7689" max="7936" width="10.1640625" style="263"/>
    <col min="7937" max="7937" width="6.5" style="263" customWidth="1"/>
    <col min="7938" max="7938" width="63.6640625" style="263" customWidth="1"/>
    <col min="7939" max="7939" width="6.6640625" style="263" customWidth="1"/>
    <col min="7940" max="7940" width="10" style="263" customWidth="1"/>
    <col min="7941" max="7941" width="11.33203125" style="263" customWidth="1"/>
    <col min="7942" max="7942" width="13.5" style="263" customWidth="1"/>
    <col min="7943" max="7943" width="11.1640625" style="263" customWidth="1"/>
    <col min="7944" max="7944" width="13.6640625" style="263" customWidth="1"/>
    <col min="7945" max="8192" width="10.1640625" style="263"/>
    <col min="8193" max="8193" width="6.5" style="263" customWidth="1"/>
    <col min="8194" max="8194" width="63.6640625" style="263" customWidth="1"/>
    <col min="8195" max="8195" width="6.6640625" style="263" customWidth="1"/>
    <col min="8196" max="8196" width="10" style="263" customWidth="1"/>
    <col min="8197" max="8197" width="11.33203125" style="263" customWidth="1"/>
    <col min="8198" max="8198" width="13.5" style="263" customWidth="1"/>
    <col min="8199" max="8199" width="11.1640625" style="263" customWidth="1"/>
    <col min="8200" max="8200" width="13.6640625" style="263" customWidth="1"/>
    <col min="8201" max="8448" width="10.1640625" style="263"/>
    <col min="8449" max="8449" width="6.5" style="263" customWidth="1"/>
    <col min="8450" max="8450" width="63.6640625" style="263" customWidth="1"/>
    <col min="8451" max="8451" width="6.6640625" style="263" customWidth="1"/>
    <col min="8452" max="8452" width="10" style="263" customWidth="1"/>
    <col min="8453" max="8453" width="11.33203125" style="263" customWidth="1"/>
    <col min="8454" max="8454" width="13.5" style="263" customWidth="1"/>
    <col min="8455" max="8455" width="11.1640625" style="263" customWidth="1"/>
    <col min="8456" max="8456" width="13.6640625" style="263" customWidth="1"/>
    <col min="8457" max="8704" width="10.1640625" style="263"/>
    <col min="8705" max="8705" width="6.5" style="263" customWidth="1"/>
    <col min="8706" max="8706" width="63.6640625" style="263" customWidth="1"/>
    <col min="8707" max="8707" width="6.6640625" style="263" customWidth="1"/>
    <col min="8708" max="8708" width="10" style="263" customWidth="1"/>
    <col min="8709" max="8709" width="11.33203125" style="263" customWidth="1"/>
    <col min="8710" max="8710" width="13.5" style="263" customWidth="1"/>
    <col min="8711" max="8711" width="11.1640625" style="263" customWidth="1"/>
    <col min="8712" max="8712" width="13.6640625" style="263" customWidth="1"/>
    <col min="8713" max="8960" width="10.1640625" style="263"/>
    <col min="8961" max="8961" width="6.5" style="263" customWidth="1"/>
    <col min="8962" max="8962" width="63.6640625" style="263" customWidth="1"/>
    <col min="8963" max="8963" width="6.6640625" style="263" customWidth="1"/>
    <col min="8964" max="8964" width="10" style="263" customWidth="1"/>
    <col min="8965" max="8965" width="11.33203125" style="263" customWidth="1"/>
    <col min="8966" max="8966" width="13.5" style="263" customWidth="1"/>
    <col min="8967" max="8967" width="11.1640625" style="263" customWidth="1"/>
    <col min="8968" max="8968" width="13.6640625" style="263" customWidth="1"/>
    <col min="8969" max="9216" width="10.1640625" style="263"/>
    <col min="9217" max="9217" width="6.5" style="263" customWidth="1"/>
    <col min="9218" max="9218" width="63.6640625" style="263" customWidth="1"/>
    <col min="9219" max="9219" width="6.6640625" style="263" customWidth="1"/>
    <col min="9220" max="9220" width="10" style="263" customWidth="1"/>
    <col min="9221" max="9221" width="11.33203125" style="263" customWidth="1"/>
    <col min="9222" max="9222" width="13.5" style="263" customWidth="1"/>
    <col min="9223" max="9223" width="11.1640625" style="263" customWidth="1"/>
    <col min="9224" max="9224" width="13.6640625" style="263" customWidth="1"/>
    <col min="9225" max="9472" width="10.1640625" style="263"/>
    <col min="9473" max="9473" width="6.5" style="263" customWidth="1"/>
    <col min="9474" max="9474" width="63.6640625" style="263" customWidth="1"/>
    <col min="9475" max="9475" width="6.6640625" style="263" customWidth="1"/>
    <col min="9476" max="9476" width="10" style="263" customWidth="1"/>
    <col min="9477" max="9477" width="11.33203125" style="263" customWidth="1"/>
    <col min="9478" max="9478" width="13.5" style="263" customWidth="1"/>
    <col min="9479" max="9479" width="11.1640625" style="263" customWidth="1"/>
    <col min="9480" max="9480" width="13.6640625" style="263" customWidth="1"/>
    <col min="9481" max="9728" width="10.1640625" style="263"/>
    <col min="9729" max="9729" width="6.5" style="263" customWidth="1"/>
    <col min="9730" max="9730" width="63.6640625" style="263" customWidth="1"/>
    <col min="9731" max="9731" width="6.6640625" style="263" customWidth="1"/>
    <col min="9732" max="9732" width="10" style="263" customWidth="1"/>
    <col min="9733" max="9733" width="11.33203125" style="263" customWidth="1"/>
    <col min="9734" max="9734" width="13.5" style="263" customWidth="1"/>
    <col min="9735" max="9735" width="11.1640625" style="263" customWidth="1"/>
    <col min="9736" max="9736" width="13.6640625" style="263" customWidth="1"/>
    <col min="9737" max="9984" width="10.1640625" style="263"/>
    <col min="9985" max="9985" width="6.5" style="263" customWidth="1"/>
    <col min="9986" max="9986" width="63.6640625" style="263" customWidth="1"/>
    <col min="9987" max="9987" width="6.6640625" style="263" customWidth="1"/>
    <col min="9988" max="9988" width="10" style="263" customWidth="1"/>
    <col min="9989" max="9989" width="11.33203125" style="263" customWidth="1"/>
    <col min="9990" max="9990" width="13.5" style="263" customWidth="1"/>
    <col min="9991" max="9991" width="11.1640625" style="263" customWidth="1"/>
    <col min="9992" max="9992" width="13.6640625" style="263" customWidth="1"/>
    <col min="9993" max="10240" width="10.1640625" style="263"/>
    <col min="10241" max="10241" width="6.5" style="263" customWidth="1"/>
    <col min="10242" max="10242" width="63.6640625" style="263" customWidth="1"/>
    <col min="10243" max="10243" width="6.6640625" style="263" customWidth="1"/>
    <col min="10244" max="10244" width="10" style="263" customWidth="1"/>
    <col min="10245" max="10245" width="11.33203125" style="263" customWidth="1"/>
    <col min="10246" max="10246" width="13.5" style="263" customWidth="1"/>
    <col min="10247" max="10247" width="11.1640625" style="263" customWidth="1"/>
    <col min="10248" max="10248" width="13.6640625" style="263" customWidth="1"/>
    <col min="10249" max="10496" width="10.1640625" style="263"/>
    <col min="10497" max="10497" width="6.5" style="263" customWidth="1"/>
    <col min="10498" max="10498" width="63.6640625" style="263" customWidth="1"/>
    <col min="10499" max="10499" width="6.6640625" style="263" customWidth="1"/>
    <col min="10500" max="10500" width="10" style="263" customWidth="1"/>
    <col min="10501" max="10501" width="11.33203125" style="263" customWidth="1"/>
    <col min="10502" max="10502" width="13.5" style="263" customWidth="1"/>
    <col min="10503" max="10503" width="11.1640625" style="263" customWidth="1"/>
    <col min="10504" max="10504" width="13.6640625" style="263" customWidth="1"/>
    <col min="10505" max="10752" width="10.1640625" style="263"/>
    <col min="10753" max="10753" width="6.5" style="263" customWidth="1"/>
    <col min="10754" max="10754" width="63.6640625" style="263" customWidth="1"/>
    <col min="10755" max="10755" width="6.6640625" style="263" customWidth="1"/>
    <col min="10756" max="10756" width="10" style="263" customWidth="1"/>
    <col min="10757" max="10757" width="11.33203125" style="263" customWidth="1"/>
    <col min="10758" max="10758" width="13.5" style="263" customWidth="1"/>
    <col min="10759" max="10759" width="11.1640625" style="263" customWidth="1"/>
    <col min="10760" max="10760" width="13.6640625" style="263" customWidth="1"/>
    <col min="10761" max="11008" width="10.1640625" style="263"/>
    <col min="11009" max="11009" width="6.5" style="263" customWidth="1"/>
    <col min="11010" max="11010" width="63.6640625" style="263" customWidth="1"/>
    <col min="11011" max="11011" width="6.6640625" style="263" customWidth="1"/>
    <col min="11012" max="11012" width="10" style="263" customWidth="1"/>
    <col min="11013" max="11013" width="11.33203125" style="263" customWidth="1"/>
    <col min="11014" max="11014" width="13.5" style="263" customWidth="1"/>
    <col min="11015" max="11015" width="11.1640625" style="263" customWidth="1"/>
    <col min="11016" max="11016" width="13.6640625" style="263" customWidth="1"/>
    <col min="11017" max="11264" width="10.1640625" style="263"/>
    <col min="11265" max="11265" width="6.5" style="263" customWidth="1"/>
    <col min="11266" max="11266" width="63.6640625" style="263" customWidth="1"/>
    <col min="11267" max="11267" width="6.6640625" style="263" customWidth="1"/>
    <col min="11268" max="11268" width="10" style="263" customWidth="1"/>
    <col min="11269" max="11269" width="11.33203125" style="263" customWidth="1"/>
    <col min="11270" max="11270" width="13.5" style="263" customWidth="1"/>
    <col min="11271" max="11271" width="11.1640625" style="263" customWidth="1"/>
    <col min="11272" max="11272" width="13.6640625" style="263" customWidth="1"/>
    <col min="11273" max="11520" width="10.1640625" style="263"/>
    <col min="11521" max="11521" width="6.5" style="263" customWidth="1"/>
    <col min="11522" max="11522" width="63.6640625" style="263" customWidth="1"/>
    <col min="11523" max="11523" width="6.6640625" style="263" customWidth="1"/>
    <col min="11524" max="11524" width="10" style="263" customWidth="1"/>
    <col min="11525" max="11525" width="11.33203125" style="263" customWidth="1"/>
    <col min="11526" max="11526" width="13.5" style="263" customWidth="1"/>
    <col min="11527" max="11527" width="11.1640625" style="263" customWidth="1"/>
    <col min="11528" max="11528" width="13.6640625" style="263" customWidth="1"/>
    <col min="11529" max="11776" width="10.1640625" style="263"/>
    <col min="11777" max="11777" width="6.5" style="263" customWidth="1"/>
    <col min="11778" max="11778" width="63.6640625" style="263" customWidth="1"/>
    <col min="11779" max="11779" width="6.6640625" style="263" customWidth="1"/>
    <col min="11780" max="11780" width="10" style="263" customWidth="1"/>
    <col min="11781" max="11781" width="11.33203125" style="263" customWidth="1"/>
    <col min="11782" max="11782" width="13.5" style="263" customWidth="1"/>
    <col min="11783" max="11783" width="11.1640625" style="263" customWidth="1"/>
    <col min="11784" max="11784" width="13.6640625" style="263" customWidth="1"/>
    <col min="11785" max="12032" width="10.1640625" style="263"/>
    <col min="12033" max="12033" width="6.5" style="263" customWidth="1"/>
    <col min="12034" max="12034" width="63.6640625" style="263" customWidth="1"/>
    <col min="12035" max="12035" width="6.6640625" style="263" customWidth="1"/>
    <col min="12036" max="12036" width="10" style="263" customWidth="1"/>
    <col min="12037" max="12037" width="11.33203125" style="263" customWidth="1"/>
    <col min="12038" max="12038" width="13.5" style="263" customWidth="1"/>
    <col min="12039" max="12039" width="11.1640625" style="263" customWidth="1"/>
    <col min="12040" max="12040" width="13.6640625" style="263" customWidth="1"/>
    <col min="12041" max="12288" width="10.1640625" style="263"/>
    <col min="12289" max="12289" width="6.5" style="263" customWidth="1"/>
    <col min="12290" max="12290" width="63.6640625" style="263" customWidth="1"/>
    <col min="12291" max="12291" width="6.6640625" style="263" customWidth="1"/>
    <col min="12292" max="12292" width="10" style="263" customWidth="1"/>
    <col min="12293" max="12293" width="11.33203125" style="263" customWidth="1"/>
    <col min="12294" max="12294" width="13.5" style="263" customWidth="1"/>
    <col min="12295" max="12295" width="11.1640625" style="263" customWidth="1"/>
    <col min="12296" max="12296" width="13.6640625" style="263" customWidth="1"/>
    <col min="12297" max="12544" width="10.1640625" style="263"/>
    <col min="12545" max="12545" width="6.5" style="263" customWidth="1"/>
    <col min="12546" max="12546" width="63.6640625" style="263" customWidth="1"/>
    <col min="12547" max="12547" width="6.6640625" style="263" customWidth="1"/>
    <col min="12548" max="12548" width="10" style="263" customWidth="1"/>
    <col min="12549" max="12549" width="11.33203125" style="263" customWidth="1"/>
    <col min="12550" max="12550" width="13.5" style="263" customWidth="1"/>
    <col min="12551" max="12551" width="11.1640625" style="263" customWidth="1"/>
    <col min="12552" max="12552" width="13.6640625" style="263" customWidth="1"/>
    <col min="12553" max="12800" width="10.1640625" style="263"/>
    <col min="12801" max="12801" width="6.5" style="263" customWidth="1"/>
    <col min="12802" max="12802" width="63.6640625" style="263" customWidth="1"/>
    <col min="12803" max="12803" width="6.6640625" style="263" customWidth="1"/>
    <col min="12804" max="12804" width="10" style="263" customWidth="1"/>
    <col min="12805" max="12805" width="11.33203125" style="263" customWidth="1"/>
    <col min="12806" max="12806" width="13.5" style="263" customWidth="1"/>
    <col min="12807" max="12807" width="11.1640625" style="263" customWidth="1"/>
    <col min="12808" max="12808" width="13.6640625" style="263" customWidth="1"/>
    <col min="12809" max="13056" width="10.1640625" style="263"/>
    <col min="13057" max="13057" width="6.5" style="263" customWidth="1"/>
    <col min="13058" max="13058" width="63.6640625" style="263" customWidth="1"/>
    <col min="13059" max="13059" width="6.6640625" style="263" customWidth="1"/>
    <col min="13060" max="13060" width="10" style="263" customWidth="1"/>
    <col min="13061" max="13061" width="11.33203125" style="263" customWidth="1"/>
    <col min="13062" max="13062" width="13.5" style="263" customWidth="1"/>
    <col min="13063" max="13063" width="11.1640625" style="263" customWidth="1"/>
    <col min="13064" max="13064" width="13.6640625" style="263" customWidth="1"/>
    <col min="13065" max="13312" width="10.1640625" style="263"/>
    <col min="13313" max="13313" width="6.5" style="263" customWidth="1"/>
    <col min="13314" max="13314" width="63.6640625" style="263" customWidth="1"/>
    <col min="13315" max="13315" width="6.6640625" style="263" customWidth="1"/>
    <col min="13316" max="13316" width="10" style="263" customWidth="1"/>
    <col min="13317" max="13317" width="11.33203125" style="263" customWidth="1"/>
    <col min="13318" max="13318" width="13.5" style="263" customWidth="1"/>
    <col min="13319" max="13319" width="11.1640625" style="263" customWidth="1"/>
    <col min="13320" max="13320" width="13.6640625" style="263" customWidth="1"/>
    <col min="13321" max="13568" width="10.1640625" style="263"/>
    <col min="13569" max="13569" width="6.5" style="263" customWidth="1"/>
    <col min="13570" max="13570" width="63.6640625" style="263" customWidth="1"/>
    <col min="13571" max="13571" width="6.6640625" style="263" customWidth="1"/>
    <col min="13572" max="13572" width="10" style="263" customWidth="1"/>
    <col min="13573" max="13573" width="11.33203125" style="263" customWidth="1"/>
    <col min="13574" max="13574" width="13.5" style="263" customWidth="1"/>
    <col min="13575" max="13575" width="11.1640625" style="263" customWidth="1"/>
    <col min="13576" max="13576" width="13.6640625" style="263" customWidth="1"/>
    <col min="13577" max="13824" width="10.1640625" style="263"/>
    <col min="13825" max="13825" width="6.5" style="263" customWidth="1"/>
    <col min="13826" max="13826" width="63.6640625" style="263" customWidth="1"/>
    <col min="13827" max="13827" width="6.6640625" style="263" customWidth="1"/>
    <col min="13828" max="13828" width="10" style="263" customWidth="1"/>
    <col min="13829" max="13829" width="11.33203125" style="263" customWidth="1"/>
    <col min="13830" max="13830" width="13.5" style="263" customWidth="1"/>
    <col min="13831" max="13831" width="11.1640625" style="263" customWidth="1"/>
    <col min="13832" max="13832" width="13.6640625" style="263" customWidth="1"/>
    <col min="13833" max="14080" width="10.1640625" style="263"/>
    <col min="14081" max="14081" width="6.5" style="263" customWidth="1"/>
    <col min="14082" max="14082" width="63.6640625" style="263" customWidth="1"/>
    <col min="14083" max="14083" width="6.6640625" style="263" customWidth="1"/>
    <col min="14084" max="14084" width="10" style="263" customWidth="1"/>
    <col min="14085" max="14085" width="11.33203125" style="263" customWidth="1"/>
    <col min="14086" max="14086" width="13.5" style="263" customWidth="1"/>
    <col min="14087" max="14087" width="11.1640625" style="263" customWidth="1"/>
    <col min="14088" max="14088" width="13.6640625" style="263" customWidth="1"/>
    <col min="14089" max="14336" width="10.1640625" style="263"/>
    <col min="14337" max="14337" width="6.5" style="263" customWidth="1"/>
    <col min="14338" max="14338" width="63.6640625" style="263" customWidth="1"/>
    <col min="14339" max="14339" width="6.6640625" style="263" customWidth="1"/>
    <col min="14340" max="14340" width="10" style="263" customWidth="1"/>
    <col min="14341" max="14341" width="11.33203125" style="263" customWidth="1"/>
    <col min="14342" max="14342" width="13.5" style="263" customWidth="1"/>
    <col min="14343" max="14343" width="11.1640625" style="263" customWidth="1"/>
    <col min="14344" max="14344" width="13.6640625" style="263" customWidth="1"/>
    <col min="14345" max="14592" width="10.1640625" style="263"/>
    <col min="14593" max="14593" width="6.5" style="263" customWidth="1"/>
    <col min="14594" max="14594" width="63.6640625" style="263" customWidth="1"/>
    <col min="14595" max="14595" width="6.6640625" style="263" customWidth="1"/>
    <col min="14596" max="14596" width="10" style="263" customWidth="1"/>
    <col min="14597" max="14597" width="11.33203125" style="263" customWidth="1"/>
    <col min="14598" max="14598" width="13.5" style="263" customWidth="1"/>
    <col min="14599" max="14599" width="11.1640625" style="263" customWidth="1"/>
    <col min="14600" max="14600" width="13.6640625" style="263" customWidth="1"/>
    <col min="14601" max="14848" width="10.1640625" style="263"/>
    <col min="14849" max="14849" width="6.5" style="263" customWidth="1"/>
    <col min="14850" max="14850" width="63.6640625" style="263" customWidth="1"/>
    <col min="14851" max="14851" width="6.6640625" style="263" customWidth="1"/>
    <col min="14852" max="14852" width="10" style="263" customWidth="1"/>
    <col min="14853" max="14853" width="11.33203125" style="263" customWidth="1"/>
    <col min="14854" max="14854" width="13.5" style="263" customWidth="1"/>
    <col min="14855" max="14855" width="11.1640625" style="263" customWidth="1"/>
    <col min="14856" max="14856" width="13.6640625" style="263" customWidth="1"/>
    <col min="14857" max="15104" width="10.1640625" style="263"/>
    <col min="15105" max="15105" width="6.5" style="263" customWidth="1"/>
    <col min="15106" max="15106" width="63.6640625" style="263" customWidth="1"/>
    <col min="15107" max="15107" width="6.6640625" style="263" customWidth="1"/>
    <col min="15108" max="15108" width="10" style="263" customWidth="1"/>
    <col min="15109" max="15109" width="11.33203125" style="263" customWidth="1"/>
    <col min="15110" max="15110" width="13.5" style="263" customWidth="1"/>
    <col min="15111" max="15111" width="11.1640625" style="263" customWidth="1"/>
    <col min="15112" max="15112" width="13.6640625" style="263" customWidth="1"/>
    <col min="15113" max="15360" width="10.1640625" style="263"/>
    <col min="15361" max="15361" width="6.5" style="263" customWidth="1"/>
    <col min="15362" max="15362" width="63.6640625" style="263" customWidth="1"/>
    <col min="15363" max="15363" width="6.6640625" style="263" customWidth="1"/>
    <col min="15364" max="15364" width="10" style="263" customWidth="1"/>
    <col min="15365" max="15365" width="11.33203125" style="263" customWidth="1"/>
    <col min="15366" max="15366" width="13.5" style="263" customWidth="1"/>
    <col min="15367" max="15367" width="11.1640625" style="263" customWidth="1"/>
    <col min="15368" max="15368" width="13.6640625" style="263" customWidth="1"/>
    <col min="15369" max="15616" width="10.1640625" style="263"/>
    <col min="15617" max="15617" width="6.5" style="263" customWidth="1"/>
    <col min="15618" max="15618" width="63.6640625" style="263" customWidth="1"/>
    <col min="15619" max="15619" width="6.6640625" style="263" customWidth="1"/>
    <col min="15620" max="15620" width="10" style="263" customWidth="1"/>
    <col min="15621" max="15621" width="11.33203125" style="263" customWidth="1"/>
    <col min="15622" max="15622" width="13.5" style="263" customWidth="1"/>
    <col min="15623" max="15623" width="11.1640625" style="263" customWidth="1"/>
    <col min="15624" max="15624" width="13.6640625" style="263" customWidth="1"/>
    <col min="15625" max="15872" width="10.1640625" style="263"/>
    <col min="15873" max="15873" width="6.5" style="263" customWidth="1"/>
    <col min="15874" max="15874" width="63.6640625" style="263" customWidth="1"/>
    <col min="15875" max="15875" width="6.6640625" style="263" customWidth="1"/>
    <col min="15876" max="15876" width="10" style="263" customWidth="1"/>
    <col min="15877" max="15877" width="11.33203125" style="263" customWidth="1"/>
    <col min="15878" max="15878" width="13.5" style="263" customWidth="1"/>
    <col min="15879" max="15879" width="11.1640625" style="263" customWidth="1"/>
    <col min="15880" max="15880" width="13.6640625" style="263" customWidth="1"/>
    <col min="15881" max="16128" width="10.1640625" style="263"/>
    <col min="16129" max="16129" width="6.5" style="263" customWidth="1"/>
    <col min="16130" max="16130" width="63.6640625" style="263" customWidth="1"/>
    <col min="16131" max="16131" width="6.6640625" style="263" customWidth="1"/>
    <col min="16132" max="16132" width="10" style="263" customWidth="1"/>
    <col min="16133" max="16133" width="11.33203125" style="263" customWidth="1"/>
    <col min="16134" max="16134" width="13.5" style="263" customWidth="1"/>
    <col min="16135" max="16135" width="11.1640625" style="263" customWidth="1"/>
    <col min="16136" max="16136" width="13.6640625" style="263" customWidth="1"/>
    <col min="16137" max="16384" width="10.1640625" style="263"/>
  </cols>
  <sheetData>
    <row r="1" spans="1:5" ht="18">
      <c r="B1" s="264" t="s">
        <v>627</v>
      </c>
      <c r="C1" s="265" t="s">
        <v>628</v>
      </c>
      <c r="D1" s="266"/>
      <c r="E1" s="267"/>
    </row>
    <row r="2" spans="1:5" ht="7.5" customHeight="1">
      <c r="B2" s="264"/>
      <c r="C2" s="268"/>
      <c r="D2" s="266"/>
      <c r="E2" s="267"/>
    </row>
    <row r="3" spans="1:5" ht="15">
      <c r="B3" s="264" t="s">
        <v>629</v>
      </c>
      <c r="C3" s="268" t="s">
        <v>630</v>
      </c>
      <c r="D3" s="266"/>
      <c r="E3" s="267"/>
    </row>
    <row r="4" spans="1:5" ht="7.5" customHeight="1">
      <c r="B4" s="264"/>
      <c r="C4" s="268"/>
      <c r="D4" s="266"/>
      <c r="E4" s="267"/>
    </row>
    <row r="5" spans="1:5" ht="15">
      <c r="B5" s="264" t="s">
        <v>631</v>
      </c>
      <c r="C5" s="268" t="s">
        <v>632</v>
      </c>
      <c r="D5" s="266"/>
      <c r="E5" s="267"/>
    </row>
    <row r="6" spans="1:5" ht="5.45" customHeight="1">
      <c r="B6" s="264"/>
      <c r="C6" s="268"/>
      <c r="D6" s="266"/>
      <c r="E6" s="267"/>
    </row>
    <row r="7" spans="1:5" ht="23.25">
      <c r="B7" s="269" t="s">
        <v>633</v>
      </c>
      <c r="C7" s="266"/>
      <c r="D7" s="266"/>
      <c r="E7" s="267"/>
    </row>
    <row r="8" spans="1:5" ht="8.1" customHeight="1">
      <c r="B8" s="269"/>
      <c r="C8" s="266"/>
      <c r="D8" s="266"/>
      <c r="E8" s="267"/>
    </row>
    <row r="9" spans="1:5" ht="23.25">
      <c r="B9" s="269" t="s">
        <v>634</v>
      </c>
      <c r="C9" s="266"/>
      <c r="D9" s="266"/>
      <c r="E9" s="267"/>
    </row>
    <row r="10" spans="1:5" ht="11.25" customHeight="1">
      <c r="C10" s="266"/>
      <c r="D10" s="266"/>
      <c r="E10" s="267"/>
    </row>
    <row r="11" spans="1:5" s="272" customFormat="1" ht="18" customHeight="1">
      <c r="A11" s="350">
        <v>1</v>
      </c>
      <c r="B11" s="270" t="s">
        <v>635</v>
      </c>
      <c r="C11" s="304">
        <f>F27</f>
        <v>0</v>
      </c>
      <c r="D11" s="304"/>
      <c r="E11" s="271"/>
    </row>
    <row r="12" spans="1:5" s="272" customFormat="1" ht="18" customHeight="1">
      <c r="A12" s="350"/>
      <c r="B12" s="270" t="s">
        <v>636</v>
      </c>
      <c r="C12" s="304">
        <f>H27</f>
        <v>0</v>
      </c>
      <c r="D12" s="304"/>
      <c r="E12" s="271"/>
    </row>
    <row r="13" spans="1:5" s="272" customFormat="1" ht="4.5" customHeight="1">
      <c r="B13" s="270"/>
      <c r="C13" s="273"/>
      <c r="D13" s="274"/>
      <c r="E13" s="271"/>
    </row>
    <row r="14" spans="1:5" s="272" customFormat="1" ht="18" customHeight="1">
      <c r="A14" s="350">
        <v>2</v>
      </c>
      <c r="B14" s="270" t="s">
        <v>637</v>
      </c>
      <c r="C14" s="304">
        <f>F52</f>
        <v>0</v>
      </c>
      <c r="D14" s="304"/>
      <c r="E14" s="271"/>
    </row>
    <row r="15" spans="1:5" s="272" customFormat="1" ht="18" customHeight="1">
      <c r="A15" s="350"/>
      <c r="B15" s="270" t="s">
        <v>638</v>
      </c>
      <c r="C15" s="304">
        <f>H52</f>
        <v>0</v>
      </c>
      <c r="D15" s="304"/>
      <c r="E15" s="271"/>
    </row>
    <row r="16" spans="1:5" s="272" customFormat="1" ht="4.5" customHeight="1">
      <c r="B16" s="270"/>
      <c r="C16" s="273"/>
      <c r="D16" s="274"/>
      <c r="E16" s="271"/>
    </row>
    <row r="17" spans="1:8" s="272" customFormat="1" ht="18.95" customHeight="1">
      <c r="A17" s="266">
        <v>3</v>
      </c>
      <c r="B17" s="270" t="s">
        <v>639</v>
      </c>
      <c r="C17" s="304">
        <f>H64</f>
        <v>0</v>
      </c>
      <c r="D17" s="304"/>
      <c r="E17" s="271"/>
    </row>
    <row r="18" spans="1:8" s="272" customFormat="1" ht="4.5" customHeight="1">
      <c r="B18" s="270"/>
      <c r="C18" s="273"/>
      <c r="D18" s="274"/>
      <c r="E18" s="271"/>
    </row>
    <row r="19" spans="1:8" s="272" customFormat="1" ht="19.5" customHeight="1">
      <c r="B19" s="275" t="s">
        <v>640</v>
      </c>
      <c r="C19" s="305">
        <f>SUM(C11:C18)</f>
        <v>0</v>
      </c>
      <c r="D19" s="272" t="s">
        <v>42</v>
      </c>
      <c r="E19" s="272">
        <f>C19*0.21</f>
        <v>0</v>
      </c>
      <c r="H19" s="276"/>
    </row>
    <row r="20" spans="1:8" ht="32.1" customHeight="1"/>
    <row r="21" spans="1:8" s="272" customFormat="1" ht="24" customHeight="1">
      <c r="A21" s="265" t="s">
        <v>641</v>
      </c>
      <c r="C21" s="266"/>
      <c r="D21" s="266"/>
      <c r="E21" s="266"/>
      <c r="F21" s="266"/>
    </row>
    <row r="22" spans="1:8" ht="27" customHeight="1">
      <c r="A22" s="277" t="s">
        <v>642</v>
      </c>
      <c r="B22" s="278" t="s">
        <v>643</v>
      </c>
      <c r="C22" s="277" t="s">
        <v>644</v>
      </c>
      <c r="D22" s="278" t="s">
        <v>645</v>
      </c>
      <c r="E22" s="279" t="s">
        <v>646</v>
      </c>
      <c r="F22" s="278" t="s">
        <v>647</v>
      </c>
      <c r="G22" s="278" t="s">
        <v>648</v>
      </c>
      <c r="H22" s="278" t="s">
        <v>649</v>
      </c>
    </row>
    <row r="23" spans="1:8" ht="133.5" customHeight="1">
      <c r="A23" s="280" t="s">
        <v>650</v>
      </c>
      <c r="B23" s="281" t="s">
        <v>651</v>
      </c>
      <c r="C23" s="282" t="s">
        <v>652</v>
      </c>
      <c r="D23" s="283">
        <v>8</v>
      </c>
      <c r="E23" s="306"/>
      <c r="F23" s="284">
        <f t="shared" ref="F23:F25" si="0">D23*E23</f>
        <v>0</v>
      </c>
      <c r="G23" s="284"/>
      <c r="H23" s="284"/>
    </row>
    <row r="24" spans="1:8" ht="147.6" customHeight="1">
      <c r="A24" s="280" t="s">
        <v>653</v>
      </c>
      <c r="B24" s="281" t="s">
        <v>654</v>
      </c>
      <c r="C24" s="282" t="s">
        <v>652</v>
      </c>
      <c r="D24" s="283">
        <v>8</v>
      </c>
      <c r="E24" s="306"/>
      <c r="F24" s="284">
        <f t="shared" si="0"/>
        <v>0</v>
      </c>
      <c r="G24" s="284"/>
      <c r="H24" s="284"/>
    </row>
    <row r="25" spans="1:8" ht="135.94999999999999" customHeight="1">
      <c r="A25" s="280" t="s">
        <v>655</v>
      </c>
      <c r="B25" s="285" t="s">
        <v>656</v>
      </c>
      <c r="C25" s="266" t="s">
        <v>652</v>
      </c>
      <c r="D25" s="266">
        <v>1</v>
      </c>
      <c r="E25" s="306"/>
      <c r="F25" s="284">
        <f t="shared" si="0"/>
        <v>0</v>
      </c>
      <c r="G25" s="284"/>
      <c r="H25" s="284"/>
    </row>
    <row r="26" spans="1:8" ht="18.95" customHeight="1">
      <c r="A26" s="280" t="s">
        <v>657</v>
      </c>
      <c r="B26" s="286" t="s">
        <v>722</v>
      </c>
      <c r="C26" s="266" t="s">
        <v>652</v>
      </c>
      <c r="D26" s="266">
        <v>1</v>
      </c>
      <c r="E26" s="284"/>
      <c r="F26" s="284"/>
      <c r="G26" s="307"/>
      <c r="H26" s="276">
        <f>D26*G26</f>
        <v>0</v>
      </c>
    </row>
    <row r="27" spans="1:8" ht="22.35" customHeight="1">
      <c r="A27" s="280" t="s">
        <v>659</v>
      </c>
      <c r="B27" s="270" t="s">
        <v>660</v>
      </c>
      <c r="D27" s="287"/>
      <c r="E27" s="273"/>
      <c r="F27" s="273">
        <f>SUM(F23:F26)</f>
        <v>0</v>
      </c>
      <c r="G27" s="284"/>
      <c r="H27" s="273">
        <f>SUM(H23:H26)</f>
        <v>0</v>
      </c>
    </row>
    <row r="29" spans="1:8" s="272" customFormat="1" ht="24" customHeight="1">
      <c r="A29" s="265" t="s">
        <v>661</v>
      </c>
      <c r="C29" s="266"/>
      <c r="D29" s="266"/>
      <c r="E29" s="266"/>
      <c r="F29" s="266"/>
    </row>
    <row r="30" spans="1:8" ht="27" customHeight="1">
      <c r="A30" s="277" t="s">
        <v>642</v>
      </c>
      <c r="B30" s="278" t="s">
        <v>662</v>
      </c>
      <c r="C30" s="277" t="s">
        <v>644</v>
      </c>
      <c r="D30" s="278" t="s">
        <v>645</v>
      </c>
      <c r="E30" s="279" t="s">
        <v>646</v>
      </c>
      <c r="F30" s="278" t="s">
        <v>647</v>
      </c>
      <c r="G30" s="278" t="s">
        <v>648</v>
      </c>
      <c r="H30" s="278" t="s">
        <v>649</v>
      </c>
    </row>
    <row r="31" spans="1:8" ht="33" customHeight="1">
      <c r="A31" s="280" t="s">
        <v>663</v>
      </c>
      <c r="B31" s="286" t="s">
        <v>664</v>
      </c>
      <c r="C31" s="266" t="s">
        <v>652</v>
      </c>
      <c r="D31" s="266">
        <v>1</v>
      </c>
      <c r="E31" s="306"/>
      <c r="F31" s="284">
        <f>D31*E31</f>
        <v>0</v>
      </c>
      <c r="G31" s="276"/>
      <c r="H31" s="276">
        <f t="shared" ref="H31:H41" si="1">D31*G31</f>
        <v>0</v>
      </c>
    </row>
    <row r="32" spans="1:8" ht="44.1" customHeight="1">
      <c r="A32" s="280" t="s">
        <v>665</v>
      </c>
      <c r="B32" s="286" t="s">
        <v>666</v>
      </c>
      <c r="C32" s="266" t="s">
        <v>652</v>
      </c>
      <c r="D32" s="266">
        <v>4</v>
      </c>
      <c r="E32" s="306"/>
      <c r="F32" s="284">
        <f>D32*E32</f>
        <v>0</v>
      </c>
      <c r="G32" s="276"/>
      <c r="H32" s="276">
        <f t="shared" si="1"/>
        <v>0</v>
      </c>
    </row>
    <row r="33" spans="1:8" ht="33" customHeight="1">
      <c r="A33" s="280" t="s">
        <v>667</v>
      </c>
      <c r="B33" s="286" t="s">
        <v>668</v>
      </c>
      <c r="C33" s="266" t="s">
        <v>652</v>
      </c>
      <c r="D33" s="266">
        <v>1</v>
      </c>
      <c r="E33" s="306"/>
      <c r="F33" s="284">
        <f>D33*E33</f>
        <v>0</v>
      </c>
      <c r="G33" s="276"/>
      <c r="H33" s="276">
        <f t="shared" si="1"/>
        <v>0</v>
      </c>
    </row>
    <row r="34" spans="1:8" ht="18.95" customHeight="1">
      <c r="A34" s="280" t="s">
        <v>669</v>
      </c>
      <c r="B34" s="286" t="s">
        <v>670</v>
      </c>
      <c r="C34" s="266" t="s">
        <v>253</v>
      </c>
      <c r="D34" s="266">
        <v>40</v>
      </c>
      <c r="E34" s="306"/>
      <c r="F34" s="284">
        <f>D34*E34</f>
        <v>0</v>
      </c>
      <c r="G34" s="276"/>
      <c r="H34" s="276">
        <f t="shared" si="1"/>
        <v>0</v>
      </c>
    </row>
    <row r="35" spans="1:8" ht="18.95" customHeight="1">
      <c r="A35" s="280" t="s">
        <v>671</v>
      </c>
      <c r="B35" s="286" t="s">
        <v>672</v>
      </c>
      <c r="C35" s="266" t="s">
        <v>253</v>
      </c>
      <c r="D35" s="266">
        <v>160</v>
      </c>
      <c r="E35" s="306"/>
      <c r="F35" s="284">
        <f>D35*E35</f>
        <v>0</v>
      </c>
      <c r="G35" s="276"/>
      <c r="H35" s="276">
        <f t="shared" si="1"/>
        <v>0</v>
      </c>
    </row>
    <row r="36" spans="1:8" ht="33" customHeight="1">
      <c r="A36" s="280" t="s">
        <v>673</v>
      </c>
      <c r="B36" s="286" t="s">
        <v>674</v>
      </c>
      <c r="C36" s="266" t="s">
        <v>253</v>
      </c>
      <c r="D36" s="266">
        <v>80</v>
      </c>
      <c r="E36" s="284"/>
      <c r="F36" s="284"/>
      <c r="G36" s="307"/>
      <c r="H36" s="276">
        <f t="shared" si="1"/>
        <v>0</v>
      </c>
    </row>
    <row r="37" spans="1:8" ht="33" customHeight="1">
      <c r="A37" s="280" t="s">
        <v>675</v>
      </c>
      <c r="B37" s="286" t="s">
        <v>676</v>
      </c>
      <c r="C37" s="266" t="s">
        <v>253</v>
      </c>
      <c r="D37" s="266">
        <v>80</v>
      </c>
      <c r="E37" s="284"/>
      <c r="F37" s="284"/>
      <c r="G37" s="307"/>
      <c r="H37" s="276">
        <f t="shared" si="1"/>
        <v>0</v>
      </c>
    </row>
    <row r="38" spans="1:8" ht="33" customHeight="1">
      <c r="A38" s="280" t="s">
        <v>677</v>
      </c>
      <c r="B38" s="286" t="s">
        <v>678</v>
      </c>
      <c r="C38" s="266" t="s">
        <v>652</v>
      </c>
      <c r="D38" s="266">
        <v>1</v>
      </c>
      <c r="E38" s="284"/>
      <c r="F38" s="284"/>
      <c r="G38" s="307"/>
      <c r="H38" s="276">
        <f t="shared" si="1"/>
        <v>0</v>
      </c>
    </row>
    <row r="39" spans="1:8" ht="18.95" customHeight="1">
      <c r="A39" s="280" t="s">
        <v>679</v>
      </c>
      <c r="B39" s="286" t="s">
        <v>680</v>
      </c>
      <c r="C39" s="266" t="s">
        <v>652</v>
      </c>
      <c r="D39" s="266">
        <v>2</v>
      </c>
      <c r="E39" s="284"/>
      <c r="F39" s="284"/>
      <c r="G39" s="307"/>
      <c r="H39" s="276">
        <f t="shared" si="1"/>
        <v>0</v>
      </c>
    </row>
    <row r="40" spans="1:8" ht="33" customHeight="1">
      <c r="A40" s="280" t="s">
        <v>681</v>
      </c>
      <c r="B40" s="286" t="s">
        <v>682</v>
      </c>
      <c r="C40" s="266" t="s">
        <v>652</v>
      </c>
      <c r="D40" s="266">
        <v>4</v>
      </c>
      <c r="E40" s="284"/>
      <c r="F40" s="284"/>
      <c r="G40" s="307"/>
      <c r="H40" s="276">
        <f t="shared" si="1"/>
        <v>0</v>
      </c>
    </row>
    <row r="41" spans="1:8" ht="18.95" customHeight="1">
      <c r="A41" s="280" t="s">
        <v>683</v>
      </c>
      <c r="B41" s="286" t="s">
        <v>684</v>
      </c>
      <c r="C41" s="266" t="s">
        <v>652</v>
      </c>
      <c r="D41" s="266">
        <v>1</v>
      </c>
      <c r="E41" s="284"/>
      <c r="F41" s="284"/>
      <c r="G41" s="307"/>
      <c r="H41" s="276">
        <f t="shared" si="1"/>
        <v>0</v>
      </c>
    </row>
    <row r="42" spans="1:8" s="289" customFormat="1" ht="18.95" customHeight="1">
      <c r="A42" s="280" t="s">
        <v>685</v>
      </c>
      <c r="B42" s="288" t="s">
        <v>686</v>
      </c>
      <c r="C42" s="266"/>
      <c r="D42" s="266"/>
      <c r="E42" s="284"/>
      <c r="F42" s="284">
        <f>SUM(F31:F41)</f>
        <v>0</v>
      </c>
      <c r="G42" s="276"/>
      <c r="H42" s="276">
        <f>SUM(H31:H41)</f>
        <v>0</v>
      </c>
    </row>
    <row r="43" spans="1:8" s="289" customFormat="1" ht="18.95" customHeight="1">
      <c r="A43" s="280" t="s">
        <v>687</v>
      </c>
      <c r="B43" s="288" t="s">
        <v>688</v>
      </c>
      <c r="C43" s="266" t="s">
        <v>286</v>
      </c>
      <c r="D43" s="266">
        <v>3</v>
      </c>
      <c r="E43" s="284">
        <f>F42*0.01</f>
        <v>0</v>
      </c>
      <c r="F43" s="284">
        <f>D43*E43</f>
        <v>0</v>
      </c>
      <c r="G43" s="276"/>
      <c r="H43" s="276"/>
    </row>
    <row r="44" spans="1:8" s="289" customFormat="1" ht="18.95" customHeight="1">
      <c r="A44" s="280" t="s">
        <v>689</v>
      </c>
      <c r="B44" s="288" t="s">
        <v>658</v>
      </c>
      <c r="C44" s="266" t="s">
        <v>286</v>
      </c>
      <c r="D44" s="266">
        <v>3</v>
      </c>
      <c r="E44" s="284"/>
      <c r="F44" s="284"/>
      <c r="G44" s="276">
        <f>F42*0.01</f>
        <v>0</v>
      </c>
      <c r="H44" s="276">
        <f t="shared" ref="H44:H51" si="2">D44*G44</f>
        <v>0</v>
      </c>
    </row>
    <row r="45" spans="1:8" s="289" customFormat="1" ht="18.95" customHeight="1">
      <c r="A45" s="280" t="s">
        <v>690</v>
      </c>
      <c r="B45" s="288" t="s">
        <v>691</v>
      </c>
      <c r="C45" s="266" t="s">
        <v>286</v>
      </c>
      <c r="D45" s="266">
        <v>5</v>
      </c>
      <c r="E45" s="284"/>
      <c r="F45" s="284"/>
      <c r="G45" s="276">
        <f>H42/100</f>
        <v>0</v>
      </c>
      <c r="H45" s="276">
        <f t="shared" si="2"/>
        <v>0</v>
      </c>
    </row>
    <row r="46" spans="1:8" ht="33" customHeight="1">
      <c r="A46" s="280" t="s">
        <v>692</v>
      </c>
      <c r="B46" s="286" t="s">
        <v>693</v>
      </c>
      <c r="C46" s="266" t="s">
        <v>652</v>
      </c>
      <c r="D46" s="266">
        <v>1</v>
      </c>
      <c r="E46" s="284"/>
      <c r="F46" s="284"/>
      <c r="G46" s="307"/>
      <c r="H46" s="276">
        <f t="shared" si="2"/>
        <v>0</v>
      </c>
    </row>
    <row r="47" spans="1:8" s="289" customFormat="1" ht="18.95" customHeight="1">
      <c r="A47" s="280" t="s">
        <v>694</v>
      </c>
      <c r="B47" s="288" t="s">
        <v>695</v>
      </c>
      <c r="C47" s="266" t="s">
        <v>652</v>
      </c>
      <c r="D47" s="266">
        <v>1</v>
      </c>
      <c r="E47" s="284"/>
      <c r="F47" s="284"/>
      <c r="G47" s="307"/>
      <c r="H47" s="276">
        <f t="shared" si="2"/>
        <v>0</v>
      </c>
    </row>
    <row r="48" spans="1:8" s="289" customFormat="1" ht="18.95" customHeight="1">
      <c r="A48" s="280" t="s">
        <v>696</v>
      </c>
      <c r="B48" s="288" t="s">
        <v>697</v>
      </c>
      <c r="C48" s="266" t="s">
        <v>652</v>
      </c>
      <c r="D48" s="266">
        <v>1</v>
      </c>
      <c r="E48" s="284"/>
      <c r="F48" s="284"/>
      <c r="G48" s="307"/>
      <c r="H48" s="276">
        <f t="shared" si="2"/>
        <v>0</v>
      </c>
    </row>
    <row r="49" spans="1:8" s="289" customFormat="1" ht="18.95" customHeight="1">
      <c r="A49" s="280" t="s">
        <v>698</v>
      </c>
      <c r="B49" s="288" t="s">
        <v>699</v>
      </c>
      <c r="C49" s="266" t="s">
        <v>652</v>
      </c>
      <c r="D49" s="266">
        <v>1</v>
      </c>
      <c r="E49" s="284"/>
      <c r="F49" s="284"/>
      <c r="G49" s="307"/>
      <c r="H49" s="276">
        <f t="shared" si="2"/>
        <v>0</v>
      </c>
    </row>
    <row r="50" spans="1:8" s="289" customFormat="1" ht="18.95" customHeight="1">
      <c r="A50" s="280" t="s">
        <v>700</v>
      </c>
      <c r="B50" s="288" t="s">
        <v>701</v>
      </c>
      <c r="C50" s="266" t="s">
        <v>652</v>
      </c>
      <c r="D50" s="266">
        <v>1</v>
      </c>
      <c r="E50" s="284"/>
      <c r="F50" s="284"/>
      <c r="G50" s="307"/>
      <c r="H50" s="276">
        <f t="shared" si="2"/>
        <v>0</v>
      </c>
    </row>
    <row r="51" spans="1:8" s="289" customFormat="1" ht="18.95" customHeight="1">
      <c r="A51" s="280" t="s">
        <v>702</v>
      </c>
      <c r="B51" s="288" t="s">
        <v>703</v>
      </c>
      <c r="C51" s="266" t="s">
        <v>652</v>
      </c>
      <c r="D51" s="266">
        <v>1</v>
      </c>
      <c r="E51" s="284"/>
      <c r="F51" s="284"/>
      <c r="G51" s="307"/>
      <c r="H51" s="276">
        <f t="shared" si="2"/>
        <v>0</v>
      </c>
    </row>
    <row r="52" spans="1:8" s="272" customFormat="1" ht="21" customHeight="1">
      <c r="A52" s="280" t="s">
        <v>704</v>
      </c>
      <c r="B52" s="290" t="s">
        <v>705</v>
      </c>
      <c r="C52" s="291"/>
      <c r="D52" s="291"/>
      <c r="E52" s="292"/>
      <c r="F52" s="292">
        <f>SUM(F42:F51)</f>
        <v>0</v>
      </c>
      <c r="G52" s="292"/>
      <c r="H52" s="292">
        <f>SUM(H42:H51)</f>
        <v>0</v>
      </c>
    </row>
    <row r="53" spans="1:8" ht="24" customHeight="1"/>
    <row r="54" spans="1:8" s="289" customFormat="1" ht="24.6" customHeight="1">
      <c r="A54" s="265" t="s">
        <v>639</v>
      </c>
      <c r="C54" s="293"/>
      <c r="D54" s="293"/>
      <c r="E54" s="293"/>
      <c r="F54" s="293"/>
      <c r="G54" s="293"/>
      <c r="H54" s="294"/>
    </row>
    <row r="55" spans="1:8" s="289" customFormat="1" ht="27" customHeight="1">
      <c r="A55" s="278" t="s">
        <v>642</v>
      </c>
      <c r="B55" s="278" t="s">
        <v>662</v>
      </c>
      <c r="C55" s="277" t="s">
        <v>644</v>
      </c>
      <c r="D55" s="278" t="s">
        <v>645</v>
      </c>
      <c r="E55" s="279" t="s">
        <v>646</v>
      </c>
      <c r="F55" s="278" t="s">
        <v>647</v>
      </c>
      <c r="G55" s="278" t="s">
        <v>648</v>
      </c>
      <c r="H55" s="278" t="s">
        <v>649</v>
      </c>
    </row>
    <row r="56" spans="1:8" s="289" customFormat="1" ht="18.95" customHeight="1">
      <c r="A56" s="280" t="s">
        <v>706</v>
      </c>
      <c r="B56" s="288" t="s">
        <v>707</v>
      </c>
      <c r="C56" s="293" t="s">
        <v>652</v>
      </c>
      <c r="D56" s="295">
        <v>1</v>
      </c>
      <c r="E56" s="308"/>
      <c r="F56" s="297">
        <f>D56*E56</f>
        <v>0</v>
      </c>
      <c r="G56" s="296"/>
      <c r="H56" s="296"/>
    </row>
    <row r="57" spans="1:8" s="289" customFormat="1" ht="18.95" customHeight="1">
      <c r="A57" s="280" t="s">
        <v>708</v>
      </c>
      <c r="B57" s="288" t="s">
        <v>709</v>
      </c>
      <c r="C57" s="293" t="s">
        <v>652</v>
      </c>
      <c r="D57" s="295">
        <v>3</v>
      </c>
      <c r="E57" s="308"/>
      <c r="F57" s="297">
        <f>D57*E57</f>
        <v>0</v>
      </c>
      <c r="G57" s="296"/>
      <c r="H57" s="296"/>
    </row>
    <row r="58" spans="1:8" s="299" customFormat="1" ht="18.95" customHeight="1">
      <c r="A58" s="280" t="s">
        <v>710</v>
      </c>
      <c r="B58" s="298" t="s">
        <v>686</v>
      </c>
      <c r="C58" s="295"/>
      <c r="D58" s="295"/>
      <c r="E58" s="297"/>
      <c r="F58" s="297">
        <f>SUM(F56:F57)</f>
        <v>0</v>
      </c>
      <c r="G58" s="297"/>
      <c r="H58" s="297"/>
    </row>
    <row r="59" spans="1:8" s="299" customFormat="1" ht="18.95" customHeight="1">
      <c r="A59" s="280" t="s">
        <v>711</v>
      </c>
      <c r="B59" s="298" t="s">
        <v>688</v>
      </c>
      <c r="C59" s="295" t="s">
        <v>286</v>
      </c>
      <c r="D59" s="295">
        <v>3</v>
      </c>
      <c r="E59" s="297">
        <f>F58*0.01</f>
        <v>0</v>
      </c>
      <c r="F59" s="297">
        <f>D59*E59</f>
        <v>0</v>
      </c>
      <c r="G59" s="297"/>
      <c r="H59" s="297"/>
    </row>
    <row r="60" spans="1:8" s="299" customFormat="1" ht="18.95" customHeight="1">
      <c r="A60" s="280" t="s">
        <v>712</v>
      </c>
      <c r="B60" s="298" t="s">
        <v>713</v>
      </c>
      <c r="C60" s="295" t="s">
        <v>286</v>
      </c>
      <c r="D60" s="295">
        <v>5</v>
      </c>
      <c r="E60" s="297"/>
      <c r="F60" s="297"/>
      <c r="G60" s="297">
        <f>F58*0.01</f>
        <v>0</v>
      </c>
      <c r="H60" s="297">
        <f>D60*G60</f>
        <v>0</v>
      </c>
    </row>
    <row r="61" spans="1:8" s="299" customFormat="1" ht="33" customHeight="1">
      <c r="A61" s="280" t="s">
        <v>714</v>
      </c>
      <c r="B61" s="288" t="s">
        <v>715</v>
      </c>
      <c r="C61" s="293" t="s">
        <v>716</v>
      </c>
      <c r="D61" s="293">
        <v>6</v>
      </c>
      <c r="E61" s="297"/>
      <c r="F61" s="297"/>
      <c r="G61" s="308"/>
      <c r="H61" s="296">
        <f>D61*G61</f>
        <v>0</v>
      </c>
    </row>
    <row r="62" spans="1:8" s="299" customFormat="1" ht="18.95" customHeight="1">
      <c r="A62" s="280" t="s">
        <v>717</v>
      </c>
      <c r="B62" s="298" t="s">
        <v>718</v>
      </c>
      <c r="C62" s="295" t="s">
        <v>652</v>
      </c>
      <c r="D62" s="295">
        <v>1</v>
      </c>
      <c r="E62" s="297"/>
      <c r="F62" s="297"/>
      <c r="G62" s="309"/>
      <c r="H62" s="297">
        <f>D62*G62</f>
        <v>0</v>
      </c>
    </row>
    <row r="63" spans="1:8" s="299" customFormat="1" ht="18.95" customHeight="1">
      <c r="A63" s="280" t="s">
        <v>719</v>
      </c>
      <c r="B63" s="288" t="s">
        <v>705</v>
      </c>
      <c r="C63" s="295"/>
      <c r="D63" s="295"/>
      <c r="E63" s="297"/>
      <c r="F63" s="297">
        <f>SUM(F58:F62)</f>
        <v>0</v>
      </c>
      <c r="G63" s="297"/>
      <c r="H63" s="297">
        <f>SUM(H60:H62)</f>
        <v>0</v>
      </c>
    </row>
    <row r="64" spans="1:8" s="299" customFormat="1" ht="23.25" customHeight="1">
      <c r="A64" s="280" t="s">
        <v>720</v>
      </c>
      <c r="B64" s="300" t="s">
        <v>721</v>
      </c>
      <c r="C64" s="301"/>
      <c r="D64" s="301"/>
      <c r="E64" s="302"/>
      <c r="F64" s="303"/>
      <c r="H64" s="303">
        <f>F63+H63</f>
        <v>0</v>
      </c>
    </row>
  </sheetData>
  <sheetProtection algorithmName="SHA-512" hashValue="woRyz96xUidpGtPWN8RRwwESjXPOR1xQYHWhJk9h/o7jyk+jtlxAZYFYLHgwsf9FxjlIiXYAQAgAsmw/PoM+Pw==" saltValue="KcnxpdfGoppzt+ZMOUE9Gw==" spinCount="100000" sheet="1" objects="1" scenarios="1"/>
  <protectedRanges>
    <protectedRange sqref="E23 E24 E25 G26 E31 E32 E33 E34 E35 G36 G37 G38 G39 G40 G41 G46 G47 G48 G49 G50 G51 E56 E57 G61 G62" name="Oblast3"/>
  </protectedRanges>
  <mergeCells count="2">
    <mergeCell ref="A11:A12"/>
    <mergeCell ref="A14:A15"/>
  </mergeCells>
  <pageMargins left="0.59055118110236227" right="0.39370078740157483" top="0.59055118110236227" bottom="0.39370078740157483"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9"/>
  <sheetViews>
    <sheetView showGridLines="0" topLeftCell="A47" zoomScale="110" zoomScaleNormal="110" workbookViewId="0"/>
  </sheetViews>
  <sheetFormatPr defaultRowHeight="11.25"/>
  <cols>
    <col min="1" max="1" width="8.33203125" style="178" customWidth="1"/>
    <col min="2" max="2" width="1.6640625" style="178" customWidth="1"/>
    <col min="3" max="4" width="5" style="178" customWidth="1"/>
    <col min="5" max="5" width="11.6640625" style="178" customWidth="1"/>
    <col min="6" max="6" width="9.1640625" style="178" customWidth="1"/>
    <col min="7" max="7" width="5" style="178" customWidth="1"/>
    <col min="8" max="8" width="77.83203125" style="178" customWidth="1"/>
    <col min="9" max="10" width="20" style="178" customWidth="1"/>
    <col min="11" max="11" width="1.6640625" style="178" customWidth="1"/>
  </cols>
  <sheetData>
    <row r="1" spans="2:11" customFormat="1" ht="37.5" customHeight="1"/>
    <row r="2" spans="2:11" customFormat="1" ht="7.5" customHeight="1">
      <c r="B2" s="179"/>
      <c r="C2" s="180"/>
      <c r="D2" s="180"/>
      <c r="E2" s="180"/>
      <c r="F2" s="180"/>
      <c r="G2" s="180"/>
      <c r="H2" s="180"/>
      <c r="I2" s="180"/>
      <c r="J2" s="180"/>
      <c r="K2" s="181"/>
    </row>
    <row r="3" spans="2:11" s="15" customFormat="1" ht="45" customHeight="1">
      <c r="B3" s="182"/>
      <c r="C3" s="353" t="s">
        <v>439</v>
      </c>
      <c r="D3" s="353"/>
      <c r="E3" s="353"/>
      <c r="F3" s="353"/>
      <c r="G3" s="353"/>
      <c r="H3" s="353"/>
      <c r="I3" s="353"/>
      <c r="J3" s="353"/>
      <c r="K3" s="183"/>
    </row>
    <row r="4" spans="2:11" customFormat="1" ht="25.5" customHeight="1">
      <c r="B4" s="184"/>
      <c r="C4" s="352" t="s">
        <v>440</v>
      </c>
      <c r="D4" s="352"/>
      <c r="E4" s="352"/>
      <c r="F4" s="352"/>
      <c r="G4" s="352"/>
      <c r="H4" s="352"/>
      <c r="I4" s="352"/>
      <c r="J4" s="352"/>
      <c r="K4" s="185"/>
    </row>
    <row r="5" spans="2:11" customFormat="1" ht="5.25" customHeight="1">
      <c r="B5" s="184"/>
      <c r="C5" s="186"/>
      <c r="D5" s="186"/>
      <c r="E5" s="186"/>
      <c r="F5" s="186"/>
      <c r="G5" s="186"/>
      <c r="H5" s="186"/>
      <c r="I5" s="186"/>
      <c r="J5" s="186"/>
      <c r="K5" s="185"/>
    </row>
    <row r="6" spans="2:11" customFormat="1" ht="15" customHeight="1">
      <c r="B6" s="184"/>
      <c r="C6" s="351" t="s">
        <v>441</v>
      </c>
      <c r="D6" s="351"/>
      <c r="E6" s="351"/>
      <c r="F6" s="351"/>
      <c r="G6" s="351"/>
      <c r="H6" s="351"/>
      <c r="I6" s="351"/>
      <c r="J6" s="351"/>
      <c r="K6" s="185"/>
    </row>
    <row r="7" spans="2:11" customFormat="1" ht="15" customHeight="1">
      <c r="B7" s="188"/>
      <c r="C7" s="351" t="s">
        <v>442</v>
      </c>
      <c r="D7" s="351"/>
      <c r="E7" s="351"/>
      <c r="F7" s="351"/>
      <c r="G7" s="351"/>
      <c r="H7" s="351"/>
      <c r="I7" s="351"/>
      <c r="J7" s="351"/>
      <c r="K7" s="185"/>
    </row>
    <row r="8" spans="2:11" customFormat="1" ht="12.75" customHeight="1">
      <c r="B8" s="188"/>
      <c r="C8" s="187"/>
      <c r="D8" s="187"/>
      <c r="E8" s="187"/>
      <c r="F8" s="187"/>
      <c r="G8" s="187"/>
      <c r="H8" s="187"/>
      <c r="I8" s="187"/>
      <c r="J8" s="187"/>
      <c r="K8" s="185"/>
    </row>
    <row r="9" spans="2:11" customFormat="1" ht="15" customHeight="1">
      <c r="B9" s="188"/>
      <c r="C9" s="351" t="s">
        <v>443</v>
      </c>
      <c r="D9" s="351"/>
      <c r="E9" s="351"/>
      <c r="F9" s="351"/>
      <c r="G9" s="351"/>
      <c r="H9" s="351"/>
      <c r="I9" s="351"/>
      <c r="J9" s="351"/>
      <c r="K9" s="185"/>
    </row>
    <row r="10" spans="2:11" customFormat="1" ht="15" customHeight="1">
      <c r="B10" s="188"/>
      <c r="C10" s="187"/>
      <c r="D10" s="351" t="s">
        <v>444</v>
      </c>
      <c r="E10" s="351"/>
      <c r="F10" s="351"/>
      <c r="G10" s="351"/>
      <c r="H10" s="351"/>
      <c r="I10" s="351"/>
      <c r="J10" s="351"/>
      <c r="K10" s="185"/>
    </row>
    <row r="11" spans="2:11" customFormat="1" ht="15" customHeight="1">
      <c r="B11" s="188"/>
      <c r="C11" s="189"/>
      <c r="D11" s="351" t="s">
        <v>445</v>
      </c>
      <c r="E11" s="351"/>
      <c r="F11" s="351"/>
      <c r="G11" s="351"/>
      <c r="H11" s="351"/>
      <c r="I11" s="351"/>
      <c r="J11" s="351"/>
      <c r="K11" s="185"/>
    </row>
    <row r="12" spans="2:11" customFormat="1" ht="15" customHeight="1">
      <c r="B12" s="188"/>
      <c r="C12" s="189"/>
      <c r="D12" s="187"/>
      <c r="E12" s="187"/>
      <c r="F12" s="187"/>
      <c r="G12" s="187"/>
      <c r="H12" s="187"/>
      <c r="I12" s="187"/>
      <c r="J12" s="187"/>
      <c r="K12" s="185"/>
    </row>
    <row r="13" spans="2:11" customFormat="1" ht="15" customHeight="1">
      <c r="B13" s="188"/>
      <c r="C13" s="189"/>
      <c r="D13" s="190" t="s">
        <v>446</v>
      </c>
      <c r="E13" s="187"/>
      <c r="F13" s="187"/>
      <c r="G13" s="187"/>
      <c r="H13" s="187"/>
      <c r="I13" s="187"/>
      <c r="J13" s="187"/>
      <c r="K13" s="185"/>
    </row>
    <row r="14" spans="2:11" customFormat="1" ht="12.75" customHeight="1">
      <c r="B14" s="188"/>
      <c r="C14" s="189"/>
      <c r="D14" s="189"/>
      <c r="E14" s="189"/>
      <c r="F14" s="189"/>
      <c r="G14" s="189"/>
      <c r="H14" s="189"/>
      <c r="I14" s="189"/>
      <c r="J14" s="189"/>
      <c r="K14" s="185"/>
    </row>
    <row r="15" spans="2:11" customFormat="1" ht="15" customHeight="1">
      <c r="B15" s="188"/>
      <c r="C15" s="189"/>
      <c r="D15" s="351" t="s">
        <v>447</v>
      </c>
      <c r="E15" s="351"/>
      <c r="F15" s="351"/>
      <c r="G15" s="351"/>
      <c r="H15" s="351"/>
      <c r="I15" s="351"/>
      <c r="J15" s="351"/>
      <c r="K15" s="185"/>
    </row>
    <row r="16" spans="2:11" customFormat="1" ht="15" customHeight="1">
      <c r="B16" s="188"/>
      <c r="C16" s="189"/>
      <c r="D16" s="351" t="s">
        <v>448</v>
      </c>
      <c r="E16" s="351"/>
      <c r="F16" s="351"/>
      <c r="G16" s="351"/>
      <c r="H16" s="351"/>
      <c r="I16" s="351"/>
      <c r="J16" s="351"/>
      <c r="K16" s="185"/>
    </row>
    <row r="17" spans="2:11" customFormat="1" ht="15" customHeight="1">
      <c r="B17" s="188"/>
      <c r="C17" s="189"/>
      <c r="D17" s="351" t="s">
        <v>449</v>
      </c>
      <c r="E17" s="351"/>
      <c r="F17" s="351"/>
      <c r="G17" s="351"/>
      <c r="H17" s="351"/>
      <c r="I17" s="351"/>
      <c r="J17" s="351"/>
      <c r="K17" s="185"/>
    </row>
    <row r="18" spans="2:11" customFormat="1" ht="15" customHeight="1">
      <c r="B18" s="188"/>
      <c r="C18" s="189"/>
      <c r="D18" s="189"/>
      <c r="E18" s="191" t="s">
        <v>76</v>
      </c>
      <c r="F18" s="351" t="s">
        <v>450</v>
      </c>
      <c r="G18" s="351"/>
      <c r="H18" s="351"/>
      <c r="I18" s="351"/>
      <c r="J18" s="351"/>
      <c r="K18" s="185"/>
    </row>
    <row r="19" spans="2:11" customFormat="1" ht="15" customHeight="1">
      <c r="B19" s="188"/>
      <c r="C19" s="189"/>
      <c r="D19" s="189"/>
      <c r="E19" s="191" t="s">
        <v>451</v>
      </c>
      <c r="F19" s="351" t="s">
        <v>452</v>
      </c>
      <c r="G19" s="351"/>
      <c r="H19" s="351"/>
      <c r="I19" s="351"/>
      <c r="J19" s="351"/>
      <c r="K19" s="185"/>
    </row>
    <row r="20" spans="2:11" customFormat="1" ht="15" customHeight="1">
      <c r="B20" s="188"/>
      <c r="C20" s="189"/>
      <c r="D20" s="189"/>
      <c r="E20" s="191" t="s">
        <v>453</v>
      </c>
      <c r="F20" s="351" t="s">
        <v>454</v>
      </c>
      <c r="G20" s="351"/>
      <c r="H20" s="351"/>
      <c r="I20" s="351"/>
      <c r="J20" s="351"/>
      <c r="K20" s="185"/>
    </row>
    <row r="21" spans="2:11" customFormat="1" ht="15" customHeight="1">
      <c r="B21" s="188"/>
      <c r="C21" s="189"/>
      <c r="D21" s="189"/>
      <c r="E21" s="191" t="s">
        <v>455</v>
      </c>
      <c r="F21" s="351" t="s">
        <v>456</v>
      </c>
      <c r="G21" s="351"/>
      <c r="H21" s="351"/>
      <c r="I21" s="351"/>
      <c r="J21" s="351"/>
      <c r="K21" s="185"/>
    </row>
    <row r="22" spans="2:11" customFormat="1" ht="15" customHeight="1">
      <c r="B22" s="188"/>
      <c r="C22" s="189"/>
      <c r="D22" s="189"/>
      <c r="E22" s="191" t="s">
        <v>457</v>
      </c>
      <c r="F22" s="351" t="s">
        <v>458</v>
      </c>
      <c r="G22" s="351"/>
      <c r="H22" s="351"/>
      <c r="I22" s="351"/>
      <c r="J22" s="351"/>
      <c r="K22" s="185"/>
    </row>
    <row r="23" spans="2:11" customFormat="1" ht="15" customHeight="1">
      <c r="B23" s="188"/>
      <c r="C23" s="189"/>
      <c r="D23" s="189"/>
      <c r="E23" s="191" t="s">
        <v>459</v>
      </c>
      <c r="F23" s="351" t="s">
        <v>460</v>
      </c>
      <c r="G23" s="351"/>
      <c r="H23" s="351"/>
      <c r="I23" s="351"/>
      <c r="J23" s="351"/>
      <c r="K23" s="185"/>
    </row>
    <row r="24" spans="2:11" customFormat="1" ht="12.75" customHeight="1">
      <c r="B24" s="188"/>
      <c r="C24" s="189"/>
      <c r="D24" s="189"/>
      <c r="E24" s="189"/>
      <c r="F24" s="189"/>
      <c r="G24" s="189"/>
      <c r="H24" s="189"/>
      <c r="I24" s="189"/>
      <c r="J24" s="189"/>
      <c r="K24" s="185"/>
    </row>
    <row r="25" spans="2:11" customFormat="1" ht="15" customHeight="1">
      <c r="B25" s="188"/>
      <c r="C25" s="351" t="s">
        <v>461</v>
      </c>
      <c r="D25" s="351"/>
      <c r="E25" s="351"/>
      <c r="F25" s="351"/>
      <c r="G25" s="351"/>
      <c r="H25" s="351"/>
      <c r="I25" s="351"/>
      <c r="J25" s="351"/>
      <c r="K25" s="185"/>
    </row>
    <row r="26" spans="2:11" customFormat="1" ht="15" customHeight="1">
      <c r="B26" s="188"/>
      <c r="C26" s="351" t="s">
        <v>462</v>
      </c>
      <c r="D26" s="351"/>
      <c r="E26" s="351"/>
      <c r="F26" s="351"/>
      <c r="G26" s="351"/>
      <c r="H26" s="351"/>
      <c r="I26" s="351"/>
      <c r="J26" s="351"/>
      <c r="K26" s="185"/>
    </row>
    <row r="27" spans="2:11" customFormat="1" ht="15" customHeight="1">
      <c r="B27" s="188"/>
      <c r="C27" s="187"/>
      <c r="D27" s="351" t="s">
        <v>463</v>
      </c>
      <c r="E27" s="351"/>
      <c r="F27" s="351"/>
      <c r="G27" s="351"/>
      <c r="H27" s="351"/>
      <c r="I27" s="351"/>
      <c r="J27" s="351"/>
      <c r="K27" s="185"/>
    </row>
    <row r="28" spans="2:11" customFormat="1" ht="15" customHeight="1">
      <c r="B28" s="188"/>
      <c r="C28" s="189"/>
      <c r="D28" s="351" t="s">
        <v>464</v>
      </c>
      <c r="E28" s="351"/>
      <c r="F28" s="351"/>
      <c r="G28" s="351"/>
      <c r="H28" s="351"/>
      <c r="I28" s="351"/>
      <c r="J28" s="351"/>
      <c r="K28" s="185"/>
    </row>
    <row r="29" spans="2:11" customFormat="1" ht="12.75" customHeight="1">
      <c r="B29" s="188"/>
      <c r="C29" s="189"/>
      <c r="D29" s="189"/>
      <c r="E29" s="189"/>
      <c r="F29" s="189"/>
      <c r="G29" s="189"/>
      <c r="H29" s="189"/>
      <c r="I29" s="189"/>
      <c r="J29" s="189"/>
      <c r="K29" s="185"/>
    </row>
    <row r="30" spans="2:11" customFormat="1" ht="15" customHeight="1">
      <c r="B30" s="188"/>
      <c r="C30" s="189"/>
      <c r="D30" s="351" t="s">
        <v>465</v>
      </c>
      <c r="E30" s="351"/>
      <c r="F30" s="351"/>
      <c r="G30" s="351"/>
      <c r="H30" s="351"/>
      <c r="I30" s="351"/>
      <c r="J30" s="351"/>
      <c r="K30" s="185"/>
    </row>
    <row r="31" spans="2:11" customFormat="1" ht="15" customHeight="1">
      <c r="B31" s="188"/>
      <c r="C31" s="189"/>
      <c r="D31" s="351" t="s">
        <v>466</v>
      </c>
      <c r="E31" s="351"/>
      <c r="F31" s="351"/>
      <c r="G31" s="351"/>
      <c r="H31" s="351"/>
      <c r="I31" s="351"/>
      <c r="J31" s="351"/>
      <c r="K31" s="185"/>
    </row>
    <row r="32" spans="2:11" customFormat="1" ht="12.75" customHeight="1">
      <c r="B32" s="188"/>
      <c r="C32" s="189"/>
      <c r="D32" s="189"/>
      <c r="E32" s="189"/>
      <c r="F32" s="189"/>
      <c r="G32" s="189"/>
      <c r="H32" s="189"/>
      <c r="I32" s="189"/>
      <c r="J32" s="189"/>
      <c r="K32" s="185"/>
    </row>
    <row r="33" spans="2:11" customFormat="1" ht="15" customHeight="1">
      <c r="B33" s="188"/>
      <c r="C33" s="189"/>
      <c r="D33" s="351" t="s">
        <v>467</v>
      </c>
      <c r="E33" s="351"/>
      <c r="F33" s="351"/>
      <c r="G33" s="351"/>
      <c r="H33" s="351"/>
      <c r="I33" s="351"/>
      <c r="J33" s="351"/>
      <c r="K33" s="185"/>
    </row>
    <row r="34" spans="2:11" customFormat="1" ht="15" customHeight="1">
      <c r="B34" s="188"/>
      <c r="C34" s="189"/>
      <c r="D34" s="351" t="s">
        <v>468</v>
      </c>
      <c r="E34" s="351"/>
      <c r="F34" s="351"/>
      <c r="G34" s="351"/>
      <c r="H34" s="351"/>
      <c r="I34" s="351"/>
      <c r="J34" s="351"/>
      <c r="K34" s="185"/>
    </row>
    <row r="35" spans="2:11" customFormat="1" ht="15" customHeight="1">
      <c r="B35" s="188"/>
      <c r="C35" s="189"/>
      <c r="D35" s="351" t="s">
        <v>469</v>
      </c>
      <c r="E35" s="351"/>
      <c r="F35" s="351"/>
      <c r="G35" s="351"/>
      <c r="H35" s="351"/>
      <c r="I35" s="351"/>
      <c r="J35" s="351"/>
      <c r="K35" s="185"/>
    </row>
    <row r="36" spans="2:11" customFormat="1" ht="15" customHeight="1">
      <c r="B36" s="188"/>
      <c r="C36" s="189"/>
      <c r="D36" s="187"/>
      <c r="E36" s="190" t="s">
        <v>104</v>
      </c>
      <c r="F36" s="187"/>
      <c r="G36" s="351" t="s">
        <v>470</v>
      </c>
      <c r="H36" s="351"/>
      <c r="I36" s="351"/>
      <c r="J36" s="351"/>
      <c r="K36" s="185"/>
    </row>
    <row r="37" spans="2:11" customFormat="1" ht="30.75" customHeight="1">
      <c r="B37" s="188"/>
      <c r="C37" s="189"/>
      <c r="D37" s="187"/>
      <c r="E37" s="190" t="s">
        <v>471</v>
      </c>
      <c r="F37" s="187"/>
      <c r="G37" s="351" t="s">
        <v>472</v>
      </c>
      <c r="H37" s="351"/>
      <c r="I37" s="351"/>
      <c r="J37" s="351"/>
      <c r="K37" s="185"/>
    </row>
    <row r="38" spans="2:11" customFormat="1" ht="15" customHeight="1">
      <c r="B38" s="188"/>
      <c r="C38" s="189"/>
      <c r="D38" s="187"/>
      <c r="E38" s="190" t="s">
        <v>53</v>
      </c>
      <c r="F38" s="187"/>
      <c r="G38" s="351" t="s">
        <v>473</v>
      </c>
      <c r="H38" s="351"/>
      <c r="I38" s="351"/>
      <c r="J38" s="351"/>
      <c r="K38" s="185"/>
    </row>
    <row r="39" spans="2:11" customFormat="1" ht="15" customHeight="1">
      <c r="B39" s="188"/>
      <c r="C39" s="189"/>
      <c r="D39" s="187"/>
      <c r="E39" s="190" t="s">
        <v>54</v>
      </c>
      <c r="F39" s="187"/>
      <c r="G39" s="351" t="s">
        <v>474</v>
      </c>
      <c r="H39" s="351"/>
      <c r="I39" s="351"/>
      <c r="J39" s="351"/>
      <c r="K39" s="185"/>
    </row>
    <row r="40" spans="2:11" customFormat="1" ht="15" customHeight="1">
      <c r="B40" s="188"/>
      <c r="C40" s="189"/>
      <c r="D40" s="187"/>
      <c r="E40" s="190" t="s">
        <v>105</v>
      </c>
      <c r="F40" s="187"/>
      <c r="G40" s="351" t="s">
        <v>475</v>
      </c>
      <c r="H40" s="351"/>
      <c r="I40" s="351"/>
      <c r="J40" s="351"/>
      <c r="K40" s="185"/>
    </row>
    <row r="41" spans="2:11" customFormat="1" ht="15" customHeight="1">
      <c r="B41" s="188"/>
      <c r="C41" s="189"/>
      <c r="D41" s="187"/>
      <c r="E41" s="190" t="s">
        <v>106</v>
      </c>
      <c r="F41" s="187"/>
      <c r="G41" s="351" t="s">
        <v>476</v>
      </c>
      <c r="H41" s="351"/>
      <c r="I41" s="351"/>
      <c r="J41" s="351"/>
      <c r="K41" s="185"/>
    </row>
    <row r="42" spans="2:11" customFormat="1" ht="15" customHeight="1">
      <c r="B42" s="188"/>
      <c r="C42" s="189"/>
      <c r="D42" s="187"/>
      <c r="E42" s="190" t="s">
        <v>477</v>
      </c>
      <c r="F42" s="187"/>
      <c r="G42" s="351" t="s">
        <v>478</v>
      </c>
      <c r="H42" s="351"/>
      <c r="I42" s="351"/>
      <c r="J42" s="351"/>
      <c r="K42" s="185"/>
    </row>
    <row r="43" spans="2:11" customFormat="1" ht="15" customHeight="1">
      <c r="B43" s="188"/>
      <c r="C43" s="189"/>
      <c r="D43" s="187"/>
      <c r="E43" s="190"/>
      <c r="F43" s="187"/>
      <c r="G43" s="351" t="s">
        <v>479</v>
      </c>
      <c r="H43" s="351"/>
      <c r="I43" s="351"/>
      <c r="J43" s="351"/>
      <c r="K43" s="185"/>
    </row>
    <row r="44" spans="2:11" customFormat="1" ht="15" customHeight="1">
      <c r="B44" s="188"/>
      <c r="C44" s="189"/>
      <c r="D44" s="187"/>
      <c r="E44" s="190" t="s">
        <v>480</v>
      </c>
      <c r="F44" s="187"/>
      <c r="G44" s="351" t="s">
        <v>481</v>
      </c>
      <c r="H44" s="351"/>
      <c r="I44" s="351"/>
      <c r="J44" s="351"/>
      <c r="K44" s="185"/>
    </row>
    <row r="45" spans="2:11" customFormat="1" ht="15" customHeight="1">
      <c r="B45" s="188"/>
      <c r="C45" s="189"/>
      <c r="D45" s="187"/>
      <c r="E45" s="190" t="s">
        <v>108</v>
      </c>
      <c r="F45" s="187"/>
      <c r="G45" s="351" t="s">
        <v>482</v>
      </c>
      <c r="H45" s="351"/>
      <c r="I45" s="351"/>
      <c r="J45" s="351"/>
      <c r="K45" s="185"/>
    </row>
    <row r="46" spans="2:11" customFormat="1" ht="12.75" customHeight="1">
      <c r="B46" s="188"/>
      <c r="C46" s="189"/>
      <c r="D46" s="187"/>
      <c r="E46" s="187"/>
      <c r="F46" s="187"/>
      <c r="G46" s="187"/>
      <c r="H46" s="187"/>
      <c r="I46" s="187"/>
      <c r="J46" s="187"/>
      <c r="K46" s="185"/>
    </row>
    <row r="47" spans="2:11" customFormat="1" ht="15" customHeight="1">
      <c r="B47" s="188"/>
      <c r="C47" s="189"/>
      <c r="D47" s="351" t="s">
        <v>483</v>
      </c>
      <c r="E47" s="351"/>
      <c r="F47" s="351"/>
      <c r="G47" s="351"/>
      <c r="H47" s="351"/>
      <c r="I47" s="351"/>
      <c r="J47" s="351"/>
      <c r="K47" s="185"/>
    </row>
    <row r="48" spans="2:11" customFormat="1" ht="15" customHeight="1">
      <c r="B48" s="188"/>
      <c r="C48" s="189"/>
      <c r="D48" s="189"/>
      <c r="E48" s="351" t="s">
        <v>484</v>
      </c>
      <c r="F48" s="351"/>
      <c r="G48" s="351"/>
      <c r="H48" s="351"/>
      <c r="I48" s="351"/>
      <c r="J48" s="351"/>
      <c r="K48" s="185"/>
    </row>
    <row r="49" spans="2:11" customFormat="1" ht="15" customHeight="1">
      <c r="B49" s="188"/>
      <c r="C49" s="189"/>
      <c r="D49" s="189"/>
      <c r="E49" s="351" t="s">
        <v>485</v>
      </c>
      <c r="F49" s="351"/>
      <c r="G49" s="351"/>
      <c r="H49" s="351"/>
      <c r="I49" s="351"/>
      <c r="J49" s="351"/>
      <c r="K49" s="185"/>
    </row>
    <row r="50" spans="2:11" customFormat="1" ht="15" customHeight="1">
      <c r="B50" s="188"/>
      <c r="C50" s="189"/>
      <c r="D50" s="189"/>
      <c r="E50" s="351" t="s">
        <v>486</v>
      </c>
      <c r="F50" s="351"/>
      <c r="G50" s="351"/>
      <c r="H50" s="351"/>
      <c r="I50" s="351"/>
      <c r="J50" s="351"/>
      <c r="K50" s="185"/>
    </row>
    <row r="51" spans="2:11" customFormat="1" ht="15" customHeight="1">
      <c r="B51" s="188"/>
      <c r="C51" s="189"/>
      <c r="D51" s="351" t="s">
        <v>487</v>
      </c>
      <c r="E51" s="351"/>
      <c r="F51" s="351"/>
      <c r="G51" s="351"/>
      <c r="H51" s="351"/>
      <c r="I51" s="351"/>
      <c r="J51" s="351"/>
      <c r="K51" s="185"/>
    </row>
    <row r="52" spans="2:11" customFormat="1" ht="25.5" customHeight="1">
      <c r="B52" s="184"/>
      <c r="C52" s="352" t="s">
        <v>488</v>
      </c>
      <c r="D52" s="352"/>
      <c r="E52" s="352"/>
      <c r="F52" s="352"/>
      <c r="G52" s="352"/>
      <c r="H52" s="352"/>
      <c r="I52" s="352"/>
      <c r="J52" s="352"/>
      <c r="K52" s="185"/>
    </row>
    <row r="53" spans="2:11" customFormat="1" ht="5.25" customHeight="1">
      <c r="B53" s="184"/>
      <c r="C53" s="186"/>
      <c r="D53" s="186"/>
      <c r="E53" s="186"/>
      <c r="F53" s="186"/>
      <c r="G53" s="186"/>
      <c r="H53" s="186"/>
      <c r="I53" s="186"/>
      <c r="J53" s="186"/>
      <c r="K53" s="185"/>
    </row>
    <row r="54" spans="2:11" customFormat="1" ht="15" customHeight="1">
      <c r="B54" s="184"/>
      <c r="C54" s="351" t="s">
        <v>489</v>
      </c>
      <c r="D54" s="351"/>
      <c r="E54" s="351"/>
      <c r="F54" s="351"/>
      <c r="G54" s="351"/>
      <c r="H54" s="351"/>
      <c r="I54" s="351"/>
      <c r="J54" s="351"/>
      <c r="K54" s="185"/>
    </row>
    <row r="55" spans="2:11" customFormat="1" ht="15" customHeight="1">
      <c r="B55" s="184"/>
      <c r="C55" s="351" t="s">
        <v>490</v>
      </c>
      <c r="D55" s="351"/>
      <c r="E55" s="351"/>
      <c r="F55" s="351"/>
      <c r="G55" s="351"/>
      <c r="H55" s="351"/>
      <c r="I55" s="351"/>
      <c r="J55" s="351"/>
      <c r="K55" s="185"/>
    </row>
    <row r="56" spans="2:11" customFormat="1" ht="12.75" customHeight="1">
      <c r="B56" s="184"/>
      <c r="C56" s="187"/>
      <c r="D56" s="187"/>
      <c r="E56" s="187"/>
      <c r="F56" s="187"/>
      <c r="G56" s="187"/>
      <c r="H56" s="187"/>
      <c r="I56" s="187"/>
      <c r="J56" s="187"/>
      <c r="K56" s="185"/>
    </row>
    <row r="57" spans="2:11" customFormat="1" ht="15" customHeight="1">
      <c r="B57" s="184"/>
      <c r="C57" s="351" t="s">
        <v>491</v>
      </c>
      <c r="D57" s="351"/>
      <c r="E57" s="351"/>
      <c r="F57" s="351"/>
      <c r="G57" s="351"/>
      <c r="H57" s="351"/>
      <c r="I57" s="351"/>
      <c r="J57" s="351"/>
      <c r="K57" s="185"/>
    </row>
    <row r="58" spans="2:11" customFormat="1" ht="15" customHeight="1">
      <c r="B58" s="184"/>
      <c r="C58" s="189"/>
      <c r="D58" s="351" t="s">
        <v>492</v>
      </c>
      <c r="E58" s="351"/>
      <c r="F58" s="351"/>
      <c r="G58" s="351"/>
      <c r="H58" s="351"/>
      <c r="I58" s="351"/>
      <c r="J58" s="351"/>
      <c r="K58" s="185"/>
    </row>
    <row r="59" spans="2:11" customFormat="1" ht="15" customHeight="1">
      <c r="B59" s="184"/>
      <c r="C59" s="189"/>
      <c r="D59" s="351" t="s">
        <v>493</v>
      </c>
      <c r="E59" s="351"/>
      <c r="F59" s="351"/>
      <c r="G59" s="351"/>
      <c r="H59" s="351"/>
      <c r="I59" s="351"/>
      <c r="J59" s="351"/>
      <c r="K59" s="185"/>
    </row>
    <row r="60" spans="2:11" customFormat="1" ht="15" customHeight="1">
      <c r="B60" s="184"/>
      <c r="C60" s="189"/>
      <c r="D60" s="351" t="s">
        <v>494</v>
      </c>
      <c r="E60" s="351"/>
      <c r="F60" s="351"/>
      <c r="G60" s="351"/>
      <c r="H60" s="351"/>
      <c r="I60" s="351"/>
      <c r="J60" s="351"/>
      <c r="K60" s="185"/>
    </row>
    <row r="61" spans="2:11" customFormat="1" ht="15" customHeight="1">
      <c r="B61" s="184"/>
      <c r="C61" s="189"/>
      <c r="D61" s="351" t="s">
        <v>495</v>
      </c>
      <c r="E61" s="351"/>
      <c r="F61" s="351"/>
      <c r="G61" s="351"/>
      <c r="H61" s="351"/>
      <c r="I61" s="351"/>
      <c r="J61" s="351"/>
      <c r="K61" s="185"/>
    </row>
    <row r="62" spans="2:11" customFormat="1" ht="15" customHeight="1">
      <c r="B62" s="184"/>
      <c r="C62" s="189"/>
      <c r="D62" s="354" t="s">
        <v>496</v>
      </c>
      <c r="E62" s="354"/>
      <c r="F62" s="354"/>
      <c r="G62" s="354"/>
      <c r="H62" s="354"/>
      <c r="I62" s="354"/>
      <c r="J62" s="354"/>
      <c r="K62" s="185"/>
    </row>
    <row r="63" spans="2:11" customFormat="1" ht="15" customHeight="1">
      <c r="B63" s="184"/>
      <c r="C63" s="189"/>
      <c r="D63" s="351" t="s">
        <v>497</v>
      </c>
      <c r="E63" s="351"/>
      <c r="F63" s="351"/>
      <c r="G63" s="351"/>
      <c r="H63" s="351"/>
      <c r="I63" s="351"/>
      <c r="J63" s="351"/>
      <c r="K63" s="185"/>
    </row>
    <row r="64" spans="2:11" customFormat="1" ht="12.75" customHeight="1">
      <c r="B64" s="184"/>
      <c r="C64" s="189"/>
      <c r="D64" s="189"/>
      <c r="E64" s="192"/>
      <c r="F64" s="189"/>
      <c r="G64" s="189"/>
      <c r="H64" s="189"/>
      <c r="I64" s="189"/>
      <c r="J64" s="189"/>
      <c r="K64" s="185"/>
    </row>
    <row r="65" spans="2:11" customFormat="1" ht="15" customHeight="1">
      <c r="B65" s="184"/>
      <c r="C65" s="189"/>
      <c r="D65" s="351" t="s">
        <v>498</v>
      </c>
      <c r="E65" s="351"/>
      <c r="F65" s="351"/>
      <c r="G65" s="351"/>
      <c r="H65" s="351"/>
      <c r="I65" s="351"/>
      <c r="J65" s="351"/>
      <c r="K65" s="185"/>
    </row>
    <row r="66" spans="2:11" customFormat="1" ht="15" customHeight="1">
      <c r="B66" s="184"/>
      <c r="C66" s="189"/>
      <c r="D66" s="354" t="s">
        <v>499</v>
      </c>
      <c r="E66" s="354"/>
      <c r="F66" s="354"/>
      <c r="G66" s="354"/>
      <c r="H66" s="354"/>
      <c r="I66" s="354"/>
      <c r="J66" s="354"/>
      <c r="K66" s="185"/>
    </row>
    <row r="67" spans="2:11" customFormat="1" ht="15" customHeight="1">
      <c r="B67" s="184"/>
      <c r="C67" s="189"/>
      <c r="D67" s="351" t="s">
        <v>500</v>
      </c>
      <c r="E67" s="351"/>
      <c r="F67" s="351"/>
      <c r="G67" s="351"/>
      <c r="H67" s="351"/>
      <c r="I67" s="351"/>
      <c r="J67" s="351"/>
      <c r="K67" s="185"/>
    </row>
    <row r="68" spans="2:11" customFormat="1" ht="15" customHeight="1">
      <c r="B68" s="184"/>
      <c r="C68" s="189"/>
      <c r="D68" s="351" t="s">
        <v>501</v>
      </c>
      <c r="E68" s="351"/>
      <c r="F68" s="351"/>
      <c r="G68" s="351"/>
      <c r="H68" s="351"/>
      <c r="I68" s="351"/>
      <c r="J68" s="351"/>
      <c r="K68" s="185"/>
    </row>
    <row r="69" spans="2:11" customFormat="1" ht="15" customHeight="1">
      <c r="B69" s="184"/>
      <c r="C69" s="189"/>
      <c r="D69" s="351" t="s">
        <v>502</v>
      </c>
      <c r="E69" s="351"/>
      <c r="F69" s="351"/>
      <c r="G69" s="351"/>
      <c r="H69" s="351"/>
      <c r="I69" s="351"/>
      <c r="J69" s="351"/>
      <c r="K69" s="185"/>
    </row>
    <row r="70" spans="2:11" customFormat="1" ht="15" customHeight="1">
      <c r="B70" s="184"/>
      <c r="C70" s="189"/>
      <c r="D70" s="351" t="s">
        <v>503</v>
      </c>
      <c r="E70" s="351"/>
      <c r="F70" s="351"/>
      <c r="G70" s="351"/>
      <c r="H70" s="351"/>
      <c r="I70" s="351"/>
      <c r="J70" s="351"/>
      <c r="K70" s="185"/>
    </row>
    <row r="71" spans="2:11" customFormat="1" ht="12.75" customHeight="1">
      <c r="B71" s="193"/>
      <c r="C71" s="194"/>
      <c r="D71" s="194"/>
      <c r="E71" s="194"/>
      <c r="F71" s="194"/>
      <c r="G71" s="194"/>
      <c r="H71" s="194"/>
      <c r="I71" s="194"/>
      <c r="J71" s="194"/>
      <c r="K71" s="195"/>
    </row>
    <row r="72" spans="2:11" customFormat="1" ht="18.75" customHeight="1">
      <c r="B72" s="196"/>
      <c r="C72" s="196"/>
      <c r="D72" s="196"/>
      <c r="E72" s="196"/>
      <c r="F72" s="196"/>
      <c r="G72" s="196"/>
      <c r="H72" s="196"/>
      <c r="I72" s="196"/>
      <c r="J72" s="196"/>
      <c r="K72" s="197"/>
    </row>
    <row r="73" spans="2:11" customFormat="1" ht="18.75" customHeight="1">
      <c r="B73" s="197"/>
      <c r="C73" s="197"/>
      <c r="D73" s="197"/>
      <c r="E73" s="197"/>
      <c r="F73" s="197"/>
      <c r="G73" s="197"/>
      <c r="H73" s="197"/>
      <c r="I73" s="197"/>
      <c r="J73" s="197"/>
      <c r="K73" s="197"/>
    </row>
    <row r="74" spans="2:11" customFormat="1" ht="7.5" customHeight="1">
      <c r="B74" s="198"/>
      <c r="C74" s="199"/>
      <c r="D74" s="199"/>
      <c r="E74" s="199"/>
      <c r="F74" s="199"/>
      <c r="G74" s="199"/>
      <c r="H74" s="199"/>
      <c r="I74" s="199"/>
      <c r="J74" s="199"/>
      <c r="K74" s="200"/>
    </row>
    <row r="75" spans="2:11" customFormat="1" ht="45" customHeight="1">
      <c r="B75" s="201"/>
      <c r="C75" s="355" t="s">
        <v>504</v>
      </c>
      <c r="D75" s="355"/>
      <c r="E75" s="355"/>
      <c r="F75" s="355"/>
      <c r="G75" s="355"/>
      <c r="H75" s="355"/>
      <c r="I75" s="355"/>
      <c r="J75" s="355"/>
      <c r="K75" s="202"/>
    </row>
    <row r="76" spans="2:11" customFormat="1" ht="17.25" customHeight="1">
      <c r="B76" s="201"/>
      <c r="C76" s="203" t="s">
        <v>505</v>
      </c>
      <c r="D76" s="203"/>
      <c r="E76" s="203"/>
      <c r="F76" s="203" t="s">
        <v>506</v>
      </c>
      <c r="G76" s="204"/>
      <c r="H76" s="203" t="s">
        <v>54</v>
      </c>
      <c r="I76" s="203" t="s">
        <v>57</v>
      </c>
      <c r="J76" s="203" t="s">
        <v>507</v>
      </c>
      <c r="K76" s="202"/>
    </row>
    <row r="77" spans="2:11" customFormat="1" ht="17.25" customHeight="1">
      <c r="B77" s="201"/>
      <c r="C77" s="205" t="s">
        <v>508</v>
      </c>
      <c r="D77" s="205"/>
      <c r="E77" s="205"/>
      <c r="F77" s="206" t="s">
        <v>509</v>
      </c>
      <c r="G77" s="207"/>
      <c r="H77" s="205"/>
      <c r="I77" s="205"/>
      <c r="J77" s="205" t="s">
        <v>510</v>
      </c>
      <c r="K77" s="202"/>
    </row>
    <row r="78" spans="2:11" customFormat="1" ht="5.25" customHeight="1">
      <c r="B78" s="201"/>
      <c r="C78" s="208"/>
      <c r="D78" s="208"/>
      <c r="E78" s="208"/>
      <c r="F78" s="208"/>
      <c r="G78" s="209"/>
      <c r="H78" s="208"/>
      <c r="I78" s="208"/>
      <c r="J78" s="208"/>
      <c r="K78" s="202"/>
    </row>
    <row r="79" spans="2:11" customFormat="1" ht="15" customHeight="1">
      <c r="B79" s="201"/>
      <c r="C79" s="190" t="s">
        <v>53</v>
      </c>
      <c r="D79" s="210"/>
      <c r="E79" s="210"/>
      <c r="F79" s="211" t="s">
        <v>511</v>
      </c>
      <c r="G79" s="212"/>
      <c r="H79" s="190" t="s">
        <v>512</v>
      </c>
      <c r="I79" s="190" t="s">
        <v>513</v>
      </c>
      <c r="J79" s="190">
        <v>20</v>
      </c>
      <c r="K79" s="202"/>
    </row>
    <row r="80" spans="2:11" customFormat="1" ht="15" customHeight="1">
      <c r="B80" s="201"/>
      <c r="C80" s="190" t="s">
        <v>514</v>
      </c>
      <c r="D80" s="190"/>
      <c r="E80" s="190"/>
      <c r="F80" s="211" t="s">
        <v>511</v>
      </c>
      <c r="G80" s="212"/>
      <c r="H80" s="190" t="s">
        <v>515</v>
      </c>
      <c r="I80" s="190" t="s">
        <v>513</v>
      </c>
      <c r="J80" s="190">
        <v>120</v>
      </c>
      <c r="K80" s="202"/>
    </row>
    <row r="81" spans="2:11" customFormat="1" ht="15" customHeight="1">
      <c r="B81" s="213"/>
      <c r="C81" s="190" t="s">
        <v>516</v>
      </c>
      <c r="D81" s="190"/>
      <c r="E81" s="190"/>
      <c r="F81" s="211" t="s">
        <v>517</v>
      </c>
      <c r="G81" s="212"/>
      <c r="H81" s="190" t="s">
        <v>518</v>
      </c>
      <c r="I81" s="190" t="s">
        <v>513</v>
      </c>
      <c r="J81" s="190">
        <v>50</v>
      </c>
      <c r="K81" s="202"/>
    </row>
    <row r="82" spans="2:11" customFormat="1" ht="15" customHeight="1">
      <c r="B82" s="213"/>
      <c r="C82" s="190" t="s">
        <v>519</v>
      </c>
      <c r="D82" s="190"/>
      <c r="E82" s="190"/>
      <c r="F82" s="211" t="s">
        <v>511</v>
      </c>
      <c r="G82" s="212"/>
      <c r="H82" s="190" t="s">
        <v>520</v>
      </c>
      <c r="I82" s="190" t="s">
        <v>521</v>
      </c>
      <c r="J82" s="190"/>
      <c r="K82" s="202"/>
    </row>
    <row r="83" spans="2:11" customFormat="1" ht="15" customHeight="1">
      <c r="B83" s="213"/>
      <c r="C83" s="190" t="s">
        <v>522</v>
      </c>
      <c r="D83" s="190"/>
      <c r="E83" s="190"/>
      <c r="F83" s="211" t="s">
        <v>517</v>
      </c>
      <c r="G83" s="190"/>
      <c r="H83" s="190" t="s">
        <v>523</v>
      </c>
      <c r="I83" s="190" t="s">
        <v>513</v>
      </c>
      <c r="J83" s="190">
        <v>15</v>
      </c>
      <c r="K83" s="202"/>
    </row>
    <row r="84" spans="2:11" customFormat="1" ht="15" customHeight="1">
      <c r="B84" s="213"/>
      <c r="C84" s="190" t="s">
        <v>524</v>
      </c>
      <c r="D84" s="190"/>
      <c r="E84" s="190"/>
      <c r="F84" s="211" t="s">
        <v>517</v>
      </c>
      <c r="G84" s="190"/>
      <c r="H84" s="190" t="s">
        <v>525</v>
      </c>
      <c r="I84" s="190" t="s">
        <v>513</v>
      </c>
      <c r="J84" s="190">
        <v>15</v>
      </c>
      <c r="K84" s="202"/>
    </row>
    <row r="85" spans="2:11" customFormat="1" ht="15" customHeight="1">
      <c r="B85" s="213"/>
      <c r="C85" s="190" t="s">
        <v>526</v>
      </c>
      <c r="D85" s="190"/>
      <c r="E85" s="190"/>
      <c r="F85" s="211" t="s">
        <v>517</v>
      </c>
      <c r="G85" s="190"/>
      <c r="H85" s="190" t="s">
        <v>527</v>
      </c>
      <c r="I85" s="190" t="s">
        <v>513</v>
      </c>
      <c r="J85" s="190">
        <v>20</v>
      </c>
      <c r="K85" s="202"/>
    </row>
    <row r="86" spans="2:11" customFormat="1" ht="15" customHeight="1">
      <c r="B86" s="213"/>
      <c r="C86" s="190" t="s">
        <v>528</v>
      </c>
      <c r="D86" s="190"/>
      <c r="E86" s="190"/>
      <c r="F86" s="211" t="s">
        <v>517</v>
      </c>
      <c r="G86" s="190"/>
      <c r="H86" s="190" t="s">
        <v>529</v>
      </c>
      <c r="I86" s="190" t="s">
        <v>513</v>
      </c>
      <c r="J86" s="190">
        <v>20</v>
      </c>
      <c r="K86" s="202"/>
    </row>
    <row r="87" spans="2:11" customFormat="1" ht="15" customHeight="1">
      <c r="B87" s="213"/>
      <c r="C87" s="190" t="s">
        <v>530</v>
      </c>
      <c r="D87" s="190"/>
      <c r="E87" s="190"/>
      <c r="F87" s="211" t="s">
        <v>517</v>
      </c>
      <c r="G87" s="212"/>
      <c r="H87" s="190" t="s">
        <v>531</v>
      </c>
      <c r="I87" s="190" t="s">
        <v>513</v>
      </c>
      <c r="J87" s="190">
        <v>50</v>
      </c>
      <c r="K87" s="202"/>
    </row>
    <row r="88" spans="2:11" customFormat="1" ht="15" customHeight="1">
      <c r="B88" s="213"/>
      <c r="C88" s="190" t="s">
        <v>532</v>
      </c>
      <c r="D88" s="190"/>
      <c r="E88" s="190"/>
      <c r="F88" s="211" t="s">
        <v>517</v>
      </c>
      <c r="G88" s="212"/>
      <c r="H88" s="190" t="s">
        <v>533</v>
      </c>
      <c r="I88" s="190" t="s">
        <v>513</v>
      </c>
      <c r="J88" s="190">
        <v>20</v>
      </c>
      <c r="K88" s="202"/>
    </row>
    <row r="89" spans="2:11" customFormat="1" ht="15" customHeight="1">
      <c r="B89" s="213"/>
      <c r="C89" s="190" t="s">
        <v>534</v>
      </c>
      <c r="D89" s="190"/>
      <c r="E89" s="190"/>
      <c r="F89" s="211" t="s">
        <v>517</v>
      </c>
      <c r="G89" s="212"/>
      <c r="H89" s="190" t="s">
        <v>535</v>
      </c>
      <c r="I89" s="190" t="s">
        <v>513</v>
      </c>
      <c r="J89" s="190">
        <v>20</v>
      </c>
      <c r="K89" s="202"/>
    </row>
    <row r="90" spans="2:11" customFormat="1" ht="15" customHeight="1">
      <c r="B90" s="213"/>
      <c r="C90" s="190" t="s">
        <v>536</v>
      </c>
      <c r="D90" s="190"/>
      <c r="E90" s="190"/>
      <c r="F90" s="211" t="s">
        <v>517</v>
      </c>
      <c r="G90" s="212"/>
      <c r="H90" s="190" t="s">
        <v>537</v>
      </c>
      <c r="I90" s="190" t="s">
        <v>513</v>
      </c>
      <c r="J90" s="190">
        <v>50</v>
      </c>
      <c r="K90" s="202"/>
    </row>
    <row r="91" spans="2:11" customFormat="1" ht="15" customHeight="1">
      <c r="B91" s="213"/>
      <c r="C91" s="190" t="s">
        <v>538</v>
      </c>
      <c r="D91" s="190"/>
      <c r="E91" s="190"/>
      <c r="F91" s="211" t="s">
        <v>517</v>
      </c>
      <c r="G91" s="212"/>
      <c r="H91" s="190" t="s">
        <v>538</v>
      </c>
      <c r="I91" s="190" t="s">
        <v>513</v>
      </c>
      <c r="J91" s="190">
        <v>50</v>
      </c>
      <c r="K91" s="202"/>
    </row>
    <row r="92" spans="2:11" customFormat="1" ht="15" customHeight="1">
      <c r="B92" s="213"/>
      <c r="C92" s="190" t="s">
        <v>539</v>
      </c>
      <c r="D92" s="190"/>
      <c r="E92" s="190"/>
      <c r="F92" s="211" t="s">
        <v>517</v>
      </c>
      <c r="G92" s="212"/>
      <c r="H92" s="190" t="s">
        <v>540</v>
      </c>
      <c r="I92" s="190" t="s">
        <v>513</v>
      </c>
      <c r="J92" s="190">
        <v>255</v>
      </c>
      <c r="K92" s="202"/>
    </row>
    <row r="93" spans="2:11" customFormat="1" ht="15" customHeight="1">
      <c r="B93" s="213"/>
      <c r="C93" s="190" t="s">
        <v>541</v>
      </c>
      <c r="D93" s="190"/>
      <c r="E93" s="190"/>
      <c r="F93" s="211" t="s">
        <v>511</v>
      </c>
      <c r="G93" s="212"/>
      <c r="H93" s="190" t="s">
        <v>542</v>
      </c>
      <c r="I93" s="190" t="s">
        <v>543</v>
      </c>
      <c r="J93" s="190"/>
      <c r="K93" s="202"/>
    </row>
    <row r="94" spans="2:11" customFormat="1" ht="15" customHeight="1">
      <c r="B94" s="213"/>
      <c r="C94" s="190" t="s">
        <v>544</v>
      </c>
      <c r="D94" s="190"/>
      <c r="E94" s="190"/>
      <c r="F94" s="211" t="s">
        <v>511</v>
      </c>
      <c r="G94" s="212"/>
      <c r="H94" s="190" t="s">
        <v>545</v>
      </c>
      <c r="I94" s="190" t="s">
        <v>546</v>
      </c>
      <c r="J94" s="190"/>
      <c r="K94" s="202"/>
    </row>
    <row r="95" spans="2:11" customFormat="1" ht="15" customHeight="1">
      <c r="B95" s="213"/>
      <c r="C95" s="190" t="s">
        <v>547</v>
      </c>
      <c r="D95" s="190"/>
      <c r="E95" s="190"/>
      <c r="F95" s="211" t="s">
        <v>511</v>
      </c>
      <c r="G95" s="212"/>
      <c r="H95" s="190" t="s">
        <v>547</v>
      </c>
      <c r="I95" s="190" t="s">
        <v>546</v>
      </c>
      <c r="J95" s="190"/>
      <c r="K95" s="202"/>
    </row>
    <row r="96" spans="2:11" customFormat="1" ht="15" customHeight="1">
      <c r="B96" s="213"/>
      <c r="C96" s="190" t="s">
        <v>38</v>
      </c>
      <c r="D96" s="190"/>
      <c r="E96" s="190"/>
      <c r="F96" s="211" t="s">
        <v>511</v>
      </c>
      <c r="G96" s="212"/>
      <c r="H96" s="190" t="s">
        <v>548</v>
      </c>
      <c r="I96" s="190" t="s">
        <v>546</v>
      </c>
      <c r="J96" s="190"/>
      <c r="K96" s="202"/>
    </row>
    <row r="97" spans="2:11" customFormat="1" ht="15" customHeight="1">
      <c r="B97" s="213"/>
      <c r="C97" s="190" t="s">
        <v>48</v>
      </c>
      <c r="D97" s="190"/>
      <c r="E97" s="190"/>
      <c r="F97" s="211" t="s">
        <v>511</v>
      </c>
      <c r="G97" s="212"/>
      <c r="H97" s="190" t="s">
        <v>549</v>
      </c>
      <c r="I97" s="190" t="s">
        <v>546</v>
      </c>
      <c r="J97" s="190"/>
      <c r="K97" s="202"/>
    </row>
    <row r="98" spans="2:11" customFormat="1" ht="15" customHeight="1">
      <c r="B98" s="214"/>
      <c r="C98" s="215"/>
      <c r="D98" s="215"/>
      <c r="E98" s="215"/>
      <c r="F98" s="215"/>
      <c r="G98" s="215"/>
      <c r="H98" s="215"/>
      <c r="I98" s="215"/>
      <c r="J98" s="215"/>
      <c r="K98" s="216"/>
    </row>
    <row r="99" spans="2:11" customFormat="1" ht="18.75" customHeight="1">
      <c r="B99" s="217"/>
      <c r="C99" s="218"/>
      <c r="D99" s="218"/>
      <c r="E99" s="218"/>
      <c r="F99" s="218"/>
      <c r="G99" s="218"/>
      <c r="H99" s="218"/>
      <c r="I99" s="218"/>
      <c r="J99" s="218"/>
      <c r="K99" s="217"/>
    </row>
    <row r="100" spans="2:11" customFormat="1" ht="18.75" customHeight="1">
      <c r="B100" s="197"/>
      <c r="C100" s="197"/>
      <c r="D100" s="197"/>
      <c r="E100" s="197"/>
      <c r="F100" s="197"/>
      <c r="G100" s="197"/>
      <c r="H100" s="197"/>
      <c r="I100" s="197"/>
      <c r="J100" s="197"/>
      <c r="K100" s="197"/>
    </row>
    <row r="101" spans="2:11" customFormat="1" ht="7.5" customHeight="1">
      <c r="B101" s="198"/>
      <c r="C101" s="199"/>
      <c r="D101" s="199"/>
      <c r="E101" s="199"/>
      <c r="F101" s="199"/>
      <c r="G101" s="199"/>
      <c r="H101" s="199"/>
      <c r="I101" s="199"/>
      <c r="J101" s="199"/>
      <c r="K101" s="200"/>
    </row>
    <row r="102" spans="2:11" customFormat="1" ht="45" customHeight="1">
      <c r="B102" s="201"/>
      <c r="C102" s="355" t="s">
        <v>550</v>
      </c>
      <c r="D102" s="355"/>
      <c r="E102" s="355"/>
      <c r="F102" s="355"/>
      <c r="G102" s="355"/>
      <c r="H102" s="355"/>
      <c r="I102" s="355"/>
      <c r="J102" s="355"/>
      <c r="K102" s="202"/>
    </row>
    <row r="103" spans="2:11" customFormat="1" ht="17.25" customHeight="1">
      <c r="B103" s="201"/>
      <c r="C103" s="203" t="s">
        <v>505</v>
      </c>
      <c r="D103" s="203"/>
      <c r="E103" s="203"/>
      <c r="F103" s="203" t="s">
        <v>506</v>
      </c>
      <c r="G103" s="204"/>
      <c r="H103" s="203" t="s">
        <v>54</v>
      </c>
      <c r="I103" s="203" t="s">
        <v>57</v>
      </c>
      <c r="J103" s="203" t="s">
        <v>507</v>
      </c>
      <c r="K103" s="202"/>
    </row>
    <row r="104" spans="2:11" customFormat="1" ht="17.25" customHeight="1">
      <c r="B104" s="201"/>
      <c r="C104" s="205" t="s">
        <v>508</v>
      </c>
      <c r="D104" s="205"/>
      <c r="E104" s="205"/>
      <c r="F104" s="206" t="s">
        <v>509</v>
      </c>
      <c r="G104" s="207"/>
      <c r="H104" s="205"/>
      <c r="I104" s="205"/>
      <c r="J104" s="205" t="s">
        <v>510</v>
      </c>
      <c r="K104" s="202"/>
    </row>
    <row r="105" spans="2:11" customFormat="1" ht="5.25" customHeight="1">
      <c r="B105" s="201"/>
      <c r="C105" s="203"/>
      <c r="D105" s="203"/>
      <c r="E105" s="203"/>
      <c r="F105" s="203"/>
      <c r="G105" s="219"/>
      <c r="H105" s="203"/>
      <c r="I105" s="203"/>
      <c r="J105" s="203"/>
      <c r="K105" s="202"/>
    </row>
    <row r="106" spans="2:11" customFormat="1" ht="15" customHeight="1">
      <c r="B106" s="201"/>
      <c r="C106" s="190" t="s">
        <v>53</v>
      </c>
      <c r="D106" s="210"/>
      <c r="E106" s="210"/>
      <c r="F106" s="211" t="s">
        <v>511</v>
      </c>
      <c r="G106" s="190"/>
      <c r="H106" s="190" t="s">
        <v>551</v>
      </c>
      <c r="I106" s="190" t="s">
        <v>513</v>
      </c>
      <c r="J106" s="190">
        <v>20</v>
      </c>
      <c r="K106" s="202"/>
    </row>
    <row r="107" spans="2:11" customFormat="1" ht="15" customHeight="1">
      <c r="B107" s="201"/>
      <c r="C107" s="190" t="s">
        <v>514</v>
      </c>
      <c r="D107" s="190"/>
      <c r="E107" s="190"/>
      <c r="F107" s="211" t="s">
        <v>511</v>
      </c>
      <c r="G107" s="190"/>
      <c r="H107" s="190" t="s">
        <v>551</v>
      </c>
      <c r="I107" s="190" t="s">
        <v>513</v>
      </c>
      <c r="J107" s="190">
        <v>120</v>
      </c>
      <c r="K107" s="202"/>
    </row>
    <row r="108" spans="2:11" customFormat="1" ht="15" customHeight="1">
      <c r="B108" s="213"/>
      <c r="C108" s="190" t="s">
        <v>516</v>
      </c>
      <c r="D108" s="190"/>
      <c r="E108" s="190"/>
      <c r="F108" s="211" t="s">
        <v>517</v>
      </c>
      <c r="G108" s="190"/>
      <c r="H108" s="190" t="s">
        <v>551</v>
      </c>
      <c r="I108" s="190" t="s">
        <v>513</v>
      </c>
      <c r="J108" s="190">
        <v>50</v>
      </c>
      <c r="K108" s="202"/>
    </row>
    <row r="109" spans="2:11" customFormat="1" ht="15" customHeight="1">
      <c r="B109" s="213"/>
      <c r="C109" s="190" t="s">
        <v>519</v>
      </c>
      <c r="D109" s="190"/>
      <c r="E109" s="190"/>
      <c r="F109" s="211" t="s">
        <v>511</v>
      </c>
      <c r="G109" s="190"/>
      <c r="H109" s="190" t="s">
        <v>551</v>
      </c>
      <c r="I109" s="190" t="s">
        <v>521</v>
      </c>
      <c r="J109" s="190"/>
      <c r="K109" s="202"/>
    </row>
    <row r="110" spans="2:11" customFormat="1" ht="15" customHeight="1">
      <c r="B110" s="213"/>
      <c r="C110" s="190" t="s">
        <v>530</v>
      </c>
      <c r="D110" s="190"/>
      <c r="E110" s="190"/>
      <c r="F110" s="211" t="s">
        <v>517</v>
      </c>
      <c r="G110" s="190"/>
      <c r="H110" s="190" t="s">
        <v>551</v>
      </c>
      <c r="I110" s="190" t="s">
        <v>513</v>
      </c>
      <c r="J110" s="190">
        <v>50</v>
      </c>
      <c r="K110" s="202"/>
    </row>
    <row r="111" spans="2:11" customFormat="1" ht="15" customHeight="1">
      <c r="B111" s="213"/>
      <c r="C111" s="190" t="s">
        <v>538</v>
      </c>
      <c r="D111" s="190"/>
      <c r="E111" s="190"/>
      <c r="F111" s="211" t="s">
        <v>517</v>
      </c>
      <c r="G111" s="190"/>
      <c r="H111" s="190" t="s">
        <v>551</v>
      </c>
      <c r="I111" s="190" t="s">
        <v>513</v>
      </c>
      <c r="J111" s="190">
        <v>50</v>
      </c>
      <c r="K111" s="202"/>
    </row>
    <row r="112" spans="2:11" customFormat="1" ht="15" customHeight="1">
      <c r="B112" s="213"/>
      <c r="C112" s="190" t="s">
        <v>536</v>
      </c>
      <c r="D112" s="190"/>
      <c r="E112" s="190"/>
      <c r="F112" s="211" t="s">
        <v>517</v>
      </c>
      <c r="G112" s="190"/>
      <c r="H112" s="190" t="s">
        <v>551</v>
      </c>
      <c r="I112" s="190" t="s">
        <v>513</v>
      </c>
      <c r="J112" s="190">
        <v>50</v>
      </c>
      <c r="K112" s="202"/>
    </row>
    <row r="113" spans="2:11" customFormat="1" ht="15" customHeight="1">
      <c r="B113" s="213"/>
      <c r="C113" s="190" t="s">
        <v>53</v>
      </c>
      <c r="D113" s="190"/>
      <c r="E113" s="190"/>
      <c r="F113" s="211" t="s">
        <v>511</v>
      </c>
      <c r="G113" s="190"/>
      <c r="H113" s="190" t="s">
        <v>552</v>
      </c>
      <c r="I113" s="190" t="s">
        <v>513</v>
      </c>
      <c r="J113" s="190">
        <v>20</v>
      </c>
      <c r="K113" s="202"/>
    </row>
    <row r="114" spans="2:11" customFormat="1" ht="15" customHeight="1">
      <c r="B114" s="213"/>
      <c r="C114" s="190" t="s">
        <v>553</v>
      </c>
      <c r="D114" s="190"/>
      <c r="E114" s="190"/>
      <c r="F114" s="211" t="s">
        <v>511</v>
      </c>
      <c r="G114" s="190"/>
      <c r="H114" s="190" t="s">
        <v>554</v>
      </c>
      <c r="I114" s="190" t="s">
        <v>513</v>
      </c>
      <c r="J114" s="190">
        <v>120</v>
      </c>
      <c r="K114" s="202"/>
    </row>
    <row r="115" spans="2:11" customFormat="1" ht="15" customHeight="1">
      <c r="B115" s="213"/>
      <c r="C115" s="190" t="s">
        <v>38</v>
      </c>
      <c r="D115" s="190"/>
      <c r="E115" s="190"/>
      <c r="F115" s="211" t="s">
        <v>511</v>
      </c>
      <c r="G115" s="190"/>
      <c r="H115" s="190" t="s">
        <v>555</v>
      </c>
      <c r="I115" s="190" t="s">
        <v>546</v>
      </c>
      <c r="J115" s="190"/>
      <c r="K115" s="202"/>
    </row>
    <row r="116" spans="2:11" customFormat="1" ht="15" customHeight="1">
      <c r="B116" s="213"/>
      <c r="C116" s="190" t="s">
        <v>48</v>
      </c>
      <c r="D116" s="190"/>
      <c r="E116" s="190"/>
      <c r="F116" s="211" t="s">
        <v>511</v>
      </c>
      <c r="G116" s="190"/>
      <c r="H116" s="190" t="s">
        <v>556</v>
      </c>
      <c r="I116" s="190" t="s">
        <v>546</v>
      </c>
      <c r="J116" s="190"/>
      <c r="K116" s="202"/>
    </row>
    <row r="117" spans="2:11" customFormat="1" ht="15" customHeight="1">
      <c r="B117" s="213"/>
      <c r="C117" s="190" t="s">
        <v>57</v>
      </c>
      <c r="D117" s="190"/>
      <c r="E117" s="190"/>
      <c r="F117" s="211" t="s">
        <v>511</v>
      </c>
      <c r="G117" s="190"/>
      <c r="H117" s="190" t="s">
        <v>557</v>
      </c>
      <c r="I117" s="190" t="s">
        <v>558</v>
      </c>
      <c r="J117" s="190"/>
      <c r="K117" s="202"/>
    </row>
    <row r="118" spans="2:11" customFormat="1" ht="15" customHeight="1">
      <c r="B118" s="214"/>
      <c r="C118" s="220"/>
      <c r="D118" s="220"/>
      <c r="E118" s="220"/>
      <c r="F118" s="220"/>
      <c r="G118" s="220"/>
      <c r="H118" s="220"/>
      <c r="I118" s="220"/>
      <c r="J118" s="220"/>
      <c r="K118" s="216"/>
    </row>
    <row r="119" spans="2:11" customFormat="1" ht="18.75" customHeight="1">
      <c r="B119" s="221"/>
      <c r="C119" s="222"/>
      <c r="D119" s="222"/>
      <c r="E119" s="222"/>
      <c r="F119" s="223"/>
      <c r="G119" s="222"/>
      <c r="H119" s="222"/>
      <c r="I119" s="222"/>
      <c r="J119" s="222"/>
      <c r="K119" s="221"/>
    </row>
    <row r="120" spans="2:11" customFormat="1" ht="18.75" customHeight="1">
      <c r="B120" s="197"/>
      <c r="C120" s="197"/>
      <c r="D120" s="197"/>
      <c r="E120" s="197"/>
      <c r="F120" s="197"/>
      <c r="G120" s="197"/>
      <c r="H120" s="197"/>
      <c r="I120" s="197"/>
      <c r="J120" s="197"/>
      <c r="K120" s="197"/>
    </row>
    <row r="121" spans="2:11" customFormat="1" ht="7.5" customHeight="1">
      <c r="B121" s="224"/>
      <c r="C121" s="225"/>
      <c r="D121" s="225"/>
      <c r="E121" s="225"/>
      <c r="F121" s="225"/>
      <c r="G121" s="225"/>
      <c r="H121" s="225"/>
      <c r="I121" s="225"/>
      <c r="J121" s="225"/>
      <c r="K121" s="226"/>
    </row>
    <row r="122" spans="2:11" customFormat="1" ht="45" customHeight="1">
      <c r="B122" s="227"/>
      <c r="C122" s="353" t="s">
        <v>559</v>
      </c>
      <c r="D122" s="353"/>
      <c r="E122" s="353"/>
      <c r="F122" s="353"/>
      <c r="G122" s="353"/>
      <c r="H122" s="353"/>
      <c r="I122" s="353"/>
      <c r="J122" s="353"/>
      <c r="K122" s="228"/>
    </row>
    <row r="123" spans="2:11" customFormat="1" ht="17.25" customHeight="1">
      <c r="B123" s="229"/>
      <c r="C123" s="203" t="s">
        <v>505</v>
      </c>
      <c r="D123" s="203"/>
      <c r="E123" s="203"/>
      <c r="F123" s="203" t="s">
        <v>506</v>
      </c>
      <c r="G123" s="204"/>
      <c r="H123" s="203" t="s">
        <v>54</v>
      </c>
      <c r="I123" s="203" t="s">
        <v>57</v>
      </c>
      <c r="J123" s="203" t="s">
        <v>507</v>
      </c>
      <c r="K123" s="230"/>
    </row>
    <row r="124" spans="2:11" customFormat="1" ht="17.25" customHeight="1">
      <c r="B124" s="229"/>
      <c r="C124" s="205" t="s">
        <v>508</v>
      </c>
      <c r="D124" s="205"/>
      <c r="E124" s="205"/>
      <c r="F124" s="206" t="s">
        <v>509</v>
      </c>
      <c r="G124" s="207"/>
      <c r="H124" s="205"/>
      <c r="I124" s="205"/>
      <c r="J124" s="205" t="s">
        <v>510</v>
      </c>
      <c r="K124" s="230"/>
    </row>
    <row r="125" spans="2:11" customFormat="1" ht="5.25" customHeight="1">
      <c r="B125" s="231"/>
      <c r="C125" s="208"/>
      <c r="D125" s="208"/>
      <c r="E125" s="208"/>
      <c r="F125" s="208"/>
      <c r="G125" s="232"/>
      <c r="H125" s="208"/>
      <c r="I125" s="208"/>
      <c r="J125" s="208"/>
      <c r="K125" s="233"/>
    </row>
    <row r="126" spans="2:11" customFormat="1" ht="15" customHeight="1">
      <c r="B126" s="231"/>
      <c r="C126" s="190" t="s">
        <v>514</v>
      </c>
      <c r="D126" s="210"/>
      <c r="E126" s="210"/>
      <c r="F126" s="211" t="s">
        <v>511</v>
      </c>
      <c r="G126" s="190"/>
      <c r="H126" s="190" t="s">
        <v>551</v>
      </c>
      <c r="I126" s="190" t="s">
        <v>513</v>
      </c>
      <c r="J126" s="190">
        <v>120</v>
      </c>
      <c r="K126" s="234"/>
    </row>
    <row r="127" spans="2:11" customFormat="1" ht="15" customHeight="1">
      <c r="B127" s="231"/>
      <c r="C127" s="190" t="s">
        <v>560</v>
      </c>
      <c r="D127" s="190"/>
      <c r="E127" s="190"/>
      <c r="F127" s="211" t="s">
        <v>511</v>
      </c>
      <c r="G127" s="190"/>
      <c r="H127" s="190" t="s">
        <v>561</v>
      </c>
      <c r="I127" s="190" t="s">
        <v>513</v>
      </c>
      <c r="J127" s="190" t="s">
        <v>562</v>
      </c>
      <c r="K127" s="234"/>
    </row>
    <row r="128" spans="2:11" customFormat="1" ht="15" customHeight="1">
      <c r="B128" s="231"/>
      <c r="C128" s="190" t="s">
        <v>459</v>
      </c>
      <c r="D128" s="190"/>
      <c r="E128" s="190"/>
      <c r="F128" s="211" t="s">
        <v>511</v>
      </c>
      <c r="G128" s="190"/>
      <c r="H128" s="190" t="s">
        <v>563</v>
      </c>
      <c r="I128" s="190" t="s">
        <v>513</v>
      </c>
      <c r="J128" s="190" t="s">
        <v>562</v>
      </c>
      <c r="K128" s="234"/>
    </row>
    <row r="129" spans="2:11" customFormat="1" ht="15" customHeight="1">
      <c r="B129" s="231"/>
      <c r="C129" s="190" t="s">
        <v>522</v>
      </c>
      <c r="D129" s="190"/>
      <c r="E129" s="190"/>
      <c r="F129" s="211" t="s">
        <v>517</v>
      </c>
      <c r="G129" s="190"/>
      <c r="H129" s="190" t="s">
        <v>523</v>
      </c>
      <c r="I129" s="190" t="s">
        <v>513</v>
      </c>
      <c r="J129" s="190">
        <v>15</v>
      </c>
      <c r="K129" s="234"/>
    </row>
    <row r="130" spans="2:11" customFormat="1" ht="15" customHeight="1">
      <c r="B130" s="231"/>
      <c r="C130" s="190" t="s">
        <v>524</v>
      </c>
      <c r="D130" s="190"/>
      <c r="E130" s="190"/>
      <c r="F130" s="211" t="s">
        <v>517</v>
      </c>
      <c r="G130" s="190"/>
      <c r="H130" s="190" t="s">
        <v>525</v>
      </c>
      <c r="I130" s="190" t="s">
        <v>513</v>
      </c>
      <c r="J130" s="190">
        <v>15</v>
      </c>
      <c r="K130" s="234"/>
    </row>
    <row r="131" spans="2:11" customFormat="1" ht="15" customHeight="1">
      <c r="B131" s="231"/>
      <c r="C131" s="190" t="s">
        <v>526</v>
      </c>
      <c r="D131" s="190"/>
      <c r="E131" s="190"/>
      <c r="F131" s="211" t="s">
        <v>517</v>
      </c>
      <c r="G131" s="190"/>
      <c r="H131" s="190" t="s">
        <v>527</v>
      </c>
      <c r="I131" s="190" t="s">
        <v>513</v>
      </c>
      <c r="J131" s="190">
        <v>20</v>
      </c>
      <c r="K131" s="234"/>
    </row>
    <row r="132" spans="2:11" customFormat="1" ht="15" customHeight="1">
      <c r="B132" s="231"/>
      <c r="C132" s="190" t="s">
        <v>528</v>
      </c>
      <c r="D132" s="190"/>
      <c r="E132" s="190"/>
      <c r="F132" s="211" t="s">
        <v>517</v>
      </c>
      <c r="G132" s="190"/>
      <c r="H132" s="190" t="s">
        <v>529</v>
      </c>
      <c r="I132" s="190" t="s">
        <v>513</v>
      </c>
      <c r="J132" s="190">
        <v>20</v>
      </c>
      <c r="K132" s="234"/>
    </row>
    <row r="133" spans="2:11" customFormat="1" ht="15" customHeight="1">
      <c r="B133" s="231"/>
      <c r="C133" s="190" t="s">
        <v>516</v>
      </c>
      <c r="D133" s="190"/>
      <c r="E133" s="190"/>
      <c r="F133" s="211" t="s">
        <v>517</v>
      </c>
      <c r="G133" s="190"/>
      <c r="H133" s="190" t="s">
        <v>551</v>
      </c>
      <c r="I133" s="190" t="s">
        <v>513</v>
      </c>
      <c r="J133" s="190">
        <v>50</v>
      </c>
      <c r="K133" s="234"/>
    </row>
    <row r="134" spans="2:11" customFormat="1" ht="15" customHeight="1">
      <c r="B134" s="231"/>
      <c r="C134" s="190" t="s">
        <v>530</v>
      </c>
      <c r="D134" s="190"/>
      <c r="E134" s="190"/>
      <c r="F134" s="211" t="s">
        <v>517</v>
      </c>
      <c r="G134" s="190"/>
      <c r="H134" s="190" t="s">
        <v>551</v>
      </c>
      <c r="I134" s="190" t="s">
        <v>513</v>
      </c>
      <c r="J134" s="190">
        <v>50</v>
      </c>
      <c r="K134" s="234"/>
    </row>
    <row r="135" spans="2:11" customFormat="1" ht="15" customHeight="1">
      <c r="B135" s="231"/>
      <c r="C135" s="190" t="s">
        <v>536</v>
      </c>
      <c r="D135" s="190"/>
      <c r="E135" s="190"/>
      <c r="F135" s="211" t="s">
        <v>517</v>
      </c>
      <c r="G135" s="190"/>
      <c r="H135" s="190" t="s">
        <v>551</v>
      </c>
      <c r="I135" s="190" t="s">
        <v>513</v>
      </c>
      <c r="J135" s="190">
        <v>50</v>
      </c>
      <c r="K135" s="234"/>
    </row>
    <row r="136" spans="2:11" customFormat="1" ht="15" customHeight="1">
      <c r="B136" s="231"/>
      <c r="C136" s="190" t="s">
        <v>538</v>
      </c>
      <c r="D136" s="190"/>
      <c r="E136" s="190"/>
      <c r="F136" s="211" t="s">
        <v>517</v>
      </c>
      <c r="G136" s="190"/>
      <c r="H136" s="190" t="s">
        <v>551</v>
      </c>
      <c r="I136" s="190" t="s">
        <v>513</v>
      </c>
      <c r="J136" s="190">
        <v>50</v>
      </c>
      <c r="K136" s="234"/>
    </row>
    <row r="137" spans="2:11" customFormat="1" ht="15" customHeight="1">
      <c r="B137" s="231"/>
      <c r="C137" s="190" t="s">
        <v>539</v>
      </c>
      <c r="D137" s="190"/>
      <c r="E137" s="190"/>
      <c r="F137" s="211" t="s">
        <v>517</v>
      </c>
      <c r="G137" s="190"/>
      <c r="H137" s="190" t="s">
        <v>564</v>
      </c>
      <c r="I137" s="190" t="s">
        <v>513</v>
      </c>
      <c r="J137" s="190">
        <v>255</v>
      </c>
      <c r="K137" s="234"/>
    </row>
    <row r="138" spans="2:11" customFormat="1" ht="15" customHeight="1">
      <c r="B138" s="231"/>
      <c r="C138" s="190" t="s">
        <v>541</v>
      </c>
      <c r="D138" s="190"/>
      <c r="E138" s="190"/>
      <c r="F138" s="211" t="s">
        <v>511</v>
      </c>
      <c r="G138" s="190"/>
      <c r="H138" s="190" t="s">
        <v>565</v>
      </c>
      <c r="I138" s="190" t="s">
        <v>543</v>
      </c>
      <c r="J138" s="190"/>
      <c r="K138" s="234"/>
    </row>
    <row r="139" spans="2:11" customFormat="1" ht="15" customHeight="1">
      <c r="B139" s="231"/>
      <c r="C139" s="190" t="s">
        <v>544</v>
      </c>
      <c r="D139" s="190"/>
      <c r="E139" s="190"/>
      <c r="F139" s="211" t="s">
        <v>511</v>
      </c>
      <c r="G139" s="190"/>
      <c r="H139" s="190" t="s">
        <v>566</v>
      </c>
      <c r="I139" s="190" t="s">
        <v>546</v>
      </c>
      <c r="J139" s="190"/>
      <c r="K139" s="234"/>
    </row>
    <row r="140" spans="2:11" customFormat="1" ht="15" customHeight="1">
      <c r="B140" s="231"/>
      <c r="C140" s="190" t="s">
        <v>547</v>
      </c>
      <c r="D140" s="190"/>
      <c r="E140" s="190"/>
      <c r="F140" s="211" t="s">
        <v>511</v>
      </c>
      <c r="G140" s="190"/>
      <c r="H140" s="190" t="s">
        <v>547</v>
      </c>
      <c r="I140" s="190" t="s">
        <v>546</v>
      </c>
      <c r="J140" s="190"/>
      <c r="K140" s="234"/>
    </row>
    <row r="141" spans="2:11" customFormat="1" ht="15" customHeight="1">
      <c r="B141" s="231"/>
      <c r="C141" s="190" t="s">
        <v>38</v>
      </c>
      <c r="D141" s="190"/>
      <c r="E141" s="190"/>
      <c r="F141" s="211" t="s">
        <v>511</v>
      </c>
      <c r="G141" s="190"/>
      <c r="H141" s="190" t="s">
        <v>567</v>
      </c>
      <c r="I141" s="190" t="s">
        <v>546</v>
      </c>
      <c r="J141" s="190"/>
      <c r="K141" s="234"/>
    </row>
    <row r="142" spans="2:11" customFormat="1" ht="15" customHeight="1">
      <c r="B142" s="231"/>
      <c r="C142" s="190" t="s">
        <v>568</v>
      </c>
      <c r="D142" s="190"/>
      <c r="E142" s="190"/>
      <c r="F142" s="211" t="s">
        <v>511</v>
      </c>
      <c r="G142" s="190"/>
      <c r="H142" s="190" t="s">
        <v>569</v>
      </c>
      <c r="I142" s="190" t="s">
        <v>546</v>
      </c>
      <c r="J142" s="190"/>
      <c r="K142" s="234"/>
    </row>
    <row r="143" spans="2:11" customFormat="1" ht="15" customHeight="1">
      <c r="B143" s="235"/>
      <c r="C143" s="236"/>
      <c r="D143" s="236"/>
      <c r="E143" s="236"/>
      <c r="F143" s="236"/>
      <c r="G143" s="236"/>
      <c r="H143" s="236"/>
      <c r="I143" s="236"/>
      <c r="J143" s="236"/>
      <c r="K143" s="237"/>
    </row>
    <row r="144" spans="2:11" customFormat="1" ht="18.75" customHeight="1">
      <c r="B144" s="222"/>
      <c r="C144" s="222"/>
      <c r="D144" s="222"/>
      <c r="E144" s="222"/>
      <c r="F144" s="223"/>
      <c r="G144" s="222"/>
      <c r="H144" s="222"/>
      <c r="I144" s="222"/>
      <c r="J144" s="222"/>
      <c r="K144" s="222"/>
    </row>
    <row r="145" spans="2:11" customFormat="1" ht="18.75" customHeight="1">
      <c r="B145" s="197"/>
      <c r="C145" s="197"/>
      <c r="D145" s="197"/>
      <c r="E145" s="197"/>
      <c r="F145" s="197"/>
      <c r="G145" s="197"/>
      <c r="H145" s="197"/>
      <c r="I145" s="197"/>
      <c r="J145" s="197"/>
      <c r="K145" s="197"/>
    </row>
    <row r="146" spans="2:11" customFormat="1" ht="7.5" customHeight="1">
      <c r="B146" s="198"/>
      <c r="C146" s="199"/>
      <c r="D146" s="199"/>
      <c r="E146" s="199"/>
      <c r="F146" s="199"/>
      <c r="G146" s="199"/>
      <c r="H146" s="199"/>
      <c r="I146" s="199"/>
      <c r="J146" s="199"/>
      <c r="K146" s="200"/>
    </row>
    <row r="147" spans="2:11" customFormat="1" ht="45" customHeight="1">
      <c r="B147" s="201"/>
      <c r="C147" s="355" t="s">
        <v>570</v>
      </c>
      <c r="D147" s="355"/>
      <c r="E147" s="355"/>
      <c r="F147" s="355"/>
      <c r="G147" s="355"/>
      <c r="H147" s="355"/>
      <c r="I147" s="355"/>
      <c r="J147" s="355"/>
      <c r="K147" s="202"/>
    </row>
    <row r="148" spans="2:11" customFormat="1" ht="17.25" customHeight="1">
      <c r="B148" s="201"/>
      <c r="C148" s="203" t="s">
        <v>505</v>
      </c>
      <c r="D148" s="203"/>
      <c r="E148" s="203"/>
      <c r="F148" s="203" t="s">
        <v>506</v>
      </c>
      <c r="G148" s="204"/>
      <c r="H148" s="203" t="s">
        <v>54</v>
      </c>
      <c r="I148" s="203" t="s">
        <v>57</v>
      </c>
      <c r="J148" s="203" t="s">
        <v>507</v>
      </c>
      <c r="K148" s="202"/>
    </row>
    <row r="149" spans="2:11" customFormat="1" ht="17.25" customHeight="1">
      <c r="B149" s="201"/>
      <c r="C149" s="205" t="s">
        <v>508</v>
      </c>
      <c r="D149" s="205"/>
      <c r="E149" s="205"/>
      <c r="F149" s="206" t="s">
        <v>509</v>
      </c>
      <c r="G149" s="207"/>
      <c r="H149" s="205"/>
      <c r="I149" s="205"/>
      <c r="J149" s="205" t="s">
        <v>510</v>
      </c>
      <c r="K149" s="202"/>
    </row>
    <row r="150" spans="2:11" customFormat="1" ht="5.25" customHeight="1">
      <c r="B150" s="213"/>
      <c r="C150" s="208"/>
      <c r="D150" s="208"/>
      <c r="E150" s="208"/>
      <c r="F150" s="208"/>
      <c r="G150" s="209"/>
      <c r="H150" s="208"/>
      <c r="I150" s="208"/>
      <c r="J150" s="208"/>
      <c r="K150" s="234"/>
    </row>
    <row r="151" spans="2:11" customFormat="1" ht="15" customHeight="1">
      <c r="B151" s="213"/>
      <c r="C151" s="238" t="s">
        <v>514</v>
      </c>
      <c r="D151" s="190"/>
      <c r="E151" s="190"/>
      <c r="F151" s="239" t="s">
        <v>511</v>
      </c>
      <c r="G151" s="190"/>
      <c r="H151" s="238" t="s">
        <v>551</v>
      </c>
      <c r="I151" s="238" t="s">
        <v>513</v>
      </c>
      <c r="J151" s="238">
        <v>120</v>
      </c>
      <c r="K151" s="234"/>
    </row>
    <row r="152" spans="2:11" customFormat="1" ht="15" customHeight="1">
      <c r="B152" s="213"/>
      <c r="C152" s="238" t="s">
        <v>560</v>
      </c>
      <c r="D152" s="190"/>
      <c r="E152" s="190"/>
      <c r="F152" s="239" t="s">
        <v>511</v>
      </c>
      <c r="G152" s="190"/>
      <c r="H152" s="238" t="s">
        <v>571</v>
      </c>
      <c r="I152" s="238" t="s">
        <v>513</v>
      </c>
      <c r="J152" s="238" t="s">
        <v>562</v>
      </c>
      <c r="K152" s="234"/>
    </row>
    <row r="153" spans="2:11" customFormat="1" ht="15" customHeight="1">
      <c r="B153" s="213"/>
      <c r="C153" s="238" t="s">
        <v>459</v>
      </c>
      <c r="D153" s="190"/>
      <c r="E153" s="190"/>
      <c r="F153" s="239" t="s">
        <v>511</v>
      </c>
      <c r="G153" s="190"/>
      <c r="H153" s="238" t="s">
        <v>572</v>
      </c>
      <c r="I153" s="238" t="s">
        <v>513</v>
      </c>
      <c r="J153" s="238" t="s">
        <v>562</v>
      </c>
      <c r="K153" s="234"/>
    </row>
    <row r="154" spans="2:11" customFormat="1" ht="15" customHeight="1">
      <c r="B154" s="213"/>
      <c r="C154" s="238" t="s">
        <v>516</v>
      </c>
      <c r="D154" s="190"/>
      <c r="E154" s="190"/>
      <c r="F154" s="239" t="s">
        <v>517</v>
      </c>
      <c r="G154" s="190"/>
      <c r="H154" s="238" t="s">
        <v>551</v>
      </c>
      <c r="I154" s="238" t="s">
        <v>513</v>
      </c>
      <c r="J154" s="238">
        <v>50</v>
      </c>
      <c r="K154" s="234"/>
    </row>
    <row r="155" spans="2:11" customFormat="1" ht="15" customHeight="1">
      <c r="B155" s="213"/>
      <c r="C155" s="238" t="s">
        <v>519</v>
      </c>
      <c r="D155" s="190"/>
      <c r="E155" s="190"/>
      <c r="F155" s="239" t="s">
        <v>511</v>
      </c>
      <c r="G155" s="190"/>
      <c r="H155" s="238" t="s">
        <v>551</v>
      </c>
      <c r="I155" s="238" t="s">
        <v>521</v>
      </c>
      <c r="J155" s="238"/>
      <c r="K155" s="234"/>
    </row>
    <row r="156" spans="2:11" customFormat="1" ht="15" customHeight="1">
      <c r="B156" s="213"/>
      <c r="C156" s="238" t="s">
        <v>530</v>
      </c>
      <c r="D156" s="190"/>
      <c r="E156" s="190"/>
      <c r="F156" s="239" t="s">
        <v>517</v>
      </c>
      <c r="G156" s="190"/>
      <c r="H156" s="238" t="s">
        <v>551</v>
      </c>
      <c r="I156" s="238" t="s">
        <v>513</v>
      </c>
      <c r="J156" s="238">
        <v>50</v>
      </c>
      <c r="K156" s="234"/>
    </row>
    <row r="157" spans="2:11" customFormat="1" ht="15" customHeight="1">
      <c r="B157" s="213"/>
      <c r="C157" s="238" t="s">
        <v>538</v>
      </c>
      <c r="D157" s="190"/>
      <c r="E157" s="190"/>
      <c r="F157" s="239" t="s">
        <v>517</v>
      </c>
      <c r="G157" s="190"/>
      <c r="H157" s="238" t="s">
        <v>551</v>
      </c>
      <c r="I157" s="238" t="s">
        <v>513</v>
      </c>
      <c r="J157" s="238">
        <v>50</v>
      </c>
      <c r="K157" s="234"/>
    </row>
    <row r="158" spans="2:11" customFormat="1" ht="15" customHeight="1">
      <c r="B158" s="213"/>
      <c r="C158" s="238" t="s">
        <v>536</v>
      </c>
      <c r="D158" s="190"/>
      <c r="E158" s="190"/>
      <c r="F158" s="239" t="s">
        <v>517</v>
      </c>
      <c r="G158" s="190"/>
      <c r="H158" s="238" t="s">
        <v>551</v>
      </c>
      <c r="I158" s="238" t="s">
        <v>513</v>
      </c>
      <c r="J158" s="238">
        <v>50</v>
      </c>
      <c r="K158" s="234"/>
    </row>
    <row r="159" spans="2:11" customFormat="1" ht="15" customHeight="1">
      <c r="B159" s="213"/>
      <c r="C159" s="238" t="s">
        <v>82</v>
      </c>
      <c r="D159" s="190"/>
      <c r="E159" s="190"/>
      <c r="F159" s="239" t="s">
        <v>511</v>
      </c>
      <c r="G159" s="190"/>
      <c r="H159" s="238" t="s">
        <v>573</v>
      </c>
      <c r="I159" s="238" t="s">
        <v>513</v>
      </c>
      <c r="J159" s="238" t="s">
        <v>574</v>
      </c>
      <c r="K159" s="234"/>
    </row>
    <row r="160" spans="2:11" customFormat="1" ht="15" customHeight="1">
      <c r="B160" s="213"/>
      <c r="C160" s="238" t="s">
        <v>575</v>
      </c>
      <c r="D160" s="190"/>
      <c r="E160" s="190"/>
      <c r="F160" s="239" t="s">
        <v>511</v>
      </c>
      <c r="G160" s="190"/>
      <c r="H160" s="238" t="s">
        <v>576</v>
      </c>
      <c r="I160" s="238" t="s">
        <v>546</v>
      </c>
      <c r="J160" s="238"/>
      <c r="K160" s="234"/>
    </row>
    <row r="161" spans="2:11" customFormat="1" ht="15" customHeight="1">
      <c r="B161" s="240"/>
      <c r="C161" s="220"/>
      <c r="D161" s="220"/>
      <c r="E161" s="220"/>
      <c r="F161" s="220"/>
      <c r="G161" s="220"/>
      <c r="H161" s="220"/>
      <c r="I161" s="220"/>
      <c r="J161" s="220"/>
      <c r="K161" s="241"/>
    </row>
    <row r="162" spans="2:11" customFormat="1" ht="18.75" customHeight="1">
      <c r="B162" s="222"/>
      <c r="C162" s="232"/>
      <c r="D162" s="232"/>
      <c r="E162" s="232"/>
      <c r="F162" s="242"/>
      <c r="G162" s="232"/>
      <c r="H162" s="232"/>
      <c r="I162" s="232"/>
      <c r="J162" s="232"/>
      <c r="K162" s="222"/>
    </row>
    <row r="163" spans="2:11" customFormat="1" ht="18.75" customHeight="1">
      <c r="B163" s="197"/>
      <c r="C163" s="197"/>
      <c r="D163" s="197"/>
      <c r="E163" s="197"/>
      <c r="F163" s="197"/>
      <c r="G163" s="197"/>
      <c r="H163" s="197"/>
      <c r="I163" s="197"/>
      <c r="J163" s="197"/>
      <c r="K163" s="197"/>
    </row>
    <row r="164" spans="2:11" customFormat="1" ht="7.5" customHeight="1">
      <c r="B164" s="179"/>
      <c r="C164" s="180"/>
      <c r="D164" s="180"/>
      <c r="E164" s="180"/>
      <c r="F164" s="180"/>
      <c r="G164" s="180"/>
      <c r="H164" s="180"/>
      <c r="I164" s="180"/>
      <c r="J164" s="180"/>
      <c r="K164" s="181"/>
    </row>
    <row r="165" spans="2:11" customFormat="1" ht="45" customHeight="1">
      <c r="B165" s="182"/>
      <c r="C165" s="353" t="s">
        <v>577</v>
      </c>
      <c r="D165" s="353"/>
      <c r="E165" s="353"/>
      <c r="F165" s="353"/>
      <c r="G165" s="353"/>
      <c r="H165" s="353"/>
      <c r="I165" s="353"/>
      <c r="J165" s="353"/>
      <c r="K165" s="183"/>
    </row>
    <row r="166" spans="2:11" customFormat="1" ht="17.25" customHeight="1">
      <c r="B166" s="182"/>
      <c r="C166" s="203" t="s">
        <v>505</v>
      </c>
      <c r="D166" s="203"/>
      <c r="E166" s="203"/>
      <c r="F166" s="203" t="s">
        <v>506</v>
      </c>
      <c r="G166" s="243"/>
      <c r="H166" s="244" t="s">
        <v>54</v>
      </c>
      <c r="I166" s="244" t="s">
        <v>57</v>
      </c>
      <c r="J166" s="203" t="s">
        <v>507</v>
      </c>
      <c r="K166" s="183"/>
    </row>
    <row r="167" spans="2:11" customFormat="1" ht="17.25" customHeight="1">
      <c r="B167" s="184"/>
      <c r="C167" s="205" t="s">
        <v>508</v>
      </c>
      <c r="D167" s="205"/>
      <c r="E167" s="205"/>
      <c r="F167" s="206" t="s">
        <v>509</v>
      </c>
      <c r="G167" s="245"/>
      <c r="H167" s="246"/>
      <c r="I167" s="246"/>
      <c r="J167" s="205" t="s">
        <v>510</v>
      </c>
      <c r="K167" s="185"/>
    </row>
    <row r="168" spans="2:11" customFormat="1" ht="5.25" customHeight="1">
      <c r="B168" s="213"/>
      <c r="C168" s="208"/>
      <c r="D168" s="208"/>
      <c r="E168" s="208"/>
      <c r="F168" s="208"/>
      <c r="G168" s="209"/>
      <c r="H168" s="208"/>
      <c r="I168" s="208"/>
      <c r="J168" s="208"/>
      <c r="K168" s="234"/>
    </row>
    <row r="169" spans="2:11" customFormat="1" ht="15" customHeight="1">
      <c r="B169" s="213"/>
      <c r="C169" s="190" t="s">
        <v>514</v>
      </c>
      <c r="D169" s="190"/>
      <c r="E169" s="190"/>
      <c r="F169" s="211" t="s">
        <v>511</v>
      </c>
      <c r="G169" s="190"/>
      <c r="H169" s="190" t="s">
        <v>551</v>
      </c>
      <c r="I169" s="190" t="s">
        <v>513</v>
      </c>
      <c r="J169" s="190">
        <v>120</v>
      </c>
      <c r="K169" s="234"/>
    </row>
    <row r="170" spans="2:11" customFormat="1" ht="15" customHeight="1">
      <c r="B170" s="213"/>
      <c r="C170" s="190" t="s">
        <v>560</v>
      </c>
      <c r="D170" s="190"/>
      <c r="E170" s="190"/>
      <c r="F170" s="211" t="s">
        <v>511</v>
      </c>
      <c r="G170" s="190"/>
      <c r="H170" s="190" t="s">
        <v>561</v>
      </c>
      <c r="I170" s="190" t="s">
        <v>513</v>
      </c>
      <c r="J170" s="190" t="s">
        <v>562</v>
      </c>
      <c r="K170" s="234"/>
    </row>
    <row r="171" spans="2:11" customFormat="1" ht="15" customHeight="1">
      <c r="B171" s="213"/>
      <c r="C171" s="190" t="s">
        <v>459</v>
      </c>
      <c r="D171" s="190"/>
      <c r="E171" s="190"/>
      <c r="F171" s="211" t="s">
        <v>511</v>
      </c>
      <c r="G171" s="190"/>
      <c r="H171" s="190" t="s">
        <v>578</v>
      </c>
      <c r="I171" s="190" t="s">
        <v>513</v>
      </c>
      <c r="J171" s="190" t="s">
        <v>562</v>
      </c>
      <c r="K171" s="234"/>
    </row>
    <row r="172" spans="2:11" customFormat="1" ht="15" customHeight="1">
      <c r="B172" s="213"/>
      <c r="C172" s="190" t="s">
        <v>516</v>
      </c>
      <c r="D172" s="190"/>
      <c r="E172" s="190"/>
      <c r="F172" s="211" t="s">
        <v>517</v>
      </c>
      <c r="G172" s="190"/>
      <c r="H172" s="190" t="s">
        <v>578</v>
      </c>
      <c r="I172" s="190" t="s">
        <v>513</v>
      </c>
      <c r="J172" s="190">
        <v>50</v>
      </c>
      <c r="K172" s="234"/>
    </row>
    <row r="173" spans="2:11" customFormat="1" ht="15" customHeight="1">
      <c r="B173" s="213"/>
      <c r="C173" s="190" t="s">
        <v>519</v>
      </c>
      <c r="D173" s="190"/>
      <c r="E173" s="190"/>
      <c r="F173" s="211" t="s">
        <v>511</v>
      </c>
      <c r="G173" s="190"/>
      <c r="H173" s="190" t="s">
        <v>578</v>
      </c>
      <c r="I173" s="190" t="s">
        <v>521</v>
      </c>
      <c r="J173" s="190"/>
      <c r="K173" s="234"/>
    </row>
    <row r="174" spans="2:11" customFormat="1" ht="15" customHeight="1">
      <c r="B174" s="213"/>
      <c r="C174" s="190" t="s">
        <v>530</v>
      </c>
      <c r="D174" s="190"/>
      <c r="E174" s="190"/>
      <c r="F174" s="211" t="s">
        <v>517</v>
      </c>
      <c r="G174" s="190"/>
      <c r="H174" s="190" t="s">
        <v>578</v>
      </c>
      <c r="I174" s="190" t="s">
        <v>513</v>
      </c>
      <c r="J174" s="190">
        <v>50</v>
      </c>
      <c r="K174" s="234"/>
    </row>
    <row r="175" spans="2:11" customFormat="1" ht="15" customHeight="1">
      <c r="B175" s="213"/>
      <c r="C175" s="190" t="s">
        <v>538</v>
      </c>
      <c r="D175" s="190"/>
      <c r="E175" s="190"/>
      <c r="F175" s="211" t="s">
        <v>517</v>
      </c>
      <c r="G175" s="190"/>
      <c r="H175" s="190" t="s">
        <v>578</v>
      </c>
      <c r="I175" s="190" t="s">
        <v>513</v>
      </c>
      <c r="J175" s="190">
        <v>50</v>
      </c>
      <c r="K175" s="234"/>
    </row>
    <row r="176" spans="2:11" customFormat="1" ht="15" customHeight="1">
      <c r="B176" s="213"/>
      <c r="C176" s="190" t="s">
        <v>536</v>
      </c>
      <c r="D176" s="190"/>
      <c r="E176" s="190"/>
      <c r="F176" s="211" t="s">
        <v>517</v>
      </c>
      <c r="G176" s="190"/>
      <c r="H176" s="190" t="s">
        <v>578</v>
      </c>
      <c r="I176" s="190" t="s">
        <v>513</v>
      </c>
      <c r="J176" s="190">
        <v>50</v>
      </c>
      <c r="K176" s="234"/>
    </row>
    <row r="177" spans="2:11" customFormat="1" ht="15" customHeight="1">
      <c r="B177" s="213"/>
      <c r="C177" s="190" t="s">
        <v>104</v>
      </c>
      <c r="D177" s="190"/>
      <c r="E177" s="190"/>
      <c r="F177" s="211" t="s">
        <v>511</v>
      </c>
      <c r="G177" s="190"/>
      <c r="H177" s="190" t="s">
        <v>579</v>
      </c>
      <c r="I177" s="190" t="s">
        <v>580</v>
      </c>
      <c r="J177" s="190"/>
      <c r="K177" s="234"/>
    </row>
    <row r="178" spans="2:11" customFormat="1" ht="15" customHeight="1">
      <c r="B178" s="213"/>
      <c r="C178" s="190" t="s">
        <v>57</v>
      </c>
      <c r="D178" s="190"/>
      <c r="E178" s="190"/>
      <c r="F178" s="211" t="s">
        <v>511</v>
      </c>
      <c r="G178" s="190"/>
      <c r="H178" s="190" t="s">
        <v>581</v>
      </c>
      <c r="I178" s="190" t="s">
        <v>582</v>
      </c>
      <c r="J178" s="190">
        <v>1</v>
      </c>
      <c r="K178" s="234"/>
    </row>
    <row r="179" spans="2:11" customFormat="1" ht="15" customHeight="1">
      <c r="B179" s="213"/>
      <c r="C179" s="190" t="s">
        <v>53</v>
      </c>
      <c r="D179" s="190"/>
      <c r="E179" s="190"/>
      <c r="F179" s="211" t="s">
        <v>511</v>
      </c>
      <c r="G179" s="190"/>
      <c r="H179" s="190" t="s">
        <v>583</v>
      </c>
      <c r="I179" s="190" t="s">
        <v>513</v>
      </c>
      <c r="J179" s="190">
        <v>20</v>
      </c>
      <c r="K179" s="234"/>
    </row>
    <row r="180" spans="2:11" customFormat="1" ht="15" customHeight="1">
      <c r="B180" s="213"/>
      <c r="C180" s="190" t="s">
        <v>54</v>
      </c>
      <c r="D180" s="190"/>
      <c r="E180" s="190"/>
      <c r="F180" s="211" t="s">
        <v>511</v>
      </c>
      <c r="G180" s="190"/>
      <c r="H180" s="190" t="s">
        <v>584</v>
      </c>
      <c r="I180" s="190" t="s">
        <v>513</v>
      </c>
      <c r="J180" s="190">
        <v>255</v>
      </c>
      <c r="K180" s="234"/>
    </row>
    <row r="181" spans="2:11" customFormat="1" ht="15" customHeight="1">
      <c r="B181" s="213"/>
      <c r="C181" s="190" t="s">
        <v>105</v>
      </c>
      <c r="D181" s="190"/>
      <c r="E181" s="190"/>
      <c r="F181" s="211" t="s">
        <v>511</v>
      </c>
      <c r="G181" s="190"/>
      <c r="H181" s="190" t="s">
        <v>475</v>
      </c>
      <c r="I181" s="190" t="s">
        <v>513</v>
      </c>
      <c r="J181" s="190">
        <v>10</v>
      </c>
      <c r="K181" s="234"/>
    </row>
    <row r="182" spans="2:11" customFormat="1" ht="15" customHeight="1">
      <c r="B182" s="213"/>
      <c r="C182" s="190" t="s">
        <v>106</v>
      </c>
      <c r="D182" s="190"/>
      <c r="E182" s="190"/>
      <c r="F182" s="211" t="s">
        <v>511</v>
      </c>
      <c r="G182" s="190"/>
      <c r="H182" s="190" t="s">
        <v>585</v>
      </c>
      <c r="I182" s="190" t="s">
        <v>546</v>
      </c>
      <c r="J182" s="190"/>
      <c r="K182" s="234"/>
    </row>
    <row r="183" spans="2:11" customFormat="1" ht="15" customHeight="1">
      <c r="B183" s="213"/>
      <c r="C183" s="190" t="s">
        <v>586</v>
      </c>
      <c r="D183" s="190"/>
      <c r="E183" s="190"/>
      <c r="F183" s="211" t="s">
        <v>511</v>
      </c>
      <c r="G183" s="190"/>
      <c r="H183" s="190" t="s">
        <v>587</v>
      </c>
      <c r="I183" s="190" t="s">
        <v>546</v>
      </c>
      <c r="J183" s="190"/>
      <c r="K183" s="234"/>
    </row>
    <row r="184" spans="2:11" customFormat="1" ht="15" customHeight="1">
      <c r="B184" s="213"/>
      <c r="C184" s="190" t="s">
        <v>575</v>
      </c>
      <c r="D184" s="190"/>
      <c r="E184" s="190"/>
      <c r="F184" s="211" t="s">
        <v>511</v>
      </c>
      <c r="G184" s="190"/>
      <c r="H184" s="190" t="s">
        <v>588</v>
      </c>
      <c r="I184" s="190" t="s">
        <v>546</v>
      </c>
      <c r="J184" s="190"/>
      <c r="K184" s="234"/>
    </row>
    <row r="185" spans="2:11" customFormat="1" ht="15" customHeight="1">
      <c r="B185" s="213"/>
      <c r="C185" s="190" t="s">
        <v>108</v>
      </c>
      <c r="D185" s="190"/>
      <c r="E185" s="190"/>
      <c r="F185" s="211" t="s">
        <v>517</v>
      </c>
      <c r="G185" s="190"/>
      <c r="H185" s="190" t="s">
        <v>589</v>
      </c>
      <c r="I185" s="190" t="s">
        <v>513</v>
      </c>
      <c r="J185" s="190">
        <v>50</v>
      </c>
      <c r="K185" s="234"/>
    </row>
    <row r="186" spans="2:11" customFormat="1" ht="15" customHeight="1">
      <c r="B186" s="213"/>
      <c r="C186" s="190" t="s">
        <v>590</v>
      </c>
      <c r="D186" s="190"/>
      <c r="E186" s="190"/>
      <c r="F186" s="211" t="s">
        <v>517</v>
      </c>
      <c r="G186" s="190"/>
      <c r="H186" s="190" t="s">
        <v>591</v>
      </c>
      <c r="I186" s="190" t="s">
        <v>592</v>
      </c>
      <c r="J186" s="190"/>
      <c r="K186" s="234"/>
    </row>
    <row r="187" spans="2:11" customFormat="1" ht="15" customHeight="1">
      <c r="B187" s="213"/>
      <c r="C187" s="190" t="s">
        <v>593</v>
      </c>
      <c r="D187" s="190"/>
      <c r="E187" s="190"/>
      <c r="F187" s="211" t="s">
        <v>517</v>
      </c>
      <c r="G187" s="190"/>
      <c r="H187" s="190" t="s">
        <v>594</v>
      </c>
      <c r="I187" s="190" t="s">
        <v>592</v>
      </c>
      <c r="J187" s="190"/>
      <c r="K187" s="234"/>
    </row>
    <row r="188" spans="2:11" customFormat="1" ht="15" customHeight="1">
      <c r="B188" s="213"/>
      <c r="C188" s="190" t="s">
        <v>595</v>
      </c>
      <c r="D188" s="190"/>
      <c r="E188" s="190"/>
      <c r="F188" s="211" t="s">
        <v>517</v>
      </c>
      <c r="G188" s="190"/>
      <c r="H188" s="190" t="s">
        <v>596</v>
      </c>
      <c r="I188" s="190" t="s">
        <v>592</v>
      </c>
      <c r="J188" s="190"/>
      <c r="K188" s="234"/>
    </row>
    <row r="189" spans="2:11" customFormat="1" ht="15" customHeight="1">
      <c r="B189" s="213"/>
      <c r="C189" s="247" t="s">
        <v>597</v>
      </c>
      <c r="D189" s="190"/>
      <c r="E189" s="190"/>
      <c r="F189" s="211" t="s">
        <v>517</v>
      </c>
      <c r="G189" s="190"/>
      <c r="H189" s="190" t="s">
        <v>598</v>
      </c>
      <c r="I189" s="190" t="s">
        <v>599</v>
      </c>
      <c r="J189" s="248" t="s">
        <v>600</v>
      </c>
      <c r="K189" s="234"/>
    </row>
    <row r="190" spans="2:11" customFormat="1" ht="15" customHeight="1">
      <c r="B190" s="249"/>
      <c r="C190" s="250" t="s">
        <v>601</v>
      </c>
      <c r="D190" s="251"/>
      <c r="E190" s="251"/>
      <c r="F190" s="252" t="s">
        <v>517</v>
      </c>
      <c r="G190" s="251"/>
      <c r="H190" s="251" t="s">
        <v>602</v>
      </c>
      <c r="I190" s="251" t="s">
        <v>599</v>
      </c>
      <c r="J190" s="253" t="s">
        <v>600</v>
      </c>
      <c r="K190" s="254"/>
    </row>
    <row r="191" spans="2:11" customFormat="1" ht="15" customHeight="1">
      <c r="B191" s="213"/>
      <c r="C191" s="247" t="s">
        <v>42</v>
      </c>
      <c r="D191" s="190"/>
      <c r="E191" s="190"/>
      <c r="F191" s="211" t="s">
        <v>511</v>
      </c>
      <c r="G191" s="190"/>
      <c r="H191" s="187" t="s">
        <v>603</v>
      </c>
      <c r="I191" s="190" t="s">
        <v>604</v>
      </c>
      <c r="J191" s="190"/>
      <c r="K191" s="234"/>
    </row>
    <row r="192" spans="2:11" customFormat="1" ht="15" customHeight="1">
      <c r="B192" s="213"/>
      <c r="C192" s="247" t="s">
        <v>605</v>
      </c>
      <c r="D192" s="190"/>
      <c r="E192" s="190"/>
      <c r="F192" s="211" t="s">
        <v>511</v>
      </c>
      <c r="G192" s="190"/>
      <c r="H192" s="190" t="s">
        <v>606</v>
      </c>
      <c r="I192" s="190" t="s">
        <v>546</v>
      </c>
      <c r="J192" s="190"/>
      <c r="K192" s="234"/>
    </row>
    <row r="193" spans="2:11" customFormat="1" ht="15" customHeight="1">
      <c r="B193" s="213"/>
      <c r="C193" s="247" t="s">
        <v>607</v>
      </c>
      <c r="D193" s="190"/>
      <c r="E193" s="190"/>
      <c r="F193" s="211" t="s">
        <v>511</v>
      </c>
      <c r="G193" s="190"/>
      <c r="H193" s="190" t="s">
        <v>608</v>
      </c>
      <c r="I193" s="190" t="s">
        <v>546</v>
      </c>
      <c r="J193" s="190"/>
      <c r="K193" s="234"/>
    </row>
    <row r="194" spans="2:11" customFormat="1" ht="15" customHeight="1">
      <c r="B194" s="213"/>
      <c r="C194" s="247" t="s">
        <v>609</v>
      </c>
      <c r="D194" s="190"/>
      <c r="E194" s="190"/>
      <c r="F194" s="211" t="s">
        <v>517</v>
      </c>
      <c r="G194" s="190"/>
      <c r="H194" s="190" t="s">
        <v>610</v>
      </c>
      <c r="I194" s="190" t="s">
        <v>546</v>
      </c>
      <c r="J194" s="190"/>
      <c r="K194" s="234"/>
    </row>
    <row r="195" spans="2:11" customFormat="1" ht="15" customHeight="1">
      <c r="B195" s="240"/>
      <c r="C195" s="255"/>
      <c r="D195" s="220"/>
      <c r="E195" s="220"/>
      <c r="F195" s="220"/>
      <c r="G195" s="220"/>
      <c r="H195" s="220"/>
      <c r="I195" s="220"/>
      <c r="J195" s="220"/>
      <c r="K195" s="241"/>
    </row>
    <row r="196" spans="2:11" customFormat="1" ht="18.75" customHeight="1">
      <c r="B196" s="222"/>
      <c r="C196" s="232"/>
      <c r="D196" s="232"/>
      <c r="E196" s="232"/>
      <c r="F196" s="242"/>
      <c r="G196" s="232"/>
      <c r="H196" s="232"/>
      <c r="I196" s="232"/>
      <c r="J196" s="232"/>
      <c r="K196" s="222"/>
    </row>
    <row r="197" spans="2:11" customFormat="1" ht="18.75" customHeight="1">
      <c r="B197" s="222"/>
      <c r="C197" s="232"/>
      <c r="D197" s="232"/>
      <c r="E197" s="232"/>
      <c r="F197" s="242"/>
      <c r="G197" s="232"/>
      <c r="H197" s="232"/>
      <c r="I197" s="232"/>
      <c r="J197" s="232"/>
      <c r="K197" s="222"/>
    </row>
    <row r="198" spans="2:11" customFormat="1" ht="18.75" customHeight="1">
      <c r="B198" s="197"/>
      <c r="C198" s="197"/>
      <c r="D198" s="197"/>
      <c r="E198" s="197"/>
      <c r="F198" s="197"/>
      <c r="G198" s="197"/>
      <c r="H198" s="197"/>
      <c r="I198" s="197"/>
      <c r="J198" s="197"/>
      <c r="K198" s="197"/>
    </row>
    <row r="199" spans="2:11" customFormat="1" ht="13.5">
      <c r="B199" s="179"/>
      <c r="C199" s="180"/>
      <c r="D199" s="180"/>
      <c r="E199" s="180"/>
      <c r="F199" s="180"/>
      <c r="G199" s="180"/>
      <c r="H199" s="180"/>
      <c r="I199" s="180"/>
      <c r="J199" s="180"/>
      <c r="K199" s="181"/>
    </row>
    <row r="200" spans="2:11" customFormat="1" ht="21">
      <c r="B200" s="182"/>
      <c r="C200" s="353" t="s">
        <v>611</v>
      </c>
      <c r="D200" s="353"/>
      <c r="E200" s="353"/>
      <c r="F200" s="353"/>
      <c r="G200" s="353"/>
      <c r="H200" s="353"/>
      <c r="I200" s="353"/>
      <c r="J200" s="353"/>
      <c r="K200" s="183"/>
    </row>
    <row r="201" spans="2:11" customFormat="1" ht="25.5" customHeight="1">
      <c r="B201" s="182"/>
      <c r="C201" s="256" t="s">
        <v>612</v>
      </c>
      <c r="D201" s="256"/>
      <c r="E201" s="256"/>
      <c r="F201" s="256" t="s">
        <v>613</v>
      </c>
      <c r="G201" s="257"/>
      <c r="H201" s="356" t="s">
        <v>614</v>
      </c>
      <c r="I201" s="356"/>
      <c r="J201" s="356"/>
      <c r="K201" s="183"/>
    </row>
    <row r="202" spans="2:11" customFormat="1" ht="5.25" customHeight="1">
      <c r="B202" s="213"/>
      <c r="C202" s="208"/>
      <c r="D202" s="208"/>
      <c r="E202" s="208"/>
      <c r="F202" s="208"/>
      <c r="G202" s="232"/>
      <c r="H202" s="208"/>
      <c r="I202" s="208"/>
      <c r="J202" s="208"/>
      <c r="K202" s="234"/>
    </row>
    <row r="203" spans="2:11" customFormat="1" ht="15" customHeight="1">
      <c r="B203" s="213"/>
      <c r="C203" s="190" t="s">
        <v>604</v>
      </c>
      <c r="D203" s="190"/>
      <c r="E203" s="190"/>
      <c r="F203" s="211" t="s">
        <v>43</v>
      </c>
      <c r="G203" s="190"/>
      <c r="H203" s="357" t="s">
        <v>615</v>
      </c>
      <c r="I203" s="357"/>
      <c r="J203" s="357"/>
      <c r="K203" s="234"/>
    </row>
    <row r="204" spans="2:11" customFormat="1" ht="15" customHeight="1">
      <c r="B204" s="213"/>
      <c r="C204" s="190"/>
      <c r="D204" s="190"/>
      <c r="E204" s="190"/>
      <c r="F204" s="211" t="s">
        <v>44</v>
      </c>
      <c r="G204" s="190"/>
      <c r="H204" s="357" t="s">
        <v>616</v>
      </c>
      <c r="I204" s="357"/>
      <c r="J204" s="357"/>
      <c r="K204" s="234"/>
    </row>
    <row r="205" spans="2:11" customFormat="1" ht="15" customHeight="1">
      <c r="B205" s="213"/>
      <c r="C205" s="190"/>
      <c r="D205" s="190"/>
      <c r="E205" s="190"/>
      <c r="F205" s="211" t="s">
        <v>47</v>
      </c>
      <c r="G205" s="190"/>
      <c r="H205" s="357" t="s">
        <v>617</v>
      </c>
      <c r="I205" s="357"/>
      <c r="J205" s="357"/>
      <c r="K205" s="234"/>
    </row>
    <row r="206" spans="2:11" customFormat="1" ht="15" customHeight="1">
      <c r="B206" s="213"/>
      <c r="C206" s="190"/>
      <c r="D206" s="190"/>
      <c r="E206" s="190"/>
      <c r="F206" s="211" t="s">
        <v>45</v>
      </c>
      <c r="G206" s="190"/>
      <c r="H206" s="357" t="s">
        <v>618</v>
      </c>
      <c r="I206" s="357"/>
      <c r="J206" s="357"/>
      <c r="K206" s="234"/>
    </row>
    <row r="207" spans="2:11" customFormat="1" ht="15" customHeight="1">
      <c r="B207" s="213"/>
      <c r="C207" s="190"/>
      <c r="D207" s="190"/>
      <c r="E207" s="190"/>
      <c r="F207" s="211" t="s">
        <v>46</v>
      </c>
      <c r="G207" s="190"/>
      <c r="H207" s="357" t="s">
        <v>619</v>
      </c>
      <c r="I207" s="357"/>
      <c r="J207" s="357"/>
      <c r="K207" s="234"/>
    </row>
    <row r="208" spans="2:11" customFormat="1" ht="15" customHeight="1">
      <c r="B208" s="213"/>
      <c r="C208" s="190"/>
      <c r="D208" s="190"/>
      <c r="E208" s="190"/>
      <c r="F208" s="211"/>
      <c r="G208" s="190"/>
      <c r="H208" s="190"/>
      <c r="I208" s="190"/>
      <c r="J208" s="190"/>
      <c r="K208" s="234"/>
    </row>
    <row r="209" spans="2:11" customFormat="1" ht="15" customHeight="1">
      <c r="B209" s="213"/>
      <c r="C209" s="190" t="s">
        <v>558</v>
      </c>
      <c r="D209" s="190"/>
      <c r="E209" s="190"/>
      <c r="F209" s="211" t="s">
        <v>76</v>
      </c>
      <c r="G209" s="190"/>
      <c r="H209" s="357" t="s">
        <v>620</v>
      </c>
      <c r="I209" s="357"/>
      <c r="J209" s="357"/>
      <c r="K209" s="234"/>
    </row>
    <row r="210" spans="2:11" customFormat="1" ht="15" customHeight="1">
      <c r="B210" s="213"/>
      <c r="C210" s="190"/>
      <c r="D210" s="190"/>
      <c r="E210" s="190"/>
      <c r="F210" s="211" t="s">
        <v>453</v>
      </c>
      <c r="G210" s="190"/>
      <c r="H210" s="357" t="s">
        <v>454</v>
      </c>
      <c r="I210" s="357"/>
      <c r="J210" s="357"/>
      <c r="K210" s="234"/>
    </row>
    <row r="211" spans="2:11" customFormat="1" ht="15" customHeight="1">
      <c r="B211" s="213"/>
      <c r="C211" s="190"/>
      <c r="D211" s="190"/>
      <c r="E211" s="190"/>
      <c r="F211" s="211" t="s">
        <v>451</v>
      </c>
      <c r="G211" s="190"/>
      <c r="H211" s="357" t="s">
        <v>621</v>
      </c>
      <c r="I211" s="357"/>
      <c r="J211" s="357"/>
      <c r="K211" s="234"/>
    </row>
    <row r="212" spans="2:11" customFormat="1" ht="15" customHeight="1">
      <c r="B212" s="258"/>
      <c r="C212" s="190"/>
      <c r="D212" s="190"/>
      <c r="E212" s="190"/>
      <c r="F212" s="211" t="s">
        <v>455</v>
      </c>
      <c r="G212" s="247"/>
      <c r="H212" s="358" t="s">
        <v>456</v>
      </c>
      <c r="I212" s="358"/>
      <c r="J212" s="358"/>
      <c r="K212" s="259"/>
    </row>
    <row r="213" spans="2:11" customFormat="1" ht="15" customHeight="1">
      <c r="B213" s="258"/>
      <c r="C213" s="190"/>
      <c r="D213" s="190"/>
      <c r="E213" s="190"/>
      <c r="F213" s="211" t="s">
        <v>457</v>
      </c>
      <c r="G213" s="247"/>
      <c r="H213" s="358" t="s">
        <v>622</v>
      </c>
      <c r="I213" s="358"/>
      <c r="J213" s="358"/>
      <c r="K213" s="259"/>
    </row>
    <row r="214" spans="2:11" customFormat="1" ht="15" customHeight="1">
      <c r="B214" s="258"/>
      <c r="C214" s="190"/>
      <c r="D214" s="190"/>
      <c r="E214" s="190"/>
      <c r="F214" s="211"/>
      <c r="G214" s="247"/>
      <c r="H214" s="238"/>
      <c r="I214" s="238"/>
      <c r="J214" s="238"/>
      <c r="K214" s="259"/>
    </row>
    <row r="215" spans="2:11" customFormat="1" ht="15" customHeight="1">
      <c r="B215" s="258"/>
      <c r="C215" s="190" t="s">
        <v>582</v>
      </c>
      <c r="D215" s="190"/>
      <c r="E215" s="190"/>
      <c r="F215" s="211">
        <v>1</v>
      </c>
      <c r="G215" s="247"/>
      <c r="H215" s="358" t="s">
        <v>623</v>
      </c>
      <c r="I215" s="358"/>
      <c r="J215" s="358"/>
      <c r="K215" s="259"/>
    </row>
    <row r="216" spans="2:11" customFormat="1" ht="15" customHeight="1">
      <c r="B216" s="258"/>
      <c r="C216" s="190"/>
      <c r="D216" s="190"/>
      <c r="E216" s="190"/>
      <c r="F216" s="211">
        <v>2</v>
      </c>
      <c r="G216" s="247"/>
      <c r="H216" s="358" t="s">
        <v>624</v>
      </c>
      <c r="I216" s="358"/>
      <c r="J216" s="358"/>
      <c r="K216" s="259"/>
    </row>
    <row r="217" spans="2:11" customFormat="1" ht="15" customHeight="1">
      <c r="B217" s="258"/>
      <c r="C217" s="190"/>
      <c r="D217" s="190"/>
      <c r="E217" s="190"/>
      <c r="F217" s="211">
        <v>3</v>
      </c>
      <c r="G217" s="247"/>
      <c r="H217" s="358" t="s">
        <v>625</v>
      </c>
      <c r="I217" s="358"/>
      <c r="J217" s="358"/>
      <c r="K217" s="259"/>
    </row>
    <row r="218" spans="2:11" customFormat="1" ht="15" customHeight="1">
      <c r="B218" s="258"/>
      <c r="C218" s="190"/>
      <c r="D218" s="190"/>
      <c r="E218" s="190"/>
      <c r="F218" s="211">
        <v>4</v>
      </c>
      <c r="G218" s="247"/>
      <c r="H218" s="358" t="s">
        <v>626</v>
      </c>
      <c r="I218" s="358"/>
      <c r="J218" s="358"/>
      <c r="K218" s="259"/>
    </row>
    <row r="219" spans="2:11" customFormat="1" ht="12.75" customHeight="1">
      <c r="B219" s="260"/>
      <c r="C219" s="261"/>
      <c r="D219" s="261"/>
      <c r="E219" s="261"/>
      <c r="F219" s="261"/>
      <c r="G219" s="261"/>
      <c r="H219" s="261"/>
      <c r="I219" s="261"/>
      <c r="J219" s="261"/>
      <c r="K219" s="262"/>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5</vt:i4>
      </vt:variant>
    </vt:vector>
  </HeadingPairs>
  <TitlesOfParts>
    <vt:vector size="9" baseType="lpstr">
      <vt:lpstr>Rekapitulace stavby</vt:lpstr>
      <vt:lpstr>24043 - 24043 - Zpřístupn...</vt:lpstr>
      <vt:lpstr>Radnice věž ESIL</vt:lpstr>
      <vt:lpstr>Pokyny pro vyplnění</vt:lpstr>
      <vt:lpstr>'24043 - 24043 - Zpřístupn...'!Názvy_tisku</vt:lpstr>
      <vt:lpstr>'Rekapitulace stavby'!Názvy_tisku</vt:lpstr>
      <vt:lpstr>'24043 - 24043 - Zpřístupn...'!Oblast_tisku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PC30-RUDA\PC30</dc:creator>
  <cp:lastModifiedBy>Ing. Zuzana Kapalínová</cp:lastModifiedBy>
  <dcterms:created xsi:type="dcterms:W3CDTF">2025-04-03T11:44:14Z</dcterms:created>
  <dcterms:modified xsi:type="dcterms:W3CDTF">2025-11-10T13:13:18Z</dcterms:modified>
</cp:coreProperties>
</file>