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ACpr_office\NAB\0_obce\MU tURNOV 2021\stavebni upravy odbornych uceben ZS Turnov\UPRAVA UCEBNY FYZIKY 2024\nove vyberko 2025 vzorce\"/>
    </mc:Choice>
  </mc:AlternateContent>
  <xr:revisionPtr revIDLastSave="0" documentId="13_ncr:1_{D31A48D9-AEFD-4BD6-B854-8C89B34E91E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ASŘ - UČEBNA FYZIKY_Změna..." sheetId="2" r:id="rId2"/>
    <sheet name="Seznam figur" sheetId="3" r:id="rId3"/>
    <sheet name="Pokyny pro vyplnění" sheetId="5" r:id="rId4"/>
  </sheets>
  <definedNames>
    <definedName name="_xlnm._FilterDatabase" localSheetId="1" hidden="1">'ASŘ - UČEBNA FYZIKY_Změna...'!$C$134:$K$491</definedName>
    <definedName name="_xlnm.Print_Titles" localSheetId="1">'ASŘ - UČEBNA FYZIKY_Změna...'!$134:$134</definedName>
    <definedName name="_xlnm.Print_Titles" localSheetId="0">'Rekapitulace stavby'!$92:$92</definedName>
    <definedName name="_xlnm.Print_Titles" localSheetId="2">'Seznam figur'!$9:$9</definedName>
    <definedName name="_xlnm.Print_Area" localSheetId="1">'ASŘ - UČEBNA FYZIKY_Změna...'!$C$4:$J$76,'ASŘ - UČEBNA FYZIKY_Změna...'!$C$82:$J$116,'ASŘ - UČEBNA FYZIKY_Změna...'!$C$122:$K$491</definedName>
    <definedName name="_xlnm.Print_Area" localSheetId="3">'Pokyny pro vyplnění'!$B$2:$K$75,'Pokyny pro vyplnění'!$B$78:$K$122,'Pokyny pro vyplnění'!$B$125:$K$165,'Pokyny pro vyplnění'!$B$168:$K$222</definedName>
    <definedName name="_xlnm.Print_Area" localSheetId="0">'Rekapitulace stavby'!$D$4:$AO$76,'Rekapitulace stavby'!$C$82:$AQ$96</definedName>
    <definedName name="_xlnm.Print_Area" localSheetId="2">'Seznam figur'!$C$4:$G$133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7" i="2" l="1"/>
  <c r="H318" i="2"/>
  <c r="H319" i="2"/>
  <c r="H369" i="2"/>
  <c r="H368" i="2"/>
  <c r="H338" i="2"/>
  <c r="H337" i="2"/>
  <c r="H330" i="2"/>
  <c r="H329" i="2"/>
  <c r="H296" i="2"/>
  <c r="H267" i="2"/>
  <c r="H266" i="2"/>
  <c r="H260" i="2"/>
  <c r="H259" i="2"/>
  <c r="J219" i="2"/>
  <c r="D7" i="3" l="1"/>
  <c r="J37" i="2"/>
  <c r="J36" i="2"/>
  <c r="AY95" i="1" s="1"/>
  <c r="J35" i="2"/>
  <c r="AX95" i="1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9" i="2"/>
  <c r="BH489" i="2"/>
  <c r="BG489" i="2"/>
  <c r="BF489" i="2"/>
  <c r="T489" i="2"/>
  <c r="R489" i="2"/>
  <c r="P489" i="2"/>
  <c r="BI488" i="2"/>
  <c r="BH488" i="2"/>
  <c r="BG488" i="2"/>
  <c r="BF488" i="2"/>
  <c r="T488" i="2"/>
  <c r="R488" i="2"/>
  <c r="P488" i="2"/>
  <c r="BI487" i="2"/>
  <c r="BH487" i="2"/>
  <c r="BG487" i="2"/>
  <c r="BF487" i="2"/>
  <c r="T487" i="2"/>
  <c r="R487" i="2"/>
  <c r="P487" i="2"/>
  <c r="BI486" i="2"/>
  <c r="BH486" i="2"/>
  <c r="BG486" i="2"/>
  <c r="BF486" i="2"/>
  <c r="T486" i="2"/>
  <c r="R486" i="2"/>
  <c r="P486" i="2"/>
  <c r="BI485" i="2"/>
  <c r="BH485" i="2"/>
  <c r="BG485" i="2"/>
  <c r="BF485" i="2"/>
  <c r="T485" i="2"/>
  <c r="R485" i="2"/>
  <c r="P485" i="2"/>
  <c r="BI481" i="2"/>
  <c r="BH481" i="2"/>
  <c r="BG481" i="2"/>
  <c r="BF481" i="2"/>
  <c r="T481" i="2"/>
  <c r="R481" i="2"/>
  <c r="P481" i="2"/>
  <c r="BI475" i="2"/>
  <c r="BH475" i="2"/>
  <c r="BG475" i="2"/>
  <c r="BF475" i="2"/>
  <c r="T475" i="2"/>
  <c r="R475" i="2"/>
  <c r="P475" i="2"/>
  <c r="BI472" i="2"/>
  <c r="BH472" i="2"/>
  <c r="BG472" i="2"/>
  <c r="BF472" i="2"/>
  <c r="T472" i="2"/>
  <c r="R472" i="2"/>
  <c r="P472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1" i="2"/>
  <c r="BH461" i="2"/>
  <c r="BG461" i="2"/>
  <c r="BF461" i="2"/>
  <c r="T461" i="2"/>
  <c r="R461" i="2"/>
  <c r="P461" i="2"/>
  <c r="BI456" i="2"/>
  <c r="BH456" i="2"/>
  <c r="BG456" i="2"/>
  <c r="BF456" i="2"/>
  <c r="T456" i="2"/>
  <c r="R456" i="2"/>
  <c r="P456" i="2"/>
  <c r="BI451" i="2"/>
  <c r="BH451" i="2"/>
  <c r="BG451" i="2"/>
  <c r="BF451" i="2"/>
  <c r="T451" i="2"/>
  <c r="R451" i="2"/>
  <c r="P451" i="2"/>
  <c r="BI446" i="2"/>
  <c r="BH446" i="2"/>
  <c r="BG446" i="2"/>
  <c r="BF446" i="2"/>
  <c r="T446" i="2"/>
  <c r="R446" i="2"/>
  <c r="P446" i="2"/>
  <c r="BI441" i="2"/>
  <c r="BH441" i="2"/>
  <c r="BG441" i="2"/>
  <c r="BF441" i="2"/>
  <c r="T441" i="2"/>
  <c r="R441" i="2"/>
  <c r="P441" i="2"/>
  <c r="BI436" i="2"/>
  <c r="BH436" i="2"/>
  <c r="BG436" i="2"/>
  <c r="BF436" i="2"/>
  <c r="T436" i="2"/>
  <c r="R436" i="2"/>
  <c r="P436" i="2"/>
  <c r="BI432" i="2"/>
  <c r="BH432" i="2"/>
  <c r="BG432" i="2"/>
  <c r="BF432" i="2"/>
  <c r="T432" i="2"/>
  <c r="R432" i="2"/>
  <c r="P432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5" i="2"/>
  <c r="BH405" i="2"/>
  <c r="BG405" i="2"/>
  <c r="BF405" i="2"/>
  <c r="BI404" i="2"/>
  <c r="BH404" i="2"/>
  <c r="BG404" i="2"/>
  <c r="BF404" i="2"/>
  <c r="BI401" i="2"/>
  <c r="BH401" i="2"/>
  <c r="BG401" i="2"/>
  <c r="BF401" i="2"/>
  <c r="T401" i="2"/>
  <c r="R401" i="2"/>
  <c r="P401" i="2"/>
  <c r="BI397" i="2"/>
  <c r="BH397" i="2"/>
  <c r="BG397" i="2"/>
  <c r="BF397" i="2"/>
  <c r="T397" i="2"/>
  <c r="R397" i="2"/>
  <c r="P397" i="2"/>
  <c r="BI392" i="2"/>
  <c r="BH392" i="2"/>
  <c r="BG392" i="2"/>
  <c r="BF392" i="2"/>
  <c r="T392" i="2"/>
  <c r="R392" i="2"/>
  <c r="P392" i="2"/>
  <c r="BI388" i="2"/>
  <c r="BH388" i="2"/>
  <c r="BG388" i="2"/>
  <c r="BF388" i="2"/>
  <c r="T388" i="2"/>
  <c r="R388" i="2"/>
  <c r="P388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6" i="2"/>
  <c r="BH356" i="2"/>
  <c r="BG356" i="2"/>
  <c r="BF356" i="2"/>
  <c r="T356" i="2"/>
  <c r="R356" i="2"/>
  <c r="P356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6" i="2"/>
  <c r="BH236" i="2"/>
  <c r="BG236" i="2"/>
  <c r="BF236" i="2"/>
  <c r="BI235" i="2"/>
  <c r="BH235" i="2"/>
  <c r="BG235" i="2"/>
  <c r="BF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T222" i="2" s="1"/>
  <c r="R223" i="2"/>
  <c r="R222" i="2" s="1"/>
  <c r="P223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3" i="2"/>
  <c r="BH183" i="2"/>
  <c r="BG183" i="2"/>
  <c r="BF183" i="2"/>
  <c r="T183" i="2"/>
  <c r="R183" i="2"/>
  <c r="P183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J132" i="2"/>
  <c r="J131" i="2"/>
  <c r="F131" i="2"/>
  <c r="F129" i="2"/>
  <c r="E127" i="2"/>
  <c r="J92" i="2"/>
  <c r="J91" i="2"/>
  <c r="F91" i="2"/>
  <c r="F89" i="2"/>
  <c r="E87" i="2"/>
  <c r="J18" i="2"/>
  <c r="E18" i="2"/>
  <c r="F92" i="2"/>
  <c r="J17" i="2"/>
  <c r="J12" i="2"/>
  <c r="J89" i="2"/>
  <c r="E7" i="2"/>
  <c r="E125" i="2"/>
  <c r="L90" i="1"/>
  <c r="AM90" i="1"/>
  <c r="AM89" i="1"/>
  <c r="L89" i="1"/>
  <c r="AM87" i="1"/>
  <c r="L87" i="1"/>
  <c r="L85" i="1"/>
  <c r="L84" i="1"/>
  <c r="BK346" i="2"/>
  <c r="BK275" i="2"/>
  <c r="BK481" i="2"/>
  <c r="BK329" i="2"/>
  <c r="J487" i="2"/>
  <c r="J388" i="2"/>
  <c r="J410" i="2"/>
  <c r="J335" i="2"/>
  <c r="BK284" i="2"/>
  <c r="J429" i="2"/>
  <c r="BK315" i="2"/>
  <c r="BK208" i="2"/>
  <c r="BK366" i="2"/>
  <c r="J317" i="2"/>
  <c r="J199" i="2"/>
  <c r="BK426" i="2"/>
  <c r="BK338" i="2"/>
  <c r="BK262" i="2"/>
  <c r="BK272" i="2"/>
  <c r="BK191" i="2"/>
  <c r="J223" i="2"/>
  <c r="J485" i="2"/>
  <c r="BK380" i="2"/>
  <c r="J475" i="2"/>
  <c r="J309" i="2"/>
  <c r="J259" i="2"/>
  <c r="J374" i="2"/>
  <c r="J338" i="2"/>
  <c r="J250" i="2"/>
  <c r="BK281" i="2"/>
  <c r="J221" i="2"/>
  <c r="BK335" i="2"/>
  <c r="BK318" i="2"/>
  <c r="J310" i="2"/>
  <c r="J156" i="2"/>
  <c r="J195" i="2"/>
  <c r="BK374" i="2"/>
  <c r="BK330" i="2"/>
  <c r="J143" i="2"/>
  <c r="J441" i="2"/>
  <c r="J446" i="2"/>
  <c r="BK466" i="2"/>
  <c r="J461" i="2"/>
  <c r="J360" i="2"/>
  <c r="BK217" i="2"/>
  <c r="J204" i="2"/>
  <c r="BK371" i="2"/>
  <c r="BK436" i="2"/>
  <c r="BK269" i="2"/>
  <c r="BK165" i="2"/>
  <c r="BK311" i="2"/>
  <c r="BK174" i="2"/>
  <c r="BK383" i="2"/>
  <c r="J216" i="2"/>
  <c r="J377" i="2"/>
  <c r="J213" i="2"/>
  <c r="BK314" i="2"/>
  <c r="BK220" i="2"/>
  <c r="J324" i="2"/>
  <c r="BK324" i="2"/>
  <c r="BK485" i="2"/>
  <c r="BK140" i="2"/>
  <c r="BK310" i="2"/>
  <c r="J244" i="2"/>
  <c r="BK313" i="2"/>
  <c r="J423" i="2"/>
  <c r="BK317" i="2"/>
  <c r="J206" i="2"/>
  <c r="J330" i="2"/>
  <c r="BK461" i="2"/>
  <c r="J337" i="2"/>
  <c r="J272" i="2"/>
  <c r="J469" i="2"/>
  <c r="BK472" i="2"/>
  <c r="J260" i="2"/>
  <c r="J451" i="2"/>
  <c r="BK456" i="2"/>
  <c r="BK247" i="2"/>
  <c r="BK214" i="2"/>
  <c r="J368" i="2"/>
  <c r="J266" i="2"/>
  <c r="J432" i="2"/>
  <c r="BK349" i="2"/>
  <c r="J247" i="2"/>
  <c r="BK210" i="2"/>
  <c r="J262" i="2"/>
  <c r="BK146" i="2"/>
  <c r="J313" i="2"/>
  <c r="BK219" i="2"/>
  <c r="BK451" i="2"/>
  <c r="J208" i="2"/>
  <c r="J472" i="2"/>
  <c r="J336" i="2"/>
  <c r="BK138" i="2"/>
  <c r="J299" i="2"/>
  <c r="J312" i="2"/>
  <c r="BK412" i="2"/>
  <c r="BK290" i="2"/>
  <c r="J275" i="2"/>
  <c r="J401" i="2"/>
  <c r="J319" i="2"/>
  <c r="BK260" i="2"/>
  <c r="J177" i="2"/>
  <c r="BK368" i="2"/>
  <c r="BK343" i="2"/>
  <c r="AS94" i="1"/>
  <c r="BK309" i="2"/>
  <c r="BK250" i="2"/>
  <c r="BK296" i="2"/>
  <c r="BK487" i="2"/>
  <c r="J171" i="2"/>
  <c r="J329" i="2"/>
  <c r="BK316" i="2"/>
  <c r="J229" i="2"/>
  <c r="BK407" i="2"/>
  <c r="BK392" i="2"/>
  <c r="J343" i="2"/>
  <c r="BK226" i="2"/>
  <c r="J316" i="2"/>
  <c r="J146" i="2"/>
  <c r="BK307" i="2"/>
  <c r="BK299" i="2"/>
  <c r="BK441" i="2"/>
  <c r="J349" i="2"/>
  <c r="BK266" i="2"/>
  <c r="J491" i="2"/>
  <c r="BK332" i="2"/>
  <c r="BK206" i="2"/>
  <c r="BK377" i="2"/>
  <c r="J307" i="2"/>
  <c r="J238" i="2"/>
  <c r="BK160" i="2"/>
  <c r="BK223" i="2"/>
  <c r="BK195" i="2"/>
  <c r="BK183" i="2"/>
  <c r="J356" i="2"/>
  <c r="BK388" i="2"/>
  <c r="J490" i="2"/>
  <c r="BK156" i="2"/>
  <c r="J256" i="2"/>
  <c r="BK369" i="2"/>
  <c r="BK321" i="2"/>
  <c r="BK241" i="2"/>
  <c r="BK489" i="2"/>
  <c r="BK336" i="2"/>
  <c r="BK171" i="2"/>
  <c r="J296" i="2"/>
  <c r="J392" i="2"/>
  <c r="J332" i="2"/>
  <c r="J426" i="2"/>
  <c r="J346" i="2"/>
  <c r="BK229" i="2"/>
  <c r="J226" i="2"/>
  <c r="H236" i="2" s="1"/>
  <c r="BK199" i="2"/>
  <c r="J304" i="2"/>
  <c r="BK302" i="2"/>
  <c r="BK143" i="2"/>
  <c r="BK216" i="2"/>
  <c r="BK259" i="2"/>
  <c r="J281" i="2"/>
  <c r="BK423" i="2"/>
  <c r="J456" i="2"/>
  <c r="BK401" i="2"/>
  <c r="J287" i="2"/>
  <c r="J380" i="2"/>
  <c r="J210" i="2"/>
  <c r="J486" i="2"/>
  <c r="J412" i="2"/>
  <c r="BK429" i="2"/>
  <c r="J232" i="2"/>
  <c r="J314" i="2"/>
  <c r="BK491" i="2"/>
  <c r="BK232" i="2"/>
  <c r="J241" i="2"/>
  <c r="BK287" i="2"/>
  <c r="BK297" i="2"/>
  <c r="BK356" i="2"/>
  <c r="BK488" i="2"/>
  <c r="BK432" i="2"/>
  <c r="J220" i="2"/>
  <c r="J140" i="2"/>
  <c r="J284" i="2"/>
  <c r="J191" i="2"/>
  <c r="J363" i="2"/>
  <c r="BK340" i="2"/>
  <c r="BK312" i="2"/>
  <c r="J302" i="2"/>
  <c r="BK304" i="2"/>
  <c r="J383" i="2"/>
  <c r="J165" i="2"/>
  <c r="J152" i="2"/>
  <c r="J481" i="2"/>
  <c r="BK337" i="2"/>
  <c r="BK278" i="2"/>
  <c r="J318" i="2"/>
  <c r="BK204" i="2"/>
  <c r="BK221" i="2"/>
  <c r="J371" i="2"/>
  <c r="J278" i="2"/>
  <c r="J488" i="2"/>
  <c r="J293" i="2"/>
  <c r="BK486" i="2"/>
  <c r="BK253" i="2"/>
  <c r="BK490" i="2"/>
  <c r="J214" i="2"/>
  <c r="BK267" i="2"/>
  <c r="BK177" i="2"/>
  <c r="BK244" i="2"/>
  <c r="J315" i="2"/>
  <c r="BK168" i="2"/>
  <c r="BK475" i="2"/>
  <c r="J217" i="2"/>
  <c r="BK410" i="2"/>
  <c r="BK469" i="2"/>
  <c r="J466" i="2"/>
  <c r="J407" i="2"/>
  <c r="J436" i="2"/>
  <c r="J321" i="2"/>
  <c r="J267" i="2"/>
  <c r="J174" i="2"/>
  <c r="BK360" i="2"/>
  <c r="BK213" i="2"/>
  <c r="J160" i="2"/>
  <c r="J366" i="2"/>
  <c r="J269" i="2"/>
  <c r="J183" i="2"/>
  <c r="J369" i="2"/>
  <c r="J397" i="2"/>
  <c r="BK446" i="2"/>
  <c r="J297" i="2"/>
  <c r="BK352" i="2"/>
  <c r="J168" i="2"/>
  <c r="J340" i="2"/>
  <c r="J290" i="2"/>
  <c r="BK293" i="2"/>
  <c r="J352" i="2"/>
  <c r="J138" i="2"/>
  <c r="BK238" i="2"/>
  <c r="J311" i="2"/>
  <c r="BK152" i="2"/>
  <c r="BK319" i="2"/>
  <c r="J489" i="2"/>
  <c r="BK256" i="2"/>
  <c r="BK397" i="2"/>
  <c r="BK363" i="2"/>
  <c r="J253" i="2"/>
  <c r="H404" i="2" l="1"/>
  <c r="P404" i="2" s="1"/>
  <c r="H405" i="2"/>
  <c r="BK405" i="2" s="1"/>
  <c r="H235" i="2"/>
  <c r="J405" i="2"/>
  <c r="BE405" i="2" s="1"/>
  <c r="T404" i="2"/>
  <c r="P405" i="2"/>
  <c r="P370" i="2" s="1"/>
  <c r="R405" i="2"/>
  <c r="T405" i="2"/>
  <c r="R404" i="2"/>
  <c r="R370" i="2" s="1"/>
  <c r="BK137" i="2"/>
  <c r="T164" i="2"/>
  <c r="BK237" i="2"/>
  <c r="J237" i="2" s="1"/>
  <c r="J105" i="2" s="1"/>
  <c r="BK268" i="2"/>
  <c r="J268" i="2" s="1"/>
  <c r="J107" i="2" s="1"/>
  <c r="P261" i="2"/>
  <c r="P212" i="2"/>
  <c r="P268" i="2"/>
  <c r="P339" i="2"/>
  <c r="BK205" i="2"/>
  <c r="J205" i="2" s="1"/>
  <c r="J100" i="2" s="1"/>
  <c r="T261" i="2"/>
  <c r="T339" i="2"/>
  <c r="R164" i="2"/>
  <c r="R136" i="2" s="1"/>
  <c r="R320" i="2"/>
  <c r="T331" i="2"/>
  <c r="BK320" i="2"/>
  <c r="J320" i="2" s="1"/>
  <c r="J109" i="2" s="1"/>
  <c r="T137" i="2"/>
  <c r="R205" i="2"/>
  <c r="R268" i="2"/>
  <c r="R339" i="2"/>
  <c r="R212" i="2"/>
  <c r="T268" i="2"/>
  <c r="P406" i="2"/>
  <c r="R298" i="2"/>
  <c r="BK406" i="2"/>
  <c r="J406" i="2"/>
  <c r="J113" i="2"/>
  <c r="P164" i="2"/>
  <c r="P136" i="2" s="1"/>
  <c r="T298" i="2"/>
  <c r="BK164" i="2"/>
  <c r="J164" i="2"/>
  <c r="J99" i="2" s="1"/>
  <c r="T212" i="2"/>
  <c r="T237" i="2"/>
  <c r="T205" i="2"/>
  <c r="P237" i="2"/>
  <c r="P320" i="2"/>
  <c r="R406" i="2"/>
  <c r="P298" i="2"/>
  <c r="BK435" i="2"/>
  <c r="J435" i="2"/>
  <c r="J114" i="2" s="1"/>
  <c r="BK212" i="2"/>
  <c r="J212" i="2"/>
  <c r="J101" i="2"/>
  <c r="R261" i="2"/>
  <c r="P435" i="2"/>
  <c r="BK261" i="2"/>
  <c r="J261" i="2" s="1"/>
  <c r="J106" i="2" s="1"/>
  <c r="T320" i="2"/>
  <c r="T435" i="2"/>
  <c r="R484" i="2"/>
  <c r="R137" i="2"/>
  <c r="P205" i="2"/>
  <c r="R237" i="2"/>
  <c r="BK339" i="2"/>
  <c r="J339" i="2" s="1"/>
  <c r="J111" i="2" s="1"/>
  <c r="T406" i="2"/>
  <c r="P484" i="2"/>
  <c r="P137" i="2"/>
  <c r="BK298" i="2"/>
  <c r="J298" i="2" s="1"/>
  <c r="J108" i="2" s="1"/>
  <c r="BK331" i="2"/>
  <c r="J331" i="2"/>
  <c r="J110" i="2" s="1"/>
  <c r="P331" i="2"/>
  <c r="R331" i="2"/>
  <c r="R435" i="2"/>
  <c r="BK484" i="2"/>
  <c r="J484" i="2"/>
  <c r="J115" i="2"/>
  <c r="T484" i="2"/>
  <c r="BK222" i="2"/>
  <c r="J222" i="2"/>
  <c r="J102" i="2"/>
  <c r="BE366" i="2"/>
  <c r="BE380" i="2"/>
  <c r="BE401" i="2"/>
  <c r="BE143" i="2"/>
  <c r="BE214" i="2"/>
  <c r="BE297" i="2"/>
  <c r="BE332" i="2"/>
  <c r="BE368" i="2"/>
  <c r="J129" i="2"/>
  <c r="BE220" i="2"/>
  <c r="BE232" i="2"/>
  <c r="BE314" i="2"/>
  <c r="BE315" i="2"/>
  <c r="BE317" i="2"/>
  <c r="BE319" i="2"/>
  <c r="BE321" i="2"/>
  <c r="BE324" i="2"/>
  <c r="BE423" i="2"/>
  <c r="BE489" i="2"/>
  <c r="BE426" i="2"/>
  <c r="BE290" i="2"/>
  <c r="BE304" i="2"/>
  <c r="BE312" i="2"/>
  <c r="BE371" i="2"/>
  <c r="BE397" i="2"/>
  <c r="BE259" i="2"/>
  <c r="BE267" i="2"/>
  <c r="BE183" i="2"/>
  <c r="BE191" i="2"/>
  <c r="BE269" i="2"/>
  <c r="BE275" i="2"/>
  <c r="BE278" i="2"/>
  <c r="BE337" i="2"/>
  <c r="BE352" i="2"/>
  <c r="BE360" i="2"/>
  <c r="BE199" i="2"/>
  <c r="BE206" i="2"/>
  <c r="BE346" i="2"/>
  <c r="BE410" i="2"/>
  <c r="BE436" i="2"/>
  <c r="BE490" i="2"/>
  <c r="BE329" i="2"/>
  <c r="BE392" i="2"/>
  <c r="BE407" i="2"/>
  <c r="BE456" i="2"/>
  <c r="F132" i="2"/>
  <c r="BE138" i="2"/>
  <c r="BE247" i="2"/>
  <c r="BE260" i="2"/>
  <c r="BE469" i="2"/>
  <c r="BE481" i="2"/>
  <c r="BE487" i="2"/>
  <c r="BE146" i="2"/>
  <c r="BE171" i="2"/>
  <c r="BE216" i="2"/>
  <c r="BE221" i="2"/>
  <c r="BE307" i="2"/>
  <c r="BE335" i="2"/>
  <c r="BE330" i="2"/>
  <c r="BE356" i="2"/>
  <c r="BE217" i="2"/>
  <c r="BE266" i="2"/>
  <c r="BE284" i="2"/>
  <c r="BE287" i="2"/>
  <c r="BE311" i="2"/>
  <c r="BE374" i="2"/>
  <c r="BE383" i="2"/>
  <c r="BE446" i="2"/>
  <c r="BE461" i="2"/>
  <c r="BE475" i="2"/>
  <c r="BE491" i="2"/>
  <c r="BE160" i="2"/>
  <c r="BE174" i="2"/>
  <c r="BE229" i="2"/>
  <c r="BE244" i="2"/>
  <c r="BE281" i="2"/>
  <c r="BE338" i="2"/>
  <c r="BE466" i="2"/>
  <c r="BE488" i="2"/>
  <c r="BE219" i="2"/>
  <c r="BE253" i="2"/>
  <c r="BE256" i="2"/>
  <c r="BE313" i="2"/>
  <c r="BE412" i="2"/>
  <c r="BE486" i="2"/>
  <c r="BE140" i="2"/>
  <c r="BE177" i="2"/>
  <c r="BE262" i="2"/>
  <c r="BE363" i="2"/>
  <c r="BE165" i="2"/>
  <c r="BE168" i="2"/>
  <c r="BE213" i="2"/>
  <c r="BE226" i="2"/>
  <c r="BE343" i="2"/>
  <c r="BE432" i="2"/>
  <c r="BE296" i="2"/>
  <c r="BE309" i="2"/>
  <c r="BE340" i="2"/>
  <c r="BE223" i="2"/>
  <c r="BE238" i="2"/>
  <c r="BE250" i="2"/>
  <c r="BE377" i="2"/>
  <c r="BE388" i="2"/>
  <c r="BE293" i="2"/>
  <c r="BE302" i="2"/>
  <c r="BE451" i="2"/>
  <c r="E85" i="2"/>
  <c r="BE156" i="2"/>
  <c r="BE195" i="2"/>
  <c r="BE208" i="2"/>
  <c r="BE210" i="2"/>
  <c r="BE241" i="2"/>
  <c r="BE299" i="2"/>
  <c r="BE369" i="2"/>
  <c r="BE429" i="2"/>
  <c r="BE152" i="2"/>
  <c r="BE204" i="2"/>
  <c r="BE272" i="2"/>
  <c r="BE310" i="2"/>
  <c r="BE316" i="2"/>
  <c r="BE318" i="2"/>
  <c r="BE336" i="2"/>
  <c r="BE349" i="2"/>
  <c r="BE441" i="2"/>
  <c r="BE472" i="2"/>
  <c r="BE485" i="2"/>
  <c r="F35" i="2"/>
  <c r="BB95" i="1" s="1"/>
  <c r="BB94" i="1" s="1"/>
  <c r="AX94" i="1" s="1"/>
  <c r="F34" i="2"/>
  <c r="BA95" i="1" s="1"/>
  <c r="BA94" i="1" s="1"/>
  <c r="W30" i="1" s="1"/>
  <c r="J34" i="2"/>
  <c r="AW95" i="1" s="1"/>
  <c r="F37" i="2"/>
  <c r="BD95" i="1" s="1"/>
  <c r="BD94" i="1" s="1"/>
  <c r="W33" i="1" s="1"/>
  <c r="F36" i="2"/>
  <c r="BC95" i="1" s="1"/>
  <c r="BC94" i="1" s="1"/>
  <c r="AY94" i="1" s="1"/>
  <c r="J404" i="2" l="1"/>
  <c r="BE404" i="2" s="1"/>
  <c r="BK404" i="2"/>
  <c r="BK370" i="2" s="1"/>
  <c r="J370" i="2" s="1"/>
  <c r="J112" i="2" s="1"/>
  <c r="BK236" i="2"/>
  <c r="T236" i="2"/>
  <c r="P236" i="2"/>
  <c r="R236" i="2"/>
  <c r="J236" i="2"/>
  <c r="BE236" i="2" s="1"/>
  <c r="P235" i="2"/>
  <c r="P225" i="2" s="1"/>
  <c r="P224" i="2" s="1"/>
  <c r="P135" i="2" s="1"/>
  <c r="AU95" i="1" s="1"/>
  <c r="AU94" i="1" s="1"/>
  <c r="BK235" i="2"/>
  <c r="BK225" i="2" s="1"/>
  <c r="J225" i="2" s="1"/>
  <c r="J104" i="2" s="1"/>
  <c r="J235" i="2"/>
  <c r="BE235" i="2" s="1"/>
  <c r="T235" i="2"/>
  <c r="T225" i="2" s="1"/>
  <c r="R235" i="2"/>
  <c r="R225" i="2" s="1"/>
  <c r="R224" i="2" s="1"/>
  <c r="R135" i="2" s="1"/>
  <c r="T370" i="2"/>
  <c r="T136" i="2"/>
  <c r="BK136" i="2"/>
  <c r="J137" i="2"/>
  <c r="J98" i="2"/>
  <c r="W32" i="1"/>
  <c r="AW94" i="1"/>
  <c r="AK30" i="1" s="1"/>
  <c r="W31" i="1"/>
  <c r="F33" i="2" l="1"/>
  <c r="AZ95" i="1" s="1"/>
  <c r="AZ94" i="1" s="1"/>
  <c r="W29" i="1" s="1"/>
  <c r="J33" i="2"/>
  <c r="AV95" i="1" s="1"/>
  <c r="AT95" i="1" s="1"/>
  <c r="T224" i="2"/>
  <c r="T135" i="2" s="1"/>
  <c r="BK224" i="2"/>
  <c r="J224" i="2" s="1"/>
  <c r="J103" i="2" s="1"/>
  <c r="J136" i="2"/>
  <c r="J97" i="2"/>
  <c r="AV94" i="1" l="1"/>
  <c r="AK29" i="1" s="1"/>
  <c r="BK135" i="2"/>
  <c r="J135" i="2" s="1"/>
  <c r="J30" i="2" s="1"/>
  <c r="AG95" i="1" s="1"/>
  <c r="AG94" i="1" s="1"/>
  <c r="AK26" i="1" s="1"/>
  <c r="AT94" i="1" l="1"/>
  <c r="AK35" i="1"/>
  <c r="J39" i="2"/>
  <c r="J96" i="2"/>
  <c r="AN94" i="1"/>
  <c r="AN95" i="1"/>
</calcChain>
</file>

<file path=xl/sharedStrings.xml><?xml version="1.0" encoding="utf-8"?>
<sst xmlns="http://schemas.openxmlformats.org/spreadsheetml/2006/main" count="5112" uniqueCount="983">
  <si>
    <t>Export Komplet</t>
  </si>
  <si>
    <t/>
  </si>
  <si>
    <t>2.0</t>
  </si>
  <si>
    <t>ZAMOK</t>
  </si>
  <si>
    <t>False</t>
  </si>
  <si>
    <t>{716fe357-212a-408e-8aef-8003c0577099}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</si>
  <si>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</si>
  <si>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</si>
  <si>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</si>
  <si>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</si>
  <si>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</si>
  <si>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</si>
  <si>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</si>
  <si>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</si>
  <si>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21/07-001_Z1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</si>
  <si>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</si>
  <si>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</si>
  <si>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SO-02, Modernizace a stavební úpravy učeben ZŠ Žižkova 525_Změna č.1</t>
  </si>
  <si>
    <t>KSO:</t>
  </si>
  <si>
    <t>CC-CZ:</t>
  </si>
  <si>
    <t>Místo:</t>
  </si>
  <si>
    <t>na p.č. 856/2 v k.ú. Turnov</t>
  </si>
  <si>
    <t>Datum:</t>
  </si>
  <si>
    <t>26. 8. 2024</t>
  </si>
  <si>
    <t>Zadavatel:</t>
  </si>
  <si>
    <t>IČ:</t>
  </si>
  <si>
    <t>00276227</t>
  </si>
  <si>
    <t>Město Turnov</t>
  </si>
  <si>
    <t>DIČ:</t>
  </si>
  <si>
    <t>Uchazeč:</t>
  </si>
  <si>
    <t>Vyplň údaj</t>
  </si>
  <si>
    <t>Projektant:</t>
  </si>
  <si>
    <t>27538320</t>
  </si>
  <si>
    <t>ACTIV Projekce,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</si>
  <si>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</si>
  <si>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</si>
  <si>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</si>
  <si>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</si>
  <si>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</si>
  <si>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</si>
  <si>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</si>
  <si>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</si>
  <si>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</si>
  <si>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</si>
  <si>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</si>
  <si>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</si>
  <si>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</si>
  <si>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</si>
  <si>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</si>
  <si>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</si>
  <si>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</si>
  <si>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</si>
  <si>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</si>
  <si>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</si>
  <si>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</si>
  <si>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</si>
  <si>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</si>
  <si>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</si>
  <si>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</si>
  <si>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</si>
  <si>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</si>
  <si>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</si>
  <si>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</si>
  <si>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</si>
  <si>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</si>
  <si>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</si>
  <si>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</si>
  <si>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</si>
  <si>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</si>
  <si>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</si>
  <si>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</si>
  <si>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</si>
  <si>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</si>
  <si>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</si>
  <si>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</si>
  <si>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</si>
  <si>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</si>
  <si>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</si>
  <si>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</si>
  <si>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</si>
  <si>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</si>
  <si>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</si>
  <si>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</si>
  <si>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ASŘ</t>
  </si>
  <si>
    <t>UČEBNA FYZIKY_Změna č.1</t>
  </si>
  <si>
    <t>STA</t>
  </si>
  <si>
    <t>1</t>
  </si>
  <si>
    <t>{845e487c-c613-4c31-8ef5-e4e05f3e64b9}</t>
  </si>
  <si>
    <t>2</t>
  </si>
  <si>
    <t>čl_radiátory</t>
  </si>
  <si>
    <t>19,5</t>
  </si>
  <si>
    <t>el_strop</t>
  </si>
  <si>
    <t>91,2</t>
  </si>
  <si>
    <t>KRYCÍ LIST SOUPISU PRACÍ</t>
  </si>
  <si>
    <t>keram_obklad</t>
  </si>
  <si>
    <t>6,88</t>
  </si>
  <si>
    <t>oc_potrubí</t>
  </si>
  <si>
    <t>40,2</t>
  </si>
  <si>
    <t>oc_zárubně</t>
  </si>
  <si>
    <t>1,96</t>
  </si>
  <si>
    <t>S11</t>
  </si>
  <si>
    <t>72,13</t>
  </si>
  <si>
    <t>Objekt:</t>
  </si>
  <si>
    <t>výmalba_stěn</t>
  </si>
  <si>
    <t>73,958</t>
  </si>
  <si>
    <t>ASŘ - UČEBNA FYZIKY_Změna č.1</t>
  </si>
  <si>
    <t>výmalba_stěn_omy</t>
  </si>
  <si>
    <t>51,36</t>
  </si>
  <si>
    <t>výmalba_strop</t>
  </si>
  <si>
    <t>70,84</t>
  </si>
  <si>
    <t>zti_odpad</t>
  </si>
  <si>
    <t>1,5</t>
  </si>
  <si>
    <t>zti_rozvody</t>
  </si>
  <si>
    <t>6</t>
  </si>
  <si>
    <t>zti_voda</t>
  </si>
  <si>
    <t>4,5</t>
  </si>
  <si>
    <t>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</si>
  <si>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</si>
  <si>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</si>
  <si>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</si>
  <si>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</si>
  <si>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</si>
  <si>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</si>
  <si>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</si>
  <si>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</si>
  <si>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</si>
  <si>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</si>
  <si>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</si>
  <si>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</si>
  <si>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</si>
  <si>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</si>
  <si>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</si>
  <si>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</si>
  <si>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741 - Elektroinstalace - silnoproud</t>
  </si>
  <si>
    <t xml:space="preserve">    762 - Konstrukce tesařské</t>
  </si>
  <si>
    <t xml:space="preserve">    766 - Konstrukce truhlářské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</si>
  <si>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</si>
  <si>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</si>
  <si>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</si>
  <si>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</si>
  <si>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</si>
  <si>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</si>
  <si>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</si>
  <si>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</si>
  <si>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</si>
  <si>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</si>
  <si>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</si>
  <si>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</si>
  <si>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</si>
  <si>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</si>
  <si>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</si>
  <si>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</si>
  <si>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</si>
  <si>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</si>
  <si>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</si>
  <si>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</si>
  <si>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</si>
  <si>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Úpravy povrchů, podlahy a osazování výplní</t>
  </si>
  <si>
    <t>14</t>
  </si>
  <si>
    <t>K</t>
  </si>
  <si>
    <t>611315121</t>
  </si>
  <si>
    <t>Vápenná štuková omítka rýh ve stropech š do 150 mm</t>
  </si>
  <si>
    <t>m2</t>
  </si>
  <si>
    <t>CS ÚRS 2024 02</t>
  </si>
  <si>
    <t>4</t>
  </si>
  <si>
    <t>1311206375</t>
  </si>
  <si>
    <t>VV</t>
  </si>
  <si>
    <t>el_strop*0,15</t>
  </si>
  <si>
    <t>612135101</t>
  </si>
  <si>
    <t>Hrubá výplň rýh ve stěnách maltou jakékoli šířky rýhy</t>
  </si>
  <si>
    <t>-318553401</t>
  </si>
  <si>
    <t>zti_rozvody*0,2</t>
  </si>
  <si>
    <t>Součet</t>
  </si>
  <si>
    <t>19</t>
  </si>
  <si>
    <t>612315221</t>
  </si>
  <si>
    <t>Vápenná štuková omítka malých ploch do 0,09 m2 na stěnách</t>
  </si>
  <si>
    <t>kus</t>
  </si>
  <si>
    <t>-1241948004</t>
  </si>
  <si>
    <t>5*2</t>
  </si>
  <si>
    <t>22</t>
  </si>
  <si>
    <t>619995001</t>
  </si>
  <si>
    <t>Začištění omítek kolem oken, dveří, podlah nebo obkladů</t>
  </si>
  <si>
    <t>m</t>
  </si>
  <si>
    <t>-1567472607</t>
  </si>
  <si>
    <t>"kolem obkladu"</t>
  </si>
  <si>
    <t>(0,9+0,85)+2*1,6</t>
  </si>
  <si>
    <t>"kolem el.rozvaděče"</t>
  </si>
  <si>
    <t>(2*0,4+2*0,8)*1</t>
  </si>
  <si>
    <t>23</t>
  </si>
  <si>
    <t>619996111r</t>
  </si>
  <si>
    <t>Zřízení ochrany stavebních konstrukcí a předmětů bedněním</t>
  </si>
  <si>
    <t>-800737311</t>
  </si>
  <si>
    <t>PROVIZORNÍ ODDĚLOVACÍ STĚNA S DVEŘMI (SDK) NA CHODBĚ (PROTIPRAŠNÉ OPATŘENÍ)</t>
  </si>
  <si>
    <t>3,8*2,6+3,8*1,62</t>
  </si>
  <si>
    <t>24</t>
  </si>
  <si>
    <t>619996121r</t>
  </si>
  <si>
    <t>Odstranění ochrany stavebních konstrukcí a předmětů bedněním</t>
  </si>
  <si>
    <t>1466323144</t>
  </si>
  <si>
    <t>42</t>
  </si>
  <si>
    <t>629991011</t>
  </si>
  <si>
    <t>Zakrytí výplní otvorů a svislých ploch fólií přilepenou lepící páskou</t>
  </si>
  <si>
    <t>-573927540</t>
  </si>
  <si>
    <t>mč. 204</t>
  </si>
  <si>
    <t>1,35*2,35*6</t>
  </si>
  <si>
    <t>9</t>
  </si>
  <si>
    <t>Ostatní konstrukce a práce, bourání</t>
  </si>
  <si>
    <t>55</t>
  </si>
  <si>
    <t>971033171</t>
  </si>
  <si>
    <t>Vybourání otvorů ve zdivu cihelném D do 60 mm na MVC nebo MV tl do 750 mm</t>
  </si>
  <si>
    <t>-1682527039</t>
  </si>
  <si>
    <t>5</t>
  </si>
  <si>
    <t>56</t>
  </si>
  <si>
    <t>973011191.r</t>
  </si>
  <si>
    <t>Vysekání kapes ve stěnách nebo stropech z betonu lehkého do 300x300x100 mm</t>
  </si>
  <si>
    <t>-544636366</t>
  </si>
  <si>
    <t>"pro podlahovou krabici" 2</t>
  </si>
  <si>
    <t>57</t>
  </si>
  <si>
    <t>973031151</t>
  </si>
  <si>
    <t>Vysekání výklenků ve zdivu cihelném na MV nebo MVC pl přes 0,25 m2</t>
  </si>
  <si>
    <t>m3</t>
  </si>
  <si>
    <t>-741442451</t>
  </si>
  <si>
    <t>"pro el. rozváděč" (0,4*0,8*0,35)*2</t>
  </si>
  <si>
    <t>58</t>
  </si>
  <si>
    <t>973032614</t>
  </si>
  <si>
    <t>Vysekání kapes pro špalíky ve zdivu z dutých cihel nebo tvárnic do 50x50x50 mm</t>
  </si>
  <si>
    <t>-797672753</t>
  </si>
  <si>
    <t>"el. krabice mč. 204" (2*4+8)</t>
  </si>
  <si>
    <t>59</t>
  </si>
  <si>
    <t>974031142</t>
  </si>
  <si>
    <t>Vysekání rýh ve zdivu cihelném hl do 70 mm š do 70 mm</t>
  </si>
  <si>
    <t>-2099142956</t>
  </si>
  <si>
    <t>"mč. 204 připojení umyvadla voda" 0,75*2*3</t>
  </si>
  <si>
    <t>Mezisoučet</t>
  </si>
  <si>
    <t>3</t>
  </si>
  <si>
    <t>"mč. 204 připojení umyvadla odpad" 0,5*3</t>
  </si>
  <si>
    <t>63</t>
  </si>
  <si>
    <t>977332111</t>
  </si>
  <si>
    <t>Frézování drážek ve stěnách z cihel do 30x30 mm</t>
  </si>
  <si>
    <t>204169240</t>
  </si>
  <si>
    <t>rozvod pro připojerní NN po chodbě</t>
  </si>
  <si>
    <t>1,5+16+1,5</t>
  </si>
  <si>
    <t>"světla" 2,0*4+0,5</t>
  </si>
  <si>
    <t>"stínění"0,5*6+7+7,05*2+2,0+2,5+1,5</t>
  </si>
  <si>
    <t>"zásuvky"6,6+7,6+1,5+1,5+2,4+3,0+6,7+2</t>
  </si>
  <si>
    <t>el_stěna</t>
  </si>
  <si>
    <t>64</t>
  </si>
  <si>
    <t>977332122</t>
  </si>
  <si>
    <t>Frézování drážek ve stěnách z cihel včetně omítky do 50x50 mm</t>
  </si>
  <si>
    <t>-1083030583</t>
  </si>
  <si>
    <t>3,75*3*3</t>
  </si>
  <si>
    <t>el_stěn_chran</t>
  </si>
  <si>
    <t>65</t>
  </si>
  <si>
    <t>977333121</t>
  </si>
  <si>
    <t>Frézování drážek ve stropech z cihel včetně omítky do 30x30 mm</t>
  </si>
  <si>
    <t>1687658766</t>
  </si>
  <si>
    <t>7,3*4+6,0*5*2+2</t>
  </si>
  <si>
    <t>67</t>
  </si>
  <si>
    <t>978059541</t>
  </si>
  <si>
    <t>Odsekání a odebrání obkladů stěn z vnitřních obkládaček plochy přes 1 m2</t>
  </si>
  <si>
    <t>-165879320</t>
  </si>
  <si>
    <t>(1,75+0,8)*1,5</t>
  </si>
  <si>
    <t>(0,9+0,85)*1,5</t>
  </si>
  <si>
    <t>68</t>
  </si>
  <si>
    <t>999-106.r</t>
  </si>
  <si>
    <t xml:space="preserve">Demontáž a uskladnění vybavení třídy / projektor, tabule, rozhlas a pod. / </t>
  </si>
  <si>
    <t>soub</t>
  </si>
  <si>
    <t>1343202852</t>
  </si>
  <si>
    <t>94</t>
  </si>
  <si>
    <t>Lešení a stavební výtahy</t>
  </si>
  <si>
    <t>75</t>
  </si>
  <si>
    <t>946112112</t>
  </si>
  <si>
    <t>Montáž pojízdných věží trubkových/dílcových š do 1,6 m dl do 3,2 m v přes 1,5 do 2,5 m</t>
  </si>
  <si>
    <t>-573590853</t>
  </si>
  <si>
    <t>76</t>
  </si>
  <si>
    <t>946112212</t>
  </si>
  <si>
    <t>Příplatek k pojízdným věžím š do 1,6 m dl do 3,2 m v do 2,5 m za první a ZKD den použití</t>
  </si>
  <si>
    <t>-588195751</t>
  </si>
  <si>
    <t>1*30</t>
  </si>
  <si>
    <t>77</t>
  </si>
  <si>
    <t>946112812</t>
  </si>
  <si>
    <t>Demontáž pojízdných věží trubkových/dílcových š přes 0,9 do 1,6 m dl do 3,2 m v přes 1,5 do 2,5 m</t>
  </si>
  <si>
    <t>-1843804801</t>
  </si>
  <si>
    <t>997</t>
  </si>
  <si>
    <t>Přesun sutě</t>
  </si>
  <si>
    <t>78</t>
  </si>
  <si>
    <t>997013213</t>
  </si>
  <si>
    <t>Vnitrostaveništní doprava suti a vybouraných hmot pro budovy v přes 9 do 12 m ručně</t>
  </si>
  <si>
    <t>t</t>
  </si>
  <si>
    <t>-1909390161</t>
  </si>
  <si>
    <t>79</t>
  </si>
  <si>
    <t>997013219</t>
  </si>
  <si>
    <t>Příplatek k vnitrostaveništní dopravě suti a vybouraných hmot za zvětšenou dopravu suti ZKD 10 m</t>
  </si>
  <si>
    <t>-1451084956</t>
  </si>
  <si>
    <t>2,407*3 'Přepočtené koeficientem množství</t>
  </si>
  <si>
    <t>80</t>
  </si>
  <si>
    <t>997013501</t>
  </si>
  <si>
    <t>Odvoz suti a vybouraných hmot na skládku nebo meziskládku do 1 km se složením</t>
  </si>
  <si>
    <t>363755500</t>
  </si>
  <si>
    <t>81</t>
  </si>
  <si>
    <t>997013509</t>
  </si>
  <si>
    <t>Příplatek k odvozu suti a vybouraných hmot na skládku ZKD 1 km přes 1 km</t>
  </si>
  <si>
    <t>-1667791359</t>
  </si>
  <si>
    <t>2,407*5 'Přepočtené koeficientem množství</t>
  </si>
  <si>
    <t>82</t>
  </si>
  <si>
    <t>997013603</t>
  </si>
  <si>
    <t>Poplatek za uložení na skládce (skládkovné) stavebního odpadu cihelného kód odpadu 17 01 02</t>
  </si>
  <si>
    <t>-1551742698</t>
  </si>
  <si>
    <t>83</t>
  </si>
  <si>
    <t>997013813</t>
  </si>
  <si>
    <t>Poplatek za uložení na skládce (skládkovné) stavebního odpadu z plastických hmot kód odpadu 17 02 03</t>
  </si>
  <si>
    <t>1318321227</t>
  </si>
  <si>
    <t>84</t>
  </si>
  <si>
    <t>997013811</t>
  </si>
  <si>
    <t>Poplatek za uložení na skládce (skládkovné) stavebního odpadu dřevěného kód odpadu 17 02 01</t>
  </si>
  <si>
    <t>746127199</t>
  </si>
  <si>
    <t>998</t>
  </si>
  <si>
    <t>Přesun hmot</t>
  </si>
  <si>
    <t>85</t>
  </si>
  <si>
    <t>998011002</t>
  </si>
  <si>
    <t>Přesun hmot pro budovy zděné v přes 6 do 12 m</t>
  </si>
  <si>
    <t>690520915</t>
  </si>
  <si>
    <t>PSV</t>
  </si>
  <si>
    <t>Práce a dodávky PSV</t>
  </si>
  <si>
    <t>721</t>
  </si>
  <si>
    <t>Zdravotechnika - vnitřní kanalizace</t>
  </si>
  <si>
    <t>99</t>
  </si>
  <si>
    <t>721174042</t>
  </si>
  <si>
    <t>Potrubí kanalizační z PP připojovací DN 40</t>
  </si>
  <si>
    <t>16</t>
  </si>
  <si>
    <t>-260994489</t>
  </si>
  <si>
    <t>100</t>
  </si>
  <si>
    <t>721194104</t>
  </si>
  <si>
    <t>Vyvedení a upevnění odpadních výpustek DN 40</t>
  </si>
  <si>
    <t>-1881053682</t>
  </si>
  <si>
    <t>"mč 204" 2</t>
  </si>
  <si>
    <t>101</t>
  </si>
  <si>
    <t>721290111</t>
  </si>
  <si>
    <t>Zkouška těsnosti potrubí kanalizace vodou do DN 125</t>
  </si>
  <si>
    <t>-234786353</t>
  </si>
  <si>
    <t>102</t>
  </si>
  <si>
    <t>998721202</t>
  </si>
  <si>
    <t>Přesun hmot procentní pro vnitřní kanalizace v objektech v přes 6 do 12 m</t>
  </si>
  <si>
    <t>%</t>
  </si>
  <si>
    <t>1783425520</t>
  </si>
  <si>
    <t>103</t>
  </si>
  <si>
    <t>998721292</t>
  </si>
  <si>
    <t>Příplatek k přesunu hmot procentní 721 za zvětšený přesun do 100 m</t>
  </si>
  <si>
    <t>-1457695018</t>
  </si>
  <si>
    <t>722</t>
  </si>
  <si>
    <t>Zdravotechnika - vnitřní vodovod</t>
  </si>
  <si>
    <t>104</t>
  </si>
  <si>
    <t>722175001</t>
  </si>
  <si>
    <t>Potrubí vodovodní plastové PP-RCT svar polyfúze D 16x2,2 mm</t>
  </si>
  <si>
    <t>-1102388289</t>
  </si>
  <si>
    <t>105</t>
  </si>
  <si>
    <t>722181241</t>
  </si>
  <si>
    <t>Ochrana vodovodního potrubí přilepenými termoizolačními trubicemi z PE tl do 20 mm DN do 22 mm</t>
  </si>
  <si>
    <t>-1118016245</t>
  </si>
  <si>
    <t>106</t>
  </si>
  <si>
    <t>722190401</t>
  </si>
  <si>
    <t>Vyvedení a upevnění výpustku do DN 25</t>
  </si>
  <si>
    <t>492604736</t>
  </si>
  <si>
    <t>2*5</t>
  </si>
  <si>
    <t>107</t>
  </si>
  <si>
    <t>722220151</t>
  </si>
  <si>
    <t>Nástěnka závitová plastová PPR PN 20 DN 16 x G 1/2</t>
  </si>
  <si>
    <t>1617549626</t>
  </si>
  <si>
    <t>108</t>
  </si>
  <si>
    <t>722220231</t>
  </si>
  <si>
    <t>Přechodka dGK PPR PN 20 D 20 x G 1/2" s kovovým vnitřním závitem</t>
  </si>
  <si>
    <t>-1901093241</t>
  </si>
  <si>
    <t>2*4</t>
  </si>
  <si>
    <t>109</t>
  </si>
  <si>
    <t>722290215</t>
  </si>
  <si>
    <t>Zkouška těsnosti vodovodního potrubí hrdlového nebo přírubového do DN 100</t>
  </si>
  <si>
    <t>-261423984</t>
  </si>
  <si>
    <t>110</t>
  </si>
  <si>
    <t>722290234</t>
  </si>
  <si>
    <t>Proplach a dezinfekce vodovodního potrubí do DN 80</t>
  </si>
  <si>
    <t>-1148111210</t>
  </si>
  <si>
    <t>111</t>
  </si>
  <si>
    <t>998722202</t>
  </si>
  <si>
    <t>Přesun hmot procentní pro vnitřní vodovod v objektech v přes 6 do 12 m</t>
  </si>
  <si>
    <t>-1598574152</t>
  </si>
  <si>
    <t>112</t>
  </si>
  <si>
    <t>998722292</t>
  </si>
  <si>
    <t>Příplatek k přesunu hmot procentní 722 za zvětšený přesun do 100 m</t>
  </si>
  <si>
    <t>1734959268</t>
  </si>
  <si>
    <t>723</t>
  </si>
  <si>
    <t>Zdravotechnika - vnitřní plynovod</t>
  </si>
  <si>
    <t>113</t>
  </si>
  <si>
    <t>723150801</t>
  </si>
  <si>
    <t>Demontáž potrubí ocelové hladké svařované D do 32, vč. revize</t>
  </si>
  <si>
    <t>-593638139</t>
  </si>
  <si>
    <t xml:space="preserve">"mč. 204 - odhad pod katedrou" </t>
  </si>
  <si>
    <t>4,9+1,5</t>
  </si>
  <si>
    <t>114</t>
  </si>
  <si>
    <t>998723202</t>
  </si>
  <si>
    <t>Přesun hmot procentní pro vnitřní plynovod v objektech v přes 6 do 12 m</t>
  </si>
  <si>
    <t>-1376749585</t>
  </si>
  <si>
    <t>115</t>
  </si>
  <si>
    <t>998723292</t>
  </si>
  <si>
    <t>Příplatek k přesunu hmot procentní 723 za zvětšený přesun do 100 m</t>
  </si>
  <si>
    <t>-867509741</t>
  </si>
  <si>
    <t>725</t>
  </si>
  <si>
    <t>Zdravotechnika - zařizovací předměty</t>
  </si>
  <si>
    <t>116</t>
  </si>
  <si>
    <t>725210821</t>
  </si>
  <si>
    <t>Demontáž umyvadel bez výtokových armatur</t>
  </si>
  <si>
    <t>soubor</t>
  </si>
  <si>
    <t>-1515565317</t>
  </si>
  <si>
    <t>"umyvadla" 3</t>
  </si>
  <si>
    <t>119</t>
  </si>
  <si>
    <t>725310823</t>
  </si>
  <si>
    <t>Demontáž dřez jednoduchý vestavěný v kuchyňských sestavách bez výtokových armatur</t>
  </si>
  <si>
    <t>2111635728</t>
  </si>
  <si>
    <t>"katedra" 1</t>
  </si>
  <si>
    <t>120</t>
  </si>
  <si>
    <t>725319111</t>
  </si>
  <si>
    <t>Montáž dřezu ostatních typů</t>
  </si>
  <si>
    <t>-98376858</t>
  </si>
  <si>
    <t>121</t>
  </si>
  <si>
    <t>725813111</t>
  </si>
  <si>
    <t>Ventil rohový bez připojovací trubičky nebo flexi hadičky G 1/2 - Specifikace dle PD</t>
  </si>
  <si>
    <t>-282067657</t>
  </si>
  <si>
    <t>122</t>
  </si>
  <si>
    <t>725820801</t>
  </si>
  <si>
    <t>Demontáž baterie nástěnné do G 3 / 4</t>
  </si>
  <si>
    <t>-210655676</t>
  </si>
  <si>
    <t>"umyvadla" 2</t>
  </si>
  <si>
    <t>123</t>
  </si>
  <si>
    <t>725820802</t>
  </si>
  <si>
    <t>Demontáž baterie stojánkové do jednoho otvoru</t>
  </si>
  <si>
    <t>-2023057273</t>
  </si>
  <si>
    <t>128</t>
  </si>
  <si>
    <t>725860811</t>
  </si>
  <si>
    <t>Demontáž uzávěrů zápachu jednoduchých</t>
  </si>
  <si>
    <t>-370933357</t>
  </si>
  <si>
    <t>129</t>
  </si>
  <si>
    <t>725861102</t>
  </si>
  <si>
    <t>Zápachová uzávěrka pro umyvadla DN 40 - Specifikace dle PD</t>
  </si>
  <si>
    <t>-866226823</t>
  </si>
  <si>
    <t>130</t>
  </si>
  <si>
    <t>725862103</t>
  </si>
  <si>
    <t>Zápachová uzávěrka pro dřezy DN 40/50 - Specifikace dle PD</t>
  </si>
  <si>
    <t>468902402</t>
  </si>
  <si>
    <t>131</t>
  </si>
  <si>
    <t>998725202</t>
  </si>
  <si>
    <t>Přesun hmot procentní pro zařizovací předměty v objektech v přes 6 do 12 m</t>
  </si>
  <si>
    <t>-497938276</t>
  </si>
  <si>
    <t>132</t>
  </si>
  <si>
    <t>998725292</t>
  </si>
  <si>
    <t>Příplatek k přesunu hmot procentní 725 za zvětšený přesun do 100 m</t>
  </si>
  <si>
    <t>-327870089</t>
  </si>
  <si>
    <t>741</t>
  </si>
  <si>
    <t>Elektroinstalace - silnoproud</t>
  </si>
  <si>
    <t>143</t>
  </si>
  <si>
    <t>741110062</t>
  </si>
  <si>
    <t>Montáž trubka plastová ohebná D přes 23 do 35 mm uložená pod omítku</t>
  </si>
  <si>
    <t>-1623028116</t>
  </si>
  <si>
    <t>2*3</t>
  </si>
  <si>
    <t>144</t>
  </si>
  <si>
    <t>M</t>
  </si>
  <si>
    <t>34571156</t>
  </si>
  <si>
    <t>trubka elektroinstalační ohebná z PH, D 28,4/34,5mm</t>
  </si>
  <si>
    <t>32</t>
  </si>
  <si>
    <t>-1125544363</t>
  </si>
  <si>
    <t>6*1,05 'Přepočtené koeficientem množství</t>
  </si>
  <si>
    <t>145</t>
  </si>
  <si>
    <t>741122033</t>
  </si>
  <si>
    <t>Montáž kabel Cu bez ukončení uložený pod omítku plný kulatý 5x10 mm2 (např. CYKY)</t>
  </si>
  <si>
    <t>-167258211</t>
  </si>
  <si>
    <t>20</t>
  </si>
  <si>
    <t>146</t>
  </si>
  <si>
    <t>34113034</t>
  </si>
  <si>
    <t>kabel instalační jádro Cu plné izolace PVC plášť PVC 450/750V (CYKY) 5x10mm2</t>
  </si>
  <si>
    <t>1819172028</t>
  </si>
  <si>
    <t>20*1,15 'Přepočtené koeficientem množství</t>
  </si>
  <si>
    <t>147</t>
  </si>
  <si>
    <t>741130006</t>
  </si>
  <si>
    <t>Ukončení vodič izolovaný do 16 mm2 v rozváděči nebo na přístroji</t>
  </si>
  <si>
    <t>1230034624</t>
  </si>
  <si>
    <t>148</t>
  </si>
  <si>
    <t>741320175</t>
  </si>
  <si>
    <t>Montáž jističů třípólových nn do 63 A ve skříni se zapojením vodičů</t>
  </si>
  <si>
    <t>784916322</t>
  </si>
  <si>
    <t>149</t>
  </si>
  <si>
    <t>35822404</t>
  </si>
  <si>
    <t>jistič 3pólový-charakteristika 3x50 A/C</t>
  </si>
  <si>
    <t>-1531304338</t>
  </si>
  <si>
    <t>150</t>
  </si>
  <si>
    <t>741810001</t>
  </si>
  <si>
    <t>Celková prohlídka elektrického rozvodu a zařízení do 100 000,- Kč</t>
  </si>
  <si>
    <t>-622670368</t>
  </si>
  <si>
    <t>151</t>
  </si>
  <si>
    <t>74181-01</t>
  </si>
  <si>
    <t xml:space="preserve">Pomocné stavební práce nespecifikované </t>
  </si>
  <si>
    <t>komplet</t>
  </si>
  <si>
    <t>1403148545</t>
  </si>
  <si>
    <t>152</t>
  </si>
  <si>
    <t>74181-02</t>
  </si>
  <si>
    <t>Podružný spojovací materiál</t>
  </si>
  <si>
    <t>-2126704177</t>
  </si>
  <si>
    <t>153</t>
  </si>
  <si>
    <t>74181-03</t>
  </si>
  <si>
    <t>Dokumentace skutečného provedení stavby</t>
  </si>
  <si>
    <t>-830493046</t>
  </si>
  <si>
    <t>154</t>
  </si>
  <si>
    <t>74181-04</t>
  </si>
  <si>
    <t>Příspěvek na recyklaci</t>
  </si>
  <si>
    <t>-1565785500</t>
  </si>
  <si>
    <t>155</t>
  </si>
  <si>
    <t>74181-05</t>
  </si>
  <si>
    <t>Doprava</t>
  </si>
  <si>
    <t>-2066927096</t>
  </si>
  <si>
    <t>156</t>
  </si>
  <si>
    <t>998741202</t>
  </si>
  <si>
    <t>Přesun hmot procentní pro silnoproud v objektech v přes 6 do 12 m</t>
  </si>
  <si>
    <t>-761058221</t>
  </si>
  <si>
    <t>157</t>
  </si>
  <si>
    <t>998741292</t>
  </si>
  <si>
    <t>Příplatek k přesunu hmot procentní 741 za zvětšený přesun do 100 m</t>
  </si>
  <si>
    <t>714220001</t>
  </si>
  <si>
    <t>762</t>
  </si>
  <si>
    <t>Konstrukce tesařské</t>
  </si>
  <si>
    <t>161</t>
  </si>
  <si>
    <t>762511883</t>
  </si>
  <si>
    <t>Demontáž kce podkladové dvouvrstvé z desek dřevoštěpkových tl do 2x15 mm na pero a drážku lepených</t>
  </si>
  <si>
    <t>-314706385</t>
  </si>
  <si>
    <t>"mč. 204 katedra" 1,85*4,95</t>
  </si>
  <si>
    <t>162</t>
  </si>
  <si>
    <t>762711820</t>
  </si>
  <si>
    <t>Demontáž prostorových vázaných kcí z hraněného řeziva průřezové pl přes 120 do 224 cm2</t>
  </si>
  <si>
    <t>-387494108</t>
  </si>
  <si>
    <t xml:space="preserve">"mč. 204 katedra" </t>
  </si>
  <si>
    <t>1,85*(4,95/0,5)+1,85</t>
  </si>
  <si>
    <t>4,95*(1,85/0,5)+4,95</t>
  </si>
  <si>
    <t>163</t>
  </si>
  <si>
    <t>998762202</t>
  </si>
  <si>
    <t>Přesun hmot procentní pro kce tesařské v objektech v přes 6 do 12 m</t>
  </si>
  <si>
    <t>-597148418</t>
  </si>
  <si>
    <t>164</t>
  </si>
  <si>
    <t>998762294</t>
  </si>
  <si>
    <t>Příplatek k přesunu hmot procentní 762 za zvětšený přesun do 1000 m</t>
  </si>
  <si>
    <t>-1934240549</t>
  </si>
  <si>
    <t>766</t>
  </si>
  <si>
    <t>Konstrukce truhlářské</t>
  </si>
  <si>
    <t>165</t>
  </si>
  <si>
    <t>766660001</t>
  </si>
  <si>
    <t>Montáž dveřních křídel otvíravých 1křídlových š do 0,8 m do ocelové zárubně</t>
  </si>
  <si>
    <t>1988606506</t>
  </si>
  <si>
    <t>"pol.č.10"1</t>
  </si>
  <si>
    <t>166</t>
  </si>
  <si>
    <t>611617.r1</t>
  </si>
  <si>
    <t>dveře vnitřní hladké 1křídlé 80x197 cm dle PD pol.č. 10</t>
  </si>
  <si>
    <t>907357744</t>
  </si>
  <si>
    <t>175</t>
  </si>
  <si>
    <t>766691914</t>
  </si>
  <si>
    <t>Vyvěšení nebo zavěšení dřevěných křídel dveří pl do 2 m2</t>
  </si>
  <si>
    <t>1756200602</t>
  </si>
  <si>
    <t>176</t>
  </si>
  <si>
    <t>998766202</t>
  </si>
  <si>
    <t>Přesun hmot procentní pro kce truhlářské v objektech v přes 6 do 12 m</t>
  </si>
  <si>
    <t>742094552</t>
  </si>
  <si>
    <t>177</t>
  </si>
  <si>
    <t>998766292</t>
  </si>
  <si>
    <t>Příplatek k přesunu hmot procentní 766 za zvětšený přesun do 100 m</t>
  </si>
  <si>
    <t>-1709007967</t>
  </si>
  <si>
    <t>776</t>
  </si>
  <si>
    <t>Podlahy povlakové</t>
  </si>
  <si>
    <t>188</t>
  </si>
  <si>
    <t>776111112</t>
  </si>
  <si>
    <t>Broušení betonového podkladu povlakových podlah</t>
  </si>
  <si>
    <t>-762843041</t>
  </si>
  <si>
    <t>"Plocha podlah místnosti mč. 204" 72,13</t>
  </si>
  <si>
    <t>189</t>
  </si>
  <si>
    <t>776111311</t>
  </si>
  <si>
    <t>Vysátí podkladu povlakových podlah</t>
  </si>
  <si>
    <t>-2138204921</t>
  </si>
  <si>
    <t>190</t>
  </si>
  <si>
    <t>776201811</t>
  </si>
  <si>
    <t>Demontáž lepených povlakových podlah bez podložky ručně</t>
  </si>
  <si>
    <t>-1429074411</t>
  </si>
  <si>
    <t>191</t>
  </si>
  <si>
    <t>776221111</t>
  </si>
  <si>
    <t>Lepení pásů z PVC standardním lepidlem</t>
  </si>
  <si>
    <t>842751986</t>
  </si>
  <si>
    <t>192</t>
  </si>
  <si>
    <t>28412285</t>
  </si>
  <si>
    <t>krytina podlahová heterogenní dle PD</t>
  </si>
  <si>
    <t>-1811815175</t>
  </si>
  <si>
    <t>72,13*1,1 'Přepočtené koeficientem množství</t>
  </si>
  <si>
    <t>193</t>
  </si>
  <si>
    <t>776223112</t>
  </si>
  <si>
    <t>Spoj povlakových podlahovin z PVC svařováním za studena</t>
  </si>
  <si>
    <t>-1172869094</t>
  </si>
  <si>
    <t>odhad</t>
  </si>
  <si>
    <t>10,15*2</t>
  </si>
  <si>
    <t>194</t>
  </si>
  <si>
    <t>776410811</t>
  </si>
  <si>
    <t>Odstranění soklíků a lišt pryžových nebo plastových</t>
  </si>
  <si>
    <t>1497046499</t>
  </si>
  <si>
    <t>49,1</t>
  </si>
  <si>
    <t>195</t>
  </si>
  <si>
    <t>776421111</t>
  </si>
  <si>
    <t>Montáž obvodových lišt lepením</t>
  </si>
  <si>
    <t>837361945</t>
  </si>
  <si>
    <t>"Obvod podlahy místnosti č. 204 dle CAD programu"49,1</t>
  </si>
  <si>
    <t>pvc_sokl</t>
  </si>
  <si>
    <t>196</t>
  </si>
  <si>
    <t>28411006</t>
  </si>
  <si>
    <t>lišta soklová PVC samolepící 15x50mm</t>
  </si>
  <si>
    <t>-1160841108</t>
  </si>
  <si>
    <t>49,1*1,02 'Přepočtené koeficientem množství</t>
  </si>
  <si>
    <t>197</t>
  </si>
  <si>
    <t>998776202</t>
  </si>
  <si>
    <t>Přesun hmot procentní pro podlahy povlakové v objektech v přes 6 do 12 m</t>
  </si>
  <si>
    <t>345591424</t>
  </si>
  <si>
    <t>198</t>
  </si>
  <si>
    <t>998776292</t>
  </si>
  <si>
    <t>Příplatek k přesunu hmot procentní 776 za zvětšený přesun do 100 m</t>
  </si>
  <si>
    <t>-7283903</t>
  </si>
  <si>
    <t>781</t>
  </si>
  <si>
    <t>Dokončovací práce - obklady</t>
  </si>
  <si>
    <t>199</t>
  </si>
  <si>
    <t>781111011</t>
  </si>
  <si>
    <t>Ometení (oprášení) stěny při přípravě podkladu</t>
  </si>
  <si>
    <t>-205492800</t>
  </si>
  <si>
    <t>200</t>
  </si>
  <si>
    <t>781121011</t>
  </si>
  <si>
    <t>Nátěr penetrační na stěnu</t>
  </si>
  <si>
    <t>-1508592455</t>
  </si>
  <si>
    <t>201</t>
  </si>
  <si>
    <t>781151031</t>
  </si>
  <si>
    <t>Celoplošné vyrovnání podkladu stěrkou tl 3 mm</t>
  </si>
  <si>
    <t>1958464455</t>
  </si>
  <si>
    <t>202</t>
  </si>
  <si>
    <t>781151041</t>
  </si>
  <si>
    <t>Příplatek k cenám celoplošné vyrovnání stěrkou za každý další 1 mm přes tl  3 mm</t>
  </si>
  <si>
    <t>739228086</t>
  </si>
  <si>
    <t>203</t>
  </si>
  <si>
    <t>781472321</t>
  </si>
  <si>
    <t>Montáž obkladů vnitřních keramických hladkých lepených cementovým flexibilním rychletuhnoucím lepidlem přes 35 do 45 ks/m2</t>
  </si>
  <si>
    <t>-680565651</t>
  </si>
  <si>
    <t>(1,75+0,8)*1,6</t>
  </si>
  <si>
    <t>(0,9+0,85)*1,6</t>
  </si>
  <si>
    <t>204</t>
  </si>
  <si>
    <t>781-1</t>
  </si>
  <si>
    <t>Keramický obklad dle výběru investora 850,-/m2</t>
  </si>
  <si>
    <t>-1446573937</t>
  </si>
  <si>
    <t>6,88*1,1 'Přepočtené koeficientem množství</t>
  </si>
  <si>
    <t>205</t>
  </si>
  <si>
    <t>781493511.r</t>
  </si>
  <si>
    <t>Profily ukončovací lepené standardním lepidlem</t>
  </si>
  <si>
    <t>-429934826</t>
  </si>
  <si>
    <t>(1,75+0,8)+1,6*2</t>
  </si>
  <si>
    <t>(0,9+0,85)+1,6*2</t>
  </si>
  <si>
    <t>206</t>
  </si>
  <si>
    <t>781495115</t>
  </si>
  <si>
    <t>Spárování vnitřních obkladů silikonem</t>
  </si>
  <si>
    <t>-495138239</t>
  </si>
  <si>
    <t>1,6*2</t>
  </si>
  <si>
    <t>207</t>
  </si>
  <si>
    <t>781495211</t>
  </si>
  <si>
    <t>Čištění vnitřních ploch stěn po provedení obkladu chemickými prostředky</t>
  </si>
  <si>
    <t>-1351321344</t>
  </si>
  <si>
    <t>208</t>
  </si>
  <si>
    <t>998781202</t>
  </si>
  <si>
    <t>Přesun hmot procentní pro obklady keramické v objektech v přes 6 do 12 m</t>
  </si>
  <si>
    <t>-136595744</t>
  </si>
  <si>
    <t>209</t>
  </si>
  <si>
    <t>998781292</t>
  </si>
  <si>
    <t>Příplatek k přesunu hmot procentní 781 za zvětšený přesun do 100 m</t>
  </si>
  <si>
    <t>-976489215</t>
  </si>
  <si>
    <t>783</t>
  </si>
  <si>
    <t>Dokončovací práce - nátěry</t>
  </si>
  <si>
    <t>210</t>
  </si>
  <si>
    <t>783000103</t>
  </si>
  <si>
    <t>Ochrana podlah nebo vodorovných ploch při provádění nátěrů položením fólie</t>
  </si>
  <si>
    <t>1668173666</t>
  </si>
  <si>
    <t>211</t>
  </si>
  <si>
    <t>58124842</t>
  </si>
  <si>
    <t>fólie pro malířské potřeby zakrývací tl 7µ 4x5m</t>
  </si>
  <si>
    <t>1743077361</t>
  </si>
  <si>
    <t>16*1,05 'Přepočtené koeficientem množství</t>
  </si>
  <si>
    <t>212</t>
  </si>
  <si>
    <t>783301313</t>
  </si>
  <si>
    <t>Odmaštění zámečnických konstrukcí ředidlovým odmašťovačem</t>
  </si>
  <si>
    <t>840421491</t>
  </si>
  <si>
    <t>ocelové zárubně</t>
  </si>
  <si>
    <t>(0,8+2,05*2)*0,2*2</t>
  </si>
  <si>
    <t>potrubí ÚT</t>
  </si>
  <si>
    <t>(3,7*3*2)+(1,5*2*6)</t>
  </si>
  <si>
    <t xml:space="preserve">radiátory </t>
  </si>
  <si>
    <t>0,25*13*6</t>
  </si>
  <si>
    <t>213</t>
  </si>
  <si>
    <t>783315101</t>
  </si>
  <si>
    <t>Mezinátěr jednonásobný syntetický standardní zámečnických konstrukcí</t>
  </si>
  <si>
    <t>461900094</t>
  </si>
  <si>
    <t>214</t>
  </si>
  <si>
    <t>783317101</t>
  </si>
  <si>
    <t>Krycí jednonásobný syntetický standardní nátěr zámečnických konstrukcí</t>
  </si>
  <si>
    <t>-773226747</t>
  </si>
  <si>
    <t>215</t>
  </si>
  <si>
    <t>783617111</t>
  </si>
  <si>
    <t>Krycí jednonásobný syntetický nátěr článkových otopných těles</t>
  </si>
  <si>
    <t>1237840606</t>
  </si>
  <si>
    <t>216</t>
  </si>
  <si>
    <t>783637601</t>
  </si>
  <si>
    <t>Krycí jednonásobný epoxidový nátěr potrubí DN do 50 mm</t>
  </si>
  <si>
    <t>-1546863521</t>
  </si>
  <si>
    <t>784</t>
  </si>
  <si>
    <t>Dokončovací práce - malby a tapety</t>
  </si>
  <si>
    <t>217</t>
  </si>
  <si>
    <t>784111001</t>
  </si>
  <si>
    <t>Oprášení (ometení ) podkladu v místnostech v do 3,80 m</t>
  </si>
  <si>
    <t>-1224608262</t>
  </si>
  <si>
    <t>218</t>
  </si>
  <si>
    <t>784111021</t>
  </si>
  <si>
    <t>Obroušení podkladu ze stěrky v místnostech v do 3,80 m</t>
  </si>
  <si>
    <t>-1527291066</t>
  </si>
  <si>
    <t>219</t>
  </si>
  <si>
    <t>784121001</t>
  </si>
  <si>
    <t>Oškrabání malby v mísnostech v do 3,80 m</t>
  </si>
  <si>
    <t>1138620150</t>
  </si>
  <si>
    <t>233</t>
  </si>
  <si>
    <t>784121011</t>
  </si>
  <si>
    <t>Rozmývání podkladu po oškrabání malby v místnostech v do 3,80 m</t>
  </si>
  <si>
    <t>-372328198</t>
  </si>
  <si>
    <t>234</t>
  </si>
  <si>
    <t>784161401</t>
  </si>
  <si>
    <t>Celoplošné vyhlazení podkladu sádrovou stěrkou v místnostech v do 3,80 m</t>
  </si>
  <si>
    <t>-714331054</t>
  </si>
  <si>
    <t>220</t>
  </si>
  <si>
    <t>784181101</t>
  </si>
  <si>
    <t>Základní akrylátová jednonásobná bezbarvá penetrace podkladu v místnostech v do 3,80 m</t>
  </si>
  <si>
    <t>178926251</t>
  </si>
  <si>
    <t>221</t>
  </si>
  <si>
    <t>784211101</t>
  </si>
  <si>
    <t>Dvojnásobné bílé malby ze směsí za mokra výborně oděruvzdorných v místnostech v do 3,80 m</t>
  </si>
  <si>
    <t>1432398199</t>
  </si>
  <si>
    <t>(2*10,12+2*7,0)*(1,5)</t>
  </si>
  <si>
    <t>222</t>
  </si>
  <si>
    <t>784211043</t>
  </si>
  <si>
    <t>Příplatek k cenám 1x maleb ze směsí za mokra oděruvzdorných za provádění styku 2 barev</t>
  </si>
  <si>
    <t>-63762866</t>
  </si>
  <si>
    <t>(2*10,12+2*7,0)</t>
  </si>
  <si>
    <t>223</t>
  </si>
  <si>
    <t>784211051</t>
  </si>
  <si>
    <t>Příplatek k cenám 1x maleb ze směsí za mokra oděruvzdorných za barevnou malbu tónovanou přípravky</t>
  </si>
  <si>
    <t>1150969750</t>
  </si>
  <si>
    <t>224</t>
  </si>
  <si>
    <t>784221101</t>
  </si>
  <si>
    <t>Dvojnásobné bílé malby ze směsí za sucha dobře otěruvzdorných v místnostech do 3,80 m</t>
  </si>
  <si>
    <t>-813459239</t>
  </si>
  <si>
    <t>(2*10,12+2*7,0)*(3,66-1,5)</t>
  </si>
  <si>
    <t>10,12*7,00</t>
  </si>
  <si>
    <t>225</t>
  </si>
  <si>
    <t>784221141</t>
  </si>
  <si>
    <t>Příplatek k cenám 2x maleb za sucha otěruvzdorných za barevnou malbu tónovanou tónovacími přípravky</t>
  </si>
  <si>
    <t>-577737452</t>
  </si>
  <si>
    <t>VRN</t>
  </si>
  <si>
    <t>Vedlejší rozpočtové náklady</t>
  </si>
  <si>
    <t>226</t>
  </si>
  <si>
    <t>01</t>
  </si>
  <si>
    <t>Zarízení stavenište - Veškeré náklady spojené s vybudováním, provozem a odstranením  ZS</t>
  </si>
  <si>
    <t>1024</t>
  </si>
  <si>
    <t>-441405501</t>
  </si>
  <si>
    <t>227</t>
  </si>
  <si>
    <t>02</t>
  </si>
  <si>
    <t>Zkoušky a revize- Náklady zhotovitele na provádení zkoušek a revizí nezbytných k provedení díla</t>
  </si>
  <si>
    <t>1513698717</t>
  </si>
  <si>
    <t>228</t>
  </si>
  <si>
    <t>03</t>
  </si>
  <si>
    <t>Mimostaveništní doprava - mimorádné náklady spojené s dopravou materiálu na stavenište</t>
  </si>
  <si>
    <t>1294793557</t>
  </si>
  <si>
    <t>229</t>
  </si>
  <si>
    <t>04</t>
  </si>
  <si>
    <t xml:space="preserve">Dokumentace skutecného provedení </t>
  </si>
  <si>
    <t>-143228736</t>
  </si>
  <si>
    <t>230</t>
  </si>
  <si>
    <t>05</t>
  </si>
  <si>
    <t>koordinační činnost</t>
  </si>
  <si>
    <t>990233481</t>
  </si>
  <si>
    <t>231</t>
  </si>
  <si>
    <t>06</t>
  </si>
  <si>
    <t>Provoz investora</t>
  </si>
  <si>
    <t>-181920045</t>
  </si>
  <si>
    <t>232</t>
  </si>
  <si>
    <t>07</t>
  </si>
  <si>
    <t>Územní vlivy - ochrana konstrukcí před znečištěním a poškozením, vyčištění prostor před předáním</t>
  </si>
  <si>
    <t>1179568270</t>
  </si>
  <si>
    <t>SEZNAM FIGUR</t>
  </si>
  <si>
    <t>Výměra</t>
  </si>
  <si>
    <t xml:space="preserve"> ASŘ</t>
  </si>
  <si>
    <t>Použití figury:</t>
  </si>
  <si>
    <t>Položka typu OST</t>
  </si>
  <si>
    <t>Položka typu M</t>
  </si>
  <si>
    <t>Položka typu PSV</t>
  </si>
  <si>
    <t>Položka typu HSV</t>
  </si>
  <si>
    <t>eGTypPolozky</t>
  </si>
  <si>
    <t>Ostatní náklady</t>
  </si>
  <si>
    <t>OST</t>
  </si>
  <si>
    <t>Vedlejší a ostatní náklady</t>
  </si>
  <si>
    <t>VON</t>
  </si>
  <si>
    <t>Inženýrský objekt</t>
  </si>
  <si>
    <t>ING</t>
  </si>
  <si>
    <t>Provozní soubor</t>
  </si>
  <si>
    <t>PRO</t>
  </si>
  <si>
    <t>Stavební objekt</t>
  </si>
  <si>
    <t>eGTypZakazky</t>
  </si>
  <si>
    <t>Snížená sazba DPH přenesená</t>
  </si>
  <si>
    <t>Základní sazba DPH přenesená</t>
  </si>
  <si>
    <t>Nulová sazba DPH</t>
  </si>
  <si>
    <t>Snížená sazba DPH</t>
  </si>
  <si>
    <t>Základní sazba DPH</t>
  </si>
  <si>
    <t>eGSazbaDPH</t>
  </si>
  <si>
    <t>Význam</t>
  </si>
  <si>
    <t>Hodnota</t>
  </si>
  <si>
    <t>Typ věty</t>
  </si>
  <si>
    <t>Datová věta</t>
  </si>
  <si>
    <t>Double</t>
  </si>
  <si>
    <t>Normohodiny položky ze soupisu</t>
  </si>
  <si>
    <t>N</t>
  </si>
  <si>
    <t>Nh</t>
  </si>
  <si>
    <t>Suť položky ze soupisu</t>
  </si>
  <si>
    <t>A</t>
  </si>
  <si>
    <t>Suť</t>
  </si>
  <si>
    <t>Hmotnost položky ze soupisu</t>
  </si>
  <si>
    <t>Hmotnost</t>
  </si>
  <si>
    <t>Sazba DPH pro položku</t>
  </si>
  <si>
    <t>20, 150</t>
  </si>
  <si>
    <t>Text,Text,Double</t>
  </si>
  <si>
    <t>Výkaz výměr (figura, výraz, výměra) ze soupisu</t>
  </si>
  <si>
    <t>vv</t>
  </si>
  <si>
    <t>Memo</t>
  </si>
  <si>
    <t>Plný popis položky ze soupisu</t>
  </si>
  <si>
    <t>pp</t>
  </si>
  <si>
    <t>Poznámka k souboru cen ze soupisu</t>
  </si>
  <si>
    <t>psc</t>
  </si>
  <si>
    <t>Poznámka položky ze soupisu</t>
  </si>
  <si>
    <t>p</t>
  </si>
  <si>
    <t>String</t>
  </si>
  <si>
    <t>Zařazení položky do cenové soustavy</t>
  </si>
  <si>
    <t>Cena celkem vyčíslena jako J.Cena * Množství</t>
  </si>
  <si>
    <t>Cena celkem</t>
  </si>
  <si>
    <t>Jednotková cena položky</t>
  </si>
  <si>
    <t>J.Cena</t>
  </si>
  <si>
    <t>Množství položky soupisu</t>
  </si>
  <si>
    <t>Měrná jednotka položky</t>
  </si>
  <si>
    <t>Popis položky ze soupisu</t>
  </si>
  <si>
    <t>Kód položky ze soupisu</t>
  </si>
  <si>
    <t>Typ položky soupisu</t>
  </si>
  <si>
    <t>Long</t>
  </si>
  <si>
    <t>Pořadové číslo položky soupisu</t>
  </si>
  <si>
    <t>Přebírá se z Krycího listu soupisu</t>
  </si>
  <si>
    <t>Zadavatel</t>
  </si>
  <si>
    <t>Date</t>
  </si>
  <si>
    <t>Datum</t>
  </si>
  <si>
    <t>Místo</t>
  </si>
  <si>
    <t>20 + 120</t>
  </si>
  <si>
    <t>Soupis</t>
  </si>
  <si>
    <t>Kód a název objektu</t>
  </si>
  <si>
    <t>Objekt</t>
  </si>
  <si>
    <t>Přebírá se z Rekapitulace stavby</t>
  </si>
  <si>
    <t>Stavba</t>
  </si>
  <si>
    <t>znaků</t>
  </si>
  <si>
    <t>(A/N)</t>
  </si>
  <si>
    <t>atributu</t>
  </si>
  <si>
    <t>Max. počet</t>
  </si>
  <si>
    <t>Povinný</t>
  </si>
  <si>
    <t>Název</t>
  </si>
  <si>
    <t>Soupis prací</t>
  </si>
  <si>
    <t>Cena celkem za díl ze soupisu</t>
  </si>
  <si>
    <t>20 + 100</t>
  </si>
  <si>
    <t>Kód a název dílu ze soupisu</t>
  </si>
  <si>
    <t>Kód a název objektu, přebírá se z Krycího listu soupisu</t>
  </si>
  <si>
    <t>Kód a název objektu, přebírá se z Krycího listu soupisu</t>
  </si>
  <si>
    <t>Rekapitulace členění soupisu prací</t>
  </si>
  <si>
    <t>Cena s DPH za daný soupis</t>
  </si>
  <si>
    <t>Cena s DPH</t>
  </si>
  <si>
    <t>Cena bez DPH za daný soupis</t>
  </si>
  <si>
    <t>Hodnota DPH</t>
  </si>
  <si>
    <t>Základna DPH určena součtem celkové ceny z položek aktuálního soupisu</t>
  </si>
  <si>
    <t>Základna DPH</t>
  </si>
  <si>
    <t>eGSazbaDph</t>
  </si>
  <si>
    <t>Rekapitulace sazeb DPH na položkách aktuálního soupisu</t>
  </si>
  <si>
    <t>Sazba DPH</t>
  </si>
  <si>
    <t>Poznámka k soupisu prací</t>
  </si>
  <si>
    <t>Poznámka</t>
  </si>
  <si>
    <t>Klasifikace produkce podle činností</t>
  </si>
  <si>
    <t>CZ-CPA</t>
  </si>
  <si>
    <t>Společný slovník pro veřejné zakázky</t>
  </si>
  <si>
    <t>CZ-CPV</t>
  </si>
  <si>
    <t>Klasifikace stavbeních děl</t>
  </si>
  <si>
    <t>CC-CZ</t>
  </si>
  <si>
    <t>Klasifikace stavebního objektu</t>
  </si>
  <si>
    <t>KSO</t>
  </si>
  <si>
    <t>Kód a název soupisu</t>
  </si>
  <si>
    <t>Krycí list soupisu</t>
  </si>
  <si>
    <t>Typ zakázky</t>
  </si>
  <si>
    <t>Cena spolu s DPH za daný objekt</t>
  </si>
  <si>
    <t>Cena bez DPH za daný objekt</t>
  </si>
  <si>
    <t>Název objektu</t>
  </si>
  <si>
    <t>Objektu, Soupis prací</t>
  </si>
  <si>
    <t>Kód objektu</t>
  </si>
  <si>
    <t>Rekapitulace objektů stavby a soupisů prací</t>
  </si>
  <si>
    <t>Celková cena s DPH za celou stavbu</t>
  </si>
  <si>
    <t>Celková cena bez DPH za celou stavbu. Sčítává se ze všech listů.</t>
  </si>
  <si>
    <t>Základna DPH určena součtem celkové ceny z položek soupisů</t>
  </si>
  <si>
    <t>Rekapitulace sazeb DPH u položek soupisů</t>
  </si>
  <si>
    <t>Poznámka k zadání</t>
  </si>
  <si>
    <t>Uchazeč veřejné zakázky</t>
  </si>
  <si>
    <t>DIČ zadavatele zadaní</t>
  </si>
  <si>
    <t>DIČ</t>
  </si>
  <si>
    <t>IČ zadavatele zadaní</t>
  </si>
  <si>
    <t>IČ</t>
  </si>
  <si>
    <t>Zadavatel zadaní</t>
  </si>
  <si>
    <t>Datum vykonaného exportu</t>
  </si>
  <si>
    <t>Místo stavby</t>
  </si>
  <si>
    <t>Název stavby</t>
  </si>
  <si>
    <t>Kód stavby</t>
  </si>
  <si>
    <t>Rekapitulace stavby</t>
  </si>
  <si>
    <t>aby pole J.montáž bylo vyplněno nulou. Obě pole - J.materiál, J.Montáž u jedné položky by však neměly být vyplněny nulou.</t>
  </si>
  <si>
    <t>neobsahuje žádný materiál je přípustné, aby pole J.materiál bylo vyplněno nulou. V případech, kdy položka neobsahuje žádnou montáž je přípustné,</t>
  </si>
  <si>
    <t>Uchazeč v tomto případě by měl vyplnit všechna pole J.materiál a pole J.montáž nenulovými kladnými číslicemi. V případech, kdy položka</t>
  </si>
  <si>
    <t xml:space="preserve"> - J.montáž - jednotková cena montáže</t>
  </si>
  <si>
    <t xml:space="preserve"> - J.materiál - jednotková cena materiálu </t>
  </si>
  <si>
    <t>V případě, že sestavy soupisů prací neobsahují pole J.cena, potom ve všech soupisech prací obsahují pole:</t>
  </si>
  <si>
    <t>Poznámka - nepovinný údaj pro položku soupisu</t>
  </si>
  <si>
    <t>- pokud sestavy soupisů prací obsahují pole J.cena, měla by být všechna tato pole vyplněna nenulovými</t>
  </si>
  <si>
    <t>J.cena = jednotková cena v sestavě Soupis prací o maximálním počtu desetinných míst uvedených v poli</t>
  </si>
  <si>
    <t>Datum v sestavě Rekapitulace stavby - zde uchazeč vyplní datum vytvoření nabídky</t>
  </si>
  <si>
    <t>Pole IČ a DIČ v sestavě Rekapitulace stavby - zde uchazeč vyplní svoje IČ a DIČ</t>
  </si>
  <si>
    <t xml:space="preserve">Pole Uchazeč v sestavě Rekapitulace stavby - zde uchazeč vyplní svůj název (název subjektu) </t>
  </si>
  <si>
    <t xml:space="preserve">Uchazeč je pro podání nabídky povinen vyplnit žlutě podbarvená pole: </t>
  </si>
  <si>
    <t>modifikovány.</t>
  </si>
  <si>
    <t>Jednotlivé sestavy jsou v souboru provázány. Editovatelné pole jsou zvýrazněny žlutým podbarvením, ostatní pole neslouží k editaci a nesmí být jakkoliv</t>
  </si>
  <si>
    <t xml:space="preserve">Metodika pro zpracování </t>
  </si>
  <si>
    <t>Pokud je k řádku výkazu výměr evidovaný údaj ve sloupci Kód, jedná se o definovaný odkaz, na který se může odvolávat výkaz výměr z jiné položky.</t>
  </si>
  <si>
    <t>Výkaz výměr</t>
  </si>
  <si>
    <t>Poznámka k souboru cen a poznámka zadavatele</t>
  </si>
  <si>
    <t>Plný popis položky</t>
  </si>
  <si>
    <t>Ke každé položce soupisu prací se na samostatných řádcích může zobrazovat:</t>
  </si>
  <si>
    <t>Příslušnost položky do cenové soustavy</t>
  </si>
  <si>
    <t>Celková cena položky daná jako součin množství a j.ceny</t>
  </si>
  <si>
    <t xml:space="preserve">Cena celkem </t>
  </si>
  <si>
    <t>J.cenu položky.</t>
  </si>
  <si>
    <t xml:space="preserve">Jednotková cena položky. Zadaní může obsahovat namísto J.ceny sloupce J.materiál a J.montáž, jejichž součet definuje </t>
  </si>
  <si>
    <t>J.cena</t>
  </si>
  <si>
    <t>Množství v měrné jednotce</t>
  </si>
  <si>
    <t>Zkrácený popis položky</t>
  </si>
  <si>
    <t>Kód položky</t>
  </si>
  <si>
    <t>Typ položky: K - konstrukce, M - materiál, PP - plný popis, PSC - poznámka k souboru cen,  P - poznámka k položce, VV - výkaz výměr</t>
  </si>
  <si>
    <t>TYP</t>
  </si>
  <si>
    <t>Pořadové číslo položky v aktuálním soupisu</t>
  </si>
  <si>
    <t>Pro položky soupisu prací se zobrazují následující informace:</t>
  </si>
  <si>
    <t>inženýrského objektu, provozního souboru, vedlejších a ostatních nákladů.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</si>
  <si>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</si>
  <si>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</si>
  <si>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</si>
  <si>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CC-CZ, CZ-CPV, CZ-CPA a rekapitulaci celkové nabídkové ceny uchazeče za aktuální soupis prací.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</si>
  <si>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</si>
  <si>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i objekt stavby v případě, že neobsahuje podřízenou zakázku.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</si>
  <si>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</si>
  <si>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Soupis prací pro daný typ objektu</t>
  </si>
  <si>
    <t>Ostatní</t>
  </si>
  <si>
    <t>Stavební objekt inženýrský</t>
  </si>
  <si>
    <t>Stavební objekt pozemní</t>
  </si>
  <si>
    <t>identifikovat, zda se jedná o objekt nebo soupis prací pro daný objekt:</t>
  </si>
  <si>
    <t>vedlejších a ostatních nákladů a ostatních nákladů s rekapitulací nabídkové ceny za jednotlivé soupisy prací. Na základě údaje Typ je možné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</si>
  <si>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</si>
  <si>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 xml:space="preserve">Termínem "uchazeč" (resp. zhotovitel) se myslí "účastník zadávacího řízení" ve smyslu zákona o zadávání veřejných zakázek. </t>
  </si>
  <si>
    <t>celkové nabídkové ceny uchazeče.</t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</si>
  <si>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</si>
  <si>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</si>
  <si>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t>ještě samostatné sestavy vymezené orámovaním a nadpisem sestavy.</t>
  </si>
  <si>
    <t>Soubor je složen ze záložky Rekapitulace stavby a záložek s názvem soupisu prací pro jednotlivé objekty ve formátu XLSX. Každá ze záložek přitom obsahuje</t>
  </si>
  <si>
    <t>Struktura</t>
  </si>
  <si>
    <t>Struktura údajů, formát souboru a metodika pro zpracování</t>
  </si>
  <si>
    <t xml:space="preserve"> Ve výchozím stavu před vyplněním tyto položky mají v souču uvedenou 0,000 hodntu. </t>
  </si>
  <si>
    <t xml:space="preserve"> se ve sloupci množství automaticky vyplnují z předcházejících položek v danném odílu. </t>
  </si>
  <si>
    <t>Položky ve výkazu výměr s procentuálním vyjádřením přesunu hmot  (č. 102, 103, 111, 112, 114, 115, 131, 132, 156, 157, 163, 164, 176, 177, 197 a 198)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</si>
</sst>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8"/>
      <color rgb="FF000000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9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b/>
      <sz val="9"/>
      <name val="Trebuchet MS"/>
      <family val="2"/>
      <charset val="238"/>
    </font>
    <font>
      <b/>
      <sz val="11"/>
      <name val="Trebuchet MS"/>
      <family val="2"/>
      <charset val="238"/>
    </font>
    <font>
      <sz val="11"/>
      <name val="Trebuchet MS"/>
      <family val="2"/>
      <charset val="238"/>
    </font>
    <font>
      <b/>
      <sz val="16"/>
      <name val="Trebuchet MS"/>
      <family val="2"/>
      <charset val="238"/>
    </font>
    <font>
      <b/>
      <sz val="8"/>
      <name val="Arial CE"/>
      <family val="2"/>
      <charset val="238"/>
    </font>
    <font>
      <sz val="10"/>
      <name val="Trebuchet MS"/>
      <family val="2"/>
      <charset val="238"/>
    </font>
    <font>
      <i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167" fontId="23" fillId="5" borderId="22" xfId="0" applyNumberFormat="1" applyFont="1" applyFill="1" applyBorder="1" applyAlignment="1">
      <alignment vertical="center"/>
    </xf>
    <xf numFmtId="0" fontId="0" fillId="0" borderId="0" xfId="0" applyAlignment="1">
      <alignment vertical="top"/>
    </xf>
    <xf numFmtId="0" fontId="41" fillId="0" borderId="23" xfId="0" applyFont="1" applyBorder="1" applyAlignment="1">
      <alignment vertical="top"/>
    </xf>
    <xf numFmtId="0" fontId="41" fillId="0" borderId="24" xfId="0" applyFont="1" applyBorder="1" applyAlignment="1">
      <alignment vertical="top"/>
    </xf>
    <xf numFmtId="0" fontId="41" fillId="0" borderId="25" xfId="0" applyFont="1" applyBorder="1" applyAlignment="1">
      <alignment vertical="top"/>
    </xf>
    <xf numFmtId="0" fontId="41" fillId="0" borderId="26" xfId="0" applyFont="1" applyBorder="1" applyAlignment="1">
      <alignment vertical="top"/>
    </xf>
    <xf numFmtId="0" fontId="42" fillId="0" borderId="0" xfId="0" applyFont="1" applyAlignment="1">
      <alignment horizontal="left" vertical="top"/>
    </xf>
    <xf numFmtId="0" fontId="42" fillId="0" borderId="0" xfId="0" applyFont="1" applyAlignment="1">
      <alignment vertical="top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1" fillId="0" borderId="27" xfId="0" applyFont="1" applyBorder="1" applyAlignment="1">
      <alignment vertical="top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26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left"/>
    </xf>
    <xf numFmtId="0" fontId="46" fillId="0" borderId="24" xfId="0" applyFont="1" applyBorder="1"/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1" fillId="0" borderId="0" xfId="0" applyFont="1" applyAlignment="1">
      <alignment vertical="top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43" fillId="0" borderId="23" xfId="0" applyFont="1" applyBorder="1" applyAlignment="1">
      <alignment horizontal="left" vertical="center"/>
    </xf>
    <xf numFmtId="0" fontId="43" fillId="0" borderId="24" xfId="0" applyFont="1" applyBorder="1" applyAlignment="1">
      <alignment horizontal="left" vertical="center"/>
    </xf>
    <xf numFmtId="0" fontId="0" fillId="0" borderId="24" xfId="0" applyBorder="1" applyAlignment="1">
      <alignment vertical="top"/>
    </xf>
    <xf numFmtId="0" fontId="43" fillId="0" borderId="25" xfId="0" applyFont="1" applyBorder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49" fontId="42" fillId="0" borderId="0" xfId="0" applyNumberFormat="1" applyFont="1" applyAlignment="1">
      <alignment horizontal="left" vertical="center"/>
    </xf>
    <xf numFmtId="0" fontId="41" fillId="0" borderId="26" xfId="0" applyFont="1" applyBorder="1" applyAlignment="1">
      <alignment vertical="center" wrapText="1"/>
    </xf>
    <xf numFmtId="0" fontId="45" fillId="0" borderId="24" xfId="0" applyFont="1" applyBorder="1" applyAlignment="1">
      <alignment horizontal="left" vertical="center"/>
    </xf>
    <xf numFmtId="0" fontId="45" fillId="0" borderId="24" xfId="0" applyFont="1" applyBorder="1" applyAlignment="1">
      <alignment vertical="center"/>
    </xf>
    <xf numFmtId="0" fontId="46" fillId="0" borderId="24" xfId="0" applyFont="1" applyBorder="1" applyAlignment="1">
      <alignment vertical="center"/>
    </xf>
    <xf numFmtId="0" fontId="45" fillId="0" borderId="24" xfId="0" applyFont="1" applyBorder="1" applyAlignment="1">
      <alignment horizontal="center" vertical="center"/>
    </xf>
    <xf numFmtId="0" fontId="41" fillId="0" borderId="27" xfId="0" applyFont="1" applyBorder="1" applyAlignment="1">
      <alignment vertical="center" wrapText="1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2" fillId="0" borderId="0" xfId="0" applyFont="1" applyAlignment="1">
      <alignment horizontal="center" vertical="top"/>
    </xf>
    <xf numFmtId="0" fontId="41" fillId="0" borderId="26" xfId="0" applyFont="1" applyBorder="1" applyAlignment="1">
      <alignment horizontal="left" vertical="center"/>
    </xf>
    <xf numFmtId="0" fontId="46" fillId="0" borderId="24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43" fillId="0" borderId="26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0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0" borderId="24" xfId="0" applyFont="1" applyBorder="1" applyAlignment="1">
      <alignment horizontal="left" vertical="center"/>
    </xf>
    <xf numFmtId="0" fontId="41" fillId="0" borderId="23" xfId="0" applyFont="1" applyBorder="1" applyAlignment="1">
      <alignment vertical="center" wrapText="1"/>
    </xf>
    <xf numFmtId="0" fontId="49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49" fontId="42" fillId="0" borderId="0" xfId="0" applyNumberFormat="1" applyFont="1" applyAlignment="1">
      <alignment vertical="center" wrapText="1"/>
    </xf>
    <xf numFmtId="0" fontId="45" fillId="0" borderId="0" xfId="0" applyFont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/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top"/>
    </xf>
    <xf numFmtId="0" fontId="45" fillId="0" borderId="24" xfId="0" applyFont="1" applyBorder="1" applyAlignment="1">
      <alignment horizontal="left"/>
    </xf>
    <xf numFmtId="0" fontId="45" fillId="0" borderId="24" xfId="0" applyFont="1" applyBorder="1" applyAlignment="1">
      <alignment horizontal="left" wrapText="1"/>
    </xf>
    <xf numFmtId="49" fontId="42" fillId="0" borderId="0" xfId="0" applyNumberFormat="1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8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300" t="s">
        <v>14</v>
      </c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R5" s="20"/>
      <c r="BE5" s="297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301" t="s">
        <v>17</v>
      </c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R6" s="20"/>
      <c r="BE6" s="298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98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98"/>
      <c r="BS8" s="17" t="s">
        <v>6</v>
      </c>
    </row>
    <row r="9" spans="1:74" ht="14.45" customHeight="1" x14ac:dyDescent="0.2">
      <c r="B9" s="20"/>
      <c r="AR9" s="20"/>
      <c r="BE9" s="298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26</v>
      </c>
      <c r="AR10" s="20"/>
      <c r="BE10" s="298"/>
      <c r="BS10" s="17" t="s">
        <v>6</v>
      </c>
    </row>
    <row r="11" spans="1:74" ht="18.399999999999999" customHeight="1" x14ac:dyDescent="0.2">
      <c r="B11" s="20"/>
      <c r="E11" s="25" t="s">
        <v>27</v>
      </c>
      <c r="AK11" s="27" t="s">
        <v>28</v>
      </c>
      <c r="AN11" s="25" t="s">
        <v>1</v>
      </c>
      <c r="AR11" s="20"/>
      <c r="BE11" s="298"/>
      <c r="BS11" s="17" t="s">
        <v>6</v>
      </c>
    </row>
    <row r="12" spans="1:74" ht="6.95" customHeight="1" x14ac:dyDescent="0.2">
      <c r="B12" s="20"/>
      <c r="AR12" s="20"/>
      <c r="BE12" s="298"/>
      <c r="BS12" s="17" t="s">
        <v>6</v>
      </c>
    </row>
    <row r="13" spans="1:74" ht="12" customHeight="1" x14ac:dyDescent="0.2">
      <c r="B13" s="20"/>
      <c r="D13" s="27" t="s">
        <v>29</v>
      </c>
      <c r="AK13" s="27" t="s">
        <v>25</v>
      </c>
      <c r="AN13" s="29" t="s">
        <v>30</v>
      </c>
      <c r="AR13" s="20"/>
      <c r="BE13" s="298"/>
      <c r="BS13" s="17" t="s">
        <v>6</v>
      </c>
    </row>
    <row r="14" spans="1:74" ht="12.75" x14ac:dyDescent="0.2">
      <c r="B14" s="20"/>
      <c r="E14" s="302" t="s">
        <v>30</v>
      </c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27" t="s">
        <v>28</v>
      </c>
      <c r="AN14" s="29" t="s">
        <v>30</v>
      </c>
      <c r="AR14" s="20"/>
      <c r="BE14" s="298"/>
      <c r="BS14" s="17" t="s">
        <v>6</v>
      </c>
    </row>
    <row r="15" spans="1:74" ht="6.95" customHeight="1" x14ac:dyDescent="0.2">
      <c r="B15" s="20"/>
      <c r="AR15" s="20"/>
      <c r="BE15" s="298"/>
      <c r="BS15" s="17" t="s">
        <v>4</v>
      </c>
    </row>
    <row r="16" spans="1:74" ht="12" customHeight="1" x14ac:dyDescent="0.2">
      <c r="B16" s="20"/>
      <c r="D16" s="27" t="s">
        <v>31</v>
      </c>
      <c r="AK16" s="27" t="s">
        <v>25</v>
      </c>
      <c r="AN16" s="25" t="s">
        <v>32</v>
      </c>
      <c r="AR16" s="20"/>
      <c r="BE16" s="298"/>
      <c r="BS16" s="17" t="s">
        <v>4</v>
      </c>
    </row>
    <row r="17" spans="2:71" ht="18.399999999999999" customHeight="1" x14ac:dyDescent="0.2">
      <c r="B17" s="20"/>
      <c r="E17" s="25" t="s">
        <v>33</v>
      </c>
      <c r="AK17" s="27" t="s">
        <v>28</v>
      </c>
      <c r="AN17" s="25" t="s">
        <v>1</v>
      </c>
      <c r="AR17" s="20"/>
      <c r="BE17" s="298"/>
      <c r="BS17" s="17" t="s">
        <v>34</v>
      </c>
    </row>
    <row r="18" spans="2:71" ht="6.95" customHeight="1" x14ac:dyDescent="0.2">
      <c r="B18" s="20"/>
      <c r="AR18" s="20"/>
      <c r="BE18" s="298"/>
      <c r="BS18" s="17" t="s">
        <v>6</v>
      </c>
    </row>
    <row r="19" spans="2:71" ht="12" customHeight="1" x14ac:dyDescent="0.2">
      <c r="B19" s="20"/>
      <c r="D19" s="27" t="s">
        <v>35</v>
      </c>
      <c r="AK19" s="27" t="s">
        <v>25</v>
      </c>
      <c r="AN19" s="25" t="s">
        <v>32</v>
      </c>
      <c r="AR19" s="20"/>
      <c r="BE19" s="298"/>
      <c r="BS19" s="17" t="s">
        <v>6</v>
      </c>
    </row>
    <row r="20" spans="2:71" ht="18.399999999999999" customHeight="1" x14ac:dyDescent="0.2">
      <c r="B20" s="20"/>
      <c r="E20" s="25" t="s">
        <v>33</v>
      </c>
      <c r="AK20" s="27" t="s">
        <v>28</v>
      </c>
      <c r="AN20" s="25" t="s">
        <v>1</v>
      </c>
      <c r="AR20" s="20"/>
      <c r="BE20" s="298"/>
      <c r="BS20" s="17" t="s">
        <v>34</v>
      </c>
    </row>
    <row r="21" spans="2:71" ht="6.95" customHeight="1" x14ac:dyDescent="0.2">
      <c r="B21" s="20"/>
      <c r="AR21" s="20"/>
      <c r="BE21" s="298"/>
    </row>
    <row r="22" spans="2:71" ht="12" customHeight="1" x14ac:dyDescent="0.2">
      <c r="B22" s="20"/>
      <c r="D22" s="27" t="s">
        <v>36</v>
      </c>
      <c r="AR22" s="20"/>
      <c r="BE22" s="298"/>
    </row>
    <row r="23" spans="2:71" ht="47.25" customHeight="1" x14ac:dyDescent="0.2">
      <c r="B23" s="20"/>
      <c r="E23" s="304" t="s">
        <v>37</v>
      </c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R23" s="20"/>
      <c r="BE23" s="298"/>
    </row>
    <row r="24" spans="2:71" ht="6.95" customHeight="1" x14ac:dyDescent="0.2">
      <c r="B24" s="20"/>
      <c r="AR24" s="20"/>
      <c r="BE24" s="298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8"/>
    </row>
    <row r="26" spans="2:71" s="1" customFormat="1" ht="25.9" customHeight="1" x14ac:dyDescent="0.2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5">
        <f>ROUND(AG94,2)</f>
        <v>0</v>
      </c>
      <c r="AL26" s="306"/>
      <c r="AM26" s="306"/>
      <c r="AN26" s="306"/>
      <c r="AO26" s="306"/>
      <c r="AR26" s="32"/>
      <c r="BE26" s="298"/>
    </row>
    <row r="27" spans="2:71" s="1" customFormat="1" ht="6.95" customHeight="1" x14ac:dyDescent="0.2">
      <c r="B27" s="32"/>
      <c r="AR27" s="32"/>
      <c r="BE27" s="298"/>
    </row>
    <row r="28" spans="2:71" s="1" customFormat="1" ht="12.75" x14ac:dyDescent="0.2">
      <c r="B28" s="32"/>
      <c r="L28" s="307" t="s">
        <v>39</v>
      </c>
      <c r="M28" s="307"/>
      <c r="N28" s="307"/>
      <c r="O28" s="307"/>
      <c r="P28" s="307"/>
      <c r="W28" s="307" t="s">
        <v>40</v>
      </c>
      <c r="X28" s="307"/>
      <c r="Y28" s="307"/>
      <c r="Z28" s="307"/>
      <c r="AA28" s="307"/>
      <c r="AB28" s="307"/>
      <c r="AC28" s="307"/>
      <c r="AD28" s="307"/>
      <c r="AE28" s="307"/>
      <c r="AK28" s="307" t="s">
        <v>41</v>
      </c>
      <c r="AL28" s="307"/>
      <c r="AM28" s="307"/>
      <c r="AN28" s="307"/>
      <c r="AO28" s="307"/>
      <c r="AR28" s="32"/>
      <c r="BE28" s="298"/>
    </row>
    <row r="29" spans="2:71" s="2" customFormat="1" ht="14.45" customHeight="1" x14ac:dyDescent="0.2">
      <c r="B29" s="36"/>
      <c r="D29" s="27" t="s">
        <v>42</v>
      </c>
      <c r="F29" s="27" t="s">
        <v>43</v>
      </c>
      <c r="L29" s="292">
        <v>0.21</v>
      </c>
      <c r="M29" s="291"/>
      <c r="N29" s="291"/>
      <c r="O29" s="291"/>
      <c r="P29" s="291"/>
      <c r="W29" s="290">
        <f>ROUND(AZ94, 2)</f>
        <v>0</v>
      </c>
      <c r="X29" s="291"/>
      <c r="Y29" s="291"/>
      <c r="Z29" s="291"/>
      <c r="AA29" s="291"/>
      <c r="AB29" s="291"/>
      <c r="AC29" s="291"/>
      <c r="AD29" s="291"/>
      <c r="AE29" s="291"/>
      <c r="AK29" s="290">
        <f>ROUND(AV94, 2)</f>
        <v>0</v>
      </c>
      <c r="AL29" s="291"/>
      <c r="AM29" s="291"/>
      <c r="AN29" s="291"/>
      <c r="AO29" s="291"/>
      <c r="AR29" s="36"/>
      <c r="BE29" s="299"/>
    </row>
    <row r="30" spans="2:71" s="2" customFormat="1" ht="14.45" customHeight="1" x14ac:dyDescent="0.2">
      <c r="B30" s="36"/>
      <c r="F30" s="27" t="s">
        <v>44</v>
      </c>
      <c r="L30" s="292">
        <v>0.15</v>
      </c>
      <c r="M30" s="291"/>
      <c r="N30" s="291"/>
      <c r="O30" s="291"/>
      <c r="P30" s="291"/>
      <c r="W30" s="290">
        <f>ROUND(BA94, 2)</f>
        <v>0</v>
      </c>
      <c r="X30" s="291"/>
      <c r="Y30" s="291"/>
      <c r="Z30" s="291"/>
      <c r="AA30" s="291"/>
      <c r="AB30" s="291"/>
      <c r="AC30" s="291"/>
      <c r="AD30" s="291"/>
      <c r="AE30" s="291"/>
      <c r="AK30" s="290">
        <f>ROUND(AW94, 2)</f>
        <v>0</v>
      </c>
      <c r="AL30" s="291"/>
      <c r="AM30" s="291"/>
      <c r="AN30" s="291"/>
      <c r="AO30" s="291"/>
      <c r="AR30" s="36"/>
      <c r="BE30" s="299"/>
    </row>
    <row r="31" spans="2:71" s="2" customFormat="1" ht="14.45" hidden="1" customHeight="1" x14ac:dyDescent="0.2">
      <c r="B31" s="36"/>
      <c r="F31" s="27" t="s">
        <v>45</v>
      </c>
      <c r="L31" s="292">
        <v>0.21</v>
      </c>
      <c r="M31" s="291"/>
      <c r="N31" s="291"/>
      <c r="O31" s="291"/>
      <c r="P31" s="291"/>
      <c r="W31" s="290">
        <f>ROUND(BB94, 2)</f>
        <v>0</v>
      </c>
      <c r="X31" s="291"/>
      <c r="Y31" s="291"/>
      <c r="Z31" s="291"/>
      <c r="AA31" s="291"/>
      <c r="AB31" s="291"/>
      <c r="AC31" s="291"/>
      <c r="AD31" s="291"/>
      <c r="AE31" s="291"/>
      <c r="AK31" s="290">
        <v>0</v>
      </c>
      <c r="AL31" s="291"/>
      <c r="AM31" s="291"/>
      <c r="AN31" s="291"/>
      <c r="AO31" s="291"/>
      <c r="AR31" s="36"/>
      <c r="BE31" s="299"/>
    </row>
    <row r="32" spans="2:71" s="2" customFormat="1" ht="14.45" hidden="1" customHeight="1" x14ac:dyDescent="0.2">
      <c r="B32" s="36"/>
      <c r="F32" s="27" t="s">
        <v>46</v>
      </c>
      <c r="L32" s="292">
        <v>0.15</v>
      </c>
      <c r="M32" s="291"/>
      <c r="N32" s="291"/>
      <c r="O32" s="291"/>
      <c r="P32" s="291"/>
      <c r="W32" s="290">
        <f>ROUND(BC94, 2)</f>
        <v>0</v>
      </c>
      <c r="X32" s="291"/>
      <c r="Y32" s="291"/>
      <c r="Z32" s="291"/>
      <c r="AA32" s="291"/>
      <c r="AB32" s="291"/>
      <c r="AC32" s="291"/>
      <c r="AD32" s="291"/>
      <c r="AE32" s="291"/>
      <c r="AK32" s="290">
        <v>0</v>
      </c>
      <c r="AL32" s="291"/>
      <c r="AM32" s="291"/>
      <c r="AN32" s="291"/>
      <c r="AO32" s="291"/>
      <c r="AR32" s="36"/>
      <c r="BE32" s="299"/>
    </row>
    <row r="33" spans="2:57" s="2" customFormat="1" ht="14.45" hidden="1" customHeight="1" x14ac:dyDescent="0.2">
      <c r="B33" s="36"/>
      <c r="F33" s="27" t="s">
        <v>47</v>
      </c>
      <c r="L33" s="292">
        <v>0</v>
      </c>
      <c r="M33" s="291"/>
      <c r="N33" s="291"/>
      <c r="O33" s="291"/>
      <c r="P33" s="291"/>
      <c r="W33" s="290">
        <f>ROUND(BD94, 2)</f>
        <v>0</v>
      </c>
      <c r="X33" s="291"/>
      <c r="Y33" s="291"/>
      <c r="Z33" s="291"/>
      <c r="AA33" s="291"/>
      <c r="AB33" s="291"/>
      <c r="AC33" s="291"/>
      <c r="AD33" s="291"/>
      <c r="AE33" s="291"/>
      <c r="AK33" s="290">
        <v>0</v>
      </c>
      <c r="AL33" s="291"/>
      <c r="AM33" s="291"/>
      <c r="AN33" s="291"/>
      <c r="AO33" s="291"/>
      <c r="AR33" s="36"/>
      <c r="BE33" s="299"/>
    </row>
    <row r="34" spans="2:57" s="1" customFormat="1" ht="6.95" customHeight="1" x14ac:dyDescent="0.2">
      <c r="B34" s="32"/>
      <c r="AR34" s="32"/>
      <c r="BE34" s="298"/>
    </row>
    <row r="35" spans="2:57" s="1" customFormat="1" ht="25.9" customHeight="1" x14ac:dyDescent="0.2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93" t="s">
        <v>50</v>
      </c>
      <c r="Y35" s="294"/>
      <c r="Z35" s="294"/>
      <c r="AA35" s="294"/>
      <c r="AB35" s="294"/>
      <c r="AC35" s="39"/>
      <c r="AD35" s="39"/>
      <c r="AE35" s="39"/>
      <c r="AF35" s="39"/>
      <c r="AG35" s="39"/>
      <c r="AH35" s="39"/>
      <c r="AI35" s="39"/>
      <c r="AJ35" s="39"/>
      <c r="AK35" s="295">
        <f>SUM(AK26:AK33)</f>
        <v>0</v>
      </c>
      <c r="AL35" s="294"/>
      <c r="AM35" s="294"/>
      <c r="AN35" s="294"/>
      <c r="AO35" s="296"/>
      <c r="AP35" s="37"/>
      <c r="AQ35" s="37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1" t="s">
        <v>51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52</v>
      </c>
      <c r="AI49" s="42"/>
      <c r="AJ49" s="42"/>
      <c r="AK49" s="42"/>
      <c r="AL49" s="42"/>
      <c r="AM49" s="42"/>
      <c r="AN49" s="42"/>
      <c r="AO49" s="42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75" x14ac:dyDescent="0.2">
      <c r="B60" s="32"/>
      <c r="D60" s="43" t="s">
        <v>53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54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53</v>
      </c>
      <c r="AI60" s="34"/>
      <c r="AJ60" s="34"/>
      <c r="AK60" s="34"/>
      <c r="AL60" s="34"/>
      <c r="AM60" s="43" t="s">
        <v>54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2.75" x14ac:dyDescent="0.2">
      <c r="B64" s="32"/>
      <c r="D64" s="41" t="s">
        <v>55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56</v>
      </c>
      <c r="AI64" s="42"/>
      <c r="AJ64" s="42"/>
      <c r="AK64" s="42"/>
      <c r="AL64" s="42"/>
      <c r="AM64" s="42"/>
      <c r="AN64" s="42"/>
      <c r="AO64" s="42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75" x14ac:dyDescent="0.2">
      <c r="B75" s="32"/>
      <c r="D75" s="43" t="s">
        <v>53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54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53</v>
      </c>
      <c r="AI75" s="34"/>
      <c r="AJ75" s="34"/>
      <c r="AK75" s="34"/>
      <c r="AL75" s="34"/>
      <c r="AM75" s="43" t="s">
        <v>54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 x14ac:dyDescent="0.2">
      <c r="B82" s="32"/>
      <c r="C82" s="21" t="s">
        <v>57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21/07-001_Z1</v>
      </c>
      <c r="AR84" s="48"/>
    </row>
    <row r="85" spans="1:91" s="4" customFormat="1" ht="36.950000000000003" customHeight="1" x14ac:dyDescent="0.2">
      <c r="B85" s="49"/>
      <c r="C85" s="50" t="s">
        <v>16</v>
      </c>
      <c r="L85" s="281" t="str">
        <f>K6</f>
        <v>SO-02, Modernizace a stavební úpravy učeben ZŠ Žižkova 525_Změna č.1</v>
      </c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R85" s="49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1" t="str">
        <f>IF(K8="","",K8)</f>
        <v>na p.č. 856/2 v k.ú. Turnov</v>
      </c>
      <c r="AI87" s="27" t="s">
        <v>22</v>
      </c>
      <c r="AM87" s="283" t="str">
        <f>IF(AN8= "","",AN8)</f>
        <v>26. 8. 2024</v>
      </c>
      <c r="AN87" s="283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24</v>
      </c>
      <c r="L89" s="3" t="str">
        <f>IF(E11= "","",E11)</f>
        <v>Město Turnov</v>
      </c>
      <c r="AI89" s="27" t="s">
        <v>31</v>
      </c>
      <c r="AM89" s="284" t="str">
        <f>IF(E17="","",E17)</f>
        <v>ACTIV Projekce, s.r.o.</v>
      </c>
      <c r="AN89" s="285"/>
      <c r="AO89" s="285"/>
      <c r="AP89" s="285"/>
      <c r="AR89" s="32"/>
      <c r="AS89" s="286" t="s">
        <v>58</v>
      </c>
      <c r="AT89" s="287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 x14ac:dyDescent="0.2">
      <c r="B90" s="32"/>
      <c r="C90" s="27" t="s">
        <v>29</v>
      </c>
      <c r="L90" s="3" t="str">
        <f>IF(E14= "Vyplň údaj","",E14)</f>
        <v/>
      </c>
      <c r="AI90" s="27" t="s">
        <v>35</v>
      </c>
      <c r="AM90" s="284" t="str">
        <f>IF(E20="","",E20)</f>
        <v>ACTIV Projekce, s.r.o.</v>
      </c>
      <c r="AN90" s="285"/>
      <c r="AO90" s="285"/>
      <c r="AP90" s="285"/>
      <c r="AR90" s="32"/>
      <c r="AS90" s="288"/>
      <c r="AT90" s="289"/>
      <c r="BD90" s="56"/>
    </row>
    <row r="91" spans="1:91" s="1" customFormat="1" ht="10.9" customHeight="1" x14ac:dyDescent="0.2">
      <c r="B91" s="32"/>
      <c r="AR91" s="32"/>
      <c r="AS91" s="288"/>
      <c r="AT91" s="289"/>
      <c r="BD91" s="56"/>
    </row>
    <row r="92" spans="1:91" s="1" customFormat="1" ht="29.25" customHeight="1" x14ac:dyDescent="0.2">
      <c r="B92" s="32"/>
      <c r="C92" s="271" t="s">
        <v>59</v>
      </c>
      <c r="D92" s="272"/>
      <c r="E92" s="272"/>
      <c r="F92" s="272"/>
      <c r="G92" s="272"/>
      <c r="H92" s="57"/>
      <c r="I92" s="273" t="s">
        <v>60</v>
      </c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4" t="s">
        <v>61</v>
      </c>
      <c r="AH92" s="272"/>
      <c r="AI92" s="272"/>
      <c r="AJ92" s="272"/>
      <c r="AK92" s="272"/>
      <c r="AL92" s="272"/>
      <c r="AM92" s="272"/>
      <c r="AN92" s="273" t="s">
        <v>62</v>
      </c>
      <c r="AO92" s="272"/>
      <c r="AP92" s="275"/>
      <c r="AQ92" s="58" t="s">
        <v>63</v>
      </c>
      <c r="AR92" s="32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</row>
    <row r="93" spans="1:91" s="1" customFormat="1" ht="10.9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76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79">
        <f>ROUND(AG95,2)</f>
        <v>0</v>
      </c>
      <c r="AH94" s="279"/>
      <c r="AI94" s="279"/>
      <c r="AJ94" s="279"/>
      <c r="AK94" s="279"/>
      <c r="AL94" s="279"/>
      <c r="AM94" s="279"/>
      <c r="AN94" s="280">
        <f>SUM(AG94,AT94)</f>
        <v>0</v>
      </c>
      <c r="AO94" s="280"/>
      <c r="AP94" s="280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77</v>
      </c>
      <c r="BT94" s="72" t="s">
        <v>78</v>
      </c>
      <c r="BU94" s="73" t="s">
        <v>79</v>
      </c>
      <c r="BV94" s="72" t="s">
        <v>80</v>
      </c>
      <c r="BW94" s="72" t="s">
        <v>5</v>
      </c>
      <c r="BX94" s="72" t="s">
        <v>81</v>
      </c>
      <c r="CL94" s="72" t="s">
        <v>1</v>
      </c>
    </row>
    <row r="95" spans="1:91" s="6" customFormat="1" ht="16.5" customHeight="1" x14ac:dyDescent="0.2">
      <c r="A95" s="74" t="s">
        <v>82</v>
      </c>
      <c r="B95" s="75"/>
      <c r="C95" s="76"/>
      <c r="D95" s="278" t="s">
        <v>83</v>
      </c>
      <c r="E95" s="278"/>
      <c r="F95" s="278"/>
      <c r="G95" s="278"/>
      <c r="H95" s="278"/>
      <c r="I95" s="77"/>
      <c r="J95" s="278" t="s">
        <v>84</v>
      </c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6">
        <f>'ASŘ - UČEBNA FYZIKY_Změna...'!J30</f>
        <v>0</v>
      </c>
      <c r="AH95" s="277"/>
      <c r="AI95" s="277"/>
      <c r="AJ95" s="277"/>
      <c r="AK95" s="277"/>
      <c r="AL95" s="277"/>
      <c r="AM95" s="277"/>
      <c r="AN95" s="276">
        <f>SUM(AG95,AT95)</f>
        <v>0</v>
      </c>
      <c r="AO95" s="277"/>
      <c r="AP95" s="277"/>
      <c r="AQ95" s="78" t="s">
        <v>85</v>
      </c>
      <c r="AR95" s="75"/>
      <c r="AS95" s="79">
        <v>0</v>
      </c>
      <c r="AT95" s="80">
        <f>ROUND(SUM(AV95:AW95),2)</f>
        <v>0</v>
      </c>
      <c r="AU95" s="81">
        <f>'ASŘ - UČEBNA FYZIKY_Změna...'!P135</f>
        <v>0</v>
      </c>
      <c r="AV95" s="80">
        <f>'ASŘ - UČEBNA FYZIKY_Změna...'!J33</f>
        <v>0</v>
      </c>
      <c r="AW95" s="80">
        <f>'ASŘ - UČEBNA FYZIKY_Změna...'!J34</f>
        <v>0</v>
      </c>
      <c r="AX95" s="80">
        <f>'ASŘ - UČEBNA FYZIKY_Změna...'!J35</f>
        <v>0</v>
      </c>
      <c r="AY95" s="80">
        <f>'ASŘ - UČEBNA FYZIKY_Změna...'!J36</f>
        <v>0</v>
      </c>
      <c r="AZ95" s="80">
        <f>'ASŘ - UČEBNA FYZIKY_Změna...'!F33</f>
        <v>0</v>
      </c>
      <c r="BA95" s="80">
        <f>'ASŘ - UČEBNA FYZIKY_Změna...'!F34</f>
        <v>0</v>
      </c>
      <c r="BB95" s="80">
        <f>'ASŘ - UČEBNA FYZIKY_Změna...'!F35</f>
        <v>0</v>
      </c>
      <c r="BC95" s="80">
        <f>'ASŘ - UČEBNA FYZIKY_Změna...'!F36</f>
        <v>0</v>
      </c>
      <c r="BD95" s="82">
        <f>'ASŘ - UČEBNA FYZIKY_Změna...'!F37</f>
        <v>0</v>
      </c>
      <c r="BT95" s="83" t="s">
        <v>86</v>
      </c>
      <c r="BV95" s="83" t="s">
        <v>80</v>
      </c>
      <c r="BW95" s="83" t="s">
        <v>87</v>
      </c>
      <c r="BX95" s="83" t="s">
        <v>5</v>
      </c>
      <c r="CL95" s="83" t="s">
        <v>1</v>
      </c>
      <c r="CM95" s="83" t="s">
        <v>88</v>
      </c>
    </row>
    <row r="96" spans="1:91" s="1" customFormat="1" ht="30" customHeight="1" x14ac:dyDescent="0.2">
      <c r="B96" s="32"/>
      <c r="AR96" s="32"/>
    </row>
    <row r="97" spans="2:44" s="1" customFormat="1" ht="6.95" customHeight="1" x14ac:dyDescent="0.2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sheetProtection algorithmName="SHA-512" hashValue="UZBs+HVENNljoX+9HgtRKatS7Q08WRU7+wFGk/F3X7K7A9NOJ7Wu4cUCqaJ//tfLvnsYfKk0Poqedqe89pPZcA==" saltValue="NuVmxR3X2sYQDm0Ny+mFsBsm6ousTg4mM9l5ZPZMYJyzgj7BvmP3dXjjF1sqS3KvcMtX7eXiR4NxEffjAuoNDw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ASŘ - UČEBNA FYZIKY_Změn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92"/>
  <sheetViews>
    <sheetView showGridLines="0" tabSelected="1" topLeftCell="A219" workbookViewId="0">
      <selection activeCell="I226" sqref="I22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87</v>
      </c>
      <c r="AZ2" s="84" t="s">
        <v>89</v>
      </c>
      <c r="BA2" s="84" t="s">
        <v>1</v>
      </c>
      <c r="BB2" s="84" t="s">
        <v>1</v>
      </c>
      <c r="BC2" s="84" t="s">
        <v>90</v>
      </c>
      <c r="BD2" s="84" t="s">
        <v>88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  <c r="AZ3" s="84" t="s">
        <v>91</v>
      </c>
      <c r="BA3" s="84" t="s">
        <v>1</v>
      </c>
      <c r="BB3" s="84" t="s">
        <v>1</v>
      </c>
      <c r="BC3" s="84" t="s">
        <v>92</v>
      </c>
      <c r="BD3" s="84" t="s">
        <v>88</v>
      </c>
    </row>
    <row r="4" spans="2:56" ht="24.95" customHeight="1" x14ac:dyDescent="0.2">
      <c r="B4" s="20"/>
      <c r="D4" s="21" t="s">
        <v>93</v>
      </c>
      <c r="L4" s="20"/>
      <c r="M4" s="85" t="s">
        <v>10</v>
      </c>
      <c r="AT4" s="17" t="s">
        <v>4</v>
      </c>
      <c r="AZ4" s="84" t="s">
        <v>94</v>
      </c>
      <c r="BA4" s="84" t="s">
        <v>1</v>
      </c>
      <c r="BB4" s="84" t="s">
        <v>1</v>
      </c>
      <c r="BC4" s="84" t="s">
        <v>95</v>
      </c>
      <c r="BD4" s="84" t="s">
        <v>88</v>
      </c>
    </row>
    <row r="5" spans="2:56" ht="6.95" customHeight="1" x14ac:dyDescent="0.2">
      <c r="B5" s="20"/>
      <c r="L5" s="20"/>
      <c r="AZ5" s="84" t="s">
        <v>96</v>
      </c>
      <c r="BA5" s="84" t="s">
        <v>1</v>
      </c>
      <c r="BB5" s="84" t="s">
        <v>1</v>
      </c>
      <c r="BC5" s="84" t="s">
        <v>97</v>
      </c>
      <c r="BD5" s="84" t="s">
        <v>88</v>
      </c>
    </row>
    <row r="6" spans="2:56" ht="12" customHeight="1" x14ac:dyDescent="0.2">
      <c r="B6" s="20"/>
      <c r="D6" s="27" t="s">
        <v>16</v>
      </c>
      <c r="L6" s="20"/>
      <c r="AZ6" s="84" t="s">
        <v>98</v>
      </c>
      <c r="BA6" s="84" t="s">
        <v>1</v>
      </c>
      <c r="BB6" s="84" t="s">
        <v>1</v>
      </c>
      <c r="BC6" s="84" t="s">
        <v>99</v>
      </c>
      <c r="BD6" s="84" t="s">
        <v>88</v>
      </c>
    </row>
    <row r="7" spans="2:56" ht="26.25" customHeight="1" x14ac:dyDescent="0.2">
      <c r="B7" s="20"/>
      <c r="E7" s="309" t="str">
        <f>'Rekapitulace stavby'!K6</f>
        <v>SO-02, Modernizace a stavební úpravy učeben ZŠ Žižkova 525_Změna č.1</v>
      </c>
      <c r="F7" s="310"/>
      <c r="G7" s="310"/>
      <c r="H7" s="310"/>
      <c r="L7" s="20"/>
      <c r="AZ7" s="84" t="s">
        <v>100</v>
      </c>
      <c r="BA7" s="84" t="s">
        <v>1</v>
      </c>
      <c r="BB7" s="84" t="s">
        <v>1</v>
      </c>
      <c r="BC7" s="84" t="s">
        <v>101</v>
      </c>
      <c r="BD7" s="84" t="s">
        <v>88</v>
      </c>
    </row>
    <row r="8" spans="2:56" s="1" customFormat="1" ht="12" customHeight="1" x14ac:dyDescent="0.2">
      <c r="B8" s="32"/>
      <c r="D8" s="27" t="s">
        <v>102</v>
      </c>
      <c r="L8" s="32"/>
      <c r="AZ8" s="84" t="s">
        <v>103</v>
      </c>
      <c r="BA8" s="84" t="s">
        <v>1</v>
      </c>
      <c r="BB8" s="84" t="s">
        <v>1</v>
      </c>
      <c r="BC8" s="84" t="s">
        <v>104</v>
      </c>
      <c r="BD8" s="84" t="s">
        <v>88</v>
      </c>
    </row>
    <row r="9" spans="2:56" s="1" customFormat="1" ht="16.5" customHeight="1" x14ac:dyDescent="0.2">
      <c r="B9" s="32"/>
      <c r="E9" s="281" t="s">
        <v>105</v>
      </c>
      <c r="F9" s="308"/>
      <c r="G9" s="308"/>
      <c r="H9" s="308"/>
      <c r="L9" s="32"/>
      <c r="AZ9" s="84" t="s">
        <v>106</v>
      </c>
      <c r="BA9" s="84" t="s">
        <v>1</v>
      </c>
      <c r="BB9" s="84" t="s">
        <v>1</v>
      </c>
      <c r="BC9" s="84" t="s">
        <v>107</v>
      </c>
      <c r="BD9" s="84" t="s">
        <v>88</v>
      </c>
    </row>
    <row r="10" spans="2:56" s="1" customFormat="1" x14ac:dyDescent="0.2">
      <c r="B10" s="32"/>
      <c r="L10" s="32"/>
      <c r="AZ10" s="84" t="s">
        <v>108</v>
      </c>
      <c r="BA10" s="84" t="s">
        <v>1</v>
      </c>
      <c r="BB10" s="84" t="s">
        <v>1</v>
      </c>
      <c r="BC10" s="84" t="s">
        <v>109</v>
      </c>
      <c r="BD10" s="84" t="s">
        <v>88</v>
      </c>
    </row>
    <row r="11" spans="2:5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84" t="s">
        <v>110</v>
      </c>
      <c r="BA11" s="84" t="s">
        <v>1</v>
      </c>
      <c r="BB11" s="84" t="s">
        <v>1</v>
      </c>
      <c r="BC11" s="84" t="s">
        <v>111</v>
      </c>
      <c r="BD11" s="84" t="s">
        <v>88</v>
      </c>
    </row>
    <row r="12" spans="2:5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26. 8. 2024</v>
      </c>
      <c r="L12" s="32"/>
      <c r="AZ12" s="84" t="s">
        <v>112</v>
      </c>
      <c r="BA12" s="84" t="s">
        <v>1</v>
      </c>
      <c r="BB12" s="84" t="s">
        <v>1</v>
      </c>
      <c r="BC12" s="84" t="s">
        <v>113</v>
      </c>
      <c r="BD12" s="84" t="s">
        <v>88</v>
      </c>
    </row>
    <row r="13" spans="2:56" s="1" customFormat="1" ht="10.9" customHeight="1" x14ac:dyDescent="0.2">
      <c r="B13" s="32"/>
      <c r="L13" s="32"/>
      <c r="AZ13" s="84" t="s">
        <v>114</v>
      </c>
      <c r="BA13" s="84" t="s">
        <v>1</v>
      </c>
      <c r="BB13" s="84" t="s">
        <v>1</v>
      </c>
      <c r="BC13" s="84" t="s">
        <v>115</v>
      </c>
      <c r="BD13" s="84" t="s">
        <v>88</v>
      </c>
    </row>
    <row r="14" spans="2:56" s="1" customFormat="1" ht="12" customHeight="1" x14ac:dyDescent="0.2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customHeight="1" x14ac:dyDescent="0.2">
      <c r="B15" s="32"/>
      <c r="E15" s="25" t="s">
        <v>27</v>
      </c>
      <c r="I15" s="27" t="s">
        <v>28</v>
      </c>
      <c r="J15" s="25" t="s">
        <v>1</v>
      </c>
      <c r="L15" s="32"/>
    </row>
    <row r="16" spans="2:5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311" t="str">
        <f>'Rekapitulace stavby'!E14</f>
        <v>Vyplň údaj</v>
      </c>
      <c r="F18" s="300"/>
      <c r="G18" s="300"/>
      <c r="H18" s="300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 x14ac:dyDescent="0.2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35</v>
      </c>
      <c r="I23" s="27" t="s">
        <v>25</v>
      </c>
      <c r="J23" s="25" t="s">
        <v>32</v>
      </c>
      <c r="L23" s="32"/>
    </row>
    <row r="24" spans="2:12" s="1" customFormat="1" ht="18" customHeight="1" x14ac:dyDescent="0.2">
      <c r="B24" s="32"/>
      <c r="E24" s="25" t="s">
        <v>33</v>
      </c>
      <c r="I24" s="27" t="s">
        <v>28</v>
      </c>
      <c r="J24" s="25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36</v>
      </c>
      <c r="L26" s="32"/>
    </row>
    <row r="27" spans="2:12" s="7" customFormat="1" ht="71.25" customHeight="1" x14ac:dyDescent="0.2">
      <c r="B27" s="86"/>
      <c r="E27" s="304" t="s">
        <v>116</v>
      </c>
      <c r="F27" s="304"/>
      <c r="G27" s="304"/>
      <c r="H27" s="304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87" t="s">
        <v>38</v>
      </c>
      <c r="J30" s="66">
        <f>ROUND(J135,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 x14ac:dyDescent="0.2">
      <c r="B33" s="32"/>
      <c r="D33" s="55" t="s">
        <v>42</v>
      </c>
      <c r="E33" s="27" t="s">
        <v>43</v>
      </c>
      <c r="F33" s="88">
        <f>ROUND((SUM(BE135:BE491)),  2)</f>
        <v>0</v>
      </c>
      <c r="I33" s="89">
        <v>0.21</v>
      </c>
      <c r="J33" s="88">
        <f>ROUND(((SUM(BE135:BE491))*I33),  2)</f>
        <v>0</v>
      </c>
      <c r="L33" s="32"/>
    </row>
    <row r="34" spans="2:12" s="1" customFormat="1" ht="14.45" customHeight="1" x14ac:dyDescent="0.2">
      <c r="B34" s="32"/>
      <c r="E34" s="27" t="s">
        <v>44</v>
      </c>
      <c r="F34" s="88">
        <f>ROUND((SUM(BF135:BF491)),  2)</f>
        <v>0</v>
      </c>
      <c r="I34" s="89">
        <v>0.15</v>
      </c>
      <c r="J34" s="88">
        <f>ROUND(((SUM(BF135:BF491))*I34),  2)</f>
        <v>0</v>
      </c>
      <c r="L34" s="32"/>
    </row>
    <row r="35" spans="2:12" s="1" customFormat="1" ht="14.45" hidden="1" customHeight="1" x14ac:dyDescent="0.2">
      <c r="B35" s="32"/>
      <c r="E35" s="27" t="s">
        <v>45</v>
      </c>
      <c r="F35" s="88">
        <f>ROUND((SUM(BG135:BG491)),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46</v>
      </c>
      <c r="F36" s="88">
        <f>ROUND((SUM(BH135:BH491)),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47</v>
      </c>
      <c r="F37" s="88">
        <f>ROUND((SUM(BI135:BI491)),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0"/>
      <c r="D39" s="91" t="s">
        <v>48</v>
      </c>
      <c r="E39" s="57"/>
      <c r="F39" s="57"/>
      <c r="G39" s="92" t="s">
        <v>49</v>
      </c>
      <c r="H39" s="93" t="s">
        <v>50</v>
      </c>
      <c r="I39" s="57"/>
      <c r="J39" s="94">
        <f>SUM(J30:J37)</f>
        <v>0</v>
      </c>
      <c r="K39" s="95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2.75" x14ac:dyDescent="0.2">
      <c r="B61" s="32"/>
      <c r="D61" s="43" t="s">
        <v>53</v>
      </c>
      <c r="E61" s="34"/>
      <c r="F61" s="96" t="s">
        <v>54</v>
      </c>
      <c r="G61" s="43" t="s">
        <v>53</v>
      </c>
      <c r="H61" s="34"/>
      <c r="I61" s="34"/>
      <c r="J61" s="97" t="s">
        <v>54</v>
      </c>
      <c r="K61" s="34"/>
      <c r="L61" s="32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2.75" x14ac:dyDescent="0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2.75" x14ac:dyDescent="0.2">
      <c r="B76" s="32"/>
      <c r="D76" s="43" t="s">
        <v>53</v>
      </c>
      <c r="E76" s="34"/>
      <c r="F76" s="96" t="s">
        <v>54</v>
      </c>
      <c r="G76" s="43" t="s">
        <v>53</v>
      </c>
      <c r="H76" s="34"/>
      <c r="I76" s="34"/>
      <c r="J76" s="97" t="s">
        <v>54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117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26.25" customHeight="1" x14ac:dyDescent="0.2">
      <c r="B85" s="32"/>
      <c r="E85" s="309" t="str">
        <f>E7</f>
        <v>SO-02, Modernizace a stavební úpravy učeben ZŠ Žižkova 525_Změna č.1</v>
      </c>
      <c r="F85" s="310"/>
      <c r="G85" s="310"/>
      <c r="H85" s="310"/>
      <c r="L85" s="32"/>
    </row>
    <row r="86" spans="2:47" s="1" customFormat="1" ht="12" customHeight="1" x14ac:dyDescent="0.2">
      <c r="B86" s="32"/>
      <c r="C86" s="27" t="s">
        <v>102</v>
      </c>
      <c r="L86" s="32"/>
    </row>
    <row r="87" spans="2:47" s="1" customFormat="1" ht="16.5" customHeight="1" x14ac:dyDescent="0.2">
      <c r="B87" s="32"/>
      <c r="E87" s="281" t="str">
        <f>E9</f>
        <v>ASŘ - UČEBNA FYZIKY_Změna č.1</v>
      </c>
      <c r="F87" s="308"/>
      <c r="G87" s="308"/>
      <c r="H87" s="308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na p.č. 856/2 v k.ú. Turnov</v>
      </c>
      <c r="I89" s="27" t="s">
        <v>22</v>
      </c>
      <c r="J89" s="52" t="str">
        <f>IF(J12="","",J12)</f>
        <v>26. 8. 2024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25.7" customHeight="1" x14ac:dyDescent="0.2">
      <c r="B91" s="32"/>
      <c r="C91" s="27" t="s">
        <v>24</v>
      </c>
      <c r="F91" s="25" t="str">
        <f>E15</f>
        <v>Město Turnov</v>
      </c>
      <c r="I91" s="27" t="s">
        <v>31</v>
      </c>
      <c r="J91" s="30" t="str">
        <f>E21</f>
        <v>ACTIV Projekce, s.r.o.</v>
      </c>
      <c r="L91" s="32"/>
    </row>
    <row r="92" spans="2:47" s="1" customFormat="1" ht="25.7" customHeight="1" x14ac:dyDescent="0.2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ACTIV Projekce, s.r.o.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0" t="s">
        <v>120</v>
      </c>
      <c r="J96" s="66">
        <f>J135</f>
        <v>0</v>
      </c>
      <c r="L96" s="32"/>
      <c r="AU96" s="17" t="s">
        <v>121</v>
      </c>
    </row>
    <row r="97" spans="2:12" s="8" customFormat="1" ht="24.95" customHeight="1" x14ac:dyDescent="0.2">
      <c r="B97" s="101"/>
      <c r="D97" s="102" t="s">
        <v>122</v>
      </c>
      <c r="E97" s="103"/>
      <c r="F97" s="103"/>
      <c r="G97" s="103"/>
      <c r="H97" s="103"/>
      <c r="I97" s="103"/>
      <c r="J97" s="104">
        <f>J136</f>
        <v>0</v>
      </c>
      <c r="L97" s="101"/>
    </row>
    <row r="98" spans="2:12" s="9" customFormat="1" ht="19.899999999999999" customHeight="1" x14ac:dyDescent="0.2">
      <c r="B98" s="105"/>
      <c r="D98" s="106" t="s">
        <v>123</v>
      </c>
      <c r="E98" s="107"/>
      <c r="F98" s="107"/>
      <c r="G98" s="107"/>
      <c r="H98" s="107"/>
      <c r="I98" s="107"/>
      <c r="J98" s="108">
        <f>J137</f>
        <v>0</v>
      </c>
      <c r="L98" s="105"/>
    </row>
    <row r="99" spans="2:12" s="9" customFormat="1" ht="19.899999999999999" customHeight="1" x14ac:dyDescent="0.2">
      <c r="B99" s="105"/>
      <c r="D99" s="106" t="s">
        <v>124</v>
      </c>
      <c r="E99" s="107"/>
      <c r="F99" s="107"/>
      <c r="G99" s="107"/>
      <c r="H99" s="107"/>
      <c r="I99" s="107"/>
      <c r="J99" s="108">
        <f>J164</f>
        <v>0</v>
      </c>
      <c r="L99" s="105"/>
    </row>
    <row r="100" spans="2:12" s="9" customFormat="1" ht="19.899999999999999" customHeight="1" x14ac:dyDescent="0.2">
      <c r="B100" s="105"/>
      <c r="D100" s="106" t="s">
        <v>125</v>
      </c>
      <c r="E100" s="107"/>
      <c r="F100" s="107"/>
      <c r="G100" s="107"/>
      <c r="H100" s="107"/>
      <c r="I100" s="107"/>
      <c r="J100" s="108">
        <f>J205</f>
        <v>0</v>
      </c>
      <c r="L100" s="105"/>
    </row>
    <row r="101" spans="2:12" s="9" customFormat="1" ht="19.899999999999999" customHeight="1" x14ac:dyDescent="0.2">
      <c r="B101" s="105"/>
      <c r="D101" s="106" t="s">
        <v>126</v>
      </c>
      <c r="E101" s="107"/>
      <c r="F101" s="107"/>
      <c r="G101" s="107"/>
      <c r="H101" s="107"/>
      <c r="I101" s="107"/>
      <c r="J101" s="108">
        <f>J212</f>
        <v>0</v>
      </c>
      <c r="L101" s="105"/>
    </row>
    <row r="102" spans="2:12" s="9" customFormat="1" ht="19.899999999999999" customHeight="1" x14ac:dyDescent="0.2">
      <c r="B102" s="105"/>
      <c r="D102" s="106" t="s">
        <v>127</v>
      </c>
      <c r="E102" s="107"/>
      <c r="F102" s="107"/>
      <c r="G102" s="107"/>
      <c r="H102" s="107"/>
      <c r="I102" s="107"/>
      <c r="J102" s="108">
        <f>J222</f>
        <v>0</v>
      </c>
      <c r="L102" s="105"/>
    </row>
    <row r="103" spans="2:12" s="8" customFormat="1" ht="24.95" customHeight="1" x14ac:dyDescent="0.2">
      <c r="B103" s="101"/>
      <c r="D103" s="102" t="s">
        <v>128</v>
      </c>
      <c r="E103" s="103"/>
      <c r="F103" s="103"/>
      <c r="G103" s="103"/>
      <c r="H103" s="103"/>
      <c r="I103" s="103"/>
      <c r="J103" s="104">
        <f>J224</f>
        <v>0</v>
      </c>
      <c r="L103" s="101"/>
    </row>
    <row r="104" spans="2:12" s="9" customFormat="1" ht="19.899999999999999" customHeight="1" x14ac:dyDescent="0.2">
      <c r="B104" s="105"/>
      <c r="D104" s="106" t="s">
        <v>129</v>
      </c>
      <c r="E104" s="107"/>
      <c r="F104" s="107"/>
      <c r="G104" s="107"/>
      <c r="H104" s="107"/>
      <c r="I104" s="107"/>
      <c r="J104" s="108">
        <f>J225</f>
        <v>0</v>
      </c>
      <c r="L104" s="105"/>
    </row>
    <row r="105" spans="2:12" s="9" customFormat="1" ht="19.899999999999999" customHeight="1" x14ac:dyDescent="0.2">
      <c r="B105" s="105"/>
      <c r="D105" s="106" t="s">
        <v>130</v>
      </c>
      <c r="E105" s="107"/>
      <c r="F105" s="107"/>
      <c r="G105" s="107"/>
      <c r="H105" s="107"/>
      <c r="I105" s="107"/>
      <c r="J105" s="108">
        <f>J237</f>
        <v>0</v>
      </c>
      <c r="L105" s="105"/>
    </row>
    <row r="106" spans="2:12" s="9" customFormat="1" ht="19.899999999999999" customHeight="1" x14ac:dyDescent="0.2">
      <c r="B106" s="105"/>
      <c r="D106" s="106" t="s">
        <v>131</v>
      </c>
      <c r="E106" s="107"/>
      <c r="F106" s="107"/>
      <c r="G106" s="107"/>
      <c r="H106" s="107"/>
      <c r="I106" s="107"/>
      <c r="J106" s="108">
        <f>J261</f>
        <v>0</v>
      </c>
      <c r="L106" s="105"/>
    </row>
    <row r="107" spans="2:12" s="9" customFormat="1" ht="19.899999999999999" customHeight="1" x14ac:dyDescent="0.2">
      <c r="B107" s="105"/>
      <c r="D107" s="106" t="s">
        <v>132</v>
      </c>
      <c r="E107" s="107"/>
      <c r="F107" s="107"/>
      <c r="G107" s="107"/>
      <c r="H107" s="107"/>
      <c r="I107" s="107"/>
      <c r="J107" s="108">
        <f>J268</f>
        <v>0</v>
      </c>
      <c r="L107" s="105"/>
    </row>
    <row r="108" spans="2:12" s="9" customFormat="1" ht="19.899999999999999" customHeight="1" x14ac:dyDescent="0.2">
      <c r="B108" s="105"/>
      <c r="D108" s="106" t="s">
        <v>133</v>
      </c>
      <c r="E108" s="107"/>
      <c r="F108" s="107"/>
      <c r="G108" s="107"/>
      <c r="H108" s="107"/>
      <c r="I108" s="107"/>
      <c r="J108" s="108">
        <f>J298</f>
        <v>0</v>
      </c>
      <c r="L108" s="105"/>
    </row>
    <row r="109" spans="2:12" s="9" customFormat="1" ht="19.899999999999999" customHeight="1" x14ac:dyDescent="0.2">
      <c r="B109" s="105"/>
      <c r="D109" s="106" t="s">
        <v>134</v>
      </c>
      <c r="E109" s="107"/>
      <c r="F109" s="107"/>
      <c r="G109" s="107"/>
      <c r="H109" s="107"/>
      <c r="I109" s="107"/>
      <c r="J109" s="108">
        <f>J320</f>
        <v>0</v>
      </c>
      <c r="L109" s="105"/>
    </row>
    <row r="110" spans="2:12" s="9" customFormat="1" ht="19.899999999999999" customHeight="1" x14ac:dyDescent="0.2">
      <c r="B110" s="105"/>
      <c r="D110" s="106" t="s">
        <v>135</v>
      </c>
      <c r="E110" s="107"/>
      <c r="F110" s="107"/>
      <c r="G110" s="107"/>
      <c r="H110" s="107"/>
      <c r="I110" s="107"/>
      <c r="J110" s="108">
        <f>J331</f>
        <v>0</v>
      </c>
      <c r="L110" s="105"/>
    </row>
    <row r="111" spans="2:12" s="9" customFormat="1" ht="19.899999999999999" customHeight="1" x14ac:dyDescent="0.2">
      <c r="B111" s="105"/>
      <c r="D111" s="106" t="s">
        <v>136</v>
      </c>
      <c r="E111" s="107"/>
      <c r="F111" s="107"/>
      <c r="G111" s="107"/>
      <c r="H111" s="107"/>
      <c r="I111" s="107"/>
      <c r="J111" s="108">
        <f>J339</f>
        <v>0</v>
      </c>
      <c r="L111" s="105"/>
    </row>
    <row r="112" spans="2:12" s="9" customFormat="1" ht="19.899999999999999" customHeight="1" x14ac:dyDescent="0.2">
      <c r="B112" s="105"/>
      <c r="D112" s="106" t="s">
        <v>137</v>
      </c>
      <c r="E112" s="107"/>
      <c r="F112" s="107"/>
      <c r="G112" s="107"/>
      <c r="H112" s="107"/>
      <c r="I112" s="107"/>
      <c r="J112" s="108">
        <f>J370</f>
        <v>0</v>
      </c>
      <c r="L112" s="105"/>
    </row>
    <row r="113" spans="2:12" s="9" customFormat="1" ht="19.899999999999999" customHeight="1" x14ac:dyDescent="0.2">
      <c r="B113" s="105"/>
      <c r="D113" s="106" t="s">
        <v>138</v>
      </c>
      <c r="E113" s="107"/>
      <c r="F113" s="107"/>
      <c r="G113" s="107"/>
      <c r="H113" s="107"/>
      <c r="I113" s="107"/>
      <c r="J113" s="108">
        <f>J406</f>
        <v>0</v>
      </c>
      <c r="L113" s="105"/>
    </row>
    <row r="114" spans="2:12" s="9" customFormat="1" ht="19.899999999999999" customHeight="1" x14ac:dyDescent="0.2">
      <c r="B114" s="105"/>
      <c r="D114" s="106" t="s">
        <v>139</v>
      </c>
      <c r="E114" s="107"/>
      <c r="F114" s="107"/>
      <c r="G114" s="107"/>
      <c r="H114" s="107"/>
      <c r="I114" s="107"/>
      <c r="J114" s="108">
        <f>J435</f>
        <v>0</v>
      </c>
      <c r="L114" s="105"/>
    </row>
    <row r="115" spans="2:12" s="8" customFormat="1" ht="24.95" customHeight="1" x14ac:dyDescent="0.2">
      <c r="B115" s="101"/>
      <c r="D115" s="102" t="s">
        <v>140</v>
      </c>
      <c r="E115" s="103"/>
      <c r="F115" s="103"/>
      <c r="G115" s="103"/>
      <c r="H115" s="103"/>
      <c r="I115" s="103"/>
      <c r="J115" s="104">
        <f>J484</f>
        <v>0</v>
      </c>
      <c r="L115" s="101"/>
    </row>
    <row r="116" spans="2:12" s="1" customFormat="1" ht="21.75" customHeight="1" x14ac:dyDescent="0.2">
      <c r="B116" s="32"/>
      <c r="L116" s="32"/>
    </row>
    <row r="117" spans="2:12" s="1" customFormat="1" ht="6.95" customHeight="1" x14ac:dyDescent="0.2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2"/>
    </row>
    <row r="121" spans="2:12" s="1" customFormat="1" ht="6.95" customHeight="1" x14ac:dyDescent="0.2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2"/>
    </row>
    <row r="122" spans="2:12" s="1" customFormat="1" ht="24.95" customHeight="1" x14ac:dyDescent="0.2">
      <c r="B122" s="32"/>
      <c r="C122" s="21" t="s">
        <v>141</v>
      </c>
      <c r="L122" s="32"/>
    </row>
    <row r="123" spans="2:12" s="1" customFormat="1" ht="6.95" customHeight="1" x14ac:dyDescent="0.2">
      <c r="B123" s="32"/>
      <c r="L123" s="32"/>
    </row>
    <row r="124" spans="2:12" s="1" customFormat="1" ht="12" customHeight="1" x14ac:dyDescent="0.2">
      <c r="B124" s="32"/>
      <c r="C124" s="27" t="s">
        <v>16</v>
      </c>
      <c r="L124" s="32"/>
    </row>
    <row r="125" spans="2:12" s="1" customFormat="1" ht="26.25" customHeight="1" x14ac:dyDescent="0.2">
      <c r="B125" s="32"/>
      <c r="E125" s="309" t="str">
        <f>E7</f>
        <v>SO-02, Modernizace a stavební úpravy učeben ZŠ Žižkova 525_Změna č.1</v>
      </c>
      <c r="F125" s="310"/>
      <c r="G125" s="310"/>
      <c r="H125" s="310"/>
      <c r="L125" s="32"/>
    </row>
    <row r="126" spans="2:12" s="1" customFormat="1" ht="12" customHeight="1" x14ac:dyDescent="0.2">
      <c r="B126" s="32"/>
      <c r="C126" s="27" t="s">
        <v>102</v>
      </c>
      <c r="L126" s="32"/>
    </row>
    <row r="127" spans="2:12" s="1" customFormat="1" ht="16.5" customHeight="1" x14ac:dyDescent="0.2">
      <c r="B127" s="32"/>
      <c r="E127" s="281" t="str">
        <f>E9</f>
        <v>ASŘ - UČEBNA FYZIKY_Změna č.1</v>
      </c>
      <c r="F127" s="308"/>
      <c r="G127" s="308"/>
      <c r="H127" s="308"/>
      <c r="L127" s="32"/>
    </row>
    <row r="128" spans="2:12" s="1" customFormat="1" ht="6.95" customHeight="1" x14ac:dyDescent="0.2">
      <c r="B128" s="32"/>
      <c r="L128" s="32"/>
    </row>
    <row r="129" spans="2:65" s="1" customFormat="1" ht="12" customHeight="1" x14ac:dyDescent="0.2">
      <c r="B129" s="32"/>
      <c r="C129" s="27" t="s">
        <v>20</v>
      </c>
      <c r="F129" s="25" t="str">
        <f>F12</f>
        <v>na p.č. 856/2 v k.ú. Turnov</v>
      </c>
      <c r="I129" s="27" t="s">
        <v>22</v>
      </c>
      <c r="J129" s="52" t="str">
        <f>IF(J12="","",J12)</f>
        <v>26. 8. 2024</v>
      </c>
      <c r="L129" s="32"/>
    </row>
    <row r="130" spans="2:65" s="1" customFormat="1" ht="6.95" customHeight="1" x14ac:dyDescent="0.2">
      <c r="B130" s="32"/>
      <c r="L130" s="32"/>
    </row>
    <row r="131" spans="2:65" s="1" customFormat="1" ht="25.7" customHeight="1" x14ac:dyDescent="0.2">
      <c r="B131" s="32"/>
      <c r="C131" s="27" t="s">
        <v>24</v>
      </c>
      <c r="F131" s="25" t="str">
        <f>E15</f>
        <v>Město Turnov</v>
      </c>
      <c r="I131" s="27" t="s">
        <v>31</v>
      </c>
      <c r="J131" s="30" t="str">
        <f>E21</f>
        <v>ACTIV Projekce, s.r.o.</v>
      </c>
      <c r="L131" s="32"/>
    </row>
    <row r="132" spans="2:65" s="1" customFormat="1" ht="25.7" customHeight="1" x14ac:dyDescent="0.2">
      <c r="B132" s="32"/>
      <c r="C132" s="27" t="s">
        <v>29</v>
      </c>
      <c r="F132" s="25" t="str">
        <f>IF(E18="","",E18)</f>
        <v>Vyplň údaj</v>
      </c>
      <c r="I132" s="27" t="s">
        <v>35</v>
      </c>
      <c r="J132" s="30" t="str">
        <f>E24</f>
        <v>ACTIV Projekce, s.r.o.</v>
      </c>
      <c r="L132" s="32"/>
    </row>
    <row r="133" spans="2:65" s="1" customFormat="1" ht="10.35" customHeight="1" x14ac:dyDescent="0.2">
      <c r="B133" s="32"/>
      <c r="L133" s="32"/>
    </row>
    <row r="134" spans="2:65" s="10" customFormat="1" ht="29.25" customHeight="1" x14ac:dyDescent="0.2">
      <c r="B134" s="109"/>
      <c r="C134" s="110" t="s">
        <v>142</v>
      </c>
      <c r="D134" s="111" t="s">
        <v>63</v>
      </c>
      <c r="E134" s="111" t="s">
        <v>59</v>
      </c>
      <c r="F134" s="111" t="s">
        <v>60</v>
      </c>
      <c r="G134" s="111" t="s">
        <v>143</v>
      </c>
      <c r="H134" s="111" t="s">
        <v>144</v>
      </c>
      <c r="I134" s="111" t="s">
        <v>145</v>
      </c>
      <c r="J134" s="111" t="s">
        <v>119</v>
      </c>
      <c r="K134" s="112" t="s">
        <v>146</v>
      </c>
      <c r="L134" s="109"/>
      <c r="M134" s="59" t="s">
        <v>1</v>
      </c>
      <c r="N134" s="60" t="s">
        <v>42</v>
      </c>
      <c r="O134" s="60" t="s">
        <v>147</v>
      </c>
      <c r="P134" s="60" t="s">
        <v>148</v>
      </c>
      <c r="Q134" s="60" t="s">
        <v>149</v>
      </c>
      <c r="R134" s="60" t="s">
        <v>150</v>
      </c>
      <c r="S134" s="60" t="s">
        <v>151</v>
      </c>
      <c r="T134" s="61" t="s">
        <v>152</v>
      </c>
    </row>
    <row r="135" spans="2:65" s="1" customFormat="1" ht="22.9" customHeight="1" x14ac:dyDescent="0.25">
      <c r="B135" s="32"/>
      <c r="C135" s="64" t="s">
        <v>153</v>
      </c>
      <c r="J135" s="113">
        <f>BK135</f>
        <v>0</v>
      </c>
      <c r="L135" s="32"/>
      <c r="M135" s="62"/>
      <c r="N135" s="53"/>
      <c r="O135" s="53"/>
      <c r="P135" s="114">
        <f>P136+P224+P484</f>
        <v>0</v>
      </c>
      <c r="Q135" s="53"/>
      <c r="R135" s="114">
        <f>R136+R224+R484</f>
        <v>2.2812424699999996</v>
      </c>
      <c r="S135" s="53"/>
      <c r="T135" s="115">
        <f>T136+T224+T484</f>
        <v>2.4074494199999998</v>
      </c>
      <c r="AT135" s="17" t="s">
        <v>77</v>
      </c>
      <c r="AU135" s="17" t="s">
        <v>121</v>
      </c>
      <c r="BK135" s="116">
        <f>BK136+BK224+BK484</f>
        <v>0</v>
      </c>
    </row>
    <row r="136" spans="2:65" s="11" customFormat="1" ht="25.9" customHeight="1" x14ac:dyDescent="0.2">
      <c r="B136" s="117"/>
      <c r="D136" s="118" t="s">
        <v>77</v>
      </c>
      <c r="E136" s="119" t="s">
        <v>154</v>
      </c>
      <c r="F136" s="119" t="s">
        <v>155</v>
      </c>
      <c r="I136" s="120"/>
      <c r="J136" s="121">
        <f>BK136</f>
        <v>0</v>
      </c>
      <c r="L136" s="117"/>
      <c r="M136" s="122"/>
      <c r="P136" s="123">
        <f>P137+P164+P205+P212+P222</f>
        <v>0</v>
      </c>
      <c r="R136" s="123">
        <f>R137+R164+R205+R212+R222</f>
        <v>0.8055467999999999</v>
      </c>
      <c r="T136" s="124">
        <f>T137+T164+T205+T212+T222</f>
        <v>1.37625</v>
      </c>
      <c r="AR136" s="118" t="s">
        <v>86</v>
      </c>
      <c r="AT136" s="125" t="s">
        <v>77</v>
      </c>
      <c r="AU136" s="125" t="s">
        <v>78</v>
      </c>
      <c r="AY136" s="118" t="s">
        <v>156</v>
      </c>
      <c r="BK136" s="126">
        <f>BK137+BK164+BK205+BK212+BK222</f>
        <v>0</v>
      </c>
    </row>
    <row r="137" spans="2:65" s="11" customFormat="1" ht="22.9" customHeight="1" x14ac:dyDescent="0.2">
      <c r="B137" s="117"/>
      <c r="D137" s="118" t="s">
        <v>77</v>
      </c>
      <c r="E137" s="127" t="s">
        <v>113</v>
      </c>
      <c r="F137" s="127" t="s">
        <v>157</v>
      </c>
      <c r="I137" s="120"/>
      <c r="J137" s="128">
        <f>BK137</f>
        <v>0</v>
      </c>
      <c r="L137" s="117"/>
      <c r="M137" s="122"/>
      <c r="P137" s="123">
        <f>SUM(P138:P163)</f>
        <v>0</v>
      </c>
      <c r="R137" s="123">
        <f>SUM(R138:R163)</f>
        <v>0.80218179999999994</v>
      </c>
      <c r="T137" s="124">
        <f>SUM(T138:T163)</f>
        <v>0</v>
      </c>
      <c r="AR137" s="118" t="s">
        <v>86</v>
      </c>
      <c r="AT137" s="125" t="s">
        <v>77</v>
      </c>
      <c r="AU137" s="125" t="s">
        <v>86</v>
      </c>
      <c r="AY137" s="118" t="s">
        <v>156</v>
      </c>
      <c r="BK137" s="126">
        <f>SUM(BK138:BK163)</f>
        <v>0</v>
      </c>
    </row>
    <row r="138" spans="2:65" s="1" customFormat="1" ht="21.75" customHeight="1" x14ac:dyDescent="0.2">
      <c r="B138" s="32"/>
      <c r="C138" s="129" t="s">
        <v>158</v>
      </c>
      <c r="D138" s="129" t="s">
        <v>159</v>
      </c>
      <c r="E138" s="130" t="s">
        <v>160</v>
      </c>
      <c r="F138" s="131" t="s">
        <v>161</v>
      </c>
      <c r="G138" s="132" t="s">
        <v>162</v>
      </c>
      <c r="H138" s="133">
        <v>13.68</v>
      </c>
      <c r="I138" s="134"/>
      <c r="J138" s="135">
        <f>ROUND(I138*H138,2)</f>
        <v>0</v>
      </c>
      <c r="K138" s="131" t="s">
        <v>163</v>
      </c>
      <c r="L138" s="32"/>
      <c r="M138" s="136" t="s">
        <v>1</v>
      </c>
      <c r="N138" s="137" t="s">
        <v>43</v>
      </c>
      <c r="P138" s="138">
        <f>O138*H138</f>
        <v>0</v>
      </c>
      <c r="Q138" s="138">
        <v>4.0629999999999999E-2</v>
      </c>
      <c r="R138" s="138">
        <f>Q138*H138</f>
        <v>0.55581839999999993</v>
      </c>
      <c r="S138" s="138">
        <v>0</v>
      </c>
      <c r="T138" s="139">
        <f>S138*H138</f>
        <v>0</v>
      </c>
      <c r="AR138" s="140" t="s">
        <v>164</v>
      </c>
      <c r="AT138" s="140" t="s">
        <v>159</v>
      </c>
      <c r="AU138" s="140" t="s">
        <v>88</v>
      </c>
      <c r="AY138" s="17" t="s">
        <v>156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7" t="s">
        <v>86</v>
      </c>
      <c r="BK138" s="141">
        <f>ROUND(I138*H138,2)</f>
        <v>0</v>
      </c>
      <c r="BL138" s="17" t="s">
        <v>164</v>
      </c>
      <c r="BM138" s="140" t="s">
        <v>165</v>
      </c>
    </row>
    <row r="139" spans="2:65" s="12" customFormat="1" x14ac:dyDescent="0.2">
      <c r="B139" s="142"/>
      <c r="D139" s="143" t="s">
        <v>166</v>
      </c>
      <c r="E139" s="144" t="s">
        <v>1</v>
      </c>
      <c r="F139" s="145" t="s">
        <v>167</v>
      </c>
      <c r="H139" s="146">
        <v>13.68</v>
      </c>
      <c r="I139" s="147"/>
      <c r="L139" s="142"/>
      <c r="M139" s="148"/>
      <c r="T139" s="149"/>
      <c r="AT139" s="144" t="s">
        <v>166</v>
      </c>
      <c r="AU139" s="144" t="s">
        <v>88</v>
      </c>
      <c r="AV139" s="12" t="s">
        <v>88</v>
      </c>
      <c r="AW139" s="12" t="s">
        <v>34</v>
      </c>
      <c r="AX139" s="12" t="s">
        <v>86</v>
      </c>
      <c r="AY139" s="144" t="s">
        <v>156</v>
      </c>
    </row>
    <row r="140" spans="2:65" s="1" customFormat="1" ht="21.75" customHeight="1" x14ac:dyDescent="0.2">
      <c r="B140" s="32"/>
      <c r="C140" s="129" t="s">
        <v>8</v>
      </c>
      <c r="D140" s="129" t="s">
        <v>159</v>
      </c>
      <c r="E140" s="130" t="s">
        <v>168</v>
      </c>
      <c r="F140" s="131" t="s">
        <v>169</v>
      </c>
      <c r="G140" s="132" t="s">
        <v>162</v>
      </c>
      <c r="H140" s="133">
        <v>1.2</v>
      </c>
      <c r="I140" s="134"/>
      <c r="J140" s="135">
        <f>ROUND(I140*H140,2)</f>
        <v>0</v>
      </c>
      <c r="K140" s="131" t="s">
        <v>163</v>
      </c>
      <c r="L140" s="32"/>
      <c r="M140" s="136" t="s">
        <v>1</v>
      </c>
      <c r="N140" s="137" t="s">
        <v>43</v>
      </c>
      <c r="P140" s="138">
        <f>O140*H140</f>
        <v>0</v>
      </c>
      <c r="Q140" s="138">
        <v>0.04</v>
      </c>
      <c r="R140" s="138">
        <f>Q140*H140</f>
        <v>4.8000000000000001E-2</v>
      </c>
      <c r="S140" s="138">
        <v>0</v>
      </c>
      <c r="T140" s="139">
        <f>S140*H140</f>
        <v>0</v>
      </c>
      <c r="AR140" s="140" t="s">
        <v>164</v>
      </c>
      <c r="AT140" s="140" t="s">
        <v>159</v>
      </c>
      <c r="AU140" s="140" t="s">
        <v>88</v>
      </c>
      <c r="AY140" s="17" t="s">
        <v>156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7" t="s">
        <v>86</v>
      </c>
      <c r="BK140" s="141">
        <f>ROUND(I140*H140,2)</f>
        <v>0</v>
      </c>
      <c r="BL140" s="17" t="s">
        <v>164</v>
      </c>
      <c r="BM140" s="140" t="s">
        <v>170</v>
      </c>
    </row>
    <row r="141" spans="2:65" s="12" customFormat="1" x14ac:dyDescent="0.2">
      <c r="B141" s="142"/>
      <c r="D141" s="143" t="s">
        <v>166</v>
      </c>
      <c r="E141" s="144" t="s">
        <v>1</v>
      </c>
      <c r="F141" s="145" t="s">
        <v>171</v>
      </c>
      <c r="H141" s="146">
        <v>1.2</v>
      </c>
      <c r="I141" s="147"/>
      <c r="L141" s="142"/>
      <c r="M141" s="148"/>
      <c r="T141" s="149"/>
      <c r="AT141" s="144" t="s">
        <v>166</v>
      </c>
      <c r="AU141" s="144" t="s">
        <v>88</v>
      </c>
      <c r="AV141" s="12" t="s">
        <v>88</v>
      </c>
      <c r="AW141" s="12" t="s">
        <v>34</v>
      </c>
      <c r="AX141" s="12" t="s">
        <v>78</v>
      </c>
      <c r="AY141" s="144" t="s">
        <v>156</v>
      </c>
    </row>
    <row r="142" spans="2:65" s="13" customFormat="1" x14ac:dyDescent="0.2">
      <c r="B142" s="150"/>
      <c r="D142" s="143" t="s">
        <v>166</v>
      </c>
      <c r="E142" s="151" t="s">
        <v>1</v>
      </c>
      <c r="F142" s="152" t="s">
        <v>172</v>
      </c>
      <c r="H142" s="153">
        <v>1.2</v>
      </c>
      <c r="I142" s="154"/>
      <c r="L142" s="150"/>
      <c r="M142" s="155"/>
      <c r="T142" s="156"/>
      <c r="AT142" s="151" t="s">
        <v>166</v>
      </c>
      <c r="AU142" s="151" t="s">
        <v>88</v>
      </c>
      <c r="AV142" s="13" t="s">
        <v>164</v>
      </c>
      <c r="AW142" s="13" t="s">
        <v>34</v>
      </c>
      <c r="AX142" s="13" t="s">
        <v>86</v>
      </c>
      <c r="AY142" s="151" t="s">
        <v>156</v>
      </c>
    </row>
    <row r="143" spans="2:65" s="1" customFormat="1" ht="24.2" customHeight="1" x14ac:dyDescent="0.2">
      <c r="B143" s="32"/>
      <c r="C143" s="129" t="s">
        <v>173</v>
      </c>
      <c r="D143" s="129" t="s">
        <v>159</v>
      </c>
      <c r="E143" s="130" t="s">
        <v>174</v>
      </c>
      <c r="F143" s="131" t="s">
        <v>175</v>
      </c>
      <c r="G143" s="132" t="s">
        <v>176</v>
      </c>
      <c r="H143" s="133">
        <v>10</v>
      </c>
      <c r="I143" s="134"/>
      <c r="J143" s="135">
        <f>ROUND(I143*H143,2)</f>
        <v>0</v>
      </c>
      <c r="K143" s="131" t="s">
        <v>163</v>
      </c>
      <c r="L143" s="32"/>
      <c r="M143" s="136" t="s">
        <v>1</v>
      </c>
      <c r="N143" s="137" t="s">
        <v>43</v>
      </c>
      <c r="P143" s="138">
        <f>O143*H143</f>
        <v>0</v>
      </c>
      <c r="Q143" s="138">
        <v>3.6600000000000001E-3</v>
      </c>
      <c r="R143" s="138">
        <f>Q143*H143</f>
        <v>3.6600000000000001E-2</v>
      </c>
      <c r="S143" s="138">
        <v>0</v>
      </c>
      <c r="T143" s="139">
        <f>S143*H143</f>
        <v>0</v>
      </c>
      <c r="AR143" s="140" t="s">
        <v>164</v>
      </c>
      <c r="AT143" s="140" t="s">
        <v>159</v>
      </c>
      <c r="AU143" s="140" t="s">
        <v>88</v>
      </c>
      <c r="AY143" s="17" t="s">
        <v>156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7" t="s">
        <v>86</v>
      </c>
      <c r="BK143" s="141">
        <f>ROUND(I143*H143,2)</f>
        <v>0</v>
      </c>
      <c r="BL143" s="17" t="s">
        <v>164</v>
      </c>
      <c r="BM143" s="140" t="s">
        <v>177</v>
      </c>
    </row>
    <row r="144" spans="2:65" s="12" customFormat="1" x14ac:dyDescent="0.2">
      <c r="B144" s="142"/>
      <c r="D144" s="143" t="s">
        <v>166</v>
      </c>
      <c r="E144" s="144" t="s">
        <v>1</v>
      </c>
      <c r="F144" s="145" t="s">
        <v>178</v>
      </c>
      <c r="H144" s="146">
        <v>10</v>
      </c>
      <c r="I144" s="147"/>
      <c r="L144" s="142"/>
      <c r="M144" s="148"/>
      <c r="T144" s="149"/>
      <c r="AT144" s="144" t="s">
        <v>166</v>
      </c>
      <c r="AU144" s="144" t="s">
        <v>88</v>
      </c>
      <c r="AV144" s="12" t="s">
        <v>88</v>
      </c>
      <c r="AW144" s="12" t="s">
        <v>34</v>
      </c>
      <c r="AX144" s="12" t="s">
        <v>78</v>
      </c>
      <c r="AY144" s="144" t="s">
        <v>156</v>
      </c>
    </row>
    <row r="145" spans="2:65" s="13" customFormat="1" x14ac:dyDescent="0.2">
      <c r="B145" s="150"/>
      <c r="D145" s="143" t="s">
        <v>166</v>
      </c>
      <c r="E145" s="151" t="s">
        <v>1</v>
      </c>
      <c r="F145" s="152" t="s">
        <v>172</v>
      </c>
      <c r="H145" s="153">
        <v>10</v>
      </c>
      <c r="I145" s="154"/>
      <c r="L145" s="150"/>
      <c r="M145" s="155"/>
      <c r="T145" s="156"/>
      <c r="AT145" s="151" t="s">
        <v>166</v>
      </c>
      <c r="AU145" s="151" t="s">
        <v>88</v>
      </c>
      <c r="AV145" s="13" t="s">
        <v>164</v>
      </c>
      <c r="AW145" s="13" t="s">
        <v>34</v>
      </c>
      <c r="AX145" s="13" t="s">
        <v>86</v>
      </c>
      <c r="AY145" s="151" t="s">
        <v>156</v>
      </c>
    </row>
    <row r="146" spans="2:65" s="1" customFormat="1" ht="24.2" customHeight="1" x14ac:dyDescent="0.2">
      <c r="B146" s="32"/>
      <c r="C146" s="129" t="s">
        <v>179</v>
      </c>
      <c r="D146" s="129" t="s">
        <v>159</v>
      </c>
      <c r="E146" s="130" t="s">
        <v>180</v>
      </c>
      <c r="F146" s="131" t="s">
        <v>181</v>
      </c>
      <c r="G146" s="132" t="s">
        <v>182</v>
      </c>
      <c r="H146" s="133">
        <v>7.35</v>
      </c>
      <c r="I146" s="134"/>
      <c r="J146" s="135">
        <f>ROUND(I146*H146,2)</f>
        <v>0</v>
      </c>
      <c r="K146" s="131" t="s">
        <v>163</v>
      </c>
      <c r="L146" s="32"/>
      <c r="M146" s="136" t="s">
        <v>1</v>
      </c>
      <c r="N146" s="137" t="s">
        <v>43</v>
      </c>
      <c r="P146" s="138">
        <f>O146*H146</f>
        <v>0</v>
      </c>
      <c r="Q146" s="138">
        <v>1.5E-3</v>
      </c>
      <c r="R146" s="138">
        <f>Q146*H146</f>
        <v>1.1025E-2</v>
      </c>
      <c r="S146" s="138">
        <v>0</v>
      </c>
      <c r="T146" s="139">
        <f>S146*H146</f>
        <v>0</v>
      </c>
      <c r="AR146" s="140" t="s">
        <v>164</v>
      </c>
      <c r="AT146" s="140" t="s">
        <v>159</v>
      </c>
      <c r="AU146" s="140" t="s">
        <v>88</v>
      </c>
      <c r="AY146" s="17" t="s">
        <v>156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7" t="s">
        <v>86</v>
      </c>
      <c r="BK146" s="141">
        <f>ROUND(I146*H146,2)</f>
        <v>0</v>
      </c>
      <c r="BL146" s="17" t="s">
        <v>164</v>
      </c>
      <c r="BM146" s="140" t="s">
        <v>183</v>
      </c>
    </row>
    <row r="147" spans="2:65" s="14" customFormat="1" x14ac:dyDescent="0.2">
      <c r="B147" s="157"/>
      <c r="D147" s="143" t="s">
        <v>166</v>
      </c>
      <c r="E147" s="158" t="s">
        <v>1</v>
      </c>
      <c r="F147" s="159" t="s">
        <v>184</v>
      </c>
      <c r="H147" s="158" t="s">
        <v>1</v>
      </c>
      <c r="I147" s="160"/>
      <c r="L147" s="157"/>
      <c r="M147" s="161"/>
      <c r="T147" s="162"/>
      <c r="AT147" s="158" t="s">
        <v>166</v>
      </c>
      <c r="AU147" s="158" t="s">
        <v>88</v>
      </c>
      <c r="AV147" s="14" t="s">
        <v>86</v>
      </c>
      <c r="AW147" s="14" t="s">
        <v>34</v>
      </c>
      <c r="AX147" s="14" t="s">
        <v>78</v>
      </c>
      <c r="AY147" s="158" t="s">
        <v>156</v>
      </c>
    </row>
    <row r="148" spans="2:65" s="12" customFormat="1" x14ac:dyDescent="0.2">
      <c r="B148" s="142"/>
      <c r="D148" s="143" t="s">
        <v>166</v>
      </c>
      <c r="E148" s="144" t="s">
        <v>1</v>
      </c>
      <c r="F148" s="145" t="s">
        <v>185</v>
      </c>
      <c r="H148" s="146">
        <v>4.95</v>
      </c>
      <c r="I148" s="147"/>
      <c r="L148" s="142"/>
      <c r="M148" s="148"/>
      <c r="T148" s="149"/>
      <c r="AT148" s="144" t="s">
        <v>166</v>
      </c>
      <c r="AU148" s="144" t="s">
        <v>88</v>
      </c>
      <c r="AV148" s="12" t="s">
        <v>88</v>
      </c>
      <c r="AW148" s="12" t="s">
        <v>34</v>
      </c>
      <c r="AX148" s="12" t="s">
        <v>78</v>
      </c>
      <c r="AY148" s="144" t="s">
        <v>156</v>
      </c>
    </row>
    <row r="149" spans="2:65" s="14" customFormat="1" x14ac:dyDescent="0.2">
      <c r="B149" s="157"/>
      <c r="D149" s="143" t="s">
        <v>166</v>
      </c>
      <c r="E149" s="158" t="s">
        <v>1</v>
      </c>
      <c r="F149" s="159" t="s">
        <v>186</v>
      </c>
      <c r="H149" s="158" t="s">
        <v>1</v>
      </c>
      <c r="I149" s="160"/>
      <c r="L149" s="157"/>
      <c r="M149" s="161"/>
      <c r="T149" s="162"/>
      <c r="AT149" s="158" t="s">
        <v>166</v>
      </c>
      <c r="AU149" s="158" t="s">
        <v>88</v>
      </c>
      <c r="AV149" s="14" t="s">
        <v>86</v>
      </c>
      <c r="AW149" s="14" t="s">
        <v>34</v>
      </c>
      <c r="AX149" s="14" t="s">
        <v>78</v>
      </c>
      <c r="AY149" s="158" t="s">
        <v>156</v>
      </c>
    </row>
    <row r="150" spans="2:65" s="12" customFormat="1" x14ac:dyDescent="0.2">
      <c r="B150" s="142"/>
      <c r="D150" s="143" t="s">
        <v>166</v>
      </c>
      <c r="E150" s="144" t="s">
        <v>1</v>
      </c>
      <c r="F150" s="145" t="s">
        <v>187</v>
      </c>
      <c r="H150" s="146">
        <v>2.4</v>
      </c>
      <c r="I150" s="147"/>
      <c r="L150" s="142"/>
      <c r="M150" s="148"/>
      <c r="T150" s="149"/>
      <c r="AT150" s="144" t="s">
        <v>166</v>
      </c>
      <c r="AU150" s="144" t="s">
        <v>88</v>
      </c>
      <c r="AV150" s="12" t="s">
        <v>88</v>
      </c>
      <c r="AW150" s="12" t="s">
        <v>34</v>
      </c>
      <c r="AX150" s="12" t="s">
        <v>78</v>
      </c>
      <c r="AY150" s="144" t="s">
        <v>156</v>
      </c>
    </row>
    <row r="151" spans="2:65" s="13" customFormat="1" x14ac:dyDescent="0.2">
      <c r="B151" s="150"/>
      <c r="D151" s="143" t="s">
        <v>166</v>
      </c>
      <c r="E151" s="151" t="s">
        <v>1</v>
      </c>
      <c r="F151" s="152" t="s">
        <v>172</v>
      </c>
      <c r="H151" s="153">
        <v>7.35</v>
      </c>
      <c r="I151" s="154"/>
      <c r="L151" s="150"/>
      <c r="M151" s="155"/>
      <c r="T151" s="156"/>
      <c r="AT151" s="151" t="s">
        <v>166</v>
      </c>
      <c r="AU151" s="151" t="s">
        <v>88</v>
      </c>
      <c r="AV151" s="13" t="s">
        <v>164</v>
      </c>
      <c r="AW151" s="13" t="s">
        <v>34</v>
      </c>
      <c r="AX151" s="13" t="s">
        <v>86</v>
      </c>
      <c r="AY151" s="151" t="s">
        <v>156</v>
      </c>
    </row>
    <row r="152" spans="2:65" s="1" customFormat="1" ht="24.2" customHeight="1" x14ac:dyDescent="0.2">
      <c r="B152" s="32"/>
      <c r="C152" s="129" t="s">
        <v>188</v>
      </c>
      <c r="D152" s="129" t="s">
        <v>159</v>
      </c>
      <c r="E152" s="130" t="s">
        <v>189</v>
      </c>
      <c r="F152" s="131" t="s">
        <v>190</v>
      </c>
      <c r="G152" s="132" t="s">
        <v>162</v>
      </c>
      <c r="H152" s="133">
        <v>16.036000000000001</v>
      </c>
      <c r="I152" s="134"/>
      <c r="J152" s="135">
        <f>ROUND(I152*H152,2)</f>
        <v>0</v>
      </c>
      <c r="K152" s="131" t="s">
        <v>1</v>
      </c>
      <c r="L152" s="32"/>
      <c r="M152" s="136" t="s">
        <v>1</v>
      </c>
      <c r="N152" s="137" t="s">
        <v>43</v>
      </c>
      <c r="P152" s="138">
        <f>O152*H152</f>
        <v>0</v>
      </c>
      <c r="Q152" s="138">
        <v>9.4000000000000004E-3</v>
      </c>
      <c r="R152" s="138">
        <f>Q152*H152</f>
        <v>0.15073840000000002</v>
      </c>
      <c r="S152" s="138">
        <v>0</v>
      </c>
      <c r="T152" s="139">
        <f>S152*H152</f>
        <v>0</v>
      </c>
      <c r="AR152" s="140" t="s">
        <v>164</v>
      </c>
      <c r="AT152" s="140" t="s">
        <v>159</v>
      </c>
      <c r="AU152" s="140" t="s">
        <v>88</v>
      </c>
      <c r="AY152" s="17" t="s">
        <v>156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7" t="s">
        <v>86</v>
      </c>
      <c r="BK152" s="141">
        <f>ROUND(I152*H152,2)</f>
        <v>0</v>
      </c>
      <c r="BL152" s="17" t="s">
        <v>164</v>
      </c>
      <c r="BM152" s="140" t="s">
        <v>191</v>
      </c>
    </row>
    <row r="153" spans="2:65" s="14" customFormat="1" ht="22.5" x14ac:dyDescent="0.2">
      <c r="B153" s="157"/>
      <c r="D153" s="143" t="s">
        <v>166</v>
      </c>
      <c r="E153" s="158" t="s">
        <v>1</v>
      </c>
      <c r="F153" s="159" t="s">
        <v>192</v>
      </c>
      <c r="H153" s="158" t="s">
        <v>1</v>
      </c>
      <c r="I153" s="160"/>
      <c r="L153" s="157"/>
      <c r="M153" s="161"/>
      <c r="T153" s="162"/>
      <c r="AT153" s="158" t="s">
        <v>166</v>
      </c>
      <c r="AU153" s="158" t="s">
        <v>88</v>
      </c>
      <c r="AV153" s="14" t="s">
        <v>86</v>
      </c>
      <c r="AW153" s="14" t="s">
        <v>34</v>
      </c>
      <c r="AX153" s="14" t="s">
        <v>78</v>
      </c>
      <c r="AY153" s="158" t="s">
        <v>156</v>
      </c>
    </row>
    <row r="154" spans="2:65" s="12" customFormat="1" x14ac:dyDescent="0.2">
      <c r="B154" s="142"/>
      <c r="D154" s="143" t="s">
        <v>166</v>
      </c>
      <c r="E154" s="144" t="s">
        <v>1</v>
      </c>
      <c r="F154" s="145" t="s">
        <v>193</v>
      </c>
      <c r="H154" s="146">
        <v>16.036000000000001</v>
      </c>
      <c r="I154" s="147"/>
      <c r="L154" s="142"/>
      <c r="M154" s="148"/>
      <c r="T154" s="149"/>
      <c r="AT154" s="144" t="s">
        <v>166</v>
      </c>
      <c r="AU154" s="144" t="s">
        <v>88</v>
      </c>
      <c r="AV154" s="12" t="s">
        <v>88</v>
      </c>
      <c r="AW154" s="12" t="s">
        <v>34</v>
      </c>
      <c r="AX154" s="12" t="s">
        <v>78</v>
      </c>
      <c r="AY154" s="144" t="s">
        <v>156</v>
      </c>
    </row>
    <row r="155" spans="2:65" s="13" customFormat="1" x14ac:dyDescent="0.2">
      <c r="B155" s="150"/>
      <c r="D155" s="143" t="s">
        <v>166</v>
      </c>
      <c r="E155" s="151" t="s">
        <v>1</v>
      </c>
      <c r="F155" s="152" t="s">
        <v>172</v>
      </c>
      <c r="H155" s="153">
        <v>16.036000000000001</v>
      </c>
      <c r="I155" s="154"/>
      <c r="L155" s="150"/>
      <c r="M155" s="155"/>
      <c r="T155" s="156"/>
      <c r="AT155" s="151" t="s">
        <v>166</v>
      </c>
      <c r="AU155" s="151" t="s">
        <v>88</v>
      </c>
      <c r="AV155" s="13" t="s">
        <v>164</v>
      </c>
      <c r="AW155" s="13" t="s">
        <v>34</v>
      </c>
      <c r="AX155" s="13" t="s">
        <v>86</v>
      </c>
      <c r="AY155" s="151" t="s">
        <v>156</v>
      </c>
    </row>
    <row r="156" spans="2:65" s="1" customFormat="1" ht="24.2" customHeight="1" x14ac:dyDescent="0.2">
      <c r="B156" s="32"/>
      <c r="C156" s="129" t="s">
        <v>194</v>
      </c>
      <c r="D156" s="129" t="s">
        <v>159</v>
      </c>
      <c r="E156" s="130" t="s">
        <v>195</v>
      </c>
      <c r="F156" s="131" t="s">
        <v>196</v>
      </c>
      <c r="G156" s="132" t="s">
        <v>162</v>
      </c>
      <c r="H156" s="133">
        <v>16.036000000000001</v>
      </c>
      <c r="I156" s="134"/>
      <c r="J156" s="135">
        <f>ROUND(I156*H156,2)</f>
        <v>0</v>
      </c>
      <c r="K156" s="131" t="s">
        <v>1</v>
      </c>
      <c r="L156" s="32"/>
      <c r="M156" s="136" t="s">
        <v>1</v>
      </c>
      <c r="N156" s="137" t="s">
        <v>43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164</v>
      </c>
      <c r="AT156" s="140" t="s">
        <v>159</v>
      </c>
      <c r="AU156" s="140" t="s">
        <v>88</v>
      </c>
      <c r="AY156" s="17" t="s">
        <v>156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7" t="s">
        <v>86</v>
      </c>
      <c r="BK156" s="141">
        <f>ROUND(I156*H156,2)</f>
        <v>0</v>
      </c>
      <c r="BL156" s="17" t="s">
        <v>164</v>
      </c>
      <c r="BM156" s="140" t="s">
        <v>197</v>
      </c>
    </row>
    <row r="157" spans="2:65" s="14" customFormat="1" ht="22.5" x14ac:dyDescent="0.2">
      <c r="B157" s="157"/>
      <c r="D157" s="143" t="s">
        <v>166</v>
      </c>
      <c r="E157" s="158" t="s">
        <v>1</v>
      </c>
      <c r="F157" s="159" t="s">
        <v>192</v>
      </c>
      <c r="H157" s="158" t="s">
        <v>1</v>
      </c>
      <c r="I157" s="160"/>
      <c r="L157" s="157"/>
      <c r="M157" s="161"/>
      <c r="T157" s="162"/>
      <c r="AT157" s="158" t="s">
        <v>166</v>
      </c>
      <c r="AU157" s="158" t="s">
        <v>88</v>
      </c>
      <c r="AV157" s="14" t="s">
        <v>86</v>
      </c>
      <c r="AW157" s="14" t="s">
        <v>34</v>
      </c>
      <c r="AX157" s="14" t="s">
        <v>78</v>
      </c>
      <c r="AY157" s="158" t="s">
        <v>156</v>
      </c>
    </row>
    <row r="158" spans="2:65" s="12" customFormat="1" x14ac:dyDescent="0.2">
      <c r="B158" s="142"/>
      <c r="D158" s="143" t="s">
        <v>166</v>
      </c>
      <c r="E158" s="144" t="s">
        <v>1</v>
      </c>
      <c r="F158" s="145" t="s">
        <v>193</v>
      </c>
      <c r="H158" s="146">
        <v>16.036000000000001</v>
      </c>
      <c r="I158" s="147"/>
      <c r="L158" s="142"/>
      <c r="M158" s="148"/>
      <c r="T158" s="149"/>
      <c r="AT158" s="144" t="s">
        <v>166</v>
      </c>
      <c r="AU158" s="144" t="s">
        <v>88</v>
      </c>
      <c r="AV158" s="12" t="s">
        <v>88</v>
      </c>
      <c r="AW158" s="12" t="s">
        <v>34</v>
      </c>
      <c r="AX158" s="12" t="s">
        <v>78</v>
      </c>
      <c r="AY158" s="144" t="s">
        <v>156</v>
      </c>
    </row>
    <row r="159" spans="2:65" s="13" customFormat="1" x14ac:dyDescent="0.2">
      <c r="B159" s="150"/>
      <c r="D159" s="143" t="s">
        <v>166</v>
      </c>
      <c r="E159" s="151" t="s">
        <v>1</v>
      </c>
      <c r="F159" s="152" t="s">
        <v>172</v>
      </c>
      <c r="H159" s="153">
        <v>16.036000000000001</v>
      </c>
      <c r="I159" s="154"/>
      <c r="L159" s="150"/>
      <c r="M159" s="155"/>
      <c r="T159" s="156"/>
      <c r="AT159" s="151" t="s">
        <v>166</v>
      </c>
      <c r="AU159" s="151" t="s">
        <v>88</v>
      </c>
      <c r="AV159" s="13" t="s">
        <v>164</v>
      </c>
      <c r="AW159" s="13" t="s">
        <v>34</v>
      </c>
      <c r="AX159" s="13" t="s">
        <v>86</v>
      </c>
      <c r="AY159" s="151" t="s">
        <v>156</v>
      </c>
    </row>
    <row r="160" spans="2:65" s="1" customFormat="1" ht="24.2" customHeight="1" x14ac:dyDescent="0.2">
      <c r="B160" s="32"/>
      <c r="C160" s="129" t="s">
        <v>198</v>
      </c>
      <c r="D160" s="129" t="s">
        <v>159</v>
      </c>
      <c r="E160" s="130" t="s">
        <v>199</v>
      </c>
      <c r="F160" s="131" t="s">
        <v>200</v>
      </c>
      <c r="G160" s="132" t="s">
        <v>162</v>
      </c>
      <c r="H160" s="133">
        <v>19.035</v>
      </c>
      <c r="I160" s="134"/>
      <c r="J160" s="135">
        <f>ROUND(I160*H160,2)</f>
        <v>0</v>
      </c>
      <c r="K160" s="131" t="s">
        <v>163</v>
      </c>
      <c r="L160" s="32"/>
      <c r="M160" s="136" t="s">
        <v>1</v>
      </c>
      <c r="N160" s="137" t="s">
        <v>43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164</v>
      </c>
      <c r="AT160" s="140" t="s">
        <v>159</v>
      </c>
      <c r="AU160" s="140" t="s">
        <v>88</v>
      </c>
      <c r="AY160" s="17" t="s">
        <v>156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7" t="s">
        <v>86</v>
      </c>
      <c r="BK160" s="141">
        <f>ROUND(I160*H160,2)</f>
        <v>0</v>
      </c>
      <c r="BL160" s="17" t="s">
        <v>164</v>
      </c>
      <c r="BM160" s="140" t="s">
        <v>201</v>
      </c>
    </row>
    <row r="161" spans="2:65" s="14" customFormat="1" x14ac:dyDescent="0.2">
      <c r="B161" s="157"/>
      <c r="D161" s="143" t="s">
        <v>166</v>
      </c>
      <c r="E161" s="158" t="s">
        <v>1</v>
      </c>
      <c r="F161" s="159" t="s">
        <v>202</v>
      </c>
      <c r="H161" s="158" t="s">
        <v>1</v>
      </c>
      <c r="I161" s="160"/>
      <c r="L161" s="157"/>
      <c r="M161" s="161"/>
      <c r="T161" s="162"/>
      <c r="AT161" s="158" t="s">
        <v>166</v>
      </c>
      <c r="AU161" s="158" t="s">
        <v>88</v>
      </c>
      <c r="AV161" s="14" t="s">
        <v>86</v>
      </c>
      <c r="AW161" s="14" t="s">
        <v>34</v>
      </c>
      <c r="AX161" s="14" t="s">
        <v>78</v>
      </c>
      <c r="AY161" s="158" t="s">
        <v>156</v>
      </c>
    </row>
    <row r="162" spans="2:65" s="12" customFormat="1" x14ac:dyDescent="0.2">
      <c r="B162" s="142"/>
      <c r="D162" s="143" t="s">
        <v>166</v>
      </c>
      <c r="E162" s="144" t="s">
        <v>1</v>
      </c>
      <c r="F162" s="145" t="s">
        <v>203</v>
      </c>
      <c r="H162" s="146">
        <v>19.035</v>
      </c>
      <c r="I162" s="147"/>
      <c r="L162" s="142"/>
      <c r="M162" s="148"/>
      <c r="T162" s="149"/>
      <c r="AT162" s="144" t="s">
        <v>166</v>
      </c>
      <c r="AU162" s="144" t="s">
        <v>88</v>
      </c>
      <c r="AV162" s="12" t="s">
        <v>88</v>
      </c>
      <c r="AW162" s="12" t="s">
        <v>34</v>
      </c>
      <c r="AX162" s="12" t="s">
        <v>78</v>
      </c>
      <c r="AY162" s="144" t="s">
        <v>156</v>
      </c>
    </row>
    <row r="163" spans="2:65" s="13" customFormat="1" x14ac:dyDescent="0.2">
      <c r="B163" s="150"/>
      <c r="D163" s="143" t="s">
        <v>166</v>
      </c>
      <c r="E163" s="151" t="s">
        <v>1</v>
      </c>
      <c r="F163" s="152" t="s">
        <v>172</v>
      </c>
      <c r="H163" s="153">
        <v>19.035</v>
      </c>
      <c r="I163" s="154"/>
      <c r="L163" s="150"/>
      <c r="M163" s="155"/>
      <c r="T163" s="156"/>
      <c r="AT163" s="151" t="s">
        <v>166</v>
      </c>
      <c r="AU163" s="151" t="s">
        <v>88</v>
      </c>
      <c r="AV163" s="13" t="s">
        <v>164</v>
      </c>
      <c r="AW163" s="13" t="s">
        <v>34</v>
      </c>
      <c r="AX163" s="13" t="s">
        <v>86</v>
      </c>
      <c r="AY163" s="151" t="s">
        <v>156</v>
      </c>
    </row>
    <row r="164" spans="2:65" s="11" customFormat="1" ht="22.9" customHeight="1" x14ac:dyDescent="0.2">
      <c r="B164" s="117"/>
      <c r="D164" s="118" t="s">
        <v>77</v>
      </c>
      <c r="E164" s="127" t="s">
        <v>204</v>
      </c>
      <c r="F164" s="127" t="s">
        <v>205</v>
      </c>
      <c r="I164" s="120"/>
      <c r="J164" s="128">
        <f>BK164</f>
        <v>0</v>
      </c>
      <c r="L164" s="117"/>
      <c r="M164" s="122"/>
      <c r="P164" s="123">
        <f>SUM(P165:P204)</f>
        <v>0</v>
      </c>
      <c r="R164" s="123">
        <f>SUM(R165:R204)</f>
        <v>3.3650000000000004E-3</v>
      </c>
      <c r="T164" s="124">
        <f>SUM(T165:T204)</f>
        <v>1.37625</v>
      </c>
      <c r="AR164" s="118" t="s">
        <v>86</v>
      </c>
      <c r="AT164" s="125" t="s">
        <v>77</v>
      </c>
      <c r="AU164" s="125" t="s">
        <v>86</v>
      </c>
      <c r="AY164" s="118" t="s">
        <v>156</v>
      </c>
      <c r="BK164" s="126">
        <f>SUM(BK165:BK204)</f>
        <v>0</v>
      </c>
    </row>
    <row r="165" spans="2:65" s="1" customFormat="1" ht="24.2" customHeight="1" x14ac:dyDescent="0.2">
      <c r="B165" s="32"/>
      <c r="C165" s="129" t="s">
        <v>206</v>
      </c>
      <c r="D165" s="129" t="s">
        <v>159</v>
      </c>
      <c r="E165" s="130" t="s">
        <v>207</v>
      </c>
      <c r="F165" s="131" t="s">
        <v>208</v>
      </c>
      <c r="G165" s="132" t="s">
        <v>176</v>
      </c>
      <c r="H165" s="133">
        <v>5</v>
      </c>
      <c r="I165" s="134"/>
      <c r="J165" s="135">
        <f>ROUND(I165*H165,2)</f>
        <v>0</v>
      </c>
      <c r="K165" s="131" t="s">
        <v>163</v>
      </c>
      <c r="L165" s="32"/>
      <c r="M165" s="136" t="s">
        <v>1</v>
      </c>
      <c r="N165" s="137" t="s">
        <v>43</v>
      </c>
      <c r="P165" s="138">
        <f>O165*H165</f>
        <v>0</v>
      </c>
      <c r="Q165" s="138">
        <v>0</v>
      </c>
      <c r="R165" s="138">
        <f>Q165*H165</f>
        <v>0</v>
      </c>
      <c r="S165" s="138">
        <v>3.0000000000000001E-3</v>
      </c>
      <c r="T165" s="139">
        <f>S165*H165</f>
        <v>1.4999999999999999E-2</v>
      </c>
      <c r="AR165" s="140" t="s">
        <v>164</v>
      </c>
      <c r="AT165" s="140" t="s">
        <v>159</v>
      </c>
      <c r="AU165" s="140" t="s">
        <v>88</v>
      </c>
      <c r="AY165" s="17" t="s">
        <v>156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7" t="s">
        <v>86</v>
      </c>
      <c r="BK165" s="141">
        <f>ROUND(I165*H165,2)</f>
        <v>0</v>
      </c>
      <c r="BL165" s="17" t="s">
        <v>164</v>
      </c>
      <c r="BM165" s="140" t="s">
        <v>209</v>
      </c>
    </row>
    <row r="166" spans="2:65" s="12" customFormat="1" x14ac:dyDescent="0.2">
      <c r="B166" s="142"/>
      <c r="D166" s="143" t="s">
        <v>166</v>
      </c>
      <c r="E166" s="144" t="s">
        <v>1</v>
      </c>
      <c r="F166" s="145" t="s">
        <v>210</v>
      </c>
      <c r="H166" s="146">
        <v>5</v>
      </c>
      <c r="I166" s="147"/>
      <c r="L166" s="142"/>
      <c r="M166" s="148"/>
      <c r="T166" s="149"/>
      <c r="AT166" s="144" t="s">
        <v>166</v>
      </c>
      <c r="AU166" s="144" t="s">
        <v>88</v>
      </c>
      <c r="AV166" s="12" t="s">
        <v>88</v>
      </c>
      <c r="AW166" s="12" t="s">
        <v>34</v>
      </c>
      <c r="AX166" s="12" t="s">
        <v>78</v>
      </c>
      <c r="AY166" s="144" t="s">
        <v>156</v>
      </c>
    </row>
    <row r="167" spans="2:65" s="13" customFormat="1" x14ac:dyDescent="0.2">
      <c r="B167" s="150"/>
      <c r="D167" s="143" t="s">
        <v>166</v>
      </c>
      <c r="E167" s="151" t="s">
        <v>1</v>
      </c>
      <c r="F167" s="152" t="s">
        <v>172</v>
      </c>
      <c r="H167" s="153">
        <v>5</v>
      </c>
      <c r="I167" s="154"/>
      <c r="L167" s="150"/>
      <c r="M167" s="155"/>
      <c r="T167" s="156"/>
      <c r="AT167" s="151" t="s">
        <v>166</v>
      </c>
      <c r="AU167" s="151" t="s">
        <v>88</v>
      </c>
      <c r="AV167" s="13" t="s">
        <v>164</v>
      </c>
      <c r="AW167" s="13" t="s">
        <v>34</v>
      </c>
      <c r="AX167" s="13" t="s">
        <v>86</v>
      </c>
      <c r="AY167" s="151" t="s">
        <v>156</v>
      </c>
    </row>
    <row r="168" spans="2:65" s="1" customFormat="1" ht="24.2" customHeight="1" x14ac:dyDescent="0.2">
      <c r="B168" s="32"/>
      <c r="C168" s="129" t="s">
        <v>211</v>
      </c>
      <c r="D168" s="129" t="s">
        <v>159</v>
      </c>
      <c r="E168" s="130" t="s">
        <v>212</v>
      </c>
      <c r="F168" s="131" t="s">
        <v>213</v>
      </c>
      <c r="G168" s="132" t="s">
        <v>176</v>
      </c>
      <c r="H168" s="133">
        <v>2</v>
      </c>
      <c r="I168" s="134"/>
      <c r="J168" s="135">
        <f>ROUND(I168*H168,2)</f>
        <v>0</v>
      </c>
      <c r="K168" s="131" t="s">
        <v>163</v>
      </c>
      <c r="L168" s="32"/>
      <c r="M168" s="136" t="s">
        <v>1</v>
      </c>
      <c r="N168" s="137" t="s">
        <v>43</v>
      </c>
      <c r="P168" s="138">
        <f>O168*H168</f>
        <v>0</v>
      </c>
      <c r="Q168" s="138">
        <v>0</v>
      </c>
      <c r="R168" s="138">
        <f>Q168*H168</f>
        <v>0</v>
      </c>
      <c r="S168" s="138">
        <v>2E-3</v>
      </c>
      <c r="T168" s="139">
        <f>S168*H168</f>
        <v>4.0000000000000001E-3</v>
      </c>
      <c r="AR168" s="140" t="s">
        <v>164</v>
      </c>
      <c r="AT168" s="140" t="s">
        <v>159</v>
      </c>
      <c r="AU168" s="140" t="s">
        <v>88</v>
      </c>
      <c r="AY168" s="17" t="s">
        <v>156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7" t="s">
        <v>86</v>
      </c>
      <c r="BK168" s="141">
        <f>ROUND(I168*H168,2)</f>
        <v>0</v>
      </c>
      <c r="BL168" s="17" t="s">
        <v>164</v>
      </c>
      <c r="BM168" s="140" t="s">
        <v>214</v>
      </c>
    </row>
    <row r="169" spans="2:65" s="12" customFormat="1" x14ac:dyDescent="0.2">
      <c r="B169" s="142"/>
      <c r="D169" s="143" t="s">
        <v>166</v>
      </c>
      <c r="E169" s="144" t="s">
        <v>1</v>
      </c>
      <c r="F169" s="145" t="s">
        <v>215</v>
      </c>
      <c r="H169" s="146">
        <v>2</v>
      </c>
      <c r="I169" s="147"/>
      <c r="L169" s="142"/>
      <c r="M169" s="148"/>
      <c r="T169" s="149"/>
      <c r="AT169" s="144" t="s">
        <v>166</v>
      </c>
      <c r="AU169" s="144" t="s">
        <v>88</v>
      </c>
      <c r="AV169" s="12" t="s">
        <v>88</v>
      </c>
      <c r="AW169" s="12" t="s">
        <v>34</v>
      </c>
      <c r="AX169" s="12" t="s">
        <v>78</v>
      </c>
      <c r="AY169" s="144" t="s">
        <v>156</v>
      </c>
    </row>
    <row r="170" spans="2:65" s="13" customFormat="1" x14ac:dyDescent="0.2">
      <c r="B170" s="150"/>
      <c r="D170" s="143" t="s">
        <v>166</v>
      </c>
      <c r="E170" s="151" t="s">
        <v>1</v>
      </c>
      <c r="F170" s="152" t="s">
        <v>172</v>
      </c>
      <c r="H170" s="153">
        <v>2</v>
      </c>
      <c r="I170" s="154"/>
      <c r="L170" s="150"/>
      <c r="M170" s="155"/>
      <c r="T170" s="156"/>
      <c r="AT170" s="151" t="s">
        <v>166</v>
      </c>
      <c r="AU170" s="151" t="s">
        <v>88</v>
      </c>
      <c r="AV170" s="13" t="s">
        <v>164</v>
      </c>
      <c r="AW170" s="13" t="s">
        <v>34</v>
      </c>
      <c r="AX170" s="13" t="s">
        <v>86</v>
      </c>
      <c r="AY170" s="151" t="s">
        <v>156</v>
      </c>
    </row>
    <row r="171" spans="2:65" s="1" customFormat="1" ht="24.2" customHeight="1" x14ac:dyDescent="0.2">
      <c r="B171" s="32"/>
      <c r="C171" s="129" t="s">
        <v>216</v>
      </c>
      <c r="D171" s="129" t="s">
        <v>159</v>
      </c>
      <c r="E171" s="130" t="s">
        <v>217</v>
      </c>
      <c r="F171" s="131" t="s">
        <v>218</v>
      </c>
      <c r="G171" s="132" t="s">
        <v>219</v>
      </c>
      <c r="H171" s="133">
        <v>0.224</v>
      </c>
      <c r="I171" s="134"/>
      <c r="J171" s="135">
        <f>ROUND(I171*H171,2)</f>
        <v>0</v>
      </c>
      <c r="K171" s="131" t="s">
        <v>163</v>
      </c>
      <c r="L171" s="32"/>
      <c r="M171" s="136" t="s">
        <v>1</v>
      </c>
      <c r="N171" s="137" t="s">
        <v>43</v>
      </c>
      <c r="P171" s="138">
        <f>O171*H171</f>
        <v>0</v>
      </c>
      <c r="Q171" s="138">
        <v>0</v>
      </c>
      <c r="R171" s="138">
        <f>Q171*H171</f>
        <v>0</v>
      </c>
      <c r="S171" s="138">
        <v>1.8</v>
      </c>
      <c r="T171" s="139">
        <f>S171*H171</f>
        <v>0.4032</v>
      </c>
      <c r="AR171" s="140" t="s">
        <v>164</v>
      </c>
      <c r="AT171" s="140" t="s">
        <v>159</v>
      </c>
      <c r="AU171" s="140" t="s">
        <v>88</v>
      </c>
      <c r="AY171" s="17" t="s">
        <v>156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7" t="s">
        <v>86</v>
      </c>
      <c r="BK171" s="141">
        <f>ROUND(I171*H171,2)</f>
        <v>0</v>
      </c>
      <c r="BL171" s="17" t="s">
        <v>164</v>
      </c>
      <c r="BM171" s="140" t="s">
        <v>220</v>
      </c>
    </row>
    <row r="172" spans="2:65" s="12" customFormat="1" x14ac:dyDescent="0.2">
      <c r="B172" s="142"/>
      <c r="D172" s="143" t="s">
        <v>166</v>
      </c>
      <c r="E172" s="144" t="s">
        <v>1</v>
      </c>
      <c r="F172" s="145" t="s">
        <v>221</v>
      </c>
      <c r="H172" s="146">
        <v>0.224</v>
      </c>
      <c r="I172" s="147"/>
      <c r="L172" s="142"/>
      <c r="M172" s="148"/>
      <c r="T172" s="149"/>
      <c r="AT172" s="144" t="s">
        <v>166</v>
      </c>
      <c r="AU172" s="144" t="s">
        <v>88</v>
      </c>
      <c r="AV172" s="12" t="s">
        <v>88</v>
      </c>
      <c r="AW172" s="12" t="s">
        <v>34</v>
      </c>
      <c r="AX172" s="12" t="s">
        <v>78</v>
      </c>
      <c r="AY172" s="144" t="s">
        <v>156</v>
      </c>
    </row>
    <row r="173" spans="2:65" s="13" customFormat="1" x14ac:dyDescent="0.2">
      <c r="B173" s="150"/>
      <c r="D173" s="143" t="s">
        <v>166</v>
      </c>
      <c r="E173" s="151" t="s">
        <v>1</v>
      </c>
      <c r="F173" s="152" t="s">
        <v>172</v>
      </c>
      <c r="H173" s="153">
        <v>0.224</v>
      </c>
      <c r="I173" s="154"/>
      <c r="L173" s="150"/>
      <c r="M173" s="155"/>
      <c r="T173" s="156"/>
      <c r="AT173" s="151" t="s">
        <v>166</v>
      </c>
      <c r="AU173" s="151" t="s">
        <v>88</v>
      </c>
      <c r="AV173" s="13" t="s">
        <v>164</v>
      </c>
      <c r="AW173" s="13" t="s">
        <v>34</v>
      </c>
      <c r="AX173" s="13" t="s">
        <v>86</v>
      </c>
      <c r="AY173" s="151" t="s">
        <v>156</v>
      </c>
    </row>
    <row r="174" spans="2:65" s="1" customFormat="1" ht="24.2" customHeight="1" x14ac:dyDescent="0.2">
      <c r="B174" s="32"/>
      <c r="C174" s="129" t="s">
        <v>222</v>
      </c>
      <c r="D174" s="129" t="s">
        <v>159</v>
      </c>
      <c r="E174" s="130" t="s">
        <v>223</v>
      </c>
      <c r="F174" s="131" t="s">
        <v>224</v>
      </c>
      <c r="G174" s="132" t="s">
        <v>176</v>
      </c>
      <c r="H174" s="133">
        <v>16</v>
      </c>
      <c r="I174" s="134"/>
      <c r="J174" s="135">
        <f>ROUND(I174*H174,2)</f>
        <v>0</v>
      </c>
      <c r="K174" s="131" t="s">
        <v>163</v>
      </c>
      <c r="L174" s="32"/>
      <c r="M174" s="136" t="s">
        <v>1</v>
      </c>
      <c r="N174" s="137" t="s">
        <v>43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164</v>
      </c>
      <c r="AT174" s="140" t="s">
        <v>159</v>
      </c>
      <c r="AU174" s="140" t="s">
        <v>88</v>
      </c>
      <c r="AY174" s="17" t="s">
        <v>156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7" t="s">
        <v>86</v>
      </c>
      <c r="BK174" s="141">
        <f>ROUND(I174*H174,2)</f>
        <v>0</v>
      </c>
      <c r="BL174" s="17" t="s">
        <v>164</v>
      </c>
      <c r="BM174" s="140" t="s">
        <v>225</v>
      </c>
    </row>
    <row r="175" spans="2:65" s="12" customFormat="1" x14ac:dyDescent="0.2">
      <c r="B175" s="142"/>
      <c r="D175" s="143" t="s">
        <v>166</v>
      </c>
      <c r="E175" s="144" t="s">
        <v>1</v>
      </c>
      <c r="F175" s="145" t="s">
        <v>226</v>
      </c>
      <c r="H175" s="146">
        <v>16</v>
      </c>
      <c r="I175" s="147"/>
      <c r="L175" s="142"/>
      <c r="M175" s="148"/>
      <c r="T175" s="149"/>
      <c r="AT175" s="144" t="s">
        <v>166</v>
      </c>
      <c r="AU175" s="144" t="s">
        <v>88</v>
      </c>
      <c r="AV175" s="12" t="s">
        <v>88</v>
      </c>
      <c r="AW175" s="12" t="s">
        <v>34</v>
      </c>
      <c r="AX175" s="12" t="s">
        <v>78</v>
      </c>
      <c r="AY175" s="144" t="s">
        <v>156</v>
      </c>
    </row>
    <row r="176" spans="2:65" s="13" customFormat="1" x14ac:dyDescent="0.2">
      <c r="B176" s="150"/>
      <c r="D176" s="143" t="s">
        <v>166</v>
      </c>
      <c r="E176" s="151" t="s">
        <v>1</v>
      </c>
      <c r="F176" s="152" t="s">
        <v>172</v>
      </c>
      <c r="H176" s="153">
        <v>16</v>
      </c>
      <c r="I176" s="154"/>
      <c r="L176" s="150"/>
      <c r="M176" s="155"/>
      <c r="T176" s="156"/>
      <c r="AT176" s="151" t="s">
        <v>166</v>
      </c>
      <c r="AU176" s="151" t="s">
        <v>88</v>
      </c>
      <c r="AV176" s="13" t="s">
        <v>164</v>
      </c>
      <c r="AW176" s="13" t="s">
        <v>34</v>
      </c>
      <c r="AX176" s="13" t="s">
        <v>86</v>
      </c>
      <c r="AY176" s="151" t="s">
        <v>156</v>
      </c>
    </row>
    <row r="177" spans="2:65" s="1" customFormat="1" ht="24.2" customHeight="1" x14ac:dyDescent="0.2">
      <c r="B177" s="32"/>
      <c r="C177" s="129" t="s">
        <v>227</v>
      </c>
      <c r="D177" s="129" t="s">
        <v>159</v>
      </c>
      <c r="E177" s="130" t="s">
        <v>228</v>
      </c>
      <c r="F177" s="131" t="s">
        <v>229</v>
      </c>
      <c r="G177" s="132" t="s">
        <v>182</v>
      </c>
      <c r="H177" s="133">
        <v>6</v>
      </c>
      <c r="I177" s="134"/>
      <c r="J177" s="135">
        <f>ROUND(I177*H177,2)</f>
        <v>0</v>
      </c>
      <c r="K177" s="131" t="s">
        <v>163</v>
      </c>
      <c r="L177" s="32"/>
      <c r="M177" s="136" t="s">
        <v>1</v>
      </c>
      <c r="N177" s="137" t="s">
        <v>43</v>
      </c>
      <c r="P177" s="138">
        <f>O177*H177</f>
        <v>0</v>
      </c>
      <c r="Q177" s="138">
        <v>0</v>
      </c>
      <c r="R177" s="138">
        <f>Q177*H177</f>
        <v>0</v>
      </c>
      <c r="S177" s="138">
        <v>8.9999999999999993E-3</v>
      </c>
      <c r="T177" s="139">
        <f>S177*H177</f>
        <v>5.3999999999999992E-2</v>
      </c>
      <c r="AR177" s="140" t="s">
        <v>164</v>
      </c>
      <c r="AT177" s="140" t="s">
        <v>159</v>
      </c>
      <c r="AU177" s="140" t="s">
        <v>88</v>
      </c>
      <c r="AY177" s="17" t="s">
        <v>156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7" t="s">
        <v>86</v>
      </c>
      <c r="BK177" s="141">
        <f>ROUND(I177*H177,2)</f>
        <v>0</v>
      </c>
      <c r="BL177" s="17" t="s">
        <v>164</v>
      </c>
      <c r="BM177" s="140" t="s">
        <v>230</v>
      </c>
    </row>
    <row r="178" spans="2:65" s="12" customFormat="1" x14ac:dyDescent="0.2">
      <c r="B178" s="142"/>
      <c r="D178" s="143" t="s">
        <v>166</v>
      </c>
      <c r="E178" s="144" t="s">
        <v>1</v>
      </c>
      <c r="F178" s="145" t="s">
        <v>231</v>
      </c>
      <c r="H178" s="146">
        <v>4.5</v>
      </c>
      <c r="I178" s="147"/>
      <c r="L178" s="142"/>
      <c r="M178" s="148"/>
      <c r="T178" s="149"/>
      <c r="AT178" s="144" t="s">
        <v>166</v>
      </c>
      <c r="AU178" s="144" t="s">
        <v>88</v>
      </c>
      <c r="AV178" s="12" t="s">
        <v>88</v>
      </c>
      <c r="AW178" s="12" t="s">
        <v>34</v>
      </c>
      <c r="AX178" s="12" t="s">
        <v>78</v>
      </c>
      <c r="AY178" s="144" t="s">
        <v>156</v>
      </c>
    </row>
    <row r="179" spans="2:65" s="15" customFormat="1" x14ac:dyDescent="0.2">
      <c r="B179" s="163"/>
      <c r="D179" s="143" t="s">
        <v>166</v>
      </c>
      <c r="E179" s="164" t="s">
        <v>114</v>
      </c>
      <c r="F179" s="165" t="s">
        <v>232</v>
      </c>
      <c r="H179" s="166">
        <v>4.5</v>
      </c>
      <c r="I179" s="167"/>
      <c r="L179" s="163"/>
      <c r="M179" s="168"/>
      <c r="T179" s="169"/>
      <c r="AT179" s="164" t="s">
        <v>166</v>
      </c>
      <c r="AU179" s="164" t="s">
        <v>88</v>
      </c>
      <c r="AV179" s="15" t="s">
        <v>233</v>
      </c>
      <c r="AW179" s="15" t="s">
        <v>34</v>
      </c>
      <c r="AX179" s="15" t="s">
        <v>78</v>
      </c>
      <c r="AY179" s="164" t="s">
        <v>156</v>
      </c>
    </row>
    <row r="180" spans="2:65" s="12" customFormat="1" x14ac:dyDescent="0.2">
      <c r="B180" s="142"/>
      <c r="D180" s="143" t="s">
        <v>166</v>
      </c>
      <c r="E180" s="144" t="s">
        <v>1</v>
      </c>
      <c r="F180" s="145" t="s">
        <v>234</v>
      </c>
      <c r="H180" s="146">
        <v>1.5</v>
      </c>
      <c r="I180" s="147"/>
      <c r="L180" s="142"/>
      <c r="M180" s="148"/>
      <c r="T180" s="149"/>
      <c r="AT180" s="144" t="s">
        <v>166</v>
      </c>
      <c r="AU180" s="144" t="s">
        <v>88</v>
      </c>
      <c r="AV180" s="12" t="s">
        <v>88</v>
      </c>
      <c r="AW180" s="12" t="s">
        <v>34</v>
      </c>
      <c r="AX180" s="12" t="s">
        <v>78</v>
      </c>
      <c r="AY180" s="144" t="s">
        <v>156</v>
      </c>
    </row>
    <row r="181" spans="2:65" s="15" customFormat="1" x14ac:dyDescent="0.2">
      <c r="B181" s="163"/>
      <c r="D181" s="143" t="s">
        <v>166</v>
      </c>
      <c r="E181" s="164" t="s">
        <v>110</v>
      </c>
      <c r="F181" s="165" t="s">
        <v>232</v>
      </c>
      <c r="H181" s="166">
        <v>1.5</v>
      </c>
      <c r="I181" s="167"/>
      <c r="L181" s="163"/>
      <c r="M181" s="168"/>
      <c r="T181" s="169"/>
      <c r="AT181" s="164" t="s">
        <v>166</v>
      </c>
      <c r="AU181" s="164" t="s">
        <v>88</v>
      </c>
      <c r="AV181" s="15" t="s">
        <v>233</v>
      </c>
      <c r="AW181" s="15" t="s">
        <v>34</v>
      </c>
      <c r="AX181" s="15" t="s">
        <v>78</v>
      </c>
      <c r="AY181" s="164" t="s">
        <v>156</v>
      </c>
    </row>
    <row r="182" spans="2:65" s="13" customFormat="1" x14ac:dyDescent="0.2">
      <c r="B182" s="150"/>
      <c r="D182" s="143" t="s">
        <v>166</v>
      </c>
      <c r="E182" s="151" t="s">
        <v>112</v>
      </c>
      <c r="F182" s="152" t="s">
        <v>172</v>
      </c>
      <c r="H182" s="153">
        <v>6</v>
      </c>
      <c r="I182" s="154"/>
      <c r="L182" s="150"/>
      <c r="M182" s="155"/>
      <c r="T182" s="156"/>
      <c r="AT182" s="151" t="s">
        <v>166</v>
      </c>
      <c r="AU182" s="151" t="s">
        <v>88</v>
      </c>
      <c r="AV182" s="13" t="s">
        <v>164</v>
      </c>
      <c r="AW182" s="13" t="s">
        <v>34</v>
      </c>
      <c r="AX182" s="13" t="s">
        <v>86</v>
      </c>
      <c r="AY182" s="151" t="s">
        <v>156</v>
      </c>
    </row>
    <row r="183" spans="2:65" s="1" customFormat="1" ht="21.75" customHeight="1" x14ac:dyDescent="0.2">
      <c r="B183" s="32"/>
      <c r="C183" s="129" t="s">
        <v>235</v>
      </c>
      <c r="D183" s="129" t="s">
        <v>159</v>
      </c>
      <c r="E183" s="130" t="s">
        <v>236</v>
      </c>
      <c r="F183" s="131" t="s">
        <v>237</v>
      </c>
      <c r="G183" s="132" t="s">
        <v>182</v>
      </c>
      <c r="H183" s="133">
        <v>88.9</v>
      </c>
      <c r="I183" s="134"/>
      <c r="J183" s="135">
        <f>ROUND(I183*H183,2)</f>
        <v>0</v>
      </c>
      <c r="K183" s="131" t="s">
        <v>163</v>
      </c>
      <c r="L183" s="32"/>
      <c r="M183" s="136" t="s">
        <v>1</v>
      </c>
      <c r="N183" s="137" t="s">
        <v>43</v>
      </c>
      <c r="P183" s="138">
        <f>O183*H183</f>
        <v>0</v>
      </c>
      <c r="Q183" s="138">
        <v>2.0000000000000002E-5</v>
      </c>
      <c r="R183" s="138">
        <f>Q183*H183</f>
        <v>1.7780000000000003E-3</v>
      </c>
      <c r="S183" s="138">
        <v>2E-3</v>
      </c>
      <c r="T183" s="139">
        <f>S183*H183</f>
        <v>0.17780000000000001</v>
      </c>
      <c r="AR183" s="140" t="s">
        <v>164</v>
      </c>
      <c r="AT183" s="140" t="s">
        <v>159</v>
      </c>
      <c r="AU183" s="140" t="s">
        <v>88</v>
      </c>
      <c r="AY183" s="17" t="s">
        <v>156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7" t="s">
        <v>86</v>
      </c>
      <c r="BK183" s="141">
        <f>ROUND(I183*H183,2)</f>
        <v>0</v>
      </c>
      <c r="BL183" s="17" t="s">
        <v>164</v>
      </c>
      <c r="BM183" s="140" t="s">
        <v>238</v>
      </c>
    </row>
    <row r="184" spans="2:65" s="14" customFormat="1" x14ac:dyDescent="0.2">
      <c r="B184" s="157"/>
      <c r="D184" s="143" t="s">
        <v>166</v>
      </c>
      <c r="E184" s="158" t="s">
        <v>1</v>
      </c>
      <c r="F184" s="159" t="s">
        <v>239</v>
      </c>
      <c r="H184" s="158" t="s">
        <v>1</v>
      </c>
      <c r="I184" s="160"/>
      <c r="L184" s="157"/>
      <c r="M184" s="161"/>
      <c r="T184" s="162"/>
      <c r="AT184" s="158" t="s">
        <v>166</v>
      </c>
      <c r="AU184" s="158" t="s">
        <v>88</v>
      </c>
      <c r="AV184" s="14" t="s">
        <v>86</v>
      </c>
      <c r="AW184" s="14" t="s">
        <v>34</v>
      </c>
      <c r="AX184" s="14" t="s">
        <v>78</v>
      </c>
      <c r="AY184" s="158" t="s">
        <v>156</v>
      </c>
    </row>
    <row r="185" spans="2:65" s="12" customFormat="1" x14ac:dyDescent="0.2">
      <c r="B185" s="142"/>
      <c r="D185" s="143" t="s">
        <v>166</v>
      </c>
      <c r="E185" s="144" t="s">
        <v>1</v>
      </c>
      <c r="F185" s="145" t="s">
        <v>240</v>
      </c>
      <c r="H185" s="146">
        <v>19</v>
      </c>
      <c r="I185" s="147"/>
      <c r="L185" s="142"/>
      <c r="M185" s="148"/>
      <c r="T185" s="149"/>
      <c r="AT185" s="144" t="s">
        <v>166</v>
      </c>
      <c r="AU185" s="144" t="s">
        <v>88</v>
      </c>
      <c r="AV185" s="12" t="s">
        <v>88</v>
      </c>
      <c r="AW185" s="12" t="s">
        <v>34</v>
      </c>
      <c r="AX185" s="12" t="s">
        <v>78</v>
      </c>
      <c r="AY185" s="144" t="s">
        <v>156</v>
      </c>
    </row>
    <row r="186" spans="2:65" s="14" customFormat="1" x14ac:dyDescent="0.2">
      <c r="B186" s="157"/>
      <c r="D186" s="143" t="s">
        <v>166</v>
      </c>
      <c r="E186" s="158" t="s">
        <v>1</v>
      </c>
      <c r="F186" s="159" t="s">
        <v>202</v>
      </c>
      <c r="H186" s="158" t="s">
        <v>1</v>
      </c>
      <c r="I186" s="160"/>
      <c r="L186" s="157"/>
      <c r="M186" s="161"/>
      <c r="T186" s="162"/>
      <c r="AT186" s="158" t="s">
        <v>166</v>
      </c>
      <c r="AU186" s="158" t="s">
        <v>88</v>
      </c>
      <c r="AV186" s="14" t="s">
        <v>86</v>
      </c>
      <c r="AW186" s="14" t="s">
        <v>34</v>
      </c>
      <c r="AX186" s="14" t="s">
        <v>78</v>
      </c>
      <c r="AY186" s="158" t="s">
        <v>156</v>
      </c>
    </row>
    <row r="187" spans="2:65" s="12" customFormat="1" x14ac:dyDescent="0.2">
      <c r="B187" s="142"/>
      <c r="D187" s="143" t="s">
        <v>166</v>
      </c>
      <c r="E187" s="144" t="s">
        <v>1</v>
      </c>
      <c r="F187" s="145" t="s">
        <v>241</v>
      </c>
      <c r="H187" s="146">
        <v>8.5</v>
      </c>
      <c r="I187" s="147"/>
      <c r="L187" s="142"/>
      <c r="M187" s="148"/>
      <c r="T187" s="149"/>
      <c r="AT187" s="144" t="s">
        <v>166</v>
      </c>
      <c r="AU187" s="144" t="s">
        <v>88</v>
      </c>
      <c r="AV187" s="12" t="s">
        <v>88</v>
      </c>
      <c r="AW187" s="12" t="s">
        <v>34</v>
      </c>
      <c r="AX187" s="12" t="s">
        <v>78</v>
      </c>
      <c r="AY187" s="144" t="s">
        <v>156</v>
      </c>
    </row>
    <row r="188" spans="2:65" s="12" customFormat="1" x14ac:dyDescent="0.2">
      <c r="B188" s="142"/>
      <c r="D188" s="143" t="s">
        <v>166</v>
      </c>
      <c r="E188" s="144" t="s">
        <v>1</v>
      </c>
      <c r="F188" s="145" t="s">
        <v>242</v>
      </c>
      <c r="H188" s="146">
        <v>30.1</v>
      </c>
      <c r="I188" s="147"/>
      <c r="L188" s="142"/>
      <c r="M188" s="148"/>
      <c r="T188" s="149"/>
      <c r="AT188" s="144" t="s">
        <v>166</v>
      </c>
      <c r="AU188" s="144" t="s">
        <v>88</v>
      </c>
      <c r="AV188" s="12" t="s">
        <v>88</v>
      </c>
      <c r="AW188" s="12" t="s">
        <v>34</v>
      </c>
      <c r="AX188" s="12" t="s">
        <v>78</v>
      </c>
      <c r="AY188" s="144" t="s">
        <v>156</v>
      </c>
    </row>
    <row r="189" spans="2:65" s="12" customFormat="1" x14ac:dyDescent="0.2">
      <c r="B189" s="142"/>
      <c r="D189" s="143" t="s">
        <v>166</v>
      </c>
      <c r="E189" s="144" t="s">
        <v>1</v>
      </c>
      <c r="F189" s="145" t="s">
        <v>243</v>
      </c>
      <c r="H189" s="146">
        <v>31.3</v>
      </c>
      <c r="I189" s="147"/>
      <c r="L189" s="142"/>
      <c r="M189" s="148"/>
      <c r="T189" s="149"/>
      <c r="AT189" s="144" t="s">
        <v>166</v>
      </c>
      <c r="AU189" s="144" t="s">
        <v>88</v>
      </c>
      <c r="AV189" s="12" t="s">
        <v>88</v>
      </c>
      <c r="AW189" s="12" t="s">
        <v>34</v>
      </c>
      <c r="AX189" s="12" t="s">
        <v>78</v>
      </c>
      <c r="AY189" s="144" t="s">
        <v>156</v>
      </c>
    </row>
    <row r="190" spans="2:65" s="13" customFormat="1" x14ac:dyDescent="0.2">
      <c r="B190" s="150"/>
      <c r="D190" s="143" t="s">
        <v>166</v>
      </c>
      <c r="E190" s="151" t="s">
        <v>244</v>
      </c>
      <c r="F190" s="152" t="s">
        <v>172</v>
      </c>
      <c r="H190" s="153">
        <v>88.9</v>
      </c>
      <c r="I190" s="154"/>
      <c r="L190" s="150"/>
      <c r="M190" s="155"/>
      <c r="T190" s="156"/>
      <c r="AT190" s="151" t="s">
        <v>166</v>
      </c>
      <c r="AU190" s="151" t="s">
        <v>88</v>
      </c>
      <c r="AV190" s="13" t="s">
        <v>164</v>
      </c>
      <c r="AW190" s="13" t="s">
        <v>34</v>
      </c>
      <c r="AX190" s="13" t="s">
        <v>86</v>
      </c>
      <c r="AY190" s="151" t="s">
        <v>156</v>
      </c>
    </row>
    <row r="191" spans="2:65" s="1" customFormat="1" ht="24.2" customHeight="1" x14ac:dyDescent="0.2">
      <c r="B191" s="32"/>
      <c r="C191" s="129" t="s">
        <v>245</v>
      </c>
      <c r="D191" s="129" t="s">
        <v>159</v>
      </c>
      <c r="E191" s="130" t="s">
        <v>246</v>
      </c>
      <c r="F191" s="131" t="s">
        <v>247</v>
      </c>
      <c r="G191" s="132" t="s">
        <v>182</v>
      </c>
      <c r="H191" s="133">
        <v>33.75</v>
      </c>
      <c r="I191" s="134"/>
      <c r="J191" s="135">
        <f>ROUND(I191*H191,2)</f>
        <v>0</v>
      </c>
      <c r="K191" s="131" t="s">
        <v>163</v>
      </c>
      <c r="L191" s="32"/>
      <c r="M191" s="136" t="s">
        <v>1</v>
      </c>
      <c r="N191" s="137" t="s">
        <v>43</v>
      </c>
      <c r="P191" s="138">
        <f>O191*H191</f>
        <v>0</v>
      </c>
      <c r="Q191" s="138">
        <v>2.0000000000000002E-5</v>
      </c>
      <c r="R191" s="138">
        <f>Q191*H191</f>
        <v>6.7500000000000004E-4</v>
      </c>
      <c r="S191" s="138">
        <v>3.0000000000000001E-3</v>
      </c>
      <c r="T191" s="139">
        <f>S191*H191</f>
        <v>0.10125000000000001</v>
      </c>
      <c r="AR191" s="140" t="s">
        <v>164</v>
      </c>
      <c r="AT191" s="140" t="s">
        <v>159</v>
      </c>
      <c r="AU191" s="140" t="s">
        <v>88</v>
      </c>
      <c r="AY191" s="17" t="s">
        <v>156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7" t="s">
        <v>86</v>
      </c>
      <c r="BK191" s="141">
        <f>ROUND(I191*H191,2)</f>
        <v>0</v>
      </c>
      <c r="BL191" s="17" t="s">
        <v>164</v>
      </c>
      <c r="BM191" s="140" t="s">
        <v>248</v>
      </c>
    </row>
    <row r="192" spans="2:65" s="14" customFormat="1" x14ac:dyDescent="0.2">
      <c r="B192" s="157"/>
      <c r="D192" s="143" t="s">
        <v>166</v>
      </c>
      <c r="E192" s="158" t="s">
        <v>1</v>
      </c>
      <c r="F192" s="159" t="s">
        <v>202</v>
      </c>
      <c r="H192" s="158" t="s">
        <v>1</v>
      </c>
      <c r="I192" s="160"/>
      <c r="L192" s="157"/>
      <c r="M192" s="161"/>
      <c r="T192" s="162"/>
      <c r="AT192" s="158" t="s">
        <v>166</v>
      </c>
      <c r="AU192" s="158" t="s">
        <v>88</v>
      </c>
      <c r="AV192" s="14" t="s">
        <v>86</v>
      </c>
      <c r="AW192" s="14" t="s">
        <v>34</v>
      </c>
      <c r="AX192" s="14" t="s">
        <v>78</v>
      </c>
      <c r="AY192" s="158" t="s">
        <v>156</v>
      </c>
    </row>
    <row r="193" spans="2:65" s="12" customFormat="1" x14ac:dyDescent="0.2">
      <c r="B193" s="142"/>
      <c r="D193" s="143" t="s">
        <v>166</v>
      </c>
      <c r="E193" s="144" t="s">
        <v>1</v>
      </c>
      <c r="F193" s="145" t="s">
        <v>249</v>
      </c>
      <c r="H193" s="146">
        <v>33.75</v>
      </c>
      <c r="I193" s="147"/>
      <c r="L193" s="142"/>
      <c r="M193" s="148"/>
      <c r="T193" s="149"/>
      <c r="AT193" s="144" t="s">
        <v>166</v>
      </c>
      <c r="AU193" s="144" t="s">
        <v>88</v>
      </c>
      <c r="AV193" s="12" t="s">
        <v>88</v>
      </c>
      <c r="AW193" s="12" t="s">
        <v>34</v>
      </c>
      <c r="AX193" s="12" t="s">
        <v>78</v>
      </c>
      <c r="AY193" s="144" t="s">
        <v>156</v>
      </c>
    </row>
    <row r="194" spans="2:65" s="13" customFormat="1" x14ac:dyDescent="0.2">
      <c r="B194" s="150"/>
      <c r="D194" s="143" t="s">
        <v>166</v>
      </c>
      <c r="E194" s="151" t="s">
        <v>250</v>
      </c>
      <c r="F194" s="152" t="s">
        <v>172</v>
      </c>
      <c r="H194" s="153">
        <v>33.75</v>
      </c>
      <c r="I194" s="154"/>
      <c r="L194" s="150"/>
      <c r="M194" s="155"/>
      <c r="T194" s="156"/>
      <c r="AT194" s="151" t="s">
        <v>166</v>
      </c>
      <c r="AU194" s="151" t="s">
        <v>88</v>
      </c>
      <c r="AV194" s="13" t="s">
        <v>164</v>
      </c>
      <c r="AW194" s="13" t="s">
        <v>34</v>
      </c>
      <c r="AX194" s="13" t="s">
        <v>86</v>
      </c>
      <c r="AY194" s="151" t="s">
        <v>156</v>
      </c>
    </row>
    <row r="195" spans="2:65" s="1" customFormat="1" ht="24.2" customHeight="1" x14ac:dyDescent="0.2">
      <c r="B195" s="32"/>
      <c r="C195" s="129" t="s">
        <v>251</v>
      </c>
      <c r="D195" s="129" t="s">
        <v>159</v>
      </c>
      <c r="E195" s="130" t="s">
        <v>252</v>
      </c>
      <c r="F195" s="131" t="s">
        <v>253</v>
      </c>
      <c r="G195" s="132" t="s">
        <v>182</v>
      </c>
      <c r="H195" s="133">
        <v>91.2</v>
      </c>
      <c r="I195" s="134"/>
      <c r="J195" s="135">
        <f>ROUND(I195*H195,2)</f>
        <v>0</v>
      </c>
      <c r="K195" s="131" t="s">
        <v>163</v>
      </c>
      <c r="L195" s="32"/>
      <c r="M195" s="136" t="s">
        <v>1</v>
      </c>
      <c r="N195" s="137" t="s">
        <v>43</v>
      </c>
      <c r="P195" s="138">
        <f>O195*H195</f>
        <v>0</v>
      </c>
      <c r="Q195" s="138">
        <v>1.0000000000000001E-5</v>
      </c>
      <c r="R195" s="138">
        <f>Q195*H195</f>
        <v>9.1200000000000005E-4</v>
      </c>
      <c r="S195" s="138">
        <v>2E-3</v>
      </c>
      <c r="T195" s="139">
        <f>S195*H195</f>
        <v>0.18240000000000001</v>
      </c>
      <c r="AR195" s="140" t="s">
        <v>164</v>
      </c>
      <c r="AT195" s="140" t="s">
        <v>159</v>
      </c>
      <c r="AU195" s="140" t="s">
        <v>88</v>
      </c>
      <c r="AY195" s="17" t="s">
        <v>156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7" t="s">
        <v>86</v>
      </c>
      <c r="BK195" s="141">
        <f>ROUND(I195*H195,2)</f>
        <v>0</v>
      </c>
      <c r="BL195" s="17" t="s">
        <v>164</v>
      </c>
      <c r="BM195" s="140" t="s">
        <v>254</v>
      </c>
    </row>
    <row r="196" spans="2:65" s="14" customFormat="1" x14ac:dyDescent="0.2">
      <c r="B196" s="157"/>
      <c r="D196" s="143" t="s">
        <v>166</v>
      </c>
      <c r="E196" s="158" t="s">
        <v>1</v>
      </c>
      <c r="F196" s="159" t="s">
        <v>202</v>
      </c>
      <c r="H196" s="158" t="s">
        <v>1</v>
      </c>
      <c r="I196" s="160"/>
      <c r="L196" s="157"/>
      <c r="M196" s="161"/>
      <c r="T196" s="162"/>
      <c r="AT196" s="158" t="s">
        <v>166</v>
      </c>
      <c r="AU196" s="158" t="s">
        <v>88</v>
      </c>
      <c r="AV196" s="14" t="s">
        <v>86</v>
      </c>
      <c r="AW196" s="14" t="s">
        <v>34</v>
      </c>
      <c r="AX196" s="14" t="s">
        <v>78</v>
      </c>
      <c r="AY196" s="158" t="s">
        <v>156</v>
      </c>
    </row>
    <row r="197" spans="2:65" s="12" customFormat="1" x14ac:dyDescent="0.2">
      <c r="B197" s="142"/>
      <c r="D197" s="143" t="s">
        <v>166</v>
      </c>
      <c r="E197" s="144" t="s">
        <v>1</v>
      </c>
      <c r="F197" s="145" t="s">
        <v>255</v>
      </c>
      <c r="H197" s="146">
        <v>91.2</v>
      </c>
      <c r="I197" s="147"/>
      <c r="L197" s="142"/>
      <c r="M197" s="148"/>
      <c r="T197" s="149"/>
      <c r="AT197" s="144" t="s">
        <v>166</v>
      </c>
      <c r="AU197" s="144" t="s">
        <v>88</v>
      </c>
      <c r="AV197" s="12" t="s">
        <v>88</v>
      </c>
      <c r="AW197" s="12" t="s">
        <v>34</v>
      </c>
      <c r="AX197" s="12" t="s">
        <v>78</v>
      </c>
      <c r="AY197" s="144" t="s">
        <v>156</v>
      </c>
    </row>
    <row r="198" spans="2:65" s="13" customFormat="1" x14ac:dyDescent="0.2">
      <c r="B198" s="150"/>
      <c r="D198" s="143" t="s">
        <v>166</v>
      </c>
      <c r="E198" s="151" t="s">
        <v>91</v>
      </c>
      <c r="F198" s="152" t="s">
        <v>172</v>
      </c>
      <c r="H198" s="153">
        <v>91.2</v>
      </c>
      <c r="I198" s="154"/>
      <c r="L198" s="150"/>
      <c r="M198" s="155"/>
      <c r="T198" s="156"/>
      <c r="AT198" s="151" t="s">
        <v>166</v>
      </c>
      <c r="AU198" s="151" t="s">
        <v>88</v>
      </c>
      <c r="AV198" s="13" t="s">
        <v>164</v>
      </c>
      <c r="AW198" s="13" t="s">
        <v>34</v>
      </c>
      <c r="AX198" s="13" t="s">
        <v>86</v>
      </c>
      <c r="AY198" s="151" t="s">
        <v>156</v>
      </c>
    </row>
    <row r="199" spans="2:65" s="1" customFormat="1" ht="24.2" customHeight="1" x14ac:dyDescent="0.2">
      <c r="B199" s="32"/>
      <c r="C199" s="129" t="s">
        <v>256</v>
      </c>
      <c r="D199" s="129" t="s">
        <v>159</v>
      </c>
      <c r="E199" s="130" t="s">
        <v>257</v>
      </c>
      <c r="F199" s="131" t="s">
        <v>258</v>
      </c>
      <c r="G199" s="132" t="s">
        <v>162</v>
      </c>
      <c r="H199" s="133">
        <v>6.45</v>
      </c>
      <c r="I199" s="134"/>
      <c r="J199" s="135">
        <f>ROUND(I199*H199,2)</f>
        <v>0</v>
      </c>
      <c r="K199" s="131" t="s">
        <v>163</v>
      </c>
      <c r="L199" s="32"/>
      <c r="M199" s="136" t="s">
        <v>1</v>
      </c>
      <c r="N199" s="137" t="s">
        <v>43</v>
      </c>
      <c r="P199" s="138">
        <f>O199*H199</f>
        <v>0</v>
      </c>
      <c r="Q199" s="138">
        <v>0</v>
      </c>
      <c r="R199" s="138">
        <f>Q199*H199</f>
        <v>0</v>
      </c>
      <c r="S199" s="138">
        <v>6.8000000000000005E-2</v>
      </c>
      <c r="T199" s="139">
        <f>S199*H199</f>
        <v>0.43860000000000005</v>
      </c>
      <c r="AR199" s="140" t="s">
        <v>164</v>
      </c>
      <c r="AT199" s="140" t="s">
        <v>159</v>
      </c>
      <c r="AU199" s="140" t="s">
        <v>88</v>
      </c>
      <c r="AY199" s="17" t="s">
        <v>156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7" t="s">
        <v>86</v>
      </c>
      <c r="BK199" s="141">
        <f>ROUND(I199*H199,2)</f>
        <v>0</v>
      </c>
      <c r="BL199" s="17" t="s">
        <v>164</v>
      </c>
      <c r="BM199" s="140" t="s">
        <v>259</v>
      </c>
    </row>
    <row r="200" spans="2:65" s="14" customFormat="1" x14ac:dyDescent="0.2">
      <c r="B200" s="157"/>
      <c r="D200" s="143" t="s">
        <v>166</v>
      </c>
      <c r="E200" s="158" t="s">
        <v>1</v>
      </c>
      <c r="F200" s="159" t="s">
        <v>202</v>
      </c>
      <c r="H200" s="158" t="s">
        <v>1</v>
      </c>
      <c r="I200" s="160"/>
      <c r="L200" s="157"/>
      <c r="M200" s="161"/>
      <c r="T200" s="162"/>
      <c r="AT200" s="158" t="s">
        <v>166</v>
      </c>
      <c r="AU200" s="158" t="s">
        <v>88</v>
      </c>
      <c r="AV200" s="14" t="s">
        <v>86</v>
      </c>
      <c r="AW200" s="14" t="s">
        <v>34</v>
      </c>
      <c r="AX200" s="14" t="s">
        <v>78</v>
      </c>
      <c r="AY200" s="158" t="s">
        <v>156</v>
      </c>
    </row>
    <row r="201" spans="2:65" s="12" customFormat="1" x14ac:dyDescent="0.2">
      <c r="B201" s="142"/>
      <c r="D201" s="143" t="s">
        <v>166</v>
      </c>
      <c r="E201" s="144" t="s">
        <v>1</v>
      </c>
      <c r="F201" s="145" t="s">
        <v>260</v>
      </c>
      <c r="H201" s="146">
        <v>3.8250000000000002</v>
      </c>
      <c r="I201" s="147"/>
      <c r="L201" s="142"/>
      <c r="M201" s="148"/>
      <c r="T201" s="149"/>
      <c r="AT201" s="144" t="s">
        <v>166</v>
      </c>
      <c r="AU201" s="144" t="s">
        <v>88</v>
      </c>
      <c r="AV201" s="12" t="s">
        <v>88</v>
      </c>
      <c r="AW201" s="12" t="s">
        <v>34</v>
      </c>
      <c r="AX201" s="12" t="s">
        <v>78</v>
      </c>
      <c r="AY201" s="144" t="s">
        <v>156</v>
      </c>
    </row>
    <row r="202" spans="2:65" s="12" customFormat="1" x14ac:dyDescent="0.2">
      <c r="B202" s="142"/>
      <c r="D202" s="143" t="s">
        <v>166</v>
      </c>
      <c r="E202" s="144" t="s">
        <v>1</v>
      </c>
      <c r="F202" s="145" t="s">
        <v>261</v>
      </c>
      <c r="H202" s="146">
        <v>2.625</v>
      </c>
      <c r="I202" s="147"/>
      <c r="L202" s="142"/>
      <c r="M202" s="148"/>
      <c r="T202" s="149"/>
      <c r="AT202" s="144" t="s">
        <v>166</v>
      </c>
      <c r="AU202" s="144" t="s">
        <v>88</v>
      </c>
      <c r="AV202" s="12" t="s">
        <v>88</v>
      </c>
      <c r="AW202" s="12" t="s">
        <v>34</v>
      </c>
      <c r="AX202" s="12" t="s">
        <v>78</v>
      </c>
      <c r="AY202" s="144" t="s">
        <v>156</v>
      </c>
    </row>
    <row r="203" spans="2:65" s="13" customFormat="1" x14ac:dyDescent="0.2">
      <c r="B203" s="150"/>
      <c r="D203" s="143" t="s">
        <v>166</v>
      </c>
      <c r="E203" s="151" t="s">
        <v>1</v>
      </c>
      <c r="F203" s="152" t="s">
        <v>172</v>
      </c>
      <c r="H203" s="153">
        <v>6.45</v>
      </c>
      <c r="I203" s="154"/>
      <c r="L203" s="150"/>
      <c r="M203" s="155"/>
      <c r="T203" s="156"/>
      <c r="AT203" s="151" t="s">
        <v>166</v>
      </c>
      <c r="AU203" s="151" t="s">
        <v>88</v>
      </c>
      <c r="AV203" s="13" t="s">
        <v>164</v>
      </c>
      <c r="AW203" s="13" t="s">
        <v>34</v>
      </c>
      <c r="AX203" s="13" t="s">
        <v>86</v>
      </c>
      <c r="AY203" s="151" t="s">
        <v>156</v>
      </c>
    </row>
    <row r="204" spans="2:65" s="1" customFormat="1" ht="24.2" customHeight="1" x14ac:dyDescent="0.2">
      <c r="B204" s="32"/>
      <c r="C204" s="129" t="s">
        <v>262</v>
      </c>
      <c r="D204" s="129" t="s">
        <v>159</v>
      </c>
      <c r="E204" s="130" t="s">
        <v>263</v>
      </c>
      <c r="F204" s="131" t="s">
        <v>264</v>
      </c>
      <c r="G204" s="132" t="s">
        <v>265</v>
      </c>
      <c r="H204" s="133">
        <v>1</v>
      </c>
      <c r="I204" s="134"/>
      <c r="J204" s="135">
        <f>ROUND(I204*H204,2)</f>
        <v>0</v>
      </c>
      <c r="K204" s="131" t="s">
        <v>1</v>
      </c>
      <c r="L204" s="32"/>
      <c r="M204" s="136" t="s">
        <v>1</v>
      </c>
      <c r="N204" s="137" t="s">
        <v>43</v>
      </c>
      <c r="P204" s="138">
        <f>O204*H204</f>
        <v>0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164</v>
      </c>
      <c r="AT204" s="140" t="s">
        <v>159</v>
      </c>
      <c r="AU204" s="140" t="s">
        <v>88</v>
      </c>
      <c r="AY204" s="17" t="s">
        <v>156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7" t="s">
        <v>86</v>
      </c>
      <c r="BK204" s="141">
        <f>ROUND(I204*H204,2)</f>
        <v>0</v>
      </c>
      <c r="BL204" s="17" t="s">
        <v>164</v>
      </c>
      <c r="BM204" s="140" t="s">
        <v>266</v>
      </c>
    </row>
    <row r="205" spans="2:65" s="11" customFormat="1" ht="22.9" customHeight="1" x14ac:dyDescent="0.2">
      <c r="B205" s="117"/>
      <c r="D205" s="118" t="s">
        <v>77</v>
      </c>
      <c r="E205" s="127" t="s">
        <v>267</v>
      </c>
      <c r="F205" s="127" t="s">
        <v>268</v>
      </c>
      <c r="I205" s="120"/>
      <c r="J205" s="128">
        <f>BK205</f>
        <v>0</v>
      </c>
      <c r="L205" s="117"/>
      <c r="M205" s="122"/>
      <c r="P205" s="123">
        <f>SUM(P206:P211)</f>
        <v>0</v>
      </c>
      <c r="R205" s="123">
        <f>SUM(R206:R211)</f>
        <v>0</v>
      </c>
      <c r="T205" s="124">
        <f>SUM(T206:T211)</f>
        <v>0</v>
      </c>
      <c r="AR205" s="118" t="s">
        <v>86</v>
      </c>
      <c r="AT205" s="125" t="s">
        <v>77</v>
      </c>
      <c r="AU205" s="125" t="s">
        <v>86</v>
      </c>
      <c r="AY205" s="118" t="s">
        <v>156</v>
      </c>
      <c r="BK205" s="126">
        <f>SUM(BK206:BK211)</f>
        <v>0</v>
      </c>
    </row>
    <row r="206" spans="2:65" s="1" customFormat="1" ht="24.2" customHeight="1" x14ac:dyDescent="0.2">
      <c r="B206" s="32"/>
      <c r="C206" s="129" t="s">
        <v>269</v>
      </c>
      <c r="D206" s="129" t="s">
        <v>159</v>
      </c>
      <c r="E206" s="130" t="s">
        <v>270</v>
      </c>
      <c r="F206" s="131" t="s">
        <v>271</v>
      </c>
      <c r="G206" s="132" t="s">
        <v>176</v>
      </c>
      <c r="H206" s="133">
        <v>1</v>
      </c>
      <c r="I206" s="134"/>
      <c r="J206" s="135">
        <f>ROUND(I206*H206,2)</f>
        <v>0</v>
      </c>
      <c r="K206" s="131" t="s">
        <v>163</v>
      </c>
      <c r="L206" s="32"/>
      <c r="M206" s="136" t="s">
        <v>1</v>
      </c>
      <c r="N206" s="137" t="s">
        <v>43</v>
      </c>
      <c r="P206" s="138">
        <f>O206*H206</f>
        <v>0</v>
      </c>
      <c r="Q206" s="138">
        <v>0</v>
      </c>
      <c r="R206" s="138">
        <f>Q206*H206</f>
        <v>0</v>
      </c>
      <c r="S206" s="138">
        <v>0</v>
      </c>
      <c r="T206" s="139">
        <f>S206*H206</f>
        <v>0</v>
      </c>
      <c r="AR206" s="140" t="s">
        <v>164</v>
      </c>
      <c r="AT206" s="140" t="s">
        <v>159</v>
      </c>
      <c r="AU206" s="140" t="s">
        <v>88</v>
      </c>
      <c r="AY206" s="17" t="s">
        <v>156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7" t="s">
        <v>86</v>
      </c>
      <c r="BK206" s="141">
        <f>ROUND(I206*H206,2)</f>
        <v>0</v>
      </c>
      <c r="BL206" s="17" t="s">
        <v>164</v>
      </c>
      <c r="BM206" s="140" t="s">
        <v>272</v>
      </c>
    </row>
    <row r="207" spans="2:65" s="12" customFormat="1" x14ac:dyDescent="0.2">
      <c r="B207" s="142"/>
      <c r="D207" s="143" t="s">
        <v>166</v>
      </c>
      <c r="E207" s="144" t="s">
        <v>1</v>
      </c>
      <c r="F207" s="145" t="s">
        <v>86</v>
      </c>
      <c r="H207" s="146">
        <v>1</v>
      </c>
      <c r="I207" s="147"/>
      <c r="L207" s="142"/>
      <c r="M207" s="148"/>
      <c r="T207" s="149"/>
      <c r="AT207" s="144" t="s">
        <v>166</v>
      </c>
      <c r="AU207" s="144" t="s">
        <v>88</v>
      </c>
      <c r="AV207" s="12" t="s">
        <v>88</v>
      </c>
      <c r="AW207" s="12" t="s">
        <v>34</v>
      </c>
      <c r="AX207" s="12" t="s">
        <v>86</v>
      </c>
      <c r="AY207" s="144" t="s">
        <v>156</v>
      </c>
    </row>
    <row r="208" spans="2:65" s="1" customFormat="1" ht="33" customHeight="1" x14ac:dyDescent="0.2">
      <c r="B208" s="32"/>
      <c r="C208" s="129" t="s">
        <v>273</v>
      </c>
      <c r="D208" s="129" t="s">
        <v>159</v>
      </c>
      <c r="E208" s="130" t="s">
        <v>274</v>
      </c>
      <c r="F208" s="131" t="s">
        <v>275</v>
      </c>
      <c r="G208" s="132" t="s">
        <v>176</v>
      </c>
      <c r="H208" s="133">
        <v>30</v>
      </c>
      <c r="I208" s="134"/>
      <c r="J208" s="135">
        <f>ROUND(I208*H208,2)</f>
        <v>0</v>
      </c>
      <c r="K208" s="131" t="s">
        <v>163</v>
      </c>
      <c r="L208" s="32"/>
      <c r="M208" s="136" t="s">
        <v>1</v>
      </c>
      <c r="N208" s="137" t="s">
        <v>43</v>
      </c>
      <c r="P208" s="138">
        <f>O208*H208</f>
        <v>0</v>
      </c>
      <c r="Q208" s="138">
        <v>0</v>
      </c>
      <c r="R208" s="138">
        <f>Q208*H208</f>
        <v>0</v>
      </c>
      <c r="S208" s="138">
        <v>0</v>
      </c>
      <c r="T208" s="139">
        <f>S208*H208</f>
        <v>0</v>
      </c>
      <c r="AR208" s="140" t="s">
        <v>164</v>
      </c>
      <c r="AT208" s="140" t="s">
        <v>159</v>
      </c>
      <c r="AU208" s="140" t="s">
        <v>88</v>
      </c>
      <c r="AY208" s="17" t="s">
        <v>156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7" t="s">
        <v>86</v>
      </c>
      <c r="BK208" s="141">
        <f>ROUND(I208*H208,2)</f>
        <v>0</v>
      </c>
      <c r="BL208" s="17" t="s">
        <v>164</v>
      </c>
      <c r="BM208" s="140" t="s">
        <v>276</v>
      </c>
    </row>
    <row r="209" spans="2:65" s="12" customFormat="1" x14ac:dyDescent="0.2">
      <c r="B209" s="142"/>
      <c r="D209" s="143" t="s">
        <v>166</v>
      </c>
      <c r="E209" s="144" t="s">
        <v>1</v>
      </c>
      <c r="F209" s="145" t="s">
        <v>277</v>
      </c>
      <c r="H209" s="146">
        <v>30</v>
      </c>
      <c r="I209" s="147"/>
      <c r="L209" s="142"/>
      <c r="M209" s="148"/>
      <c r="T209" s="149"/>
      <c r="AT209" s="144" t="s">
        <v>166</v>
      </c>
      <c r="AU209" s="144" t="s">
        <v>88</v>
      </c>
      <c r="AV209" s="12" t="s">
        <v>88</v>
      </c>
      <c r="AW209" s="12" t="s">
        <v>34</v>
      </c>
      <c r="AX209" s="12" t="s">
        <v>86</v>
      </c>
      <c r="AY209" s="144" t="s">
        <v>156</v>
      </c>
    </row>
    <row r="210" spans="2:65" s="1" customFormat="1" ht="33" customHeight="1" x14ac:dyDescent="0.2">
      <c r="B210" s="32"/>
      <c r="C210" s="129" t="s">
        <v>278</v>
      </c>
      <c r="D210" s="129" t="s">
        <v>159</v>
      </c>
      <c r="E210" s="130" t="s">
        <v>279</v>
      </c>
      <c r="F210" s="131" t="s">
        <v>280</v>
      </c>
      <c r="G210" s="132" t="s">
        <v>176</v>
      </c>
      <c r="H210" s="133">
        <v>1</v>
      </c>
      <c r="I210" s="134"/>
      <c r="J210" s="135">
        <f>ROUND(I210*H210,2)</f>
        <v>0</v>
      </c>
      <c r="K210" s="131" t="s">
        <v>163</v>
      </c>
      <c r="L210" s="32"/>
      <c r="M210" s="136" t="s">
        <v>1</v>
      </c>
      <c r="N210" s="137" t="s">
        <v>43</v>
      </c>
      <c r="P210" s="138">
        <f>O210*H210</f>
        <v>0</v>
      </c>
      <c r="Q210" s="138">
        <v>0</v>
      </c>
      <c r="R210" s="138">
        <f>Q210*H210</f>
        <v>0</v>
      </c>
      <c r="S210" s="138">
        <v>0</v>
      </c>
      <c r="T210" s="139">
        <f>S210*H210</f>
        <v>0</v>
      </c>
      <c r="AR210" s="140" t="s">
        <v>164</v>
      </c>
      <c r="AT210" s="140" t="s">
        <v>159</v>
      </c>
      <c r="AU210" s="140" t="s">
        <v>88</v>
      </c>
      <c r="AY210" s="17" t="s">
        <v>156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7" t="s">
        <v>86</v>
      </c>
      <c r="BK210" s="141">
        <f>ROUND(I210*H210,2)</f>
        <v>0</v>
      </c>
      <c r="BL210" s="17" t="s">
        <v>164</v>
      </c>
      <c r="BM210" s="140" t="s">
        <v>281</v>
      </c>
    </row>
    <row r="211" spans="2:65" s="12" customFormat="1" x14ac:dyDescent="0.2">
      <c r="B211" s="142"/>
      <c r="D211" s="143" t="s">
        <v>166</v>
      </c>
      <c r="E211" s="144" t="s">
        <v>1</v>
      </c>
      <c r="F211" s="145" t="s">
        <v>86</v>
      </c>
      <c r="H211" s="146">
        <v>1</v>
      </c>
      <c r="I211" s="147"/>
      <c r="L211" s="142"/>
      <c r="M211" s="148"/>
      <c r="T211" s="149"/>
      <c r="AT211" s="144" t="s">
        <v>166</v>
      </c>
      <c r="AU211" s="144" t="s">
        <v>88</v>
      </c>
      <c r="AV211" s="12" t="s">
        <v>88</v>
      </c>
      <c r="AW211" s="12" t="s">
        <v>34</v>
      </c>
      <c r="AX211" s="12" t="s">
        <v>86</v>
      </c>
      <c r="AY211" s="144" t="s">
        <v>156</v>
      </c>
    </row>
    <row r="212" spans="2:65" s="11" customFormat="1" ht="22.9" customHeight="1" x14ac:dyDescent="0.2">
      <c r="B212" s="117"/>
      <c r="D212" s="118" t="s">
        <v>77</v>
      </c>
      <c r="E212" s="127" t="s">
        <v>282</v>
      </c>
      <c r="F212" s="127" t="s">
        <v>283</v>
      </c>
      <c r="I212" s="120"/>
      <c r="J212" s="128">
        <f>BK212</f>
        <v>0</v>
      </c>
      <c r="L212" s="117"/>
      <c r="M212" s="122"/>
      <c r="P212" s="123">
        <f>SUM(P213:P221)</f>
        <v>0</v>
      </c>
      <c r="R212" s="123">
        <f>SUM(R213:R221)</f>
        <v>0</v>
      </c>
      <c r="T212" s="124">
        <f>SUM(T213:T221)</f>
        <v>0</v>
      </c>
      <c r="AR212" s="118" t="s">
        <v>86</v>
      </c>
      <c r="AT212" s="125" t="s">
        <v>77</v>
      </c>
      <c r="AU212" s="125" t="s">
        <v>86</v>
      </c>
      <c r="AY212" s="118" t="s">
        <v>156</v>
      </c>
      <c r="BK212" s="126">
        <f>SUM(BK213:BK221)</f>
        <v>0</v>
      </c>
    </row>
    <row r="213" spans="2:65" s="1" customFormat="1" ht="24.2" customHeight="1" x14ac:dyDescent="0.2">
      <c r="B213" s="32"/>
      <c r="C213" s="129" t="s">
        <v>284</v>
      </c>
      <c r="D213" s="129" t="s">
        <v>159</v>
      </c>
      <c r="E213" s="130" t="s">
        <v>285</v>
      </c>
      <c r="F213" s="131" t="s">
        <v>286</v>
      </c>
      <c r="G213" s="132" t="s">
        <v>287</v>
      </c>
      <c r="H213" s="133">
        <v>2.407</v>
      </c>
      <c r="I213" s="134"/>
      <c r="J213" s="135">
        <f>ROUND(I213*H213,2)</f>
        <v>0</v>
      </c>
      <c r="K213" s="131" t="s">
        <v>163</v>
      </c>
      <c r="L213" s="32"/>
      <c r="M213" s="136" t="s">
        <v>1</v>
      </c>
      <c r="N213" s="137" t="s">
        <v>43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164</v>
      </c>
      <c r="AT213" s="140" t="s">
        <v>159</v>
      </c>
      <c r="AU213" s="140" t="s">
        <v>88</v>
      </c>
      <c r="AY213" s="17" t="s">
        <v>156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7" t="s">
        <v>86</v>
      </c>
      <c r="BK213" s="141">
        <f>ROUND(I213*H213,2)</f>
        <v>0</v>
      </c>
      <c r="BL213" s="17" t="s">
        <v>164</v>
      </c>
      <c r="BM213" s="140" t="s">
        <v>288</v>
      </c>
    </row>
    <row r="214" spans="2:65" s="1" customFormat="1" ht="33" customHeight="1" x14ac:dyDescent="0.2">
      <c r="B214" s="32"/>
      <c r="C214" s="129" t="s">
        <v>289</v>
      </c>
      <c r="D214" s="129" t="s">
        <v>159</v>
      </c>
      <c r="E214" s="130" t="s">
        <v>290</v>
      </c>
      <c r="F214" s="131" t="s">
        <v>291</v>
      </c>
      <c r="G214" s="132" t="s">
        <v>287</v>
      </c>
      <c r="H214" s="133">
        <v>7.2210000000000001</v>
      </c>
      <c r="I214" s="134"/>
      <c r="J214" s="135">
        <f>ROUND(I214*H214,2)</f>
        <v>0</v>
      </c>
      <c r="K214" s="131" t="s">
        <v>163</v>
      </c>
      <c r="L214" s="32"/>
      <c r="M214" s="136" t="s">
        <v>1</v>
      </c>
      <c r="N214" s="137" t="s">
        <v>43</v>
      </c>
      <c r="P214" s="138">
        <f>O214*H214</f>
        <v>0</v>
      </c>
      <c r="Q214" s="138">
        <v>0</v>
      </c>
      <c r="R214" s="138">
        <f>Q214*H214</f>
        <v>0</v>
      </c>
      <c r="S214" s="138">
        <v>0</v>
      </c>
      <c r="T214" s="139">
        <f>S214*H214</f>
        <v>0</v>
      </c>
      <c r="AR214" s="140" t="s">
        <v>164</v>
      </c>
      <c r="AT214" s="140" t="s">
        <v>159</v>
      </c>
      <c r="AU214" s="140" t="s">
        <v>88</v>
      </c>
      <c r="AY214" s="17" t="s">
        <v>156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7" t="s">
        <v>86</v>
      </c>
      <c r="BK214" s="141">
        <f>ROUND(I214*H214,2)</f>
        <v>0</v>
      </c>
      <c r="BL214" s="17" t="s">
        <v>164</v>
      </c>
      <c r="BM214" s="140" t="s">
        <v>292</v>
      </c>
    </row>
    <row r="215" spans="2:65" s="12" customFormat="1" x14ac:dyDescent="0.2">
      <c r="B215" s="142"/>
      <c r="D215" s="143" t="s">
        <v>166</v>
      </c>
      <c r="F215" s="145" t="s">
        <v>293</v>
      </c>
      <c r="H215" s="146">
        <v>7.2210000000000001</v>
      </c>
      <c r="I215" s="147"/>
      <c r="L215" s="142"/>
      <c r="M215" s="148"/>
      <c r="T215" s="149"/>
      <c r="AT215" s="144" t="s">
        <v>166</v>
      </c>
      <c r="AU215" s="144" t="s">
        <v>88</v>
      </c>
      <c r="AV215" s="12" t="s">
        <v>88</v>
      </c>
      <c r="AW215" s="12" t="s">
        <v>4</v>
      </c>
      <c r="AX215" s="12" t="s">
        <v>86</v>
      </c>
      <c r="AY215" s="144" t="s">
        <v>156</v>
      </c>
    </row>
    <row r="216" spans="2:65" s="1" customFormat="1" ht="24.2" customHeight="1" x14ac:dyDescent="0.2">
      <c r="B216" s="32"/>
      <c r="C216" s="129" t="s">
        <v>294</v>
      </c>
      <c r="D216" s="129" t="s">
        <v>159</v>
      </c>
      <c r="E216" s="130" t="s">
        <v>295</v>
      </c>
      <c r="F216" s="131" t="s">
        <v>296</v>
      </c>
      <c r="G216" s="132" t="s">
        <v>287</v>
      </c>
      <c r="H216" s="133">
        <v>2.407</v>
      </c>
      <c r="I216" s="134"/>
      <c r="J216" s="135">
        <f>ROUND(I216*H216,2)</f>
        <v>0</v>
      </c>
      <c r="K216" s="131" t="s">
        <v>163</v>
      </c>
      <c r="L216" s="32"/>
      <c r="M216" s="136" t="s">
        <v>1</v>
      </c>
      <c r="N216" s="137" t="s">
        <v>43</v>
      </c>
      <c r="P216" s="138">
        <f>O216*H216</f>
        <v>0</v>
      </c>
      <c r="Q216" s="138">
        <v>0</v>
      </c>
      <c r="R216" s="138">
        <f>Q216*H216</f>
        <v>0</v>
      </c>
      <c r="S216" s="138">
        <v>0</v>
      </c>
      <c r="T216" s="139">
        <f>S216*H216</f>
        <v>0</v>
      </c>
      <c r="AR216" s="140" t="s">
        <v>164</v>
      </c>
      <c r="AT216" s="140" t="s">
        <v>159</v>
      </c>
      <c r="AU216" s="140" t="s">
        <v>88</v>
      </c>
      <c r="AY216" s="17" t="s">
        <v>156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7" t="s">
        <v>86</v>
      </c>
      <c r="BK216" s="141">
        <f>ROUND(I216*H216,2)</f>
        <v>0</v>
      </c>
      <c r="BL216" s="17" t="s">
        <v>164</v>
      </c>
      <c r="BM216" s="140" t="s">
        <v>297</v>
      </c>
    </row>
    <row r="217" spans="2:65" s="1" customFormat="1" ht="24.2" customHeight="1" x14ac:dyDescent="0.2">
      <c r="B217" s="32"/>
      <c r="C217" s="129" t="s">
        <v>298</v>
      </c>
      <c r="D217" s="129" t="s">
        <v>159</v>
      </c>
      <c r="E217" s="130" t="s">
        <v>299</v>
      </c>
      <c r="F217" s="131" t="s">
        <v>300</v>
      </c>
      <c r="G217" s="132" t="s">
        <v>287</v>
      </c>
      <c r="H217" s="133">
        <v>12.035</v>
      </c>
      <c r="I217" s="134"/>
      <c r="J217" s="135">
        <f>ROUND(I217*H217,2)</f>
        <v>0</v>
      </c>
      <c r="K217" s="131" t="s">
        <v>163</v>
      </c>
      <c r="L217" s="32"/>
      <c r="M217" s="136" t="s">
        <v>1</v>
      </c>
      <c r="N217" s="137" t="s">
        <v>43</v>
      </c>
      <c r="P217" s="138">
        <f>O217*H217</f>
        <v>0</v>
      </c>
      <c r="Q217" s="138">
        <v>0</v>
      </c>
      <c r="R217" s="138">
        <f>Q217*H217</f>
        <v>0</v>
      </c>
      <c r="S217" s="138">
        <v>0</v>
      </c>
      <c r="T217" s="139">
        <f>S217*H217</f>
        <v>0</v>
      </c>
      <c r="AR217" s="140" t="s">
        <v>164</v>
      </c>
      <c r="AT217" s="140" t="s">
        <v>159</v>
      </c>
      <c r="AU217" s="140" t="s">
        <v>88</v>
      </c>
      <c r="AY217" s="17" t="s">
        <v>156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7" t="s">
        <v>86</v>
      </c>
      <c r="BK217" s="141">
        <f>ROUND(I217*H217,2)</f>
        <v>0</v>
      </c>
      <c r="BL217" s="17" t="s">
        <v>164</v>
      </c>
      <c r="BM217" s="140" t="s">
        <v>301</v>
      </c>
    </row>
    <row r="218" spans="2:65" s="12" customFormat="1" x14ac:dyDescent="0.2">
      <c r="B218" s="142"/>
      <c r="D218" s="143" t="s">
        <v>166</v>
      </c>
      <c r="F218" s="145" t="s">
        <v>302</v>
      </c>
      <c r="H218" s="146">
        <v>12.035</v>
      </c>
      <c r="I218" s="147"/>
      <c r="L218" s="142"/>
      <c r="M218" s="148"/>
      <c r="T218" s="149"/>
      <c r="AT218" s="144" t="s">
        <v>166</v>
      </c>
      <c r="AU218" s="144" t="s">
        <v>88</v>
      </c>
      <c r="AV218" s="12" t="s">
        <v>88</v>
      </c>
      <c r="AW218" s="12" t="s">
        <v>4</v>
      </c>
      <c r="AX218" s="12" t="s">
        <v>86</v>
      </c>
      <c r="AY218" s="144" t="s">
        <v>156</v>
      </c>
    </row>
    <row r="219" spans="2:65" s="1" customFormat="1" ht="33" customHeight="1" x14ac:dyDescent="0.2">
      <c r="B219" s="32"/>
      <c r="C219" s="129" t="s">
        <v>303</v>
      </c>
      <c r="D219" s="129" t="s">
        <v>159</v>
      </c>
      <c r="E219" s="130" t="s">
        <v>304</v>
      </c>
      <c r="F219" s="131" t="s">
        <v>305</v>
      </c>
      <c r="G219" s="132" t="s">
        <v>287</v>
      </c>
      <c r="H219" s="133">
        <v>1.599</v>
      </c>
      <c r="I219" s="134"/>
      <c r="J219" s="135">
        <f>ROUND(I219*H219,2)</f>
        <v>0</v>
      </c>
      <c r="K219" s="131" t="s">
        <v>163</v>
      </c>
      <c r="L219" s="32"/>
      <c r="M219" s="136" t="s">
        <v>1</v>
      </c>
      <c r="N219" s="137" t="s">
        <v>43</v>
      </c>
      <c r="P219" s="138">
        <f>O219*H219</f>
        <v>0</v>
      </c>
      <c r="Q219" s="138">
        <v>0</v>
      </c>
      <c r="R219" s="138">
        <f>Q219*H219</f>
        <v>0</v>
      </c>
      <c r="S219" s="138">
        <v>0</v>
      </c>
      <c r="T219" s="139">
        <f>S219*H219</f>
        <v>0</v>
      </c>
      <c r="AR219" s="140" t="s">
        <v>164</v>
      </c>
      <c r="AT219" s="140" t="s">
        <v>159</v>
      </c>
      <c r="AU219" s="140" t="s">
        <v>88</v>
      </c>
      <c r="AY219" s="17" t="s">
        <v>156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7" t="s">
        <v>86</v>
      </c>
      <c r="BK219" s="141">
        <f>ROUND(I219*H219,2)</f>
        <v>0</v>
      </c>
      <c r="BL219" s="17" t="s">
        <v>164</v>
      </c>
      <c r="BM219" s="140" t="s">
        <v>306</v>
      </c>
    </row>
    <row r="220" spans="2:65" s="1" customFormat="1" ht="37.9" customHeight="1" x14ac:dyDescent="0.2">
      <c r="B220" s="32"/>
      <c r="C220" s="129" t="s">
        <v>307</v>
      </c>
      <c r="D220" s="129" t="s">
        <v>159</v>
      </c>
      <c r="E220" s="130" t="s">
        <v>308</v>
      </c>
      <c r="F220" s="131" t="s">
        <v>309</v>
      </c>
      <c r="G220" s="132" t="s">
        <v>287</v>
      </c>
      <c r="H220" s="133">
        <v>0.19500000000000001</v>
      </c>
      <c r="I220" s="134"/>
      <c r="J220" s="135">
        <f>ROUND(I220*H220,2)</f>
        <v>0</v>
      </c>
      <c r="K220" s="131" t="s">
        <v>163</v>
      </c>
      <c r="L220" s="32"/>
      <c r="M220" s="136" t="s">
        <v>1</v>
      </c>
      <c r="N220" s="137" t="s">
        <v>43</v>
      </c>
      <c r="P220" s="138">
        <f>O220*H220</f>
        <v>0</v>
      </c>
      <c r="Q220" s="138">
        <v>0</v>
      </c>
      <c r="R220" s="138">
        <f>Q220*H220</f>
        <v>0</v>
      </c>
      <c r="S220" s="138">
        <v>0</v>
      </c>
      <c r="T220" s="139">
        <f>S220*H220</f>
        <v>0</v>
      </c>
      <c r="AR220" s="140" t="s">
        <v>164</v>
      </c>
      <c r="AT220" s="140" t="s">
        <v>159</v>
      </c>
      <c r="AU220" s="140" t="s">
        <v>88</v>
      </c>
      <c r="AY220" s="17" t="s">
        <v>156</v>
      </c>
      <c r="BE220" s="141">
        <f>IF(N220="základní",J220,0)</f>
        <v>0</v>
      </c>
      <c r="BF220" s="141">
        <f>IF(N220="snížená",J220,0)</f>
        <v>0</v>
      </c>
      <c r="BG220" s="141">
        <f>IF(N220="zákl. přenesená",J220,0)</f>
        <v>0</v>
      </c>
      <c r="BH220" s="141">
        <f>IF(N220="sníž. přenesená",J220,0)</f>
        <v>0</v>
      </c>
      <c r="BI220" s="141">
        <f>IF(N220="nulová",J220,0)</f>
        <v>0</v>
      </c>
      <c r="BJ220" s="17" t="s">
        <v>86</v>
      </c>
      <c r="BK220" s="141">
        <f>ROUND(I220*H220,2)</f>
        <v>0</v>
      </c>
      <c r="BL220" s="17" t="s">
        <v>164</v>
      </c>
      <c r="BM220" s="140" t="s">
        <v>310</v>
      </c>
    </row>
    <row r="221" spans="2:65" s="1" customFormat="1" ht="33" customHeight="1" x14ac:dyDescent="0.2">
      <c r="B221" s="32"/>
      <c r="C221" s="129" t="s">
        <v>311</v>
      </c>
      <c r="D221" s="129" t="s">
        <v>159</v>
      </c>
      <c r="E221" s="130" t="s">
        <v>312</v>
      </c>
      <c r="F221" s="131" t="s">
        <v>313</v>
      </c>
      <c r="G221" s="132" t="s">
        <v>287</v>
      </c>
      <c r="H221" s="133">
        <v>0.61299999999999999</v>
      </c>
      <c r="I221" s="134"/>
      <c r="J221" s="135">
        <f>ROUND(I221*H221,2)</f>
        <v>0</v>
      </c>
      <c r="K221" s="131" t="s">
        <v>163</v>
      </c>
      <c r="L221" s="32"/>
      <c r="M221" s="136" t="s">
        <v>1</v>
      </c>
      <c r="N221" s="137" t="s">
        <v>43</v>
      </c>
      <c r="P221" s="138">
        <f>O221*H221</f>
        <v>0</v>
      </c>
      <c r="Q221" s="138">
        <v>0</v>
      </c>
      <c r="R221" s="138">
        <f>Q221*H221</f>
        <v>0</v>
      </c>
      <c r="S221" s="138">
        <v>0</v>
      </c>
      <c r="T221" s="139">
        <f>S221*H221</f>
        <v>0</v>
      </c>
      <c r="AR221" s="140" t="s">
        <v>164</v>
      </c>
      <c r="AT221" s="140" t="s">
        <v>159</v>
      </c>
      <c r="AU221" s="140" t="s">
        <v>88</v>
      </c>
      <c r="AY221" s="17" t="s">
        <v>156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7" t="s">
        <v>86</v>
      </c>
      <c r="BK221" s="141">
        <f>ROUND(I221*H221,2)</f>
        <v>0</v>
      </c>
      <c r="BL221" s="17" t="s">
        <v>164</v>
      </c>
      <c r="BM221" s="140" t="s">
        <v>314</v>
      </c>
    </row>
    <row r="222" spans="2:65" s="11" customFormat="1" ht="22.9" customHeight="1" x14ac:dyDescent="0.2">
      <c r="B222" s="117"/>
      <c r="D222" s="118" t="s">
        <v>77</v>
      </c>
      <c r="E222" s="127" t="s">
        <v>315</v>
      </c>
      <c r="F222" s="127" t="s">
        <v>316</v>
      </c>
      <c r="I222" s="120"/>
      <c r="J222" s="128">
        <f>BK222</f>
        <v>0</v>
      </c>
      <c r="L222" s="117"/>
      <c r="M222" s="122"/>
      <c r="P222" s="123">
        <f>P223</f>
        <v>0</v>
      </c>
      <c r="R222" s="123">
        <f>R223</f>
        <v>0</v>
      </c>
      <c r="T222" s="124">
        <f>T223</f>
        <v>0</v>
      </c>
      <c r="AR222" s="118" t="s">
        <v>86</v>
      </c>
      <c r="AT222" s="125" t="s">
        <v>77</v>
      </c>
      <c r="AU222" s="125" t="s">
        <v>86</v>
      </c>
      <c r="AY222" s="118" t="s">
        <v>156</v>
      </c>
      <c r="BK222" s="126">
        <f>BK223</f>
        <v>0</v>
      </c>
    </row>
    <row r="223" spans="2:65" s="1" customFormat="1" ht="21.75" customHeight="1" x14ac:dyDescent="0.2">
      <c r="B223" s="32"/>
      <c r="C223" s="129" t="s">
        <v>317</v>
      </c>
      <c r="D223" s="129" t="s">
        <v>159</v>
      </c>
      <c r="E223" s="130" t="s">
        <v>318</v>
      </c>
      <c r="F223" s="131" t="s">
        <v>319</v>
      </c>
      <c r="G223" s="132" t="s">
        <v>287</v>
      </c>
      <c r="H223" s="133">
        <v>0.80600000000000005</v>
      </c>
      <c r="I223" s="134"/>
      <c r="J223" s="135">
        <f>ROUND(I223*H223,2)</f>
        <v>0</v>
      </c>
      <c r="K223" s="131" t="s">
        <v>163</v>
      </c>
      <c r="L223" s="32"/>
      <c r="M223" s="136" t="s">
        <v>1</v>
      </c>
      <c r="N223" s="137" t="s">
        <v>43</v>
      </c>
      <c r="P223" s="138">
        <f>O223*H223</f>
        <v>0</v>
      </c>
      <c r="Q223" s="138">
        <v>0</v>
      </c>
      <c r="R223" s="138">
        <f>Q223*H223</f>
        <v>0</v>
      </c>
      <c r="S223" s="138">
        <v>0</v>
      </c>
      <c r="T223" s="139">
        <f>S223*H223</f>
        <v>0</v>
      </c>
      <c r="AR223" s="140" t="s">
        <v>164</v>
      </c>
      <c r="AT223" s="140" t="s">
        <v>159</v>
      </c>
      <c r="AU223" s="140" t="s">
        <v>88</v>
      </c>
      <c r="AY223" s="17" t="s">
        <v>156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7" t="s">
        <v>86</v>
      </c>
      <c r="BK223" s="141">
        <f>ROUND(I223*H223,2)</f>
        <v>0</v>
      </c>
      <c r="BL223" s="17" t="s">
        <v>164</v>
      </c>
      <c r="BM223" s="140" t="s">
        <v>320</v>
      </c>
    </row>
    <row r="224" spans="2:65" s="11" customFormat="1" ht="25.9" customHeight="1" x14ac:dyDescent="0.2">
      <c r="B224" s="117"/>
      <c r="D224" s="118" t="s">
        <v>77</v>
      </c>
      <c r="E224" s="119" t="s">
        <v>321</v>
      </c>
      <c r="F224" s="119" t="s">
        <v>322</v>
      </c>
      <c r="I224" s="120"/>
      <c r="J224" s="121">
        <f>BK224</f>
        <v>0</v>
      </c>
      <c r="L224" s="117"/>
      <c r="M224" s="122"/>
      <c r="P224" s="123">
        <f>P225+P237+P261+P268+P298+P320+P331+P339+P370+P406+P435</f>
        <v>0</v>
      </c>
      <c r="R224" s="123">
        <f>R225+R237+R261+R268+R298+R320+R331+R339+R370+R406+R435</f>
        <v>1.4756956699999999</v>
      </c>
      <c r="T224" s="124">
        <f>T225+T237+T261+T268+T298+T320+T331+T339+T370+T406+T435</f>
        <v>1.0311994200000001</v>
      </c>
      <c r="AR224" s="118" t="s">
        <v>88</v>
      </c>
      <c r="AT224" s="125" t="s">
        <v>77</v>
      </c>
      <c r="AU224" s="125" t="s">
        <v>78</v>
      </c>
      <c r="AY224" s="118" t="s">
        <v>156</v>
      </c>
      <c r="BK224" s="126">
        <f>BK225+BK237+BK261+BK268+BK298+BK320+BK331+BK339+BK370+BK406+BK435</f>
        <v>0</v>
      </c>
    </row>
    <row r="225" spans="2:65" s="11" customFormat="1" ht="22.9" customHeight="1" x14ac:dyDescent="0.2">
      <c r="B225" s="117"/>
      <c r="D225" s="118" t="s">
        <v>77</v>
      </c>
      <c r="E225" s="127" t="s">
        <v>323</v>
      </c>
      <c r="F225" s="127" t="s">
        <v>324</v>
      </c>
      <c r="I225" s="120"/>
      <c r="J225" s="128">
        <f>BK225</f>
        <v>0</v>
      </c>
      <c r="L225" s="117"/>
      <c r="M225" s="122"/>
      <c r="P225" s="123">
        <f>SUM(P226:P236)</f>
        <v>0</v>
      </c>
      <c r="R225" s="123">
        <f>SUM(R226:R236)</f>
        <v>6.1499999999999999E-4</v>
      </c>
      <c r="T225" s="124">
        <f>SUM(T226:T236)</f>
        <v>0</v>
      </c>
      <c r="AR225" s="118" t="s">
        <v>88</v>
      </c>
      <c r="AT225" s="125" t="s">
        <v>77</v>
      </c>
      <c r="AU225" s="125" t="s">
        <v>86</v>
      </c>
      <c r="AY225" s="118" t="s">
        <v>156</v>
      </c>
      <c r="BK225" s="126">
        <f>SUM(BK226:BK236)</f>
        <v>0</v>
      </c>
    </row>
    <row r="226" spans="2:65" s="1" customFormat="1" ht="16.5" customHeight="1" x14ac:dyDescent="0.2">
      <c r="B226" s="32"/>
      <c r="C226" s="129" t="s">
        <v>325</v>
      </c>
      <c r="D226" s="129" t="s">
        <v>159</v>
      </c>
      <c r="E226" s="130" t="s">
        <v>326</v>
      </c>
      <c r="F226" s="131" t="s">
        <v>327</v>
      </c>
      <c r="G226" s="132" t="s">
        <v>182</v>
      </c>
      <c r="H226" s="133">
        <v>1.5</v>
      </c>
      <c r="I226" s="134"/>
      <c r="J226" s="135">
        <f>ROUND(I226*H226,2)</f>
        <v>0</v>
      </c>
      <c r="K226" s="131" t="s">
        <v>163</v>
      </c>
      <c r="L226" s="32"/>
      <c r="M226" s="136" t="s">
        <v>1</v>
      </c>
      <c r="N226" s="137" t="s">
        <v>43</v>
      </c>
      <c r="P226" s="138">
        <f>O226*H226</f>
        <v>0</v>
      </c>
      <c r="Q226" s="138">
        <v>4.0999999999999999E-4</v>
      </c>
      <c r="R226" s="138">
        <f>Q226*H226</f>
        <v>6.1499999999999999E-4</v>
      </c>
      <c r="S226" s="138">
        <v>0</v>
      </c>
      <c r="T226" s="139">
        <f>S226*H226</f>
        <v>0</v>
      </c>
      <c r="AR226" s="140" t="s">
        <v>328</v>
      </c>
      <c r="AT226" s="140" t="s">
        <v>159</v>
      </c>
      <c r="AU226" s="140" t="s">
        <v>88</v>
      </c>
      <c r="AY226" s="17" t="s">
        <v>156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7" t="s">
        <v>86</v>
      </c>
      <c r="BK226" s="141">
        <f>ROUND(I226*H226,2)</f>
        <v>0</v>
      </c>
      <c r="BL226" s="17" t="s">
        <v>328</v>
      </c>
      <c r="BM226" s="140" t="s">
        <v>329</v>
      </c>
    </row>
    <row r="227" spans="2:65" s="12" customFormat="1" x14ac:dyDescent="0.2">
      <c r="B227" s="142"/>
      <c r="D227" s="143" t="s">
        <v>166</v>
      </c>
      <c r="E227" s="144" t="s">
        <v>1</v>
      </c>
      <c r="F227" s="145" t="s">
        <v>110</v>
      </c>
      <c r="H227" s="146">
        <v>1.5</v>
      </c>
      <c r="I227" s="147"/>
      <c r="L227" s="142"/>
      <c r="M227" s="148"/>
      <c r="T227" s="149"/>
      <c r="AT227" s="144" t="s">
        <v>166</v>
      </c>
      <c r="AU227" s="144" t="s">
        <v>88</v>
      </c>
      <c r="AV227" s="12" t="s">
        <v>88</v>
      </c>
      <c r="AW227" s="12" t="s">
        <v>34</v>
      </c>
      <c r="AX227" s="12" t="s">
        <v>78</v>
      </c>
      <c r="AY227" s="144" t="s">
        <v>156</v>
      </c>
    </row>
    <row r="228" spans="2:65" s="13" customFormat="1" x14ac:dyDescent="0.2">
      <c r="B228" s="150"/>
      <c r="D228" s="143" t="s">
        <v>166</v>
      </c>
      <c r="E228" s="151" t="s">
        <v>1</v>
      </c>
      <c r="F228" s="152" t="s">
        <v>172</v>
      </c>
      <c r="H228" s="153">
        <v>1.5</v>
      </c>
      <c r="I228" s="154"/>
      <c r="L228" s="150"/>
      <c r="M228" s="155"/>
      <c r="T228" s="156"/>
      <c r="AT228" s="151" t="s">
        <v>166</v>
      </c>
      <c r="AU228" s="151" t="s">
        <v>88</v>
      </c>
      <c r="AV228" s="13" t="s">
        <v>164</v>
      </c>
      <c r="AW228" s="13" t="s">
        <v>34</v>
      </c>
      <c r="AX228" s="13" t="s">
        <v>86</v>
      </c>
      <c r="AY228" s="151" t="s">
        <v>156</v>
      </c>
    </row>
    <row r="229" spans="2:65" s="1" customFormat="1" ht="16.5" customHeight="1" x14ac:dyDescent="0.2">
      <c r="B229" s="32"/>
      <c r="C229" s="129" t="s">
        <v>330</v>
      </c>
      <c r="D229" s="129" t="s">
        <v>159</v>
      </c>
      <c r="E229" s="130" t="s">
        <v>331</v>
      </c>
      <c r="F229" s="131" t="s">
        <v>332</v>
      </c>
      <c r="G229" s="132" t="s">
        <v>176</v>
      </c>
      <c r="H229" s="133">
        <v>2</v>
      </c>
      <c r="I229" s="134"/>
      <c r="J229" s="135">
        <f>ROUND(I229*H229,2)</f>
        <v>0</v>
      </c>
      <c r="K229" s="131" t="s">
        <v>163</v>
      </c>
      <c r="L229" s="32"/>
      <c r="M229" s="136" t="s">
        <v>1</v>
      </c>
      <c r="N229" s="137" t="s">
        <v>43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328</v>
      </c>
      <c r="AT229" s="140" t="s">
        <v>159</v>
      </c>
      <c r="AU229" s="140" t="s">
        <v>88</v>
      </c>
      <c r="AY229" s="17" t="s">
        <v>156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7" t="s">
        <v>86</v>
      </c>
      <c r="BK229" s="141">
        <f>ROUND(I229*H229,2)</f>
        <v>0</v>
      </c>
      <c r="BL229" s="17" t="s">
        <v>328</v>
      </c>
      <c r="BM229" s="140" t="s">
        <v>333</v>
      </c>
    </row>
    <row r="230" spans="2:65" s="12" customFormat="1" x14ac:dyDescent="0.2">
      <c r="B230" s="142"/>
      <c r="D230" s="143" t="s">
        <v>166</v>
      </c>
      <c r="E230" s="144" t="s">
        <v>1</v>
      </c>
      <c r="F230" s="145" t="s">
        <v>334</v>
      </c>
      <c r="H230" s="146">
        <v>2</v>
      </c>
      <c r="I230" s="147"/>
      <c r="L230" s="142"/>
      <c r="M230" s="148"/>
      <c r="T230" s="149"/>
      <c r="AT230" s="144" t="s">
        <v>166</v>
      </c>
      <c r="AU230" s="144" t="s">
        <v>88</v>
      </c>
      <c r="AV230" s="12" t="s">
        <v>88</v>
      </c>
      <c r="AW230" s="12" t="s">
        <v>34</v>
      </c>
      <c r="AX230" s="12" t="s">
        <v>78</v>
      </c>
      <c r="AY230" s="144" t="s">
        <v>156</v>
      </c>
    </row>
    <row r="231" spans="2:65" s="13" customFormat="1" x14ac:dyDescent="0.2">
      <c r="B231" s="150"/>
      <c r="D231" s="143" t="s">
        <v>166</v>
      </c>
      <c r="E231" s="151" t="s">
        <v>1</v>
      </c>
      <c r="F231" s="152" t="s">
        <v>172</v>
      </c>
      <c r="H231" s="153">
        <v>2</v>
      </c>
      <c r="I231" s="154"/>
      <c r="L231" s="150"/>
      <c r="M231" s="155"/>
      <c r="T231" s="156"/>
      <c r="AT231" s="151" t="s">
        <v>166</v>
      </c>
      <c r="AU231" s="151" t="s">
        <v>88</v>
      </c>
      <c r="AV231" s="13" t="s">
        <v>164</v>
      </c>
      <c r="AW231" s="13" t="s">
        <v>34</v>
      </c>
      <c r="AX231" s="13" t="s">
        <v>86</v>
      </c>
      <c r="AY231" s="151" t="s">
        <v>156</v>
      </c>
    </row>
    <row r="232" spans="2:65" s="1" customFormat="1" ht="21.75" customHeight="1" x14ac:dyDescent="0.2">
      <c r="B232" s="32"/>
      <c r="C232" s="129" t="s">
        <v>335</v>
      </c>
      <c r="D232" s="129" t="s">
        <v>159</v>
      </c>
      <c r="E232" s="130" t="s">
        <v>336</v>
      </c>
      <c r="F232" s="131" t="s">
        <v>337</v>
      </c>
      <c r="G232" s="132" t="s">
        <v>182</v>
      </c>
      <c r="H232" s="133">
        <v>1.5</v>
      </c>
      <c r="I232" s="134"/>
      <c r="J232" s="135">
        <f>ROUND(I232*H232,2)</f>
        <v>0</v>
      </c>
      <c r="K232" s="131" t="s">
        <v>163</v>
      </c>
      <c r="L232" s="32"/>
      <c r="M232" s="136" t="s">
        <v>1</v>
      </c>
      <c r="N232" s="137" t="s">
        <v>43</v>
      </c>
      <c r="P232" s="138">
        <f>O232*H232</f>
        <v>0</v>
      </c>
      <c r="Q232" s="138">
        <v>0</v>
      </c>
      <c r="R232" s="138">
        <f>Q232*H232</f>
        <v>0</v>
      </c>
      <c r="S232" s="138">
        <v>0</v>
      </c>
      <c r="T232" s="139">
        <f>S232*H232</f>
        <v>0</v>
      </c>
      <c r="AR232" s="140" t="s">
        <v>328</v>
      </c>
      <c r="AT232" s="140" t="s">
        <v>159</v>
      </c>
      <c r="AU232" s="140" t="s">
        <v>88</v>
      </c>
      <c r="AY232" s="17" t="s">
        <v>156</v>
      </c>
      <c r="BE232" s="141">
        <f>IF(N232="základní",J232,0)</f>
        <v>0</v>
      </c>
      <c r="BF232" s="141">
        <f>IF(N232="snížená",J232,0)</f>
        <v>0</v>
      </c>
      <c r="BG232" s="141">
        <f>IF(N232="zákl. přenesená",J232,0)</f>
        <v>0</v>
      </c>
      <c r="BH232" s="141">
        <f>IF(N232="sníž. přenesená",J232,0)</f>
        <v>0</v>
      </c>
      <c r="BI232" s="141">
        <f>IF(N232="nulová",J232,0)</f>
        <v>0</v>
      </c>
      <c r="BJ232" s="17" t="s">
        <v>86</v>
      </c>
      <c r="BK232" s="141">
        <f>ROUND(I232*H232,2)</f>
        <v>0</v>
      </c>
      <c r="BL232" s="17" t="s">
        <v>328</v>
      </c>
      <c r="BM232" s="140" t="s">
        <v>338</v>
      </c>
    </row>
    <row r="233" spans="2:65" s="12" customFormat="1" x14ac:dyDescent="0.2">
      <c r="B233" s="142"/>
      <c r="D233" s="143" t="s">
        <v>166</v>
      </c>
      <c r="E233" s="144" t="s">
        <v>1</v>
      </c>
      <c r="F233" s="145" t="s">
        <v>110</v>
      </c>
      <c r="H233" s="146">
        <v>1.5</v>
      </c>
      <c r="I233" s="147"/>
      <c r="L233" s="142"/>
      <c r="M233" s="148"/>
      <c r="T233" s="149"/>
      <c r="AT233" s="144" t="s">
        <v>166</v>
      </c>
      <c r="AU233" s="144" t="s">
        <v>88</v>
      </c>
      <c r="AV233" s="12" t="s">
        <v>88</v>
      </c>
      <c r="AW233" s="12" t="s">
        <v>34</v>
      </c>
      <c r="AX233" s="12" t="s">
        <v>78</v>
      </c>
      <c r="AY233" s="144" t="s">
        <v>156</v>
      </c>
    </row>
    <row r="234" spans="2:65" s="13" customFormat="1" x14ac:dyDescent="0.2">
      <c r="B234" s="150"/>
      <c r="D234" s="143" t="s">
        <v>166</v>
      </c>
      <c r="E234" s="151" t="s">
        <v>1</v>
      </c>
      <c r="F234" s="152" t="s">
        <v>172</v>
      </c>
      <c r="H234" s="153">
        <v>1.5</v>
      </c>
      <c r="I234" s="154"/>
      <c r="L234" s="150"/>
      <c r="M234" s="155"/>
      <c r="T234" s="156"/>
      <c r="AT234" s="151" t="s">
        <v>166</v>
      </c>
      <c r="AU234" s="151" t="s">
        <v>88</v>
      </c>
      <c r="AV234" s="13" t="s">
        <v>164</v>
      </c>
      <c r="AW234" s="13" t="s">
        <v>34</v>
      </c>
      <c r="AX234" s="13" t="s">
        <v>86</v>
      </c>
      <c r="AY234" s="151" t="s">
        <v>156</v>
      </c>
    </row>
    <row r="235" spans="2:65" s="1" customFormat="1" ht="24.2" customHeight="1" x14ac:dyDescent="0.2">
      <c r="B235" s="32"/>
      <c r="C235" s="129" t="s">
        <v>339</v>
      </c>
      <c r="D235" s="129" t="s">
        <v>159</v>
      </c>
      <c r="E235" s="130" t="s">
        <v>340</v>
      </c>
      <c r="F235" s="131" t="s">
        <v>341</v>
      </c>
      <c r="G235" s="132" t="s">
        <v>342</v>
      </c>
      <c r="H235" s="193">
        <f>SUM(J226,J229,J232)/100</f>
        <v>0</v>
      </c>
      <c r="I235" s="134"/>
      <c r="J235" s="135">
        <f>ROUND(I235*H235,2)</f>
        <v>0</v>
      </c>
      <c r="K235" s="131" t="s">
        <v>163</v>
      </c>
      <c r="L235" s="32"/>
      <c r="M235" s="136" t="s">
        <v>1</v>
      </c>
      <c r="N235" s="137" t="s">
        <v>43</v>
      </c>
      <c r="P235" s="138">
        <f>O235*H235</f>
        <v>0</v>
      </c>
      <c r="Q235" s="138">
        <v>0</v>
      </c>
      <c r="R235" s="138">
        <f>Q235*H235</f>
        <v>0</v>
      </c>
      <c r="S235" s="138">
        <v>0</v>
      </c>
      <c r="T235" s="139">
        <f>S235*H235</f>
        <v>0</v>
      </c>
      <c r="AR235" s="140" t="s">
        <v>328</v>
      </c>
      <c r="AT235" s="140" t="s">
        <v>159</v>
      </c>
      <c r="AU235" s="140" t="s">
        <v>88</v>
      </c>
      <c r="AY235" s="17" t="s">
        <v>156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7" t="s">
        <v>86</v>
      </c>
      <c r="BK235" s="141">
        <f>ROUND(I235*H235,2)</f>
        <v>0</v>
      </c>
      <c r="BL235" s="17" t="s">
        <v>328</v>
      </c>
      <c r="BM235" s="140" t="s">
        <v>343</v>
      </c>
    </row>
    <row r="236" spans="2:65" s="1" customFormat="1" ht="24.2" customHeight="1" x14ac:dyDescent="0.2">
      <c r="B236" s="32"/>
      <c r="C236" s="129" t="s">
        <v>344</v>
      </c>
      <c r="D236" s="129" t="s">
        <v>159</v>
      </c>
      <c r="E236" s="130" t="s">
        <v>345</v>
      </c>
      <c r="F236" s="131" t="s">
        <v>346</v>
      </c>
      <c r="G236" s="132" t="s">
        <v>342</v>
      </c>
      <c r="H236" s="193">
        <f>SUM(J232,J229,J226)/100</f>
        <v>0</v>
      </c>
      <c r="I236" s="134"/>
      <c r="J236" s="135">
        <f>ROUND(I236*H236,2)</f>
        <v>0</v>
      </c>
      <c r="K236" s="131" t="s">
        <v>163</v>
      </c>
      <c r="L236" s="32"/>
      <c r="M236" s="136" t="s">
        <v>1</v>
      </c>
      <c r="N236" s="137" t="s">
        <v>43</v>
      </c>
      <c r="P236" s="138">
        <f>O236*H236</f>
        <v>0</v>
      </c>
      <c r="Q236" s="138">
        <v>0</v>
      </c>
      <c r="R236" s="138">
        <f>Q236*H236</f>
        <v>0</v>
      </c>
      <c r="S236" s="138">
        <v>0</v>
      </c>
      <c r="T236" s="139">
        <f>S236*H236</f>
        <v>0</v>
      </c>
      <c r="AR236" s="140" t="s">
        <v>328</v>
      </c>
      <c r="AT236" s="140" t="s">
        <v>159</v>
      </c>
      <c r="AU236" s="140" t="s">
        <v>88</v>
      </c>
      <c r="AY236" s="17" t="s">
        <v>156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7" t="s">
        <v>86</v>
      </c>
      <c r="BK236" s="141">
        <f>ROUND(I236*H236,2)</f>
        <v>0</v>
      </c>
      <c r="BL236" s="17" t="s">
        <v>328</v>
      </c>
      <c r="BM236" s="140" t="s">
        <v>347</v>
      </c>
    </row>
    <row r="237" spans="2:65" s="11" customFormat="1" ht="22.9" customHeight="1" x14ac:dyDescent="0.2">
      <c r="B237" s="117"/>
      <c r="D237" s="118" t="s">
        <v>77</v>
      </c>
      <c r="E237" s="127" t="s">
        <v>348</v>
      </c>
      <c r="F237" s="127" t="s">
        <v>349</v>
      </c>
      <c r="I237" s="120"/>
      <c r="J237" s="128">
        <f>BK237</f>
        <v>0</v>
      </c>
      <c r="L237" s="117"/>
      <c r="M237" s="122"/>
      <c r="P237" s="123">
        <f>SUM(P238:P260)</f>
        <v>0</v>
      </c>
      <c r="R237" s="123">
        <f>SUM(R238:R260)</f>
        <v>6.5450000000000005E-3</v>
      </c>
      <c r="T237" s="124">
        <f>SUM(T238:T260)</f>
        <v>0</v>
      </c>
      <c r="AR237" s="118" t="s">
        <v>88</v>
      </c>
      <c r="AT237" s="125" t="s">
        <v>77</v>
      </c>
      <c r="AU237" s="125" t="s">
        <v>86</v>
      </c>
      <c r="AY237" s="118" t="s">
        <v>156</v>
      </c>
      <c r="BK237" s="126">
        <f>SUM(BK238:BK260)</f>
        <v>0</v>
      </c>
    </row>
    <row r="238" spans="2:65" s="1" customFormat="1" ht="24.2" customHeight="1" x14ac:dyDescent="0.2">
      <c r="B238" s="32"/>
      <c r="C238" s="129" t="s">
        <v>350</v>
      </c>
      <c r="D238" s="129" t="s">
        <v>159</v>
      </c>
      <c r="E238" s="130" t="s">
        <v>351</v>
      </c>
      <c r="F238" s="131" t="s">
        <v>352</v>
      </c>
      <c r="G238" s="132" t="s">
        <v>182</v>
      </c>
      <c r="H238" s="133">
        <v>4.5</v>
      </c>
      <c r="I238" s="134"/>
      <c r="J238" s="135">
        <f>ROUND(I238*H238,2)</f>
        <v>0</v>
      </c>
      <c r="K238" s="131" t="s">
        <v>163</v>
      </c>
      <c r="L238" s="32"/>
      <c r="M238" s="136" t="s">
        <v>1</v>
      </c>
      <c r="N238" s="137" t="s">
        <v>43</v>
      </c>
      <c r="P238" s="138">
        <f>O238*H238</f>
        <v>0</v>
      </c>
      <c r="Q238" s="138">
        <v>4.4000000000000002E-4</v>
      </c>
      <c r="R238" s="138">
        <f>Q238*H238</f>
        <v>1.98E-3</v>
      </c>
      <c r="S238" s="138">
        <v>0</v>
      </c>
      <c r="T238" s="139">
        <f>S238*H238</f>
        <v>0</v>
      </c>
      <c r="AR238" s="140" t="s">
        <v>328</v>
      </c>
      <c r="AT238" s="140" t="s">
        <v>159</v>
      </c>
      <c r="AU238" s="140" t="s">
        <v>88</v>
      </c>
      <c r="AY238" s="17" t="s">
        <v>156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7" t="s">
        <v>86</v>
      </c>
      <c r="BK238" s="141">
        <f>ROUND(I238*H238,2)</f>
        <v>0</v>
      </c>
      <c r="BL238" s="17" t="s">
        <v>328</v>
      </c>
      <c r="BM238" s="140" t="s">
        <v>353</v>
      </c>
    </row>
    <row r="239" spans="2:65" s="12" customFormat="1" x14ac:dyDescent="0.2">
      <c r="B239" s="142"/>
      <c r="D239" s="143" t="s">
        <v>166</v>
      </c>
      <c r="E239" s="144" t="s">
        <v>1</v>
      </c>
      <c r="F239" s="145" t="s">
        <v>114</v>
      </c>
      <c r="H239" s="146">
        <v>4.5</v>
      </c>
      <c r="I239" s="147"/>
      <c r="L239" s="142"/>
      <c r="M239" s="148"/>
      <c r="T239" s="149"/>
      <c r="AT239" s="144" t="s">
        <v>166</v>
      </c>
      <c r="AU239" s="144" t="s">
        <v>88</v>
      </c>
      <c r="AV239" s="12" t="s">
        <v>88</v>
      </c>
      <c r="AW239" s="12" t="s">
        <v>34</v>
      </c>
      <c r="AX239" s="12" t="s">
        <v>78</v>
      </c>
      <c r="AY239" s="144" t="s">
        <v>156</v>
      </c>
    </row>
    <row r="240" spans="2:65" s="13" customFormat="1" x14ac:dyDescent="0.2">
      <c r="B240" s="150"/>
      <c r="D240" s="143" t="s">
        <v>166</v>
      </c>
      <c r="E240" s="151" t="s">
        <v>1</v>
      </c>
      <c r="F240" s="152" t="s">
        <v>172</v>
      </c>
      <c r="H240" s="153">
        <v>4.5</v>
      </c>
      <c r="I240" s="154"/>
      <c r="L240" s="150"/>
      <c r="M240" s="155"/>
      <c r="T240" s="156"/>
      <c r="AT240" s="151" t="s">
        <v>166</v>
      </c>
      <c r="AU240" s="151" t="s">
        <v>88</v>
      </c>
      <c r="AV240" s="13" t="s">
        <v>164</v>
      </c>
      <c r="AW240" s="13" t="s">
        <v>34</v>
      </c>
      <c r="AX240" s="13" t="s">
        <v>86</v>
      </c>
      <c r="AY240" s="151" t="s">
        <v>156</v>
      </c>
    </row>
    <row r="241" spans="2:65" s="1" customFormat="1" ht="37.9" customHeight="1" x14ac:dyDescent="0.2">
      <c r="B241" s="32"/>
      <c r="C241" s="129" t="s">
        <v>354</v>
      </c>
      <c r="D241" s="129" t="s">
        <v>159</v>
      </c>
      <c r="E241" s="130" t="s">
        <v>355</v>
      </c>
      <c r="F241" s="131" t="s">
        <v>356</v>
      </c>
      <c r="G241" s="132" t="s">
        <v>182</v>
      </c>
      <c r="H241" s="133">
        <v>4.5</v>
      </c>
      <c r="I241" s="134"/>
      <c r="J241" s="135">
        <f>ROUND(I241*H241,2)</f>
        <v>0</v>
      </c>
      <c r="K241" s="131" t="s">
        <v>163</v>
      </c>
      <c r="L241" s="32"/>
      <c r="M241" s="136" t="s">
        <v>1</v>
      </c>
      <c r="N241" s="137" t="s">
        <v>43</v>
      </c>
      <c r="P241" s="138">
        <f>O241*H241</f>
        <v>0</v>
      </c>
      <c r="Q241" s="138">
        <v>1.2E-4</v>
      </c>
      <c r="R241" s="138">
        <f>Q241*H241</f>
        <v>5.4000000000000001E-4</v>
      </c>
      <c r="S241" s="138">
        <v>0</v>
      </c>
      <c r="T241" s="139">
        <f>S241*H241</f>
        <v>0</v>
      </c>
      <c r="AR241" s="140" t="s">
        <v>328</v>
      </c>
      <c r="AT241" s="140" t="s">
        <v>159</v>
      </c>
      <c r="AU241" s="140" t="s">
        <v>88</v>
      </c>
      <c r="AY241" s="17" t="s">
        <v>156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7" t="s">
        <v>86</v>
      </c>
      <c r="BK241" s="141">
        <f>ROUND(I241*H241,2)</f>
        <v>0</v>
      </c>
      <c r="BL241" s="17" t="s">
        <v>328</v>
      </c>
      <c r="BM241" s="140" t="s">
        <v>357</v>
      </c>
    </row>
    <row r="242" spans="2:65" s="12" customFormat="1" x14ac:dyDescent="0.2">
      <c r="B242" s="142"/>
      <c r="D242" s="143" t="s">
        <v>166</v>
      </c>
      <c r="E242" s="144" t="s">
        <v>1</v>
      </c>
      <c r="F242" s="145" t="s">
        <v>114</v>
      </c>
      <c r="H242" s="146">
        <v>4.5</v>
      </c>
      <c r="I242" s="147"/>
      <c r="L242" s="142"/>
      <c r="M242" s="148"/>
      <c r="T242" s="149"/>
      <c r="AT242" s="144" t="s">
        <v>166</v>
      </c>
      <c r="AU242" s="144" t="s">
        <v>88</v>
      </c>
      <c r="AV242" s="12" t="s">
        <v>88</v>
      </c>
      <c r="AW242" s="12" t="s">
        <v>34</v>
      </c>
      <c r="AX242" s="12" t="s">
        <v>78</v>
      </c>
      <c r="AY242" s="144" t="s">
        <v>156</v>
      </c>
    </row>
    <row r="243" spans="2:65" s="13" customFormat="1" x14ac:dyDescent="0.2">
      <c r="B243" s="150"/>
      <c r="D243" s="143" t="s">
        <v>166</v>
      </c>
      <c r="E243" s="151" t="s">
        <v>1</v>
      </c>
      <c r="F243" s="152" t="s">
        <v>172</v>
      </c>
      <c r="H243" s="153">
        <v>4.5</v>
      </c>
      <c r="I243" s="154"/>
      <c r="L243" s="150"/>
      <c r="M243" s="155"/>
      <c r="T243" s="156"/>
      <c r="AT243" s="151" t="s">
        <v>166</v>
      </c>
      <c r="AU243" s="151" t="s">
        <v>88</v>
      </c>
      <c r="AV243" s="13" t="s">
        <v>164</v>
      </c>
      <c r="AW243" s="13" t="s">
        <v>34</v>
      </c>
      <c r="AX243" s="13" t="s">
        <v>86</v>
      </c>
      <c r="AY243" s="151" t="s">
        <v>156</v>
      </c>
    </row>
    <row r="244" spans="2:65" s="1" customFormat="1" ht="16.5" customHeight="1" x14ac:dyDescent="0.2">
      <c r="B244" s="32"/>
      <c r="C244" s="129" t="s">
        <v>358</v>
      </c>
      <c r="D244" s="129" t="s">
        <v>159</v>
      </c>
      <c r="E244" s="130" t="s">
        <v>359</v>
      </c>
      <c r="F244" s="131" t="s">
        <v>360</v>
      </c>
      <c r="G244" s="132" t="s">
        <v>176</v>
      </c>
      <c r="H244" s="133">
        <v>10</v>
      </c>
      <c r="I244" s="134"/>
      <c r="J244" s="135">
        <f>ROUND(I244*H244,2)</f>
        <v>0</v>
      </c>
      <c r="K244" s="131" t="s">
        <v>163</v>
      </c>
      <c r="L244" s="32"/>
      <c r="M244" s="136" t="s">
        <v>1</v>
      </c>
      <c r="N244" s="137" t="s">
        <v>43</v>
      </c>
      <c r="P244" s="138">
        <f>O244*H244</f>
        <v>0</v>
      </c>
      <c r="Q244" s="138">
        <v>0</v>
      </c>
      <c r="R244" s="138">
        <f>Q244*H244</f>
        <v>0</v>
      </c>
      <c r="S244" s="138">
        <v>0</v>
      </c>
      <c r="T244" s="139">
        <f>S244*H244</f>
        <v>0</v>
      </c>
      <c r="AR244" s="140" t="s">
        <v>328</v>
      </c>
      <c r="AT244" s="140" t="s">
        <v>159</v>
      </c>
      <c r="AU244" s="140" t="s">
        <v>88</v>
      </c>
      <c r="AY244" s="17" t="s">
        <v>156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7" t="s">
        <v>86</v>
      </c>
      <c r="BK244" s="141">
        <f>ROUND(I244*H244,2)</f>
        <v>0</v>
      </c>
      <c r="BL244" s="17" t="s">
        <v>328</v>
      </c>
      <c r="BM244" s="140" t="s">
        <v>361</v>
      </c>
    </row>
    <row r="245" spans="2:65" s="12" customFormat="1" x14ac:dyDescent="0.2">
      <c r="B245" s="142"/>
      <c r="D245" s="143" t="s">
        <v>166</v>
      </c>
      <c r="E245" s="144" t="s">
        <v>1</v>
      </c>
      <c r="F245" s="145" t="s">
        <v>362</v>
      </c>
      <c r="H245" s="146">
        <v>10</v>
      </c>
      <c r="I245" s="147"/>
      <c r="L245" s="142"/>
      <c r="M245" s="148"/>
      <c r="T245" s="149"/>
      <c r="AT245" s="144" t="s">
        <v>166</v>
      </c>
      <c r="AU245" s="144" t="s">
        <v>88</v>
      </c>
      <c r="AV245" s="12" t="s">
        <v>88</v>
      </c>
      <c r="AW245" s="12" t="s">
        <v>34</v>
      </c>
      <c r="AX245" s="12" t="s">
        <v>78</v>
      </c>
      <c r="AY245" s="144" t="s">
        <v>156</v>
      </c>
    </row>
    <row r="246" spans="2:65" s="15" customFormat="1" x14ac:dyDescent="0.2">
      <c r="B246" s="163"/>
      <c r="D246" s="143" t="s">
        <v>166</v>
      </c>
      <c r="E246" s="164" t="s">
        <v>1</v>
      </c>
      <c r="F246" s="165" t="s">
        <v>232</v>
      </c>
      <c r="H246" s="166">
        <v>10</v>
      </c>
      <c r="I246" s="167"/>
      <c r="L246" s="163"/>
      <c r="M246" s="168"/>
      <c r="T246" s="169"/>
      <c r="AT246" s="164" t="s">
        <v>166</v>
      </c>
      <c r="AU246" s="164" t="s">
        <v>88</v>
      </c>
      <c r="AV246" s="15" t="s">
        <v>233</v>
      </c>
      <c r="AW246" s="15" t="s">
        <v>34</v>
      </c>
      <c r="AX246" s="15" t="s">
        <v>86</v>
      </c>
      <c r="AY246" s="164" t="s">
        <v>156</v>
      </c>
    </row>
    <row r="247" spans="2:65" s="1" customFormat="1" ht="21.75" customHeight="1" x14ac:dyDescent="0.2">
      <c r="B247" s="32"/>
      <c r="C247" s="129" t="s">
        <v>363</v>
      </c>
      <c r="D247" s="129" t="s">
        <v>159</v>
      </c>
      <c r="E247" s="130" t="s">
        <v>364</v>
      </c>
      <c r="F247" s="131" t="s">
        <v>365</v>
      </c>
      <c r="G247" s="132" t="s">
        <v>176</v>
      </c>
      <c r="H247" s="133">
        <v>10</v>
      </c>
      <c r="I247" s="134"/>
      <c r="J247" s="135">
        <f>ROUND(I247*H247,2)</f>
        <v>0</v>
      </c>
      <c r="K247" s="131" t="s">
        <v>163</v>
      </c>
      <c r="L247" s="32"/>
      <c r="M247" s="136" t="s">
        <v>1</v>
      </c>
      <c r="N247" s="137" t="s">
        <v>43</v>
      </c>
      <c r="P247" s="138">
        <f>O247*H247</f>
        <v>0</v>
      </c>
      <c r="Q247" s="138">
        <v>1.7000000000000001E-4</v>
      </c>
      <c r="R247" s="138">
        <f>Q247*H247</f>
        <v>1.7000000000000001E-3</v>
      </c>
      <c r="S247" s="138">
        <v>0</v>
      </c>
      <c r="T247" s="139">
        <f>S247*H247</f>
        <v>0</v>
      </c>
      <c r="AR247" s="140" t="s">
        <v>328</v>
      </c>
      <c r="AT247" s="140" t="s">
        <v>159</v>
      </c>
      <c r="AU247" s="140" t="s">
        <v>88</v>
      </c>
      <c r="AY247" s="17" t="s">
        <v>156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7" t="s">
        <v>86</v>
      </c>
      <c r="BK247" s="141">
        <f>ROUND(I247*H247,2)</f>
        <v>0</v>
      </c>
      <c r="BL247" s="17" t="s">
        <v>328</v>
      </c>
      <c r="BM247" s="140" t="s">
        <v>366</v>
      </c>
    </row>
    <row r="248" spans="2:65" s="12" customFormat="1" x14ac:dyDescent="0.2">
      <c r="B248" s="142"/>
      <c r="D248" s="143" t="s">
        <v>166</v>
      </c>
      <c r="E248" s="144" t="s">
        <v>1</v>
      </c>
      <c r="F248" s="145" t="s">
        <v>362</v>
      </c>
      <c r="H248" s="146">
        <v>10</v>
      </c>
      <c r="I248" s="147"/>
      <c r="L248" s="142"/>
      <c r="M248" s="148"/>
      <c r="T248" s="149"/>
      <c r="AT248" s="144" t="s">
        <v>166</v>
      </c>
      <c r="AU248" s="144" t="s">
        <v>88</v>
      </c>
      <c r="AV248" s="12" t="s">
        <v>88</v>
      </c>
      <c r="AW248" s="12" t="s">
        <v>34</v>
      </c>
      <c r="AX248" s="12" t="s">
        <v>78</v>
      </c>
      <c r="AY248" s="144" t="s">
        <v>156</v>
      </c>
    </row>
    <row r="249" spans="2:65" s="13" customFormat="1" x14ac:dyDescent="0.2">
      <c r="B249" s="150"/>
      <c r="D249" s="143" t="s">
        <v>166</v>
      </c>
      <c r="E249" s="151" t="s">
        <v>1</v>
      </c>
      <c r="F249" s="152" t="s">
        <v>172</v>
      </c>
      <c r="H249" s="153">
        <v>10</v>
      </c>
      <c r="I249" s="154"/>
      <c r="L249" s="150"/>
      <c r="M249" s="155"/>
      <c r="T249" s="156"/>
      <c r="AT249" s="151" t="s">
        <v>166</v>
      </c>
      <c r="AU249" s="151" t="s">
        <v>88</v>
      </c>
      <c r="AV249" s="13" t="s">
        <v>164</v>
      </c>
      <c r="AW249" s="13" t="s">
        <v>34</v>
      </c>
      <c r="AX249" s="13" t="s">
        <v>86</v>
      </c>
      <c r="AY249" s="151" t="s">
        <v>156</v>
      </c>
    </row>
    <row r="250" spans="2:65" s="1" customFormat="1" ht="24.2" customHeight="1" x14ac:dyDescent="0.2">
      <c r="B250" s="32"/>
      <c r="C250" s="129" t="s">
        <v>367</v>
      </c>
      <c r="D250" s="129" t="s">
        <v>159</v>
      </c>
      <c r="E250" s="130" t="s">
        <v>368</v>
      </c>
      <c r="F250" s="131" t="s">
        <v>369</v>
      </c>
      <c r="G250" s="132" t="s">
        <v>176</v>
      </c>
      <c r="H250" s="133">
        <v>8</v>
      </c>
      <c r="I250" s="134"/>
      <c r="J250" s="135">
        <f>ROUND(I250*H250,2)</f>
        <v>0</v>
      </c>
      <c r="K250" s="131" t="s">
        <v>163</v>
      </c>
      <c r="L250" s="32"/>
      <c r="M250" s="136" t="s">
        <v>1</v>
      </c>
      <c r="N250" s="137" t="s">
        <v>43</v>
      </c>
      <c r="P250" s="138">
        <f>O250*H250</f>
        <v>0</v>
      </c>
      <c r="Q250" s="138">
        <v>6.0000000000000002E-5</v>
      </c>
      <c r="R250" s="138">
        <f>Q250*H250</f>
        <v>4.8000000000000001E-4</v>
      </c>
      <c r="S250" s="138">
        <v>0</v>
      </c>
      <c r="T250" s="139">
        <f>S250*H250</f>
        <v>0</v>
      </c>
      <c r="AR250" s="140" t="s">
        <v>328</v>
      </c>
      <c r="AT250" s="140" t="s">
        <v>159</v>
      </c>
      <c r="AU250" s="140" t="s">
        <v>88</v>
      </c>
      <c r="AY250" s="17" t="s">
        <v>156</v>
      </c>
      <c r="BE250" s="141">
        <f>IF(N250="základní",J250,0)</f>
        <v>0</v>
      </c>
      <c r="BF250" s="141">
        <f>IF(N250="snížená",J250,0)</f>
        <v>0</v>
      </c>
      <c r="BG250" s="141">
        <f>IF(N250="zákl. přenesená",J250,0)</f>
        <v>0</v>
      </c>
      <c r="BH250" s="141">
        <f>IF(N250="sníž. přenesená",J250,0)</f>
        <v>0</v>
      </c>
      <c r="BI250" s="141">
        <f>IF(N250="nulová",J250,0)</f>
        <v>0</v>
      </c>
      <c r="BJ250" s="17" t="s">
        <v>86</v>
      </c>
      <c r="BK250" s="141">
        <f>ROUND(I250*H250,2)</f>
        <v>0</v>
      </c>
      <c r="BL250" s="17" t="s">
        <v>328</v>
      </c>
      <c r="BM250" s="140" t="s">
        <v>370</v>
      </c>
    </row>
    <row r="251" spans="2:65" s="12" customFormat="1" x14ac:dyDescent="0.2">
      <c r="B251" s="142"/>
      <c r="D251" s="143" t="s">
        <v>166</v>
      </c>
      <c r="E251" s="144" t="s">
        <v>1</v>
      </c>
      <c r="F251" s="145" t="s">
        <v>371</v>
      </c>
      <c r="H251" s="146">
        <v>8</v>
      </c>
      <c r="I251" s="147"/>
      <c r="L251" s="142"/>
      <c r="M251" s="148"/>
      <c r="T251" s="149"/>
      <c r="AT251" s="144" t="s">
        <v>166</v>
      </c>
      <c r="AU251" s="144" t="s">
        <v>88</v>
      </c>
      <c r="AV251" s="12" t="s">
        <v>88</v>
      </c>
      <c r="AW251" s="12" t="s">
        <v>34</v>
      </c>
      <c r="AX251" s="12" t="s">
        <v>78</v>
      </c>
      <c r="AY251" s="144" t="s">
        <v>156</v>
      </c>
    </row>
    <row r="252" spans="2:65" s="13" customFormat="1" x14ac:dyDescent="0.2">
      <c r="B252" s="150"/>
      <c r="D252" s="143" t="s">
        <v>166</v>
      </c>
      <c r="E252" s="151" t="s">
        <v>1</v>
      </c>
      <c r="F252" s="152" t="s">
        <v>172</v>
      </c>
      <c r="H252" s="153">
        <v>8</v>
      </c>
      <c r="I252" s="154"/>
      <c r="L252" s="150"/>
      <c r="M252" s="155"/>
      <c r="T252" s="156"/>
      <c r="AT252" s="151" t="s">
        <v>166</v>
      </c>
      <c r="AU252" s="151" t="s">
        <v>88</v>
      </c>
      <c r="AV252" s="13" t="s">
        <v>164</v>
      </c>
      <c r="AW252" s="13" t="s">
        <v>34</v>
      </c>
      <c r="AX252" s="13" t="s">
        <v>86</v>
      </c>
      <c r="AY252" s="151" t="s">
        <v>156</v>
      </c>
    </row>
    <row r="253" spans="2:65" s="1" customFormat="1" ht="24.2" customHeight="1" x14ac:dyDescent="0.2">
      <c r="B253" s="32"/>
      <c r="C253" s="129" t="s">
        <v>372</v>
      </c>
      <c r="D253" s="129" t="s">
        <v>159</v>
      </c>
      <c r="E253" s="130" t="s">
        <v>373</v>
      </c>
      <c r="F253" s="131" t="s">
        <v>374</v>
      </c>
      <c r="G253" s="132" t="s">
        <v>182</v>
      </c>
      <c r="H253" s="133">
        <v>4.5</v>
      </c>
      <c r="I253" s="134"/>
      <c r="J253" s="135">
        <f>ROUND(I253*H253,2)</f>
        <v>0</v>
      </c>
      <c r="K253" s="131" t="s">
        <v>163</v>
      </c>
      <c r="L253" s="32"/>
      <c r="M253" s="136" t="s">
        <v>1</v>
      </c>
      <c r="N253" s="137" t="s">
        <v>43</v>
      </c>
      <c r="P253" s="138">
        <f>O253*H253</f>
        <v>0</v>
      </c>
      <c r="Q253" s="138">
        <v>4.0000000000000002E-4</v>
      </c>
      <c r="R253" s="138">
        <f>Q253*H253</f>
        <v>1.8000000000000002E-3</v>
      </c>
      <c r="S253" s="138">
        <v>0</v>
      </c>
      <c r="T253" s="139">
        <f>S253*H253</f>
        <v>0</v>
      </c>
      <c r="AR253" s="140" t="s">
        <v>328</v>
      </c>
      <c r="AT253" s="140" t="s">
        <v>159</v>
      </c>
      <c r="AU253" s="140" t="s">
        <v>88</v>
      </c>
      <c r="AY253" s="17" t="s">
        <v>156</v>
      </c>
      <c r="BE253" s="141">
        <f>IF(N253="základní",J253,0)</f>
        <v>0</v>
      </c>
      <c r="BF253" s="141">
        <f>IF(N253="snížená",J253,0)</f>
        <v>0</v>
      </c>
      <c r="BG253" s="141">
        <f>IF(N253="zákl. přenesená",J253,0)</f>
        <v>0</v>
      </c>
      <c r="BH253" s="141">
        <f>IF(N253="sníž. přenesená",J253,0)</f>
        <v>0</v>
      </c>
      <c r="BI253" s="141">
        <f>IF(N253="nulová",J253,0)</f>
        <v>0</v>
      </c>
      <c r="BJ253" s="17" t="s">
        <v>86</v>
      </c>
      <c r="BK253" s="141">
        <f>ROUND(I253*H253,2)</f>
        <v>0</v>
      </c>
      <c r="BL253" s="17" t="s">
        <v>328</v>
      </c>
      <c r="BM253" s="140" t="s">
        <v>375</v>
      </c>
    </row>
    <row r="254" spans="2:65" s="12" customFormat="1" x14ac:dyDescent="0.2">
      <c r="B254" s="142"/>
      <c r="D254" s="143" t="s">
        <v>166</v>
      </c>
      <c r="E254" s="144" t="s">
        <v>1</v>
      </c>
      <c r="F254" s="145" t="s">
        <v>114</v>
      </c>
      <c r="H254" s="146">
        <v>4.5</v>
      </c>
      <c r="I254" s="147"/>
      <c r="L254" s="142"/>
      <c r="M254" s="148"/>
      <c r="T254" s="149"/>
      <c r="AT254" s="144" t="s">
        <v>166</v>
      </c>
      <c r="AU254" s="144" t="s">
        <v>88</v>
      </c>
      <c r="AV254" s="12" t="s">
        <v>88</v>
      </c>
      <c r="AW254" s="12" t="s">
        <v>34</v>
      </c>
      <c r="AX254" s="12" t="s">
        <v>78</v>
      </c>
      <c r="AY254" s="144" t="s">
        <v>156</v>
      </c>
    </row>
    <row r="255" spans="2:65" s="13" customFormat="1" x14ac:dyDescent="0.2">
      <c r="B255" s="150"/>
      <c r="D255" s="143" t="s">
        <v>166</v>
      </c>
      <c r="E255" s="151" t="s">
        <v>1</v>
      </c>
      <c r="F255" s="152" t="s">
        <v>172</v>
      </c>
      <c r="H255" s="153">
        <v>4.5</v>
      </c>
      <c r="I255" s="154"/>
      <c r="L255" s="150"/>
      <c r="M255" s="155"/>
      <c r="T255" s="156"/>
      <c r="AT255" s="151" t="s">
        <v>166</v>
      </c>
      <c r="AU255" s="151" t="s">
        <v>88</v>
      </c>
      <c r="AV255" s="13" t="s">
        <v>164</v>
      </c>
      <c r="AW255" s="13" t="s">
        <v>34</v>
      </c>
      <c r="AX255" s="13" t="s">
        <v>86</v>
      </c>
      <c r="AY255" s="151" t="s">
        <v>156</v>
      </c>
    </row>
    <row r="256" spans="2:65" s="1" customFormat="1" ht="21.75" customHeight="1" x14ac:dyDescent="0.2">
      <c r="B256" s="32"/>
      <c r="C256" s="129" t="s">
        <v>376</v>
      </c>
      <c r="D256" s="129" t="s">
        <v>159</v>
      </c>
      <c r="E256" s="130" t="s">
        <v>377</v>
      </c>
      <c r="F256" s="131" t="s">
        <v>378</v>
      </c>
      <c r="G256" s="132" t="s">
        <v>182</v>
      </c>
      <c r="H256" s="133">
        <v>4.5</v>
      </c>
      <c r="I256" s="134"/>
      <c r="J256" s="135">
        <f>ROUND(I256*H256,2)</f>
        <v>0</v>
      </c>
      <c r="K256" s="131" t="s">
        <v>163</v>
      </c>
      <c r="L256" s="32"/>
      <c r="M256" s="136" t="s">
        <v>1</v>
      </c>
      <c r="N256" s="137" t="s">
        <v>43</v>
      </c>
      <c r="P256" s="138">
        <f>O256*H256</f>
        <v>0</v>
      </c>
      <c r="Q256" s="138">
        <v>1.0000000000000001E-5</v>
      </c>
      <c r="R256" s="138">
        <f>Q256*H256</f>
        <v>4.5000000000000003E-5</v>
      </c>
      <c r="S256" s="138">
        <v>0</v>
      </c>
      <c r="T256" s="139">
        <f>S256*H256</f>
        <v>0</v>
      </c>
      <c r="AR256" s="140" t="s">
        <v>328</v>
      </c>
      <c r="AT256" s="140" t="s">
        <v>159</v>
      </c>
      <c r="AU256" s="140" t="s">
        <v>88</v>
      </c>
      <c r="AY256" s="17" t="s">
        <v>156</v>
      </c>
      <c r="BE256" s="141">
        <f>IF(N256="základní",J256,0)</f>
        <v>0</v>
      </c>
      <c r="BF256" s="141">
        <f>IF(N256="snížená",J256,0)</f>
        <v>0</v>
      </c>
      <c r="BG256" s="141">
        <f>IF(N256="zákl. přenesená",J256,0)</f>
        <v>0</v>
      </c>
      <c r="BH256" s="141">
        <f>IF(N256="sníž. přenesená",J256,0)</f>
        <v>0</v>
      </c>
      <c r="BI256" s="141">
        <f>IF(N256="nulová",J256,0)</f>
        <v>0</v>
      </c>
      <c r="BJ256" s="17" t="s">
        <v>86</v>
      </c>
      <c r="BK256" s="141">
        <f>ROUND(I256*H256,2)</f>
        <v>0</v>
      </c>
      <c r="BL256" s="17" t="s">
        <v>328</v>
      </c>
      <c r="BM256" s="140" t="s">
        <v>379</v>
      </c>
    </row>
    <row r="257" spans="2:65" s="12" customFormat="1" x14ac:dyDescent="0.2">
      <c r="B257" s="142"/>
      <c r="D257" s="143" t="s">
        <v>166</v>
      </c>
      <c r="E257" s="144" t="s">
        <v>1</v>
      </c>
      <c r="F257" s="145" t="s">
        <v>114</v>
      </c>
      <c r="H257" s="146">
        <v>4.5</v>
      </c>
      <c r="I257" s="147"/>
      <c r="L257" s="142"/>
      <c r="M257" s="148"/>
      <c r="T257" s="149"/>
      <c r="AT257" s="144" t="s">
        <v>166</v>
      </c>
      <c r="AU257" s="144" t="s">
        <v>88</v>
      </c>
      <c r="AV257" s="12" t="s">
        <v>88</v>
      </c>
      <c r="AW257" s="12" t="s">
        <v>34</v>
      </c>
      <c r="AX257" s="12" t="s">
        <v>78</v>
      </c>
      <c r="AY257" s="144" t="s">
        <v>156</v>
      </c>
    </row>
    <row r="258" spans="2:65" s="13" customFormat="1" x14ac:dyDescent="0.2">
      <c r="B258" s="150"/>
      <c r="D258" s="143" t="s">
        <v>166</v>
      </c>
      <c r="E258" s="151" t="s">
        <v>1</v>
      </c>
      <c r="F258" s="152" t="s">
        <v>172</v>
      </c>
      <c r="H258" s="153">
        <v>4.5</v>
      </c>
      <c r="I258" s="154"/>
      <c r="L258" s="150"/>
      <c r="M258" s="155"/>
      <c r="T258" s="156"/>
      <c r="AT258" s="151" t="s">
        <v>166</v>
      </c>
      <c r="AU258" s="151" t="s">
        <v>88</v>
      </c>
      <c r="AV258" s="13" t="s">
        <v>164</v>
      </c>
      <c r="AW258" s="13" t="s">
        <v>34</v>
      </c>
      <c r="AX258" s="13" t="s">
        <v>86</v>
      </c>
      <c r="AY258" s="151" t="s">
        <v>156</v>
      </c>
    </row>
    <row r="259" spans="2:65" s="1" customFormat="1" ht="24.2" customHeight="1" x14ac:dyDescent="0.2">
      <c r="B259" s="32"/>
      <c r="C259" s="129" t="s">
        <v>380</v>
      </c>
      <c r="D259" s="129" t="s">
        <v>159</v>
      </c>
      <c r="E259" s="130" t="s">
        <v>381</v>
      </c>
      <c r="F259" s="131" t="s">
        <v>382</v>
      </c>
      <c r="G259" s="132" t="s">
        <v>342</v>
      </c>
      <c r="H259" s="193">
        <f>SUM(J238,J241,J244,J247,J250,J253,J256)/100</f>
        <v>0</v>
      </c>
      <c r="I259" s="134"/>
      <c r="J259" s="135">
        <f>ROUND(I259*H259,2)</f>
        <v>0</v>
      </c>
      <c r="K259" s="131" t="s">
        <v>163</v>
      </c>
      <c r="L259" s="32"/>
      <c r="M259" s="136" t="s">
        <v>1</v>
      </c>
      <c r="N259" s="137" t="s">
        <v>43</v>
      </c>
      <c r="P259" s="138">
        <f>O259*H259</f>
        <v>0</v>
      </c>
      <c r="Q259" s="138">
        <v>0</v>
      </c>
      <c r="R259" s="138">
        <f>Q259*H259</f>
        <v>0</v>
      </c>
      <c r="S259" s="138">
        <v>0</v>
      </c>
      <c r="T259" s="139">
        <f>S259*H259</f>
        <v>0</v>
      </c>
      <c r="AR259" s="140" t="s">
        <v>328</v>
      </c>
      <c r="AT259" s="140" t="s">
        <v>159</v>
      </c>
      <c r="AU259" s="140" t="s">
        <v>88</v>
      </c>
      <c r="AY259" s="17" t="s">
        <v>156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7" t="s">
        <v>86</v>
      </c>
      <c r="BK259" s="141">
        <f>ROUND(I259*H259,2)</f>
        <v>0</v>
      </c>
      <c r="BL259" s="17" t="s">
        <v>328</v>
      </c>
      <c r="BM259" s="140" t="s">
        <v>383</v>
      </c>
    </row>
    <row r="260" spans="2:65" s="1" customFormat="1" ht="24.2" customHeight="1" x14ac:dyDescent="0.2">
      <c r="B260" s="32"/>
      <c r="C260" s="129" t="s">
        <v>384</v>
      </c>
      <c r="D260" s="129" t="s">
        <v>159</v>
      </c>
      <c r="E260" s="130" t="s">
        <v>385</v>
      </c>
      <c r="F260" s="131" t="s">
        <v>386</v>
      </c>
      <c r="G260" s="132" t="s">
        <v>342</v>
      </c>
      <c r="H260" s="193">
        <f>SUM(J238,J241,J244,J247,J250,J253,J256)/100</f>
        <v>0</v>
      </c>
      <c r="I260" s="134"/>
      <c r="J260" s="135">
        <f>ROUND(I260*H260,2)</f>
        <v>0</v>
      </c>
      <c r="K260" s="131" t="s">
        <v>163</v>
      </c>
      <c r="L260" s="32"/>
      <c r="M260" s="136" t="s">
        <v>1</v>
      </c>
      <c r="N260" s="137" t="s">
        <v>43</v>
      </c>
      <c r="P260" s="138">
        <f>O260*H260</f>
        <v>0</v>
      </c>
      <c r="Q260" s="138">
        <v>0</v>
      </c>
      <c r="R260" s="138">
        <f>Q260*H260</f>
        <v>0</v>
      </c>
      <c r="S260" s="138">
        <v>0</v>
      </c>
      <c r="T260" s="139">
        <f>S260*H260</f>
        <v>0</v>
      </c>
      <c r="AR260" s="140" t="s">
        <v>328</v>
      </c>
      <c r="AT260" s="140" t="s">
        <v>159</v>
      </c>
      <c r="AU260" s="140" t="s">
        <v>88</v>
      </c>
      <c r="AY260" s="17" t="s">
        <v>156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7" t="s">
        <v>86</v>
      </c>
      <c r="BK260" s="141">
        <f>ROUND(I260*H260,2)</f>
        <v>0</v>
      </c>
      <c r="BL260" s="17" t="s">
        <v>328</v>
      </c>
      <c r="BM260" s="140" t="s">
        <v>387</v>
      </c>
    </row>
    <row r="261" spans="2:65" s="11" customFormat="1" ht="22.9" customHeight="1" x14ac:dyDescent="0.2">
      <c r="B261" s="117"/>
      <c r="D261" s="118" t="s">
        <v>77</v>
      </c>
      <c r="E261" s="127" t="s">
        <v>388</v>
      </c>
      <c r="F261" s="127" t="s">
        <v>389</v>
      </c>
      <c r="I261" s="120"/>
      <c r="J261" s="128">
        <f>BK261</f>
        <v>0</v>
      </c>
      <c r="L261" s="117"/>
      <c r="M261" s="122"/>
      <c r="P261" s="123">
        <f>SUM(P262:P267)</f>
        <v>0</v>
      </c>
      <c r="R261" s="123">
        <f>SUM(R262:R267)</f>
        <v>1.536E-3</v>
      </c>
      <c r="T261" s="124">
        <f>SUM(T262:T267)</f>
        <v>1.6256000000000003E-2</v>
      </c>
      <c r="AR261" s="118" t="s">
        <v>88</v>
      </c>
      <c r="AT261" s="125" t="s">
        <v>77</v>
      </c>
      <c r="AU261" s="125" t="s">
        <v>86</v>
      </c>
      <c r="AY261" s="118" t="s">
        <v>156</v>
      </c>
      <c r="BK261" s="126">
        <f>SUM(BK262:BK267)</f>
        <v>0</v>
      </c>
    </row>
    <row r="262" spans="2:65" s="1" customFormat="1" ht="24.2" customHeight="1" x14ac:dyDescent="0.2">
      <c r="B262" s="32"/>
      <c r="C262" s="129" t="s">
        <v>390</v>
      </c>
      <c r="D262" s="129" t="s">
        <v>159</v>
      </c>
      <c r="E262" s="130" t="s">
        <v>391</v>
      </c>
      <c r="F262" s="131" t="s">
        <v>392</v>
      </c>
      <c r="G262" s="132" t="s">
        <v>182</v>
      </c>
      <c r="H262" s="133">
        <v>6.4</v>
      </c>
      <c r="I262" s="134"/>
      <c r="J262" s="135">
        <f>ROUND(I262*H262,2)</f>
        <v>0</v>
      </c>
      <c r="K262" s="131" t="s">
        <v>163</v>
      </c>
      <c r="L262" s="32"/>
      <c r="M262" s="136" t="s">
        <v>1</v>
      </c>
      <c r="N262" s="137" t="s">
        <v>43</v>
      </c>
      <c r="P262" s="138">
        <f>O262*H262</f>
        <v>0</v>
      </c>
      <c r="Q262" s="138">
        <v>2.4000000000000001E-4</v>
      </c>
      <c r="R262" s="138">
        <f>Q262*H262</f>
        <v>1.536E-3</v>
      </c>
      <c r="S262" s="138">
        <v>2.5400000000000002E-3</v>
      </c>
      <c r="T262" s="139">
        <f>S262*H262</f>
        <v>1.6256000000000003E-2</v>
      </c>
      <c r="AR262" s="140" t="s">
        <v>328</v>
      </c>
      <c r="AT262" s="140" t="s">
        <v>159</v>
      </c>
      <c r="AU262" s="140" t="s">
        <v>88</v>
      </c>
      <c r="AY262" s="17" t="s">
        <v>156</v>
      </c>
      <c r="BE262" s="141">
        <f>IF(N262="základní",J262,0)</f>
        <v>0</v>
      </c>
      <c r="BF262" s="141">
        <f>IF(N262="snížená",J262,0)</f>
        <v>0</v>
      </c>
      <c r="BG262" s="141">
        <f>IF(N262="zákl. přenesená",J262,0)</f>
        <v>0</v>
      </c>
      <c r="BH262" s="141">
        <f>IF(N262="sníž. přenesená",J262,0)</f>
        <v>0</v>
      </c>
      <c r="BI262" s="141">
        <f>IF(N262="nulová",J262,0)</f>
        <v>0</v>
      </c>
      <c r="BJ262" s="17" t="s">
        <v>86</v>
      </c>
      <c r="BK262" s="141">
        <f>ROUND(I262*H262,2)</f>
        <v>0</v>
      </c>
      <c r="BL262" s="17" t="s">
        <v>328</v>
      </c>
      <c r="BM262" s="140" t="s">
        <v>393</v>
      </c>
    </row>
    <row r="263" spans="2:65" s="14" customFormat="1" x14ac:dyDescent="0.2">
      <c r="B263" s="157"/>
      <c r="D263" s="143" t="s">
        <v>166</v>
      </c>
      <c r="E263" s="158" t="s">
        <v>1</v>
      </c>
      <c r="F263" s="159" t="s">
        <v>394</v>
      </c>
      <c r="H263" s="158" t="s">
        <v>1</v>
      </c>
      <c r="I263" s="160"/>
      <c r="L263" s="157"/>
      <c r="M263" s="161"/>
      <c r="T263" s="162"/>
      <c r="AT263" s="158" t="s">
        <v>166</v>
      </c>
      <c r="AU263" s="158" t="s">
        <v>88</v>
      </c>
      <c r="AV263" s="14" t="s">
        <v>86</v>
      </c>
      <c r="AW263" s="14" t="s">
        <v>34</v>
      </c>
      <c r="AX263" s="14" t="s">
        <v>78</v>
      </c>
      <c r="AY263" s="158" t="s">
        <v>156</v>
      </c>
    </row>
    <row r="264" spans="2:65" s="12" customFormat="1" x14ac:dyDescent="0.2">
      <c r="B264" s="142"/>
      <c r="D264" s="143" t="s">
        <v>166</v>
      </c>
      <c r="E264" s="144" t="s">
        <v>1</v>
      </c>
      <c r="F264" s="145" t="s">
        <v>395</v>
      </c>
      <c r="H264" s="146">
        <v>6.4</v>
      </c>
      <c r="I264" s="147"/>
      <c r="L264" s="142"/>
      <c r="M264" s="148"/>
      <c r="T264" s="149"/>
      <c r="AT264" s="144" t="s">
        <v>166</v>
      </c>
      <c r="AU264" s="144" t="s">
        <v>88</v>
      </c>
      <c r="AV264" s="12" t="s">
        <v>88</v>
      </c>
      <c r="AW264" s="12" t="s">
        <v>34</v>
      </c>
      <c r="AX264" s="12" t="s">
        <v>78</v>
      </c>
      <c r="AY264" s="144" t="s">
        <v>156</v>
      </c>
    </row>
    <row r="265" spans="2:65" s="13" customFormat="1" x14ac:dyDescent="0.2">
      <c r="B265" s="150"/>
      <c r="D265" s="143" t="s">
        <v>166</v>
      </c>
      <c r="E265" s="151" t="s">
        <v>1</v>
      </c>
      <c r="F265" s="152" t="s">
        <v>172</v>
      </c>
      <c r="H265" s="153">
        <v>6.4</v>
      </c>
      <c r="I265" s="154"/>
      <c r="L265" s="150"/>
      <c r="M265" s="155"/>
      <c r="T265" s="156"/>
      <c r="AT265" s="151" t="s">
        <v>166</v>
      </c>
      <c r="AU265" s="151" t="s">
        <v>88</v>
      </c>
      <c r="AV265" s="13" t="s">
        <v>164</v>
      </c>
      <c r="AW265" s="13" t="s">
        <v>34</v>
      </c>
      <c r="AX265" s="13" t="s">
        <v>86</v>
      </c>
      <c r="AY265" s="151" t="s">
        <v>156</v>
      </c>
    </row>
    <row r="266" spans="2:65" s="1" customFormat="1" ht="24.2" customHeight="1" x14ac:dyDescent="0.2">
      <c r="B266" s="32"/>
      <c r="C266" s="129" t="s">
        <v>396</v>
      </c>
      <c r="D266" s="129" t="s">
        <v>159</v>
      </c>
      <c r="E266" s="130" t="s">
        <v>397</v>
      </c>
      <c r="F266" s="131" t="s">
        <v>398</v>
      </c>
      <c r="G266" s="132" t="s">
        <v>342</v>
      </c>
      <c r="H266" s="193">
        <f>SUM(J262)/100</f>
        <v>0</v>
      </c>
      <c r="I266" s="134"/>
      <c r="J266" s="135">
        <f>ROUND(I266*H266,2)</f>
        <v>0</v>
      </c>
      <c r="K266" s="131" t="s">
        <v>163</v>
      </c>
      <c r="L266" s="32"/>
      <c r="M266" s="136" t="s">
        <v>1</v>
      </c>
      <c r="N266" s="137" t="s">
        <v>43</v>
      </c>
      <c r="P266" s="138">
        <f>O266*H266</f>
        <v>0</v>
      </c>
      <c r="Q266" s="138">
        <v>0</v>
      </c>
      <c r="R266" s="138">
        <f>Q266*H266</f>
        <v>0</v>
      </c>
      <c r="S266" s="138">
        <v>0</v>
      </c>
      <c r="T266" s="139">
        <f>S266*H266</f>
        <v>0</v>
      </c>
      <c r="AR266" s="140" t="s">
        <v>328</v>
      </c>
      <c r="AT266" s="140" t="s">
        <v>159</v>
      </c>
      <c r="AU266" s="140" t="s">
        <v>88</v>
      </c>
      <c r="AY266" s="17" t="s">
        <v>156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7" t="s">
        <v>86</v>
      </c>
      <c r="BK266" s="141">
        <f>ROUND(I266*H266,2)</f>
        <v>0</v>
      </c>
      <c r="BL266" s="17" t="s">
        <v>328</v>
      </c>
      <c r="BM266" s="140" t="s">
        <v>399</v>
      </c>
    </row>
    <row r="267" spans="2:65" s="1" customFormat="1" ht="24.2" customHeight="1" x14ac:dyDescent="0.2">
      <c r="B267" s="32"/>
      <c r="C267" s="129" t="s">
        <v>400</v>
      </c>
      <c r="D267" s="129" t="s">
        <v>159</v>
      </c>
      <c r="E267" s="130" t="s">
        <v>401</v>
      </c>
      <c r="F267" s="131" t="s">
        <v>402</v>
      </c>
      <c r="G267" s="132" t="s">
        <v>342</v>
      </c>
      <c r="H267" s="193">
        <f>SUM(J262)/100</f>
        <v>0</v>
      </c>
      <c r="I267" s="134"/>
      <c r="J267" s="135">
        <f>ROUND(I267*H267,2)</f>
        <v>0</v>
      </c>
      <c r="K267" s="131" t="s">
        <v>163</v>
      </c>
      <c r="L267" s="32"/>
      <c r="M267" s="136" t="s">
        <v>1</v>
      </c>
      <c r="N267" s="137" t="s">
        <v>43</v>
      </c>
      <c r="P267" s="138">
        <f>O267*H267</f>
        <v>0</v>
      </c>
      <c r="Q267" s="138">
        <v>0</v>
      </c>
      <c r="R267" s="138">
        <f>Q267*H267</f>
        <v>0</v>
      </c>
      <c r="S267" s="138">
        <v>0</v>
      </c>
      <c r="T267" s="139">
        <f>S267*H267</f>
        <v>0</v>
      </c>
      <c r="AR267" s="140" t="s">
        <v>328</v>
      </c>
      <c r="AT267" s="140" t="s">
        <v>159</v>
      </c>
      <c r="AU267" s="140" t="s">
        <v>88</v>
      </c>
      <c r="AY267" s="17" t="s">
        <v>156</v>
      </c>
      <c r="BE267" s="141">
        <f>IF(N267="základní",J267,0)</f>
        <v>0</v>
      </c>
      <c r="BF267" s="141">
        <f>IF(N267="snížená",J267,0)</f>
        <v>0</v>
      </c>
      <c r="BG267" s="141">
        <f>IF(N267="zákl. přenesená",J267,0)</f>
        <v>0</v>
      </c>
      <c r="BH267" s="141">
        <f>IF(N267="sníž. přenesená",J267,0)</f>
        <v>0</v>
      </c>
      <c r="BI267" s="141">
        <f>IF(N267="nulová",J267,0)</f>
        <v>0</v>
      </c>
      <c r="BJ267" s="17" t="s">
        <v>86</v>
      </c>
      <c r="BK267" s="141">
        <f>ROUND(I267*H267,2)</f>
        <v>0</v>
      </c>
      <c r="BL267" s="17" t="s">
        <v>328</v>
      </c>
      <c r="BM267" s="140" t="s">
        <v>403</v>
      </c>
    </row>
    <row r="268" spans="2:65" s="11" customFormat="1" ht="22.9" customHeight="1" x14ac:dyDescent="0.2">
      <c r="B268" s="117"/>
      <c r="D268" s="118" t="s">
        <v>77</v>
      </c>
      <c r="E268" s="127" t="s">
        <v>404</v>
      </c>
      <c r="F268" s="127" t="s">
        <v>405</v>
      </c>
      <c r="I268" s="120"/>
      <c r="J268" s="128">
        <f>BK268</f>
        <v>0</v>
      </c>
      <c r="L268" s="117"/>
      <c r="M268" s="122"/>
      <c r="P268" s="123">
        <f>SUM(P269:P297)</f>
        <v>0</v>
      </c>
      <c r="R268" s="123">
        <f>SUM(R269:R297)</f>
        <v>1.9099999999999998E-3</v>
      </c>
      <c r="T268" s="124">
        <f>SUM(T269:T297)</f>
        <v>7.4109999999999995E-2</v>
      </c>
      <c r="AR268" s="118" t="s">
        <v>88</v>
      </c>
      <c r="AT268" s="125" t="s">
        <v>77</v>
      </c>
      <c r="AU268" s="125" t="s">
        <v>86</v>
      </c>
      <c r="AY268" s="118" t="s">
        <v>156</v>
      </c>
      <c r="BK268" s="126">
        <f>SUM(BK269:BK297)</f>
        <v>0</v>
      </c>
    </row>
    <row r="269" spans="2:65" s="1" customFormat="1" ht="16.5" customHeight="1" x14ac:dyDescent="0.2">
      <c r="B269" s="32"/>
      <c r="C269" s="129" t="s">
        <v>406</v>
      </c>
      <c r="D269" s="129" t="s">
        <v>159</v>
      </c>
      <c r="E269" s="130" t="s">
        <v>407</v>
      </c>
      <c r="F269" s="131" t="s">
        <v>408</v>
      </c>
      <c r="G269" s="132" t="s">
        <v>409</v>
      </c>
      <c r="H269" s="133">
        <v>3</v>
      </c>
      <c r="I269" s="134"/>
      <c r="J269" s="135">
        <f>ROUND(I269*H269,2)</f>
        <v>0</v>
      </c>
      <c r="K269" s="131" t="s">
        <v>163</v>
      </c>
      <c r="L269" s="32"/>
      <c r="M269" s="136" t="s">
        <v>1</v>
      </c>
      <c r="N269" s="137" t="s">
        <v>43</v>
      </c>
      <c r="P269" s="138">
        <f>O269*H269</f>
        <v>0</v>
      </c>
      <c r="Q269" s="138">
        <v>0</v>
      </c>
      <c r="R269" s="138">
        <f>Q269*H269</f>
        <v>0</v>
      </c>
      <c r="S269" s="138">
        <v>1.9460000000000002E-2</v>
      </c>
      <c r="T269" s="139">
        <f>S269*H269</f>
        <v>5.8380000000000001E-2</v>
      </c>
      <c r="AR269" s="140" t="s">
        <v>328</v>
      </c>
      <c r="AT269" s="140" t="s">
        <v>159</v>
      </c>
      <c r="AU269" s="140" t="s">
        <v>88</v>
      </c>
      <c r="AY269" s="17" t="s">
        <v>156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7" t="s">
        <v>86</v>
      </c>
      <c r="BK269" s="141">
        <f>ROUND(I269*H269,2)</f>
        <v>0</v>
      </c>
      <c r="BL269" s="17" t="s">
        <v>328</v>
      </c>
      <c r="BM269" s="140" t="s">
        <v>410</v>
      </c>
    </row>
    <row r="270" spans="2:65" s="12" customFormat="1" x14ac:dyDescent="0.2">
      <c r="B270" s="142"/>
      <c r="D270" s="143" t="s">
        <v>166</v>
      </c>
      <c r="E270" s="144" t="s">
        <v>1</v>
      </c>
      <c r="F270" s="145" t="s">
        <v>411</v>
      </c>
      <c r="H270" s="146">
        <v>3</v>
      </c>
      <c r="I270" s="147"/>
      <c r="L270" s="142"/>
      <c r="M270" s="148"/>
      <c r="T270" s="149"/>
      <c r="AT270" s="144" t="s">
        <v>166</v>
      </c>
      <c r="AU270" s="144" t="s">
        <v>88</v>
      </c>
      <c r="AV270" s="12" t="s">
        <v>88</v>
      </c>
      <c r="AW270" s="12" t="s">
        <v>34</v>
      </c>
      <c r="AX270" s="12" t="s">
        <v>78</v>
      </c>
      <c r="AY270" s="144" t="s">
        <v>156</v>
      </c>
    </row>
    <row r="271" spans="2:65" s="13" customFormat="1" x14ac:dyDescent="0.2">
      <c r="B271" s="150"/>
      <c r="D271" s="143" t="s">
        <v>166</v>
      </c>
      <c r="E271" s="151" t="s">
        <v>1</v>
      </c>
      <c r="F271" s="152" t="s">
        <v>172</v>
      </c>
      <c r="H271" s="153">
        <v>3</v>
      </c>
      <c r="I271" s="154"/>
      <c r="L271" s="150"/>
      <c r="M271" s="155"/>
      <c r="T271" s="156"/>
      <c r="AT271" s="151" t="s">
        <v>166</v>
      </c>
      <c r="AU271" s="151" t="s">
        <v>88</v>
      </c>
      <c r="AV271" s="13" t="s">
        <v>164</v>
      </c>
      <c r="AW271" s="13" t="s">
        <v>34</v>
      </c>
      <c r="AX271" s="13" t="s">
        <v>86</v>
      </c>
      <c r="AY271" s="151" t="s">
        <v>156</v>
      </c>
    </row>
    <row r="272" spans="2:65" s="1" customFormat="1" ht="24.2" customHeight="1" x14ac:dyDescent="0.2">
      <c r="B272" s="32"/>
      <c r="C272" s="129" t="s">
        <v>412</v>
      </c>
      <c r="D272" s="129" t="s">
        <v>159</v>
      </c>
      <c r="E272" s="130" t="s">
        <v>413</v>
      </c>
      <c r="F272" s="131" t="s">
        <v>414</v>
      </c>
      <c r="G272" s="132" t="s">
        <v>409</v>
      </c>
      <c r="H272" s="133">
        <v>1</v>
      </c>
      <c r="I272" s="134"/>
      <c r="J272" s="135">
        <f>ROUND(I272*H272,2)</f>
        <v>0</v>
      </c>
      <c r="K272" s="131" t="s">
        <v>163</v>
      </c>
      <c r="L272" s="32"/>
      <c r="M272" s="136" t="s">
        <v>1</v>
      </c>
      <c r="N272" s="137" t="s">
        <v>43</v>
      </c>
      <c r="P272" s="138">
        <f>O272*H272</f>
        <v>0</v>
      </c>
      <c r="Q272" s="138">
        <v>0</v>
      </c>
      <c r="R272" s="138">
        <f>Q272*H272</f>
        <v>0</v>
      </c>
      <c r="S272" s="138">
        <v>9.1999999999999998E-3</v>
      </c>
      <c r="T272" s="139">
        <f>S272*H272</f>
        <v>9.1999999999999998E-3</v>
      </c>
      <c r="AR272" s="140" t="s">
        <v>328</v>
      </c>
      <c r="AT272" s="140" t="s">
        <v>159</v>
      </c>
      <c r="AU272" s="140" t="s">
        <v>88</v>
      </c>
      <c r="AY272" s="17" t="s">
        <v>156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7" t="s">
        <v>86</v>
      </c>
      <c r="BK272" s="141">
        <f>ROUND(I272*H272,2)</f>
        <v>0</v>
      </c>
      <c r="BL272" s="17" t="s">
        <v>328</v>
      </c>
      <c r="BM272" s="140" t="s">
        <v>415</v>
      </c>
    </row>
    <row r="273" spans="2:65" s="12" customFormat="1" x14ac:dyDescent="0.2">
      <c r="B273" s="142"/>
      <c r="D273" s="143" t="s">
        <v>166</v>
      </c>
      <c r="E273" s="144" t="s">
        <v>1</v>
      </c>
      <c r="F273" s="145" t="s">
        <v>416</v>
      </c>
      <c r="H273" s="146">
        <v>1</v>
      </c>
      <c r="I273" s="147"/>
      <c r="L273" s="142"/>
      <c r="M273" s="148"/>
      <c r="T273" s="149"/>
      <c r="AT273" s="144" t="s">
        <v>166</v>
      </c>
      <c r="AU273" s="144" t="s">
        <v>88</v>
      </c>
      <c r="AV273" s="12" t="s">
        <v>88</v>
      </c>
      <c r="AW273" s="12" t="s">
        <v>34</v>
      </c>
      <c r="AX273" s="12" t="s">
        <v>78</v>
      </c>
      <c r="AY273" s="144" t="s">
        <v>156</v>
      </c>
    </row>
    <row r="274" spans="2:65" s="13" customFormat="1" x14ac:dyDescent="0.2">
      <c r="B274" s="150"/>
      <c r="D274" s="143" t="s">
        <v>166</v>
      </c>
      <c r="E274" s="151" t="s">
        <v>1</v>
      </c>
      <c r="F274" s="152" t="s">
        <v>172</v>
      </c>
      <c r="H274" s="153">
        <v>1</v>
      </c>
      <c r="I274" s="154"/>
      <c r="L274" s="150"/>
      <c r="M274" s="155"/>
      <c r="T274" s="156"/>
      <c r="AT274" s="151" t="s">
        <v>166</v>
      </c>
      <c r="AU274" s="151" t="s">
        <v>88</v>
      </c>
      <c r="AV274" s="13" t="s">
        <v>164</v>
      </c>
      <c r="AW274" s="13" t="s">
        <v>34</v>
      </c>
      <c r="AX274" s="13" t="s">
        <v>86</v>
      </c>
      <c r="AY274" s="151" t="s">
        <v>156</v>
      </c>
    </row>
    <row r="275" spans="2:65" s="1" customFormat="1" ht="16.5" customHeight="1" x14ac:dyDescent="0.2">
      <c r="B275" s="32"/>
      <c r="C275" s="129" t="s">
        <v>417</v>
      </c>
      <c r="D275" s="129" t="s">
        <v>159</v>
      </c>
      <c r="E275" s="130" t="s">
        <v>418</v>
      </c>
      <c r="F275" s="131" t="s">
        <v>419</v>
      </c>
      <c r="G275" s="132" t="s">
        <v>409</v>
      </c>
      <c r="H275" s="133">
        <v>1</v>
      </c>
      <c r="I275" s="134"/>
      <c r="J275" s="135">
        <f>ROUND(I275*H275,2)</f>
        <v>0</v>
      </c>
      <c r="K275" s="131" t="s">
        <v>163</v>
      </c>
      <c r="L275" s="32"/>
      <c r="M275" s="136" t="s">
        <v>1</v>
      </c>
      <c r="N275" s="137" t="s">
        <v>43</v>
      </c>
      <c r="P275" s="138">
        <f>O275*H275</f>
        <v>0</v>
      </c>
      <c r="Q275" s="138">
        <v>4.2999999999999999E-4</v>
      </c>
      <c r="R275" s="138">
        <f>Q275*H275</f>
        <v>4.2999999999999999E-4</v>
      </c>
      <c r="S275" s="138">
        <v>0</v>
      </c>
      <c r="T275" s="139">
        <f>S275*H275</f>
        <v>0</v>
      </c>
      <c r="AR275" s="140" t="s">
        <v>328</v>
      </c>
      <c r="AT275" s="140" t="s">
        <v>159</v>
      </c>
      <c r="AU275" s="140" t="s">
        <v>88</v>
      </c>
      <c r="AY275" s="17" t="s">
        <v>156</v>
      </c>
      <c r="BE275" s="141">
        <f>IF(N275="základní",J275,0)</f>
        <v>0</v>
      </c>
      <c r="BF275" s="141">
        <f>IF(N275="snížená",J275,0)</f>
        <v>0</v>
      </c>
      <c r="BG275" s="141">
        <f>IF(N275="zákl. přenesená",J275,0)</f>
        <v>0</v>
      </c>
      <c r="BH275" s="141">
        <f>IF(N275="sníž. přenesená",J275,0)</f>
        <v>0</v>
      </c>
      <c r="BI275" s="141">
        <f>IF(N275="nulová",J275,0)</f>
        <v>0</v>
      </c>
      <c r="BJ275" s="17" t="s">
        <v>86</v>
      </c>
      <c r="BK275" s="141">
        <f>ROUND(I275*H275,2)</f>
        <v>0</v>
      </c>
      <c r="BL275" s="17" t="s">
        <v>328</v>
      </c>
      <c r="BM275" s="140" t="s">
        <v>420</v>
      </c>
    </row>
    <row r="276" spans="2:65" s="12" customFormat="1" x14ac:dyDescent="0.2">
      <c r="B276" s="142"/>
      <c r="D276" s="143" t="s">
        <v>166</v>
      </c>
      <c r="E276" s="144" t="s">
        <v>1</v>
      </c>
      <c r="F276" s="145" t="s">
        <v>416</v>
      </c>
      <c r="H276" s="146">
        <v>1</v>
      </c>
      <c r="I276" s="147"/>
      <c r="L276" s="142"/>
      <c r="M276" s="148"/>
      <c r="T276" s="149"/>
      <c r="AT276" s="144" t="s">
        <v>166</v>
      </c>
      <c r="AU276" s="144" t="s">
        <v>88</v>
      </c>
      <c r="AV276" s="12" t="s">
        <v>88</v>
      </c>
      <c r="AW276" s="12" t="s">
        <v>34</v>
      </c>
      <c r="AX276" s="12" t="s">
        <v>78</v>
      </c>
      <c r="AY276" s="144" t="s">
        <v>156</v>
      </c>
    </row>
    <row r="277" spans="2:65" s="13" customFormat="1" x14ac:dyDescent="0.2">
      <c r="B277" s="150"/>
      <c r="D277" s="143" t="s">
        <v>166</v>
      </c>
      <c r="E277" s="151" t="s">
        <v>1</v>
      </c>
      <c r="F277" s="152" t="s">
        <v>172</v>
      </c>
      <c r="H277" s="153">
        <v>1</v>
      </c>
      <c r="I277" s="154"/>
      <c r="L277" s="150"/>
      <c r="M277" s="155"/>
      <c r="T277" s="156"/>
      <c r="AT277" s="151" t="s">
        <v>166</v>
      </c>
      <c r="AU277" s="151" t="s">
        <v>88</v>
      </c>
      <c r="AV277" s="13" t="s">
        <v>164</v>
      </c>
      <c r="AW277" s="13" t="s">
        <v>34</v>
      </c>
      <c r="AX277" s="13" t="s">
        <v>86</v>
      </c>
      <c r="AY277" s="151" t="s">
        <v>156</v>
      </c>
    </row>
    <row r="278" spans="2:65" s="1" customFormat="1" ht="24.2" customHeight="1" x14ac:dyDescent="0.2">
      <c r="B278" s="32"/>
      <c r="C278" s="129" t="s">
        <v>421</v>
      </c>
      <c r="D278" s="129" t="s">
        <v>159</v>
      </c>
      <c r="E278" s="130" t="s">
        <v>422</v>
      </c>
      <c r="F278" s="131" t="s">
        <v>423</v>
      </c>
      <c r="G278" s="132" t="s">
        <v>409</v>
      </c>
      <c r="H278" s="133">
        <v>4</v>
      </c>
      <c r="I278" s="134"/>
      <c r="J278" s="135">
        <f>ROUND(I278*H278,2)</f>
        <v>0</v>
      </c>
      <c r="K278" s="131" t="s">
        <v>163</v>
      </c>
      <c r="L278" s="32"/>
      <c r="M278" s="136" t="s">
        <v>1</v>
      </c>
      <c r="N278" s="137" t="s">
        <v>43</v>
      </c>
      <c r="P278" s="138">
        <f>O278*H278</f>
        <v>0</v>
      </c>
      <c r="Q278" s="138">
        <v>2.4000000000000001E-4</v>
      </c>
      <c r="R278" s="138">
        <f>Q278*H278</f>
        <v>9.6000000000000002E-4</v>
      </c>
      <c r="S278" s="138">
        <v>0</v>
      </c>
      <c r="T278" s="139">
        <f>S278*H278</f>
        <v>0</v>
      </c>
      <c r="AR278" s="140" t="s">
        <v>328</v>
      </c>
      <c r="AT278" s="140" t="s">
        <v>159</v>
      </c>
      <c r="AU278" s="140" t="s">
        <v>88</v>
      </c>
      <c r="AY278" s="17" t="s">
        <v>156</v>
      </c>
      <c r="BE278" s="141">
        <f>IF(N278="základní",J278,0)</f>
        <v>0</v>
      </c>
      <c r="BF278" s="141">
        <f>IF(N278="snížená",J278,0)</f>
        <v>0</v>
      </c>
      <c r="BG278" s="141">
        <f>IF(N278="zákl. přenesená",J278,0)</f>
        <v>0</v>
      </c>
      <c r="BH278" s="141">
        <f>IF(N278="sníž. přenesená",J278,0)</f>
        <v>0</v>
      </c>
      <c r="BI278" s="141">
        <f>IF(N278="nulová",J278,0)</f>
        <v>0</v>
      </c>
      <c r="BJ278" s="17" t="s">
        <v>86</v>
      </c>
      <c r="BK278" s="141">
        <f>ROUND(I278*H278,2)</f>
        <v>0</v>
      </c>
      <c r="BL278" s="17" t="s">
        <v>328</v>
      </c>
      <c r="BM278" s="140" t="s">
        <v>424</v>
      </c>
    </row>
    <row r="279" spans="2:65" s="12" customFormat="1" x14ac:dyDescent="0.2">
      <c r="B279" s="142"/>
      <c r="D279" s="143" t="s">
        <v>166</v>
      </c>
      <c r="E279" s="144" t="s">
        <v>1</v>
      </c>
      <c r="F279" s="145" t="s">
        <v>164</v>
      </c>
      <c r="H279" s="146">
        <v>4</v>
      </c>
      <c r="I279" s="147"/>
      <c r="L279" s="142"/>
      <c r="M279" s="148"/>
      <c r="T279" s="149"/>
      <c r="AT279" s="144" t="s">
        <v>166</v>
      </c>
      <c r="AU279" s="144" t="s">
        <v>88</v>
      </c>
      <c r="AV279" s="12" t="s">
        <v>88</v>
      </c>
      <c r="AW279" s="12" t="s">
        <v>34</v>
      </c>
      <c r="AX279" s="12" t="s">
        <v>78</v>
      </c>
      <c r="AY279" s="144" t="s">
        <v>156</v>
      </c>
    </row>
    <row r="280" spans="2:65" s="13" customFormat="1" x14ac:dyDescent="0.2">
      <c r="B280" s="150"/>
      <c r="D280" s="143" t="s">
        <v>166</v>
      </c>
      <c r="E280" s="151" t="s">
        <v>1</v>
      </c>
      <c r="F280" s="152" t="s">
        <v>172</v>
      </c>
      <c r="H280" s="153">
        <v>4</v>
      </c>
      <c r="I280" s="154"/>
      <c r="L280" s="150"/>
      <c r="M280" s="155"/>
      <c r="T280" s="156"/>
      <c r="AT280" s="151" t="s">
        <v>166</v>
      </c>
      <c r="AU280" s="151" t="s">
        <v>88</v>
      </c>
      <c r="AV280" s="13" t="s">
        <v>164</v>
      </c>
      <c r="AW280" s="13" t="s">
        <v>34</v>
      </c>
      <c r="AX280" s="13" t="s">
        <v>86</v>
      </c>
      <c r="AY280" s="151" t="s">
        <v>156</v>
      </c>
    </row>
    <row r="281" spans="2:65" s="1" customFormat="1" ht="16.5" customHeight="1" x14ac:dyDescent="0.2">
      <c r="B281" s="32"/>
      <c r="C281" s="129" t="s">
        <v>425</v>
      </c>
      <c r="D281" s="129" t="s">
        <v>159</v>
      </c>
      <c r="E281" s="130" t="s">
        <v>426</v>
      </c>
      <c r="F281" s="131" t="s">
        <v>427</v>
      </c>
      <c r="G281" s="132" t="s">
        <v>409</v>
      </c>
      <c r="H281" s="133">
        <v>2</v>
      </c>
      <c r="I281" s="134"/>
      <c r="J281" s="135">
        <f>ROUND(I281*H281,2)</f>
        <v>0</v>
      </c>
      <c r="K281" s="131" t="s">
        <v>163</v>
      </c>
      <c r="L281" s="32"/>
      <c r="M281" s="136" t="s">
        <v>1</v>
      </c>
      <c r="N281" s="137" t="s">
        <v>43</v>
      </c>
      <c r="P281" s="138">
        <f>O281*H281</f>
        <v>0</v>
      </c>
      <c r="Q281" s="138">
        <v>0</v>
      </c>
      <c r="R281" s="138">
        <f>Q281*H281</f>
        <v>0</v>
      </c>
      <c r="S281" s="138">
        <v>1.56E-3</v>
      </c>
      <c r="T281" s="139">
        <f>S281*H281</f>
        <v>3.1199999999999999E-3</v>
      </c>
      <c r="AR281" s="140" t="s">
        <v>328</v>
      </c>
      <c r="AT281" s="140" t="s">
        <v>159</v>
      </c>
      <c r="AU281" s="140" t="s">
        <v>88</v>
      </c>
      <c r="AY281" s="17" t="s">
        <v>156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7" t="s">
        <v>86</v>
      </c>
      <c r="BK281" s="141">
        <f>ROUND(I281*H281,2)</f>
        <v>0</v>
      </c>
      <c r="BL281" s="17" t="s">
        <v>328</v>
      </c>
      <c r="BM281" s="140" t="s">
        <v>428</v>
      </c>
    </row>
    <row r="282" spans="2:65" s="12" customFormat="1" x14ac:dyDescent="0.2">
      <c r="B282" s="142"/>
      <c r="D282" s="143" t="s">
        <v>166</v>
      </c>
      <c r="E282" s="144" t="s">
        <v>1</v>
      </c>
      <c r="F282" s="145" t="s">
        <v>429</v>
      </c>
      <c r="H282" s="146">
        <v>2</v>
      </c>
      <c r="I282" s="147"/>
      <c r="L282" s="142"/>
      <c r="M282" s="148"/>
      <c r="T282" s="149"/>
      <c r="AT282" s="144" t="s">
        <v>166</v>
      </c>
      <c r="AU282" s="144" t="s">
        <v>88</v>
      </c>
      <c r="AV282" s="12" t="s">
        <v>88</v>
      </c>
      <c r="AW282" s="12" t="s">
        <v>34</v>
      </c>
      <c r="AX282" s="12" t="s">
        <v>78</v>
      </c>
      <c r="AY282" s="144" t="s">
        <v>156</v>
      </c>
    </row>
    <row r="283" spans="2:65" s="13" customFormat="1" x14ac:dyDescent="0.2">
      <c r="B283" s="150"/>
      <c r="D283" s="143" t="s">
        <v>166</v>
      </c>
      <c r="E283" s="151" t="s">
        <v>1</v>
      </c>
      <c r="F283" s="152" t="s">
        <v>172</v>
      </c>
      <c r="H283" s="153">
        <v>2</v>
      </c>
      <c r="I283" s="154"/>
      <c r="L283" s="150"/>
      <c r="M283" s="155"/>
      <c r="T283" s="156"/>
      <c r="AT283" s="151" t="s">
        <v>166</v>
      </c>
      <c r="AU283" s="151" t="s">
        <v>88</v>
      </c>
      <c r="AV283" s="13" t="s">
        <v>164</v>
      </c>
      <c r="AW283" s="13" t="s">
        <v>34</v>
      </c>
      <c r="AX283" s="13" t="s">
        <v>86</v>
      </c>
      <c r="AY283" s="151" t="s">
        <v>156</v>
      </c>
    </row>
    <row r="284" spans="2:65" s="1" customFormat="1" ht="16.5" customHeight="1" x14ac:dyDescent="0.2">
      <c r="B284" s="32"/>
      <c r="C284" s="129" t="s">
        <v>430</v>
      </c>
      <c r="D284" s="129" t="s">
        <v>159</v>
      </c>
      <c r="E284" s="130" t="s">
        <v>431</v>
      </c>
      <c r="F284" s="131" t="s">
        <v>432</v>
      </c>
      <c r="G284" s="132" t="s">
        <v>409</v>
      </c>
      <c r="H284" s="133">
        <v>1</v>
      </c>
      <c r="I284" s="134"/>
      <c r="J284" s="135">
        <f>ROUND(I284*H284,2)</f>
        <v>0</v>
      </c>
      <c r="K284" s="131" t="s">
        <v>163</v>
      </c>
      <c r="L284" s="32"/>
      <c r="M284" s="136" t="s">
        <v>1</v>
      </c>
      <c r="N284" s="137" t="s">
        <v>43</v>
      </c>
      <c r="P284" s="138">
        <f>O284*H284</f>
        <v>0</v>
      </c>
      <c r="Q284" s="138">
        <v>0</v>
      </c>
      <c r="R284" s="138">
        <f>Q284*H284</f>
        <v>0</v>
      </c>
      <c r="S284" s="138">
        <v>8.5999999999999998E-4</v>
      </c>
      <c r="T284" s="139">
        <f>S284*H284</f>
        <v>8.5999999999999998E-4</v>
      </c>
      <c r="AR284" s="140" t="s">
        <v>328</v>
      </c>
      <c r="AT284" s="140" t="s">
        <v>159</v>
      </c>
      <c r="AU284" s="140" t="s">
        <v>88</v>
      </c>
      <c r="AY284" s="17" t="s">
        <v>156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7" t="s">
        <v>86</v>
      </c>
      <c r="BK284" s="141">
        <f>ROUND(I284*H284,2)</f>
        <v>0</v>
      </c>
      <c r="BL284" s="17" t="s">
        <v>328</v>
      </c>
      <c r="BM284" s="140" t="s">
        <v>433</v>
      </c>
    </row>
    <row r="285" spans="2:65" s="12" customFormat="1" x14ac:dyDescent="0.2">
      <c r="B285" s="142"/>
      <c r="D285" s="143" t="s">
        <v>166</v>
      </c>
      <c r="E285" s="144" t="s">
        <v>1</v>
      </c>
      <c r="F285" s="145" t="s">
        <v>416</v>
      </c>
      <c r="H285" s="146">
        <v>1</v>
      </c>
      <c r="I285" s="147"/>
      <c r="L285" s="142"/>
      <c r="M285" s="148"/>
      <c r="T285" s="149"/>
      <c r="AT285" s="144" t="s">
        <v>166</v>
      </c>
      <c r="AU285" s="144" t="s">
        <v>88</v>
      </c>
      <c r="AV285" s="12" t="s">
        <v>88</v>
      </c>
      <c r="AW285" s="12" t="s">
        <v>34</v>
      </c>
      <c r="AX285" s="12" t="s">
        <v>78</v>
      </c>
      <c r="AY285" s="144" t="s">
        <v>156</v>
      </c>
    </row>
    <row r="286" spans="2:65" s="13" customFormat="1" x14ac:dyDescent="0.2">
      <c r="B286" s="150"/>
      <c r="D286" s="143" t="s">
        <v>166</v>
      </c>
      <c r="E286" s="151" t="s">
        <v>1</v>
      </c>
      <c r="F286" s="152" t="s">
        <v>172</v>
      </c>
      <c r="H286" s="153">
        <v>1</v>
      </c>
      <c r="I286" s="154"/>
      <c r="L286" s="150"/>
      <c r="M286" s="155"/>
      <c r="T286" s="156"/>
      <c r="AT286" s="151" t="s">
        <v>166</v>
      </c>
      <c r="AU286" s="151" t="s">
        <v>88</v>
      </c>
      <c r="AV286" s="13" t="s">
        <v>164</v>
      </c>
      <c r="AW286" s="13" t="s">
        <v>34</v>
      </c>
      <c r="AX286" s="13" t="s">
        <v>86</v>
      </c>
      <c r="AY286" s="151" t="s">
        <v>156</v>
      </c>
    </row>
    <row r="287" spans="2:65" s="1" customFormat="1" ht="16.5" customHeight="1" x14ac:dyDescent="0.2">
      <c r="B287" s="32"/>
      <c r="C287" s="129" t="s">
        <v>434</v>
      </c>
      <c r="D287" s="129" t="s">
        <v>159</v>
      </c>
      <c r="E287" s="130" t="s">
        <v>435</v>
      </c>
      <c r="F287" s="131" t="s">
        <v>436</v>
      </c>
      <c r="G287" s="132" t="s">
        <v>176</v>
      </c>
      <c r="H287" s="133">
        <v>3</v>
      </c>
      <c r="I287" s="134"/>
      <c r="J287" s="135">
        <f>ROUND(I287*H287,2)</f>
        <v>0</v>
      </c>
      <c r="K287" s="131" t="s">
        <v>163</v>
      </c>
      <c r="L287" s="32"/>
      <c r="M287" s="136" t="s">
        <v>1</v>
      </c>
      <c r="N287" s="137" t="s">
        <v>43</v>
      </c>
      <c r="P287" s="138">
        <f>O287*H287</f>
        <v>0</v>
      </c>
      <c r="Q287" s="138">
        <v>0</v>
      </c>
      <c r="R287" s="138">
        <f>Q287*H287</f>
        <v>0</v>
      </c>
      <c r="S287" s="138">
        <v>8.4999999999999995E-4</v>
      </c>
      <c r="T287" s="139">
        <f>S287*H287</f>
        <v>2.5499999999999997E-3</v>
      </c>
      <c r="AR287" s="140" t="s">
        <v>328</v>
      </c>
      <c r="AT287" s="140" t="s">
        <v>159</v>
      </c>
      <c r="AU287" s="140" t="s">
        <v>88</v>
      </c>
      <c r="AY287" s="17" t="s">
        <v>156</v>
      </c>
      <c r="BE287" s="141">
        <f>IF(N287="základní",J287,0)</f>
        <v>0</v>
      </c>
      <c r="BF287" s="141">
        <f>IF(N287="snížená",J287,0)</f>
        <v>0</v>
      </c>
      <c r="BG287" s="141">
        <f>IF(N287="zákl. přenesená",J287,0)</f>
        <v>0</v>
      </c>
      <c r="BH287" s="141">
        <f>IF(N287="sníž. přenesená",J287,0)</f>
        <v>0</v>
      </c>
      <c r="BI287" s="141">
        <f>IF(N287="nulová",J287,0)</f>
        <v>0</v>
      </c>
      <c r="BJ287" s="17" t="s">
        <v>86</v>
      </c>
      <c r="BK287" s="141">
        <f>ROUND(I287*H287,2)</f>
        <v>0</v>
      </c>
      <c r="BL287" s="17" t="s">
        <v>328</v>
      </c>
      <c r="BM287" s="140" t="s">
        <v>437</v>
      </c>
    </row>
    <row r="288" spans="2:65" s="12" customFormat="1" x14ac:dyDescent="0.2">
      <c r="B288" s="142"/>
      <c r="D288" s="143" t="s">
        <v>166</v>
      </c>
      <c r="E288" s="144" t="s">
        <v>1</v>
      </c>
      <c r="F288" s="145" t="s">
        <v>233</v>
      </c>
      <c r="H288" s="146">
        <v>3</v>
      </c>
      <c r="I288" s="147"/>
      <c r="L288" s="142"/>
      <c r="M288" s="148"/>
      <c r="T288" s="149"/>
      <c r="AT288" s="144" t="s">
        <v>166</v>
      </c>
      <c r="AU288" s="144" t="s">
        <v>88</v>
      </c>
      <c r="AV288" s="12" t="s">
        <v>88</v>
      </c>
      <c r="AW288" s="12" t="s">
        <v>34</v>
      </c>
      <c r="AX288" s="12" t="s">
        <v>78</v>
      </c>
      <c r="AY288" s="144" t="s">
        <v>156</v>
      </c>
    </row>
    <row r="289" spans="2:65" s="13" customFormat="1" x14ac:dyDescent="0.2">
      <c r="B289" s="150"/>
      <c r="D289" s="143" t="s">
        <v>166</v>
      </c>
      <c r="E289" s="151" t="s">
        <v>1</v>
      </c>
      <c r="F289" s="152" t="s">
        <v>172</v>
      </c>
      <c r="H289" s="153">
        <v>3</v>
      </c>
      <c r="I289" s="154"/>
      <c r="L289" s="150"/>
      <c r="M289" s="155"/>
      <c r="T289" s="156"/>
      <c r="AT289" s="151" t="s">
        <v>166</v>
      </c>
      <c r="AU289" s="151" t="s">
        <v>88</v>
      </c>
      <c r="AV289" s="13" t="s">
        <v>164</v>
      </c>
      <c r="AW289" s="13" t="s">
        <v>34</v>
      </c>
      <c r="AX289" s="13" t="s">
        <v>86</v>
      </c>
      <c r="AY289" s="151" t="s">
        <v>156</v>
      </c>
    </row>
    <row r="290" spans="2:65" s="1" customFormat="1" ht="24.2" customHeight="1" x14ac:dyDescent="0.2">
      <c r="B290" s="32"/>
      <c r="C290" s="129" t="s">
        <v>438</v>
      </c>
      <c r="D290" s="129" t="s">
        <v>159</v>
      </c>
      <c r="E290" s="130" t="s">
        <v>439</v>
      </c>
      <c r="F290" s="131" t="s">
        <v>440</v>
      </c>
      <c r="G290" s="132" t="s">
        <v>176</v>
      </c>
      <c r="H290" s="133">
        <v>1</v>
      </c>
      <c r="I290" s="134"/>
      <c r="J290" s="135">
        <f>ROUND(I290*H290,2)</f>
        <v>0</v>
      </c>
      <c r="K290" s="131" t="s">
        <v>163</v>
      </c>
      <c r="L290" s="32"/>
      <c r="M290" s="136" t="s">
        <v>1</v>
      </c>
      <c r="N290" s="137" t="s">
        <v>43</v>
      </c>
      <c r="P290" s="138">
        <f>O290*H290</f>
        <v>0</v>
      </c>
      <c r="Q290" s="138">
        <v>2.4000000000000001E-4</v>
      </c>
      <c r="R290" s="138">
        <f>Q290*H290</f>
        <v>2.4000000000000001E-4</v>
      </c>
      <c r="S290" s="138">
        <v>0</v>
      </c>
      <c r="T290" s="139">
        <f>S290*H290</f>
        <v>0</v>
      </c>
      <c r="AR290" s="140" t="s">
        <v>328</v>
      </c>
      <c r="AT290" s="140" t="s">
        <v>159</v>
      </c>
      <c r="AU290" s="140" t="s">
        <v>88</v>
      </c>
      <c r="AY290" s="17" t="s">
        <v>156</v>
      </c>
      <c r="BE290" s="141">
        <f>IF(N290="základní",J290,0)</f>
        <v>0</v>
      </c>
      <c r="BF290" s="141">
        <f>IF(N290="snížená",J290,0)</f>
        <v>0</v>
      </c>
      <c r="BG290" s="141">
        <f>IF(N290="zákl. přenesená",J290,0)</f>
        <v>0</v>
      </c>
      <c r="BH290" s="141">
        <f>IF(N290="sníž. přenesená",J290,0)</f>
        <v>0</v>
      </c>
      <c r="BI290" s="141">
        <f>IF(N290="nulová",J290,0)</f>
        <v>0</v>
      </c>
      <c r="BJ290" s="17" t="s">
        <v>86</v>
      </c>
      <c r="BK290" s="141">
        <f>ROUND(I290*H290,2)</f>
        <v>0</v>
      </c>
      <c r="BL290" s="17" t="s">
        <v>328</v>
      </c>
      <c r="BM290" s="140" t="s">
        <v>441</v>
      </c>
    </row>
    <row r="291" spans="2:65" s="12" customFormat="1" x14ac:dyDescent="0.2">
      <c r="B291" s="142"/>
      <c r="D291" s="143" t="s">
        <v>166</v>
      </c>
      <c r="E291" s="144" t="s">
        <v>1</v>
      </c>
      <c r="F291" s="145" t="s">
        <v>86</v>
      </c>
      <c r="H291" s="146">
        <v>1</v>
      </c>
      <c r="I291" s="147"/>
      <c r="L291" s="142"/>
      <c r="M291" s="148"/>
      <c r="T291" s="149"/>
      <c r="AT291" s="144" t="s">
        <v>166</v>
      </c>
      <c r="AU291" s="144" t="s">
        <v>88</v>
      </c>
      <c r="AV291" s="12" t="s">
        <v>88</v>
      </c>
      <c r="AW291" s="12" t="s">
        <v>34</v>
      </c>
      <c r="AX291" s="12" t="s">
        <v>78</v>
      </c>
      <c r="AY291" s="144" t="s">
        <v>156</v>
      </c>
    </row>
    <row r="292" spans="2:65" s="13" customFormat="1" x14ac:dyDescent="0.2">
      <c r="B292" s="150"/>
      <c r="D292" s="143" t="s">
        <v>166</v>
      </c>
      <c r="E292" s="151" t="s">
        <v>1</v>
      </c>
      <c r="F292" s="152" t="s">
        <v>172</v>
      </c>
      <c r="H292" s="153">
        <v>1</v>
      </c>
      <c r="I292" s="154"/>
      <c r="L292" s="150"/>
      <c r="M292" s="155"/>
      <c r="T292" s="156"/>
      <c r="AT292" s="151" t="s">
        <v>166</v>
      </c>
      <c r="AU292" s="151" t="s">
        <v>88</v>
      </c>
      <c r="AV292" s="13" t="s">
        <v>164</v>
      </c>
      <c r="AW292" s="13" t="s">
        <v>34</v>
      </c>
      <c r="AX292" s="13" t="s">
        <v>86</v>
      </c>
      <c r="AY292" s="151" t="s">
        <v>156</v>
      </c>
    </row>
    <row r="293" spans="2:65" s="1" customFormat="1" ht="24.2" customHeight="1" x14ac:dyDescent="0.2">
      <c r="B293" s="32"/>
      <c r="C293" s="129" t="s">
        <v>442</v>
      </c>
      <c r="D293" s="129" t="s">
        <v>159</v>
      </c>
      <c r="E293" s="130" t="s">
        <v>443</v>
      </c>
      <c r="F293" s="131" t="s">
        <v>444</v>
      </c>
      <c r="G293" s="132" t="s">
        <v>176</v>
      </c>
      <c r="H293" s="133">
        <v>1</v>
      </c>
      <c r="I293" s="134"/>
      <c r="J293" s="135">
        <f>ROUND(I293*H293,2)</f>
        <v>0</v>
      </c>
      <c r="K293" s="131" t="s">
        <v>163</v>
      </c>
      <c r="L293" s="32"/>
      <c r="M293" s="136" t="s">
        <v>1</v>
      </c>
      <c r="N293" s="137" t="s">
        <v>43</v>
      </c>
      <c r="P293" s="138">
        <f>O293*H293</f>
        <v>0</v>
      </c>
      <c r="Q293" s="138">
        <v>2.7999999999999998E-4</v>
      </c>
      <c r="R293" s="138">
        <f>Q293*H293</f>
        <v>2.7999999999999998E-4</v>
      </c>
      <c r="S293" s="138">
        <v>0</v>
      </c>
      <c r="T293" s="139">
        <f>S293*H293</f>
        <v>0</v>
      </c>
      <c r="AR293" s="140" t="s">
        <v>328</v>
      </c>
      <c r="AT293" s="140" t="s">
        <v>159</v>
      </c>
      <c r="AU293" s="140" t="s">
        <v>88</v>
      </c>
      <c r="AY293" s="17" t="s">
        <v>156</v>
      </c>
      <c r="BE293" s="141">
        <f>IF(N293="základní",J293,0)</f>
        <v>0</v>
      </c>
      <c r="BF293" s="141">
        <f>IF(N293="snížená",J293,0)</f>
        <v>0</v>
      </c>
      <c r="BG293" s="141">
        <f>IF(N293="zákl. přenesená",J293,0)</f>
        <v>0</v>
      </c>
      <c r="BH293" s="141">
        <f>IF(N293="sníž. přenesená",J293,0)</f>
        <v>0</v>
      </c>
      <c r="BI293" s="141">
        <f>IF(N293="nulová",J293,0)</f>
        <v>0</v>
      </c>
      <c r="BJ293" s="17" t="s">
        <v>86</v>
      </c>
      <c r="BK293" s="141">
        <f>ROUND(I293*H293,2)</f>
        <v>0</v>
      </c>
      <c r="BL293" s="17" t="s">
        <v>328</v>
      </c>
      <c r="BM293" s="140" t="s">
        <v>445</v>
      </c>
    </row>
    <row r="294" spans="2:65" s="12" customFormat="1" x14ac:dyDescent="0.2">
      <c r="B294" s="142"/>
      <c r="D294" s="143" t="s">
        <v>166</v>
      </c>
      <c r="E294" s="144" t="s">
        <v>1</v>
      </c>
      <c r="F294" s="145" t="s">
        <v>86</v>
      </c>
      <c r="H294" s="146">
        <v>1</v>
      </c>
      <c r="I294" s="147"/>
      <c r="L294" s="142"/>
      <c r="M294" s="148"/>
      <c r="T294" s="149"/>
      <c r="AT294" s="144" t="s">
        <v>166</v>
      </c>
      <c r="AU294" s="144" t="s">
        <v>88</v>
      </c>
      <c r="AV294" s="12" t="s">
        <v>88</v>
      </c>
      <c r="AW294" s="12" t="s">
        <v>34</v>
      </c>
      <c r="AX294" s="12" t="s">
        <v>78</v>
      </c>
      <c r="AY294" s="144" t="s">
        <v>156</v>
      </c>
    </row>
    <row r="295" spans="2:65" s="13" customFormat="1" x14ac:dyDescent="0.2">
      <c r="B295" s="150"/>
      <c r="D295" s="143" t="s">
        <v>166</v>
      </c>
      <c r="E295" s="151" t="s">
        <v>1</v>
      </c>
      <c r="F295" s="152" t="s">
        <v>172</v>
      </c>
      <c r="H295" s="153">
        <v>1</v>
      </c>
      <c r="I295" s="154"/>
      <c r="L295" s="150"/>
      <c r="M295" s="155"/>
      <c r="T295" s="156"/>
      <c r="AT295" s="151" t="s">
        <v>166</v>
      </c>
      <c r="AU295" s="151" t="s">
        <v>88</v>
      </c>
      <c r="AV295" s="13" t="s">
        <v>164</v>
      </c>
      <c r="AW295" s="13" t="s">
        <v>34</v>
      </c>
      <c r="AX295" s="13" t="s">
        <v>86</v>
      </c>
      <c r="AY295" s="151" t="s">
        <v>156</v>
      </c>
    </row>
    <row r="296" spans="2:65" s="1" customFormat="1" ht="24.2" customHeight="1" x14ac:dyDescent="0.2">
      <c r="B296" s="32"/>
      <c r="C296" s="129" t="s">
        <v>446</v>
      </c>
      <c r="D296" s="129" t="s">
        <v>159</v>
      </c>
      <c r="E296" s="130" t="s">
        <v>447</v>
      </c>
      <c r="F296" s="131" t="s">
        <v>448</v>
      </c>
      <c r="G296" s="132" t="s">
        <v>342</v>
      </c>
      <c r="H296" s="193">
        <f>SUM(J293,J290,J287,J284,J281,J278,J275,J272,J269)/100</f>
        <v>0</v>
      </c>
      <c r="I296" s="134"/>
      <c r="J296" s="135">
        <f>ROUND(I296*H296,2)</f>
        <v>0</v>
      </c>
      <c r="K296" s="131" t="s">
        <v>163</v>
      </c>
      <c r="L296" s="32"/>
      <c r="M296" s="136" t="s">
        <v>1</v>
      </c>
      <c r="N296" s="137" t="s">
        <v>43</v>
      </c>
      <c r="P296" s="138">
        <f>O296*H296</f>
        <v>0</v>
      </c>
      <c r="Q296" s="138">
        <v>0</v>
      </c>
      <c r="R296" s="138">
        <f>Q296*H296</f>
        <v>0</v>
      </c>
      <c r="S296" s="138">
        <v>0</v>
      </c>
      <c r="T296" s="139">
        <f>S296*H296</f>
        <v>0</v>
      </c>
      <c r="AR296" s="140" t="s">
        <v>328</v>
      </c>
      <c r="AT296" s="140" t="s">
        <v>159</v>
      </c>
      <c r="AU296" s="140" t="s">
        <v>88</v>
      </c>
      <c r="AY296" s="17" t="s">
        <v>156</v>
      </c>
      <c r="BE296" s="141">
        <f>IF(N296="základní",J296,0)</f>
        <v>0</v>
      </c>
      <c r="BF296" s="141">
        <f>IF(N296="snížená",J296,0)</f>
        <v>0</v>
      </c>
      <c r="BG296" s="141">
        <f>IF(N296="zákl. přenesená",J296,0)</f>
        <v>0</v>
      </c>
      <c r="BH296" s="141">
        <f>IF(N296="sníž. přenesená",J296,0)</f>
        <v>0</v>
      </c>
      <c r="BI296" s="141">
        <f>IF(N296="nulová",J296,0)</f>
        <v>0</v>
      </c>
      <c r="BJ296" s="17" t="s">
        <v>86</v>
      </c>
      <c r="BK296" s="141">
        <f>ROUND(I296*H296,2)</f>
        <v>0</v>
      </c>
      <c r="BL296" s="17" t="s">
        <v>328</v>
      </c>
      <c r="BM296" s="140" t="s">
        <v>449</v>
      </c>
    </row>
    <row r="297" spans="2:65" s="1" customFormat="1" ht="24.2" customHeight="1" x14ac:dyDescent="0.2">
      <c r="B297" s="32"/>
      <c r="C297" s="129" t="s">
        <v>450</v>
      </c>
      <c r="D297" s="129" t="s">
        <v>159</v>
      </c>
      <c r="E297" s="130" t="s">
        <v>451</v>
      </c>
      <c r="F297" s="131" t="s">
        <v>452</v>
      </c>
      <c r="G297" s="132" t="s">
        <v>342</v>
      </c>
      <c r="H297" s="193">
        <f>SUM(J293,J290,J287,J284,J281,J278,J275,J272,J269)/100</f>
        <v>0</v>
      </c>
      <c r="I297" s="134"/>
      <c r="J297" s="135">
        <f>ROUND(I297*H297,2)</f>
        <v>0</v>
      </c>
      <c r="K297" s="131" t="s">
        <v>163</v>
      </c>
      <c r="L297" s="32"/>
      <c r="M297" s="136" t="s">
        <v>1</v>
      </c>
      <c r="N297" s="137" t="s">
        <v>43</v>
      </c>
      <c r="P297" s="138">
        <f>O297*H297</f>
        <v>0</v>
      </c>
      <c r="Q297" s="138">
        <v>0</v>
      </c>
      <c r="R297" s="138">
        <f>Q297*H297</f>
        <v>0</v>
      </c>
      <c r="S297" s="138">
        <v>0</v>
      </c>
      <c r="T297" s="139">
        <f>S297*H297</f>
        <v>0</v>
      </c>
      <c r="AR297" s="140" t="s">
        <v>328</v>
      </c>
      <c r="AT297" s="140" t="s">
        <v>159</v>
      </c>
      <c r="AU297" s="140" t="s">
        <v>88</v>
      </c>
      <c r="AY297" s="17" t="s">
        <v>156</v>
      </c>
      <c r="BE297" s="141">
        <f>IF(N297="základní",J297,0)</f>
        <v>0</v>
      </c>
      <c r="BF297" s="141">
        <f>IF(N297="snížená",J297,0)</f>
        <v>0</v>
      </c>
      <c r="BG297" s="141">
        <f>IF(N297="zákl. přenesená",J297,0)</f>
        <v>0</v>
      </c>
      <c r="BH297" s="141">
        <f>IF(N297="sníž. přenesená",J297,0)</f>
        <v>0</v>
      </c>
      <c r="BI297" s="141">
        <f>IF(N297="nulová",J297,0)</f>
        <v>0</v>
      </c>
      <c r="BJ297" s="17" t="s">
        <v>86</v>
      </c>
      <c r="BK297" s="141">
        <f>ROUND(I297*H297,2)</f>
        <v>0</v>
      </c>
      <c r="BL297" s="17" t="s">
        <v>328</v>
      </c>
      <c r="BM297" s="140" t="s">
        <v>453</v>
      </c>
    </row>
    <row r="298" spans="2:65" s="11" customFormat="1" ht="22.9" customHeight="1" x14ac:dyDescent="0.2">
      <c r="B298" s="117"/>
      <c r="D298" s="118" t="s">
        <v>77</v>
      </c>
      <c r="E298" s="127" t="s">
        <v>454</v>
      </c>
      <c r="F298" s="127" t="s">
        <v>455</v>
      </c>
      <c r="I298" s="120"/>
      <c r="J298" s="128">
        <f>BK298</f>
        <v>0</v>
      </c>
      <c r="L298" s="117"/>
      <c r="M298" s="122"/>
      <c r="P298" s="123">
        <f>SUM(P299:P319)</f>
        <v>0</v>
      </c>
      <c r="R298" s="123">
        <f>SUM(R299:R319)</f>
        <v>1.9370000000000002E-2</v>
      </c>
      <c r="T298" s="124">
        <f>SUM(T299:T319)</f>
        <v>0</v>
      </c>
      <c r="AR298" s="118" t="s">
        <v>88</v>
      </c>
      <c r="AT298" s="125" t="s">
        <v>77</v>
      </c>
      <c r="AU298" s="125" t="s">
        <v>86</v>
      </c>
      <c r="AY298" s="118" t="s">
        <v>156</v>
      </c>
      <c r="BK298" s="126">
        <f>SUM(BK299:BK319)</f>
        <v>0</v>
      </c>
    </row>
    <row r="299" spans="2:65" s="1" customFormat="1" ht="24.2" customHeight="1" x14ac:dyDescent="0.2">
      <c r="B299" s="32"/>
      <c r="C299" s="129" t="s">
        <v>456</v>
      </c>
      <c r="D299" s="129" t="s">
        <v>159</v>
      </c>
      <c r="E299" s="130" t="s">
        <v>457</v>
      </c>
      <c r="F299" s="131" t="s">
        <v>458</v>
      </c>
      <c r="G299" s="132" t="s">
        <v>182</v>
      </c>
      <c r="H299" s="133">
        <v>6</v>
      </c>
      <c r="I299" s="134"/>
      <c r="J299" s="135">
        <f>ROUND(I299*H299,2)</f>
        <v>0</v>
      </c>
      <c r="K299" s="131" t="s">
        <v>163</v>
      </c>
      <c r="L299" s="32"/>
      <c r="M299" s="136" t="s">
        <v>1</v>
      </c>
      <c r="N299" s="137" t="s">
        <v>43</v>
      </c>
      <c r="P299" s="138">
        <f>O299*H299</f>
        <v>0</v>
      </c>
      <c r="Q299" s="138">
        <v>0</v>
      </c>
      <c r="R299" s="138">
        <f>Q299*H299</f>
        <v>0</v>
      </c>
      <c r="S299" s="138">
        <v>0</v>
      </c>
      <c r="T299" s="139">
        <f>S299*H299</f>
        <v>0</v>
      </c>
      <c r="AR299" s="140" t="s">
        <v>328</v>
      </c>
      <c r="AT299" s="140" t="s">
        <v>159</v>
      </c>
      <c r="AU299" s="140" t="s">
        <v>88</v>
      </c>
      <c r="AY299" s="17" t="s">
        <v>156</v>
      </c>
      <c r="BE299" s="141">
        <f>IF(N299="základní",J299,0)</f>
        <v>0</v>
      </c>
      <c r="BF299" s="141">
        <f>IF(N299="snížená",J299,0)</f>
        <v>0</v>
      </c>
      <c r="BG299" s="141">
        <f>IF(N299="zákl. přenesená",J299,0)</f>
        <v>0</v>
      </c>
      <c r="BH299" s="141">
        <f>IF(N299="sníž. přenesená",J299,0)</f>
        <v>0</v>
      </c>
      <c r="BI299" s="141">
        <f>IF(N299="nulová",J299,0)</f>
        <v>0</v>
      </c>
      <c r="BJ299" s="17" t="s">
        <v>86</v>
      </c>
      <c r="BK299" s="141">
        <f>ROUND(I299*H299,2)</f>
        <v>0</v>
      </c>
      <c r="BL299" s="17" t="s">
        <v>328</v>
      </c>
      <c r="BM299" s="140" t="s">
        <v>459</v>
      </c>
    </row>
    <row r="300" spans="2:65" s="12" customFormat="1" x14ac:dyDescent="0.2">
      <c r="B300" s="142"/>
      <c r="D300" s="143" t="s">
        <v>166</v>
      </c>
      <c r="E300" s="144" t="s">
        <v>1</v>
      </c>
      <c r="F300" s="145" t="s">
        <v>460</v>
      </c>
      <c r="H300" s="146">
        <v>6</v>
      </c>
      <c r="I300" s="147"/>
      <c r="L300" s="142"/>
      <c r="M300" s="148"/>
      <c r="T300" s="149"/>
      <c r="AT300" s="144" t="s">
        <v>166</v>
      </c>
      <c r="AU300" s="144" t="s">
        <v>88</v>
      </c>
      <c r="AV300" s="12" t="s">
        <v>88</v>
      </c>
      <c r="AW300" s="12" t="s">
        <v>34</v>
      </c>
      <c r="AX300" s="12" t="s">
        <v>78</v>
      </c>
      <c r="AY300" s="144" t="s">
        <v>156</v>
      </c>
    </row>
    <row r="301" spans="2:65" s="13" customFormat="1" x14ac:dyDescent="0.2">
      <c r="B301" s="150"/>
      <c r="D301" s="143" t="s">
        <v>166</v>
      </c>
      <c r="E301" s="151" t="s">
        <v>1</v>
      </c>
      <c r="F301" s="152" t="s">
        <v>172</v>
      </c>
      <c r="H301" s="153">
        <v>6</v>
      </c>
      <c r="I301" s="154"/>
      <c r="L301" s="150"/>
      <c r="M301" s="155"/>
      <c r="T301" s="156"/>
      <c r="AT301" s="151" t="s">
        <v>166</v>
      </c>
      <c r="AU301" s="151" t="s">
        <v>88</v>
      </c>
      <c r="AV301" s="13" t="s">
        <v>164</v>
      </c>
      <c r="AW301" s="13" t="s">
        <v>34</v>
      </c>
      <c r="AX301" s="13" t="s">
        <v>86</v>
      </c>
      <c r="AY301" s="151" t="s">
        <v>156</v>
      </c>
    </row>
    <row r="302" spans="2:65" s="1" customFormat="1" ht="21.75" customHeight="1" x14ac:dyDescent="0.2">
      <c r="B302" s="32"/>
      <c r="C302" s="170" t="s">
        <v>461</v>
      </c>
      <c r="D302" s="170" t="s">
        <v>462</v>
      </c>
      <c r="E302" s="171" t="s">
        <v>463</v>
      </c>
      <c r="F302" s="172" t="s">
        <v>464</v>
      </c>
      <c r="G302" s="173" t="s">
        <v>182</v>
      </c>
      <c r="H302" s="174">
        <v>6.3</v>
      </c>
      <c r="I302" s="175"/>
      <c r="J302" s="176">
        <f>ROUND(I302*H302,2)</f>
        <v>0</v>
      </c>
      <c r="K302" s="172" t="s">
        <v>163</v>
      </c>
      <c r="L302" s="177"/>
      <c r="M302" s="178" t="s">
        <v>1</v>
      </c>
      <c r="N302" s="179" t="s">
        <v>43</v>
      </c>
      <c r="P302" s="138">
        <f>O302*H302</f>
        <v>0</v>
      </c>
      <c r="Q302" s="138">
        <v>2.0000000000000001E-4</v>
      </c>
      <c r="R302" s="138">
        <f>Q302*H302</f>
        <v>1.2600000000000001E-3</v>
      </c>
      <c r="S302" s="138">
        <v>0</v>
      </c>
      <c r="T302" s="139">
        <f>S302*H302</f>
        <v>0</v>
      </c>
      <c r="AR302" s="140" t="s">
        <v>465</v>
      </c>
      <c r="AT302" s="140" t="s">
        <v>462</v>
      </c>
      <c r="AU302" s="140" t="s">
        <v>88</v>
      </c>
      <c r="AY302" s="17" t="s">
        <v>156</v>
      </c>
      <c r="BE302" s="141">
        <f>IF(N302="základní",J302,0)</f>
        <v>0</v>
      </c>
      <c r="BF302" s="141">
        <f>IF(N302="snížená",J302,0)</f>
        <v>0</v>
      </c>
      <c r="BG302" s="141">
        <f>IF(N302="zákl. přenesená",J302,0)</f>
        <v>0</v>
      </c>
      <c r="BH302" s="141">
        <f>IF(N302="sníž. přenesená",J302,0)</f>
        <v>0</v>
      </c>
      <c r="BI302" s="141">
        <f>IF(N302="nulová",J302,0)</f>
        <v>0</v>
      </c>
      <c r="BJ302" s="17" t="s">
        <v>86</v>
      </c>
      <c r="BK302" s="141">
        <f>ROUND(I302*H302,2)</f>
        <v>0</v>
      </c>
      <c r="BL302" s="17" t="s">
        <v>328</v>
      </c>
      <c r="BM302" s="140" t="s">
        <v>466</v>
      </c>
    </row>
    <row r="303" spans="2:65" s="12" customFormat="1" x14ac:dyDescent="0.2">
      <c r="B303" s="142"/>
      <c r="D303" s="143" t="s">
        <v>166</v>
      </c>
      <c r="F303" s="145" t="s">
        <v>467</v>
      </c>
      <c r="H303" s="146">
        <v>6.3</v>
      </c>
      <c r="I303" s="147"/>
      <c r="L303" s="142"/>
      <c r="M303" s="148"/>
      <c r="T303" s="149"/>
      <c r="AT303" s="144" t="s">
        <v>166</v>
      </c>
      <c r="AU303" s="144" t="s">
        <v>88</v>
      </c>
      <c r="AV303" s="12" t="s">
        <v>88</v>
      </c>
      <c r="AW303" s="12" t="s">
        <v>4</v>
      </c>
      <c r="AX303" s="12" t="s">
        <v>86</v>
      </c>
      <c r="AY303" s="144" t="s">
        <v>156</v>
      </c>
    </row>
    <row r="304" spans="2:65" s="1" customFormat="1" ht="24.2" customHeight="1" x14ac:dyDescent="0.2">
      <c r="B304" s="32"/>
      <c r="C304" s="129" t="s">
        <v>468</v>
      </c>
      <c r="D304" s="129" t="s">
        <v>159</v>
      </c>
      <c r="E304" s="130" t="s">
        <v>469</v>
      </c>
      <c r="F304" s="131" t="s">
        <v>470</v>
      </c>
      <c r="G304" s="132" t="s">
        <v>182</v>
      </c>
      <c r="H304" s="133">
        <v>20</v>
      </c>
      <c r="I304" s="134"/>
      <c r="J304" s="135">
        <f>ROUND(I304*H304,2)</f>
        <v>0</v>
      </c>
      <c r="K304" s="131" t="s">
        <v>163</v>
      </c>
      <c r="L304" s="32"/>
      <c r="M304" s="136" t="s">
        <v>1</v>
      </c>
      <c r="N304" s="137" t="s">
        <v>43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328</v>
      </c>
      <c r="AT304" s="140" t="s">
        <v>159</v>
      </c>
      <c r="AU304" s="140" t="s">
        <v>88</v>
      </c>
      <c r="AY304" s="17" t="s">
        <v>156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7" t="s">
        <v>86</v>
      </c>
      <c r="BK304" s="141">
        <f>ROUND(I304*H304,2)</f>
        <v>0</v>
      </c>
      <c r="BL304" s="17" t="s">
        <v>328</v>
      </c>
      <c r="BM304" s="140" t="s">
        <v>471</v>
      </c>
    </row>
    <row r="305" spans="2:65" s="12" customFormat="1" x14ac:dyDescent="0.2">
      <c r="B305" s="142"/>
      <c r="D305" s="143" t="s">
        <v>166</v>
      </c>
      <c r="E305" s="144" t="s">
        <v>1</v>
      </c>
      <c r="F305" s="145" t="s">
        <v>472</v>
      </c>
      <c r="H305" s="146">
        <v>20</v>
      </c>
      <c r="I305" s="147"/>
      <c r="L305" s="142"/>
      <c r="M305" s="148"/>
      <c r="T305" s="149"/>
      <c r="AT305" s="144" t="s">
        <v>166</v>
      </c>
      <c r="AU305" s="144" t="s">
        <v>88</v>
      </c>
      <c r="AV305" s="12" t="s">
        <v>88</v>
      </c>
      <c r="AW305" s="12" t="s">
        <v>34</v>
      </c>
      <c r="AX305" s="12" t="s">
        <v>78</v>
      </c>
      <c r="AY305" s="144" t="s">
        <v>156</v>
      </c>
    </row>
    <row r="306" spans="2:65" s="13" customFormat="1" x14ac:dyDescent="0.2">
      <c r="B306" s="150"/>
      <c r="D306" s="143" t="s">
        <v>166</v>
      </c>
      <c r="E306" s="151" t="s">
        <v>1</v>
      </c>
      <c r="F306" s="152" t="s">
        <v>172</v>
      </c>
      <c r="H306" s="153">
        <v>20</v>
      </c>
      <c r="I306" s="154"/>
      <c r="L306" s="150"/>
      <c r="M306" s="155"/>
      <c r="T306" s="156"/>
      <c r="AT306" s="151" t="s">
        <v>166</v>
      </c>
      <c r="AU306" s="151" t="s">
        <v>88</v>
      </c>
      <c r="AV306" s="13" t="s">
        <v>164</v>
      </c>
      <c r="AW306" s="13" t="s">
        <v>34</v>
      </c>
      <c r="AX306" s="13" t="s">
        <v>86</v>
      </c>
      <c r="AY306" s="151" t="s">
        <v>156</v>
      </c>
    </row>
    <row r="307" spans="2:65" s="1" customFormat="1" ht="24.2" customHeight="1" x14ac:dyDescent="0.2">
      <c r="B307" s="32"/>
      <c r="C307" s="170" t="s">
        <v>473</v>
      </c>
      <c r="D307" s="170" t="s">
        <v>462</v>
      </c>
      <c r="E307" s="171" t="s">
        <v>474</v>
      </c>
      <c r="F307" s="172" t="s">
        <v>475</v>
      </c>
      <c r="G307" s="173" t="s">
        <v>182</v>
      </c>
      <c r="H307" s="174">
        <v>23</v>
      </c>
      <c r="I307" s="175"/>
      <c r="J307" s="176">
        <f>ROUND(I307*H307,2)</f>
        <v>0</v>
      </c>
      <c r="K307" s="172" t="s">
        <v>163</v>
      </c>
      <c r="L307" s="177"/>
      <c r="M307" s="178" t="s">
        <v>1</v>
      </c>
      <c r="N307" s="179" t="s">
        <v>43</v>
      </c>
      <c r="P307" s="138">
        <f>O307*H307</f>
        <v>0</v>
      </c>
      <c r="Q307" s="138">
        <v>7.6999999999999996E-4</v>
      </c>
      <c r="R307" s="138">
        <f>Q307*H307</f>
        <v>1.771E-2</v>
      </c>
      <c r="S307" s="138">
        <v>0</v>
      </c>
      <c r="T307" s="139">
        <f>S307*H307</f>
        <v>0</v>
      </c>
      <c r="AR307" s="140" t="s">
        <v>465</v>
      </c>
      <c r="AT307" s="140" t="s">
        <v>462</v>
      </c>
      <c r="AU307" s="140" t="s">
        <v>88</v>
      </c>
      <c r="AY307" s="17" t="s">
        <v>156</v>
      </c>
      <c r="BE307" s="141">
        <f>IF(N307="základní",J307,0)</f>
        <v>0</v>
      </c>
      <c r="BF307" s="141">
        <f>IF(N307="snížená",J307,0)</f>
        <v>0</v>
      </c>
      <c r="BG307" s="141">
        <f>IF(N307="zákl. přenesená",J307,0)</f>
        <v>0</v>
      </c>
      <c r="BH307" s="141">
        <f>IF(N307="sníž. přenesená",J307,0)</f>
        <v>0</v>
      </c>
      <c r="BI307" s="141">
        <f>IF(N307="nulová",J307,0)</f>
        <v>0</v>
      </c>
      <c r="BJ307" s="17" t="s">
        <v>86</v>
      </c>
      <c r="BK307" s="141">
        <f>ROUND(I307*H307,2)</f>
        <v>0</v>
      </c>
      <c r="BL307" s="17" t="s">
        <v>328</v>
      </c>
      <c r="BM307" s="140" t="s">
        <v>476</v>
      </c>
    </row>
    <row r="308" spans="2:65" s="12" customFormat="1" x14ac:dyDescent="0.2">
      <c r="B308" s="142"/>
      <c r="D308" s="143" t="s">
        <v>166</v>
      </c>
      <c r="F308" s="145" t="s">
        <v>477</v>
      </c>
      <c r="H308" s="146">
        <v>23</v>
      </c>
      <c r="I308" s="147"/>
      <c r="L308" s="142"/>
      <c r="M308" s="148"/>
      <c r="T308" s="149"/>
      <c r="AT308" s="144" t="s">
        <v>166</v>
      </c>
      <c r="AU308" s="144" t="s">
        <v>88</v>
      </c>
      <c r="AV308" s="12" t="s">
        <v>88</v>
      </c>
      <c r="AW308" s="12" t="s">
        <v>4</v>
      </c>
      <c r="AX308" s="12" t="s">
        <v>86</v>
      </c>
      <c r="AY308" s="144" t="s">
        <v>156</v>
      </c>
    </row>
    <row r="309" spans="2:65" s="1" customFormat="1" ht="24.2" customHeight="1" x14ac:dyDescent="0.2">
      <c r="B309" s="32"/>
      <c r="C309" s="129" t="s">
        <v>478</v>
      </c>
      <c r="D309" s="129" t="s">
        <v>159</v>
      </c>
      <c r="E309" s="130" t="s">
        <v>479</v>
      </c>
      <c r="F309" s="131" t="s">
        <v>480</v>
      </c>
      <c r="G309" s="132" t="s">
        <v>176</v>
      </c>
      <c r="H309" s="133">
        <v>2</v>
      </c>
      <c r="I309" s="134"/>
      <c r="J309" s="135">
        <f t="shared" ref="J309:J319" si="0">ROUND(I309*H309,2)</f>
        <v>0</v>
      </c>
      <c r="K309" s="131" t="s">
        <v>163</v>
      </c>
      <c r="L309" s="32"/>
      <c r="M309" s="136" t="s">
        <v>1</v>
      </c>
      <c r="N309" s="137" t="s">
        <v>43</v>
      </c>
      <c r="P309" s="138">
        <f t="shared" ref="P309:P319" si="1">O309*H309</f>
        <v>0</v>
      </c>
      <c r="Q309" s="138">
        <v>0</v>
      </c>
      <c r="R309" s="138">
        <f t="shared" ref="R309:R319" si="2">Q309*H309</f>
        <v>0</v>
      </c>
      <c r="S309" s="138">
        <v>0</v>
      </c>
      <c r="T309" s="139">
        <f t="shared" ref="T309:T319" si="3">S309*H309</f>
        <v>0</v>
      </c>
      <c r="AR309" s="140" t="s">
        <v>328</v>
      </c>
      <c r="AT309" s="140" t="s">
        <v>159</v>
      </c>
      <c r="AU309" s="140" t="s">
        <v>88</v>
      </c>
      <c r="AY309" s="17" t="s">
        <v>156</v>
      </c>
      <c r="BE309" s="141">
        <f t="shared" ref="BE309:BE319" si="4">IF(N309="základní",J309,0)</f>
        <v>0</v>
      </c>
      <c r="BF309" s="141">
        <f t="shared" ref="BF309:BF319" si="5">IF(N309="snížená",J309,0)</f>
        <v>0</v>
      </c>
      <c r="BG309" s="141">
        <f t="shared" ref="BG309:BG319" si="6">IF(N309="zákl. přenesená",J309,0)</f>
        <v>0</v>
      </c>
      <c r="BH309" s="141">
        <f t="shared" ref="BH309:BH319" si="7">IF(N309="sníž. přenesená",J309,0)</f>
        <v>0</v>
      </c>
      <c r="BI309" s="141">
        <f t="shared" ref="BI309:BI319" si="8">IF(N309="nulová",J309,0)</f>
        <v>0</v>
      </c>
      <c r="BJ309" s="17" t="s">
        <v>86</v>
      </c>
      <c r="BK309" s="141">
        <f t="shared" ref="BK309:BK319" si="9">ROUND(I309*H309,2)</f>
        <v>0</v>
      </c>
      <c r="BL309" s="17" t="s">
        <v>328</v>
      </c>
      <c r="BM309" s="140" t="s">
        <v>481</v>
      </c>
    </row>
    <row r="310" spans="2:65" s="1" customFormat="1" ht="24.2" customHeight="1" x14ac:dyDescent="0.2">
      <c r="B310" s="32"/>
      <c r="C310" s="129" t="s">
        <v>482</v>
      </c>
      <c r="D310" s="129" t="s">
        <v>159</v>
      </c>
      <c r="E310" s="130" t="s">
        <v>483</v>
      </c>
      <c r="F310" s="131" t="s">
        <v>484</v>
      </c>
      <c r="G310" s="132" t="s">
        <v>176</v>
      </c>
      <c r="H310" s="133">
        <v>1</v>
      </c>
      <c r="I310" s="134"/>
      <c r="J310" s="135">
        <f t="shared" si="0"/>
        <v>0</v>
      </c>
      <c r="K310" s="131" t="s">
        <v>163</v>
      </c>
      <c r="L310" s="32"/>
      <c r="M310" s="136" t="s">
        <v>1</v>
      </c>
      <c r="N310" s="137" t="s">
        <v>43</v>
      </c>
      <c r="P310" s="138">
        <f t="shared" si="1"/>
        <v>0</v>
      </c>
      <c r="Q310" s="138">
        <v>0</v>
      </c>
      <c r="R310" s="138">
        <f t="shared" si="2"/>
        <v>0</v>
      </c>
      <c r="S310" s="138">
        <v>0</v>
      </c>
      <c r="T310" s="139">
        <f t="shared" si="3"/>
        <v>0</v>
      </c>
      <c r="AR310" s="140" t="s">
        <v>328</v>
      </c>
      <c r="AT310" s="140" t="s">
        <v>159</v>
      </c>
      <c r="AU310" s="140" t="s">
        <v>88</v>
      </c>
      <c r="AY310" s="17" t="s">
        <v>156</v>
      </c>
      <c r="BE310" s="141">
        <f t="shared" si="4"/>
        <v>0</v>
      </c>
      <c r="BF310" s="141">
        <f t="shared" si="5"/>
        <v>0</v>
      </c>
      <c r="BG310" s="141">
        <f t="shared" si="6"/>
        <v>0</v>
      </c>
      <c r="BH310" s="141">
        <f t="shared" si="7"/>
        <v>0</v>
      </c>
      <c r="BI310" s="141">
        <f t="shared" si="8"/>
        <v>0</v>
      </c>
      <c r="BJ310" s="17" t="s">
        <v>86</v>
      </c>
      <c r="BK310" s="141">
        <f t="shared" si="9"/>
        <v>0</v>
      </c>
      <c r="BL310" s="17" t="s">
        <v>328</v>
      </c>
      <c r="BM310" s="140" t="s">
        <v>485</v>
      </c>
    </row>
    <row r="311" spans="2:65" s="1" customFormat="1" ht="16.5" customHeight="1" x14ac:dyDescent="0.2">
      <c r="B311" s="32"/>
      <c r="C311" s="170" t="s">
        <v>486</v>
      </c>
      <c r="D311" s="170" t="s">
        <v>462</v>
      </c>
      <c r="E311" s="171" t="s">
        <v>487</v>
      </c>
      <c r="F311" s="172" t="s">
        <v>488</v>
      </c>
      <c r="G311" s="173" t="s">
        <v>176</v>
      </c>
      <c r="H311" s="174">
        <v>1</v>
      </c>
      <c r="I311" s="175"/>
      <c r="J311" s="176">
        <f t="shared" si="0"/>
        <v>0</v>
      </c>
      <c r="K311" s="172" t="s">
        <v>163</v>
      </c>
      <c r="L311" s="177"/>
      <c r="M311" s="178" t="s">
        <v>1</v>
      </c>
      <c r="N311" s="179" t="s">
        <v>43</v>
      </c>
      <c r="P311" s="138">
        <f t="shared" si="1"/>
        <v>0</v>
      </c>
      <c r="Q311" s="138">
        <v>4.0000000000000002E-4</v>
      </c>
      <c r="R311" s="138">
        <f t="shared" si="2"/>
        <v>4.0000000000000002E-4</v>
      </c>
      <c r="S311" s="138">
        <v>0</v>
      </c>
      <c r="T311" s="139">
        <f t="shared" si="3"/>
        <v>0</v>
      </c>
      <c r="AR311" s="140" t="s">
        <v>465</v>
      </c>
      <c r="AT311" s="140" t="s">
        <v>462</v>
      </c>
      <c r="AU311" s="140" t="s">
        <v>88</v>
      </c>
      <c r="AY311" s="17" t="s">
        <v>156</v>
      </c>
      <c r="BE311" s="141">
        <f t="shared" si="4"/>
        <v>0</v>
      </c>
      <c r="BF311" s="141">
        <f t="shared" si="5"/>
        <v>0</v>
      </c>
      <c r="BG311" s="141">
        <f t="shared" si="6"/>
        <v>0</v>
      </c>
      <c r="BH311" s="141">
        <f t="shared" si="7"/>
        <v>0</v>
      </c>
      <c r="BI311" s="141">
        <f t="shared" si="8"/>
        <v>0</v>
      </c>
      <c r="BJ311" s="17" t="s">
        <v>86</v>
      </c>
      <c r="BK311" s="141">
        <f t="shared" si="9"/>
        <v>0</v>
      </c>
      <c r="BL311" s="17" t="s">
        <v>328</v>
      </c>
      <c r="BM311" s="140" t="s">
        <v>489</v>
      </c>
    </row>
    <row r="312" spans="2:65" s="1" customFormat="1" ht="24.2" customHeight="1" x14ac:dyDescent="0.2">
      <c r="B312" s="32"/>
      <c r="C312" s="129" t="s">
        <v>490</v>
      </c>
      <c r="D312" s="129" t="s">
        <v>159</v>
      </c>
      <c r="E312" s="130" t="s">
        <v>491</v>
      </c>
      <c r="F312" s="131" t="s">
        <v>492</v>
      </c>
      <c r="G312" s="132" t="s">
        <v>176</v>
      </c>
      <c r="H312" s="133">
        <v>1</v>
      </c>
      <c r="I312" s="134"/>
      <c r="J312" s="135">
        <f t="shared" si="0"/>
        <v>0</v>
      </c>
      <c r="K312" s="131" t="s">
        <v>163</v>
      </c>
      <c r="L312" s="32"/>
      <c r="M312" s="136" t="s">
        <v>1</v>
      </c>
      <c r="N312" s="137" t="s">
        <v>43</v>
      </c>
      <c r="P312" s="138">
        <f t="shared" si="1"/>
        <v>0</v>
      </c>
      <c r="Q312" s="138">
        <v>0</v>
      </c>
      <c r="R312" s="138">
        <f t="shared" si="2"/>
        <v>0</v>
      </c>
      <c r="S312" s="138">
        <v>0</v>
      </c>
      <c r="T312" s="139">
        <f t="shared" si="3"/>
        <v>0</v>
      </c>
      <c r="AR312" s="140" t="s">
        <v>328</v>
      </c>
      <c r="AT312" s="140" t="s">
        <v>159</v>
      </c>
      <c r="AU312" s="140" t="s">
        <v>88</v>
      </c>
      <c r="AY312" s="17" t="s">
        <v>156</v>
      </c>
      <c r="BE312" s="141">
        <f t="shared" si="4"/>
        <v>0</v>
      </c>
      <c r="BF312" s="141">
        <f t="shared" si="5"/>
        <v>0</v>
      </c>
      <c r="BG312" s="141">
        <f t="shared" si="6"/>
        <v>0</v>
      </c>
      <c r="BH312" s="141">
        <f t="shared" si="7"/>
        <v>0</v>
      </c>
      <c r="BI312" s="141">
        <f t="shared" si="8"/>
        <v>0</v>
      </c>
      <c r="BJ312" s="17" t="s">
        <v>86</v>
      </c>
      <c r="BK312" s="141">
        <f t="shared" si="9"/>
        <v>0</v>
      </c>
      <c r="BL312" s="17" t="s">
        <v>328</v>
      </c>
      <c r="BM312" s="140" t="s">
        <v>493</v>
      </c>
    </row>
    <row r="313" spans="2:65" s="1" customFormat="1" ht="24.2" customHeight="1" x14ac:dyDescent="0.2">
      <c r="B313" s="32"/>
      <c r="C313" s="129" t="s">
        <v>494</v>
      </c>
      <c r="D313" s="129" t="s">
        <v>159</v>
      </c>
      <c r="E313" s="130" t="s">
        <v>495</v>
      </c>
      <c r="F313" s="131" t="s">
        <v>496</v>
      </c>
      <c r="G313" s="132" t="s">
        <v>497</v>
      </c>
      <c r="H313" s="133">
        <v>1</v>
      </c>
      <c r="I313" s="134"/>
      <c r="J313" s="135">
        <f t="shared" si="0"/>
        <v>0</v>
      </c>
      <c r="K313" s="131" t="s">
        <v>1</v>
      </c>
      <c r="L313" s="32"/>
      <c r="M313" s="136" t="s">
        <v>1</v>
      </c>
      <c r="N313" s="137" t="s">
        <v>43</v>
      </c>
      <c r="P313" s="138">
        <f t="shared" si="1"/>
        <v>0</v>
      </c>
      <c r="Q313" s="138">
        <v>0</v>
      </c>
      <c r="R313" s="138">
        <f t="shared" si="2"/>
        <v>0</v>
      </c>
      <c r="S313" s="138">
        <v>0</v>
      </c>
      <c r="T313" s="139">
        <f t="shared" si="3"/>
        <v>0</v>
      </c>
      <c r="AR313" s="140" t="s">
        <v>328</v>
      </c>
      <c r="AT313" s="140" t="s">
        <v>159</v>
      </c>
      <c r="AU313" s="140" t="s">
        <v>88</v>
      </c>
      <c r="AY313" s="17" t="s">
        <v>156</v>
      </c>
      <c r="BE313" s="141">
        <f t="shared" si="4"/>
        <v>0</v>
      </c>
      <c r="BF313" s="141">
        <f t="shared" si="5"/>
        <v>0</v>
      </c>
      <c r="BG313" s="141">
        <f t="shared" si="6"/>
        <v>0</v>
      </c>
      <c r="BH313" s="141">
        <f t="shared" si="7"/>
        <v>0</v>
      </c>
      <c r="BI313" s="141">
        <f t="shared" si="8"/>
        <v>0</v>
      </c>
      <c r="BJ313" s="17" t="s">
        <v>86</v>
      </c>
      <c r="BK313" s="141">
        <f t="shared" si="9"/>
        <v>0</v>
      </c>
      <c r="BL313" s="17" t="s">
        <v>328</v>
      </c>
      <c r="BM313" s="140" t="s">
        <v>498</v>
      </c>
    </row>
    <row r="314" spans="2:65" s="1" customFormat="1" ht="24.2" customHeight="1" x14ac:dyDescent="0.2">
      <c r="B314" s="32"/>
      <c r="C314" s="129" t="s">
        <v>499</v>
      </c>
      <c r="D314" s="129" t="s">
        <v>159</v>
      </c>
      <c r="E314" s="130" t="s">
        <v>500</v>
      </c>
      <c r="F314" s="131" t="s">
        <v>501</v>
      </c>
      <c r="G314" s="132" t="s">
        <v>497</v>
      </c>
      <c r="H314" s="133">
        <v>1</v>
      </c>
      <c r="I314" s="134"/>
      <c r="J314" s="135">
        <f t="shared" si="0"/>
        <v>0</v>
      </c>
      <c r="K314" s="131" t="s">
        <v>1</v>
      </c>
      <c r="L314" s="32"/>
      <c r="M314" s="136" t="s">
        <v>1</v>
      </c>
      <c r="N314" s="137" t="s">
        <v>43</v>
      </c>
      <c r="P314" s="138">
        <f t="shared" si="1"/>
        <v>0</v>
      </c>
      <c r="Q314" s="138">
        <v>0</v>
      </c>
      <c r="R314" s="138">
        <f t="shared" si="2"/>
        <v>0</v>
      </c>
      <c r="S314" s="138">
        <v>0</v>
      </c>
      <c r="T314" s="139">
        <f t="shared" si="3"/>
        <v>0</v>
      </c>
      <c r="AR314" s="140" t="s">
        <v>328</v>
      </c>
      <c r="AT314" s="140" t="s">
        <v>159</v>
      </c>
      <c r="AU314" s="140" t="s">
        <v>88</v>
      </c>
      <c r="AY314" s="17" t="s">
        <v>156</v>
      </c>
      <c r="BE314" s="141">
        <f t="shared" si="4"/>
        <v>0</v>
      </c>
      <c r="BF314" s="141">
        <f t="shared" si="5"/>
        <v>0</v>
      </c>
      <c r="BG314" s="141">
        <f t="shared" si="6"/>
        <v>0</v>
      </c>
      <c r="BH314" s="141">
        <f t="shared" si="7"/>
        <v>0</v>
      </c>
      <c r="BI314" s="141">
        <f t="shared" si="8"/>
        <v>0</v>
      </c>
      <c r="BJ314" s="17" t="s">
        <v>86</v>
      </c>
      <c r="BK314" s="141">
        <f t="shared" si="9"/>
        <v>0</v>
      </c>
      <c r="BL314" s="17" t="s">
        <v>328</v>
      </c>
      <c r="BM314" s="140" t="s">
        <v>502</v>
      </c>
    </row>
    <row r="315" spans="2:65" s="1" customFormat="1" ht="24.2" customHeight="1" x14ac:dyDescent="0.2">
      <c r="B315" s="32"/>
      <c r="C315" s="129" t="s">
        <v>503</v>
      </c>
      <c r="D315" s="129" t="s">
        <v>159</v>
      </c>
      <c r="E315" s="130" t="s">
        <v>504</v>
      </c>
      <c r="F315" s="131" t="s">
        <v>505</v>
      </c>
      <c r="G315" s="132" t="s">
        <v>497</v>
      </c>
      <c r="H315" s="133">
        <v>1</v>
      </c>
      <c r="I315" s="134"/>
      <c r="J315" s="135">
        <f t="shared" si="0"/>
        <v>0</v>
      </c>
      <c r="K315" s="131" t="s">
        <v>1</v>
      </c>
      <c r="L315" s="32"/>
      <c r="M315" s="136" t="s">
        <v>1</v>
      </c>
      <c r="N315" s="137" t="s">
        <v>43</v>
      </c>
      <c r="P315" s="138">
        <f t="shared" si="1"/>
        <v>0</v>
      </c>
      <c r="Q315" s="138">
        <v>0</v>
      </c>
      <c r="R315" s="138">
        <f t="shared" si="2"/>
        <v>0</v>
      </c>
      <c r="S315" s="138">
        <v>0</v>
      </c>
      <c r="T315" s="139">
        <f t="shared" si="3"/>
        <v>0</v>
      </c>
      <c r="AR315" s="140" t="s">
        <v>328</v>
      </c>
      <c r="AT315" s="140" t="s">
        <v>159</v>
      </c>
      <c r="AU315" s="140" t="s">
        <v>88</v>
      </c>
      <c r="AY315" s="17" t="s">
        <v>156</v>
      </c>
      <c r="BE315" s="141">
        <f t="shared" si="4"/>
        <v>0</v>
      </c>
      <c r="BF315" s="141">
        <f t="shared" si="5"/>
        <v>0</v>
      </c>
      <c r="BG315" s="141">
        <f t="shared" si="6"/>
        <v>0</v>
      </c>
      <c r="BH315" s="141">
        <f t="shared" si="7"/>
        <v>0</v>
      </c>
      <c r="BI315" s="141">
        <f t="shared" si="8"/>
        <v>0</v>
      </c>
      <c r="BJ315" s="17" t="s">
        <v>86</v>
      </c>
      <c r="BK315" s="141">
        <f t="shared" si="9"/>
        <v>0</v>
      </c>
      <c r="BL315" s="17" t="s">
        <v>328</v>
      </c>
      <c r="BM315" s="140" t="s">
        <v>506</v>
      </c>
    </row>
    <row r="316" spans="2:65" s="1" customFormat="1" ht="24.2" customHeight="1" x14ac:dyDescent="0.2">
      <c r="B316" s="32"/>
      <c r="C316" s="129" t="s">
        <v>507</v>
      </c>
      <c r="D316" s="129" t="s">
        <v>159</v>
      </c>
      <c r="E316" s="130" t="s">
        <v>508</v>
      </c>
      <c r="F316" s="131" t="s">
        <v>509</v>
      </c>
      <c r="G316" s="132" t="s">
        <v>497</v>
      </c>
      <c r="H316" s="133">
        <v>1</v>
      </c>
      <c r="I316" s="134"/>
      <c r="J316" s="135">
        <f t="shared" si="0"/>
        <v>0</v>
      </c>
      <c r="K316" s="131" t="s">
        <v>1</v>
      </c>
      <c r="L316" s="32"/>
      <c r="M316" s="136" t="s">
        <v>1</v>
      </c>
      <c r="N316" s="137" t="s">
        <v>43</v>
      </c>
      <c r="P316" s="138">
        <f t="shared" si="1"/>
        <v>0</v>
      </c>
      <c r="Q316" s="138">
        <v>0</v>
      </c>
      <c r="R316" s="138">
        <f t="shared" si="2"/>
        <v>0</v>
      </c>
      <c r="S316" s="138">
        <v>0</v>
      </c>
      <c r="T316" s="139">
        <f t="shared" si="3"/>
        <v>0</v>
      </c>
      <c r="AR316" s="140" t="s">
        <v>328</v>
      </c>
      <c r="AT316" s="140" t="s">
        <v>159</v>
      </c>
      <c r="AU316" s="140" t="s">
        <v>88</v>
      </c>
      <c r="AY316" s="17" t="s">
        <v>156</v>
      </c>
      <c r="BE316" s="141">
        <f t="shared" si="4"/>
        <v>0</v>
      </c>
      <c r="BF316" s="141">
        <f t="shared" si="5"/>
        <v>0</v>
      </c>
      <c r="BG316" s="141">
        <f t="shared" si="6"/>
        <v>0</v>
      </c>
      <c r="BH316" s="141">
        <f t="shared" si="7"/>
        <v>0</v>
      </c>
      <c r="BI316" s="141">
        <f t="shared" si="8"/>
        <v>0</v>
      </c>
      <c r="BJ316" s="17" t="s">
        <v>86</v>
      </c>
      <c r="BK316" s="141">
        <f t="shared" si="9"/>
        <v>0</v>
      </c>
      <c r="BL316" s="17" t="s">
        <v>328</v>
      </c>
      <c r="BM316" s="140" t="s">
        <v>510</v>
      </c>
    </row>
    <row r="317" spans="2:65" s="1" customFormat="1" ht="24.2" customHeight="1" x14ac:dyDescent="0.2">
      <c r="B317" s="32"/>
      <c r="C317" s="129" t="s">
        <v>511</v>
      </c>
      <c r="D317" s="129" t="s">
        <v>159</v>
      </c>
      <c r="E317" s="130" t="s">
        <v>512</v>
      </c>
      <c r="F317" s="131" t="s">
        <v>513</v>
      </c>
      <c r="G317" s="132" t="s">
        <v>497</v>
      </c>
      <c r="H317" s="133">
        <v>1</v>
      </c>
      <c r="I317" s="134"/>
      <c r="J317" s="135">
        <f t="shared" si="0"/>
        <v>0</v>
      </c>
      <c r="K317" s="131" t="s">
        <v>1</v>
      </c>
      <c r="L317" s="32"/>
      <c r="M317" s="136" t="s">
        <v>1</v>
      </c>
      <c r="N317" s="137" t="s">
        <v>43</v>
      </c>
      <c r="P317" s="138">
        <f t="shared" si="1"/>
        <v>0</v>
      </c>
      <c r="Q317" s="138">
        <v>0</v>
      </c>
      <c r="R317" s="138">
        <f t="shared" si="2"/>
        <v>0</v>
      </c>
      <c r="S317" s="138">
        <v>0</v>
      </c>
      <c r="T317" s="139">
        <f t="shared" si="3"/>
        <v>0</v>
      </c>
      <c r="AR317" s="140" t="s">
        <v>328</v>
      </c>
      <c r="AT317" s="140" t="s">
        <v>159</v>
      </c>
      <c r="AU317" s="140" t="s">
        <v>88</v>
      </c>
      <c r="AY317" s="17" t="s">
        <v>156</v>
      </c>
      <c r="BE317" s="141">
        <f t="shared" si="4"/>
        <v>0</v>
      </c>
      <c r="BF317" s="141">
        <f t="shared" si="5"/>
        <v>0</v>
      </c>
      <c r="BG317" s="141">
        <f t="shared" si="6"/>
        <v>0</v>
      </c>
      <c r="BH317" s="141">
        <f t="shared" si="7"/>
        <v>0</v>
      </c>
      <c r="BI317" s="141">
        <f t="shared" si="8"/>
        <v>0</v>
      </c>
      <c r="BJ317" s="17" t="s">
        <v>86</v>
      </c>
      <c r="BK317" s="141">
        <f t="shared" si="9"/>
        <v>0</v>
      </c>
      <c r="BL317" s="17" t="s">
        <v>328</v>
      </c>
      <c r="BM317" s="140" t="s">
        <v>514</v>
      </c>
    </row>
    <row r="318" spans="2:65" s="1" customFormat="1" ht="24.2" customHeight="1" x14ac:dyDescent="0.2">
      <c r="B318" s="32"/>
      <c r="C318" s="129" t="s">
        <v>515</v>
      </c>
      <c r="D318" s="129" t="s">
        <v>159</v>
      </c>
      <c r="E318" s="130" t="s">
        <v>516</v>
      </c>
      <c r="F318" s="131" t="s">
        <v>517</v>
      </c>
      <c r="G318" s="132" t="s">
        <v>342</v>
      </c>
      <c r="H318" s="193">
        <f>SUM(J317,J316,J315,J314,J313,J312,J311,J310,J309,J307,J304,J302,J299)/100</f>
        <v>0</v>
      </c>
      <c r="I318" s="134"/>
      <c r="J318" s="135">
        <f t="shared" si="0"/>
        <v>0</v>
      </c>
      <c r="K318" s="131" t="s">
        <v>163</v>
      </c>
      <c r="L318" s="32"/>
      <c r="M318" s="136" t="s">
        <v>1</v>
      </c>
      <c r="N318" s="137" t="s">
        <v>43</v>
      </c>
      <c r="P318" s="138">
        <f t="shared" si="1"/>
        <v>0</v>
      </c>
      <c r="Q318" s="138">
        <v>0</v>
      </c>
      <c r="R318" s="138">
        <f t="shared" si="2"/>
        <v>0</v>
      </c>
      <c r="S318" s="138">
        <v>0</v>
      </c>
      <c r="T318" s="139">
        <f t="shared" si="3"/>
        <v>0</v>
      </c>
      <c r="AR318" s="140" t="s">
        <v>328</v>
      </c>
      <c r="AT318" s="140" t="s">
        <v>159</v>
      </c>
      <c r="AU318" s="140" t="s">
        <v>88</v>
      </c>
      <c r="AY318" s="17" t="s">
        <v>156</v>
      </c>
      <c r="BE318" s="141">
        <f t="shared" si="4"/>
        <v>0</v>
      </c>
      <c r="BF318" s="141">
        <f t="shared" si="5"/>
        <v>0</v>
      </c>
      <c r="BG318" s="141">
        <f t="shared" si="6"/>
        <v>0</v>
      </c>
      <c r="BH318" s="141">
        <f t="shared" si="7"/>
        <v>0</v>
      </c>
      <c r="BI318" s="141">
        <f t="shared" si="8"/>
        <v>0</v>
      </c>
      <c r="BJ318" s="17" t="s">
        <v>86</v>
      </c>
      <c r="BK318" s="141">
        <f t="shared" si="9"/>
        <v>0</v>
      </c>
      <c r="BL318" s="17" t="s">
        <v>328</v>
      </c>
      <c r="BM318" s="140" t="s">
        <v>518</v>
      </c>
    </row>
    <row r="319" spans="2:65" s="1" customFormat="1" ht="24.2" customHeight="1" x14ac:dyDescent="0.2">
      <c r="B319" s="32"/>
      <c r="C319" s="129" t="s">
        <v>519</v>
      </c>
      <c r="D319" s="129" t="s">
        <v>159</v>
      </c>
      <c r="E319" s="130" t="s">
        <v>520</v>
      </c>
      <c r="F319" s="131" t="s">
        <v>521</v>
      </c>
      <c r="G319" s="132" t="s">
        <v>342</v>
      </c>
      <c r="H319" s="193">
        <f>SUM(J317,J316,J315,J314,J313,J312,J311,J310,J309,J307,J304,J302,J299)/100</f>
        <v>0</v>
      </c>
      <c r="I319" s="134"/>
      <c r="J319" s="135">
        <f t="shared" si="0"/>
        <v>0</v>
      </c>
      <c r="K319" s="131" t="s">
        <v>163</v>
      </c>
      <c r="L319" s="32"/>
      <c r="M319" s="136" t="s">
        <v>1</v>
      </c>
      <c r="N319" s="137" t="s">
        <v>43</v>
      </c>
      <c r="P319" s="138">
        <f t="shared" si="1"/>
        <v>0</v>
      </c>
      <c r="Q319" s="138">
        <v>0</v>
      </c>
      <c r="R319" s="138">
        <f t="shared" si="2"/>
        <v>0</v>
      </c>
      <c r="S319" s="138">
        <v>0</v>
      </c>
      <c r="T319" s="139">
        <f t="shared" si="3"/>
        <v>0</v>
      </c>
      <c r="AR319" s="140" t="s">
        <v>328</v>
      </c>
      <c r="AT319" s="140" t="s">
        <v>159</v>
      </c>
      <c r="AU319" s="140" t="s">
        <v>88</v>
      </c>
      <c r="AY319" s="17" t="s">
        <v>156</v>
      </c>
      <c r="BE319" s="141">
        <f t="shared" si="4"/>
        <v>0</v>
      </c>
      <c r="BF319" s="141">
        <f t="shared" si="5"/>
        <v>0</v>
      </c>
      <c r="BG319" s="141">
        <f t="shared" si="6"/>
        <v>0</v>
      </c>
      <c r="BH319" s="141">
        <f t="shared" si="7"/>
        <v>0</v>
      </c>
      <c r="BI319" s="141">
        <f t="shared" si="8"/>
        <v>0</v>
      </c>
      <c r="BJ319" s="17" t="s">
        <v>86</v>
      </c>
      <c r="BK319" s="141">
        <f t="shared" si="9"/>
        <v>0</v>
      </c>
      <c r="BL319" s="17" t="s">
        <v>328</v>
      </c>
      <c r="BM319" s="140" t="s">
        <v>522</v>
      </c>
    </row>
    <row r="320" spans="2:65" s="11" customFormat="1" ht="22.9" customHeight="1" x14ac:dyDescent="0.2">
      <c r="B320" s="117"/>
      <c r="D320" s="118" t="s">
        <v>77</v>
      </c>
      <c r="E320" s="127" t="s">
        <v>523</v>
      </c>
      <c r="F320" s="127" t="s">
        <v>524</v>
      </c>
      <c r="I320" s="120"/>
      <c r="J320" s="128">
        <f>BK320</f>
        <v>0</v>
      </c>
      <c r="L320" s="117"/>
      <c r="M320" s="122"/>
      <c r="P320" s="123">
        <f>SUM(P321:P330)</f>
        <v>0</v>
      </c>
      <c r="R320" s="123">
        <f>SUM(R321:R330)</f>
        <v>0</v>
      </c>
      <c r="T320" s="124">
        <f>SUM(T321:T330)</f>
        <v>0.61343048</v>
      </c>
      <c r="AR320" s="118" t="s">
        <v>88</v>
      </c>
      <c r="AT320" s="125" t="s">
        <v>77</v>
      </c>
      <c r="AU320" s="125" t="s">
        <v>86</v>
      </c>
      <c r="AY320" s="118" t="s">
        <v>156</v>
      </c>
      <c r="BK320" s="126">
        <f>SUM(BK321:BK330)</f>
        <v>0</v>
      </c>
    </row>
    <row r="321" spans="2:65" s="1" customFormat="1" ht="37.9" customHeight="1" x14ac:dyDescent="0.2">
      <c r="B321" s="32"/>
      <c r="C321" s="129" t="s">
        <v>525</v>
      </c>
      <c r="D321" s="129" t="s">
        <v>159</v>
      </c>
      <c r="E321" s="130" t="s">
        <v>526</v>
      </c>
      <c r="F321" s="131" t="s">
        <v>527</v>
      </c>
      <c r="G321" s="132" t="s">
        <v>162</v>
      </c>
      <c r="H321" s="133">
        <v>9.1579999999999995</v>
      </c>
      <c r="I321" s="134"/>
      <c r="J321" s="135">
        <f>ROUND(I321*H321,2)</f>
        <v>0</v>
      </c>
      <c r="K321" s="131" t="s">
        <v>163</v>
      </c>
      <c r="L321" s="32"/>
      <c r="M321" s="136" t="s">
        <v>1</v>
      </c>
      <c r="N321" s="137" t="s">
        <v>43</v>
      </c>
      <c r="P321" s="138">
        <f>O321*H321</f>
        <v>0</v>
      </c>
      <c r="Q321" s="138">
        <v>0</v>
      </c>
      <c r="R321" s="138">
        <f>Q321*H321</f>
        <v>0</v>
      </c>
      <c r="S321" s="138">
        <v>1.9560000000000001E-2</v>
      </c>
      <c r="T321" s="139">
        <f>S321*H321</f>
        <v>0.17913048000000001</v>
      </c>
      <c r="AR321" s="140" t="s">
        <v>328</v>
      </c>
      <c r="AT321" s="140" t="s">
        <v>159</v>
      </c>
      <c r="AU321" s="140" t="s">
        <v>88</v>
      </c>
      <c r="AY321" s="17" t="s">
        <v>156</v>
      </c>
      <c r="BE321" s="141">
        <f>IF(N321="základní",J321,0)</f>
        <v>0</v>
      </c>
      <c r="BF321" s="141">
        <f>IF(N321="snížená",J321,0)</f>
        <v>0</v>
      </c>
      <c r="BG321" s="141">
        <f>IF(N321="zákl. přenesená",J321,0)</f>
        <v>0</v>
      </c>
      <c r="BH321" s="141">
        <f>IF(N321="sníž. přenesená",J321,0)</f>
        <v>0</v>
      </c>
      <c r="BI321" s="141">
        <f>IF(N321="nulová",J321,0)</f>
        <v>0</v>
      </c>
      <c r="BJ321" s="17" t="s">
        <v>86</v>
      </c>
      <c r="BK321" s="141">
        <f>ROUND(I321*H321,2)</f>
        <v>0</v>
      </c>
      <c r="BL321" s="17" t="s">
        <v>328</v>
      </c>
      <c r="BM321" s="140" t="s">
        <v>528</v>
      </c>
    </row>
    <row r="322" spans="2:65" s="12" customFormat="1" x14ac:dyDescent="0.2">
      <c r="B322" s="142"/>
      <c r="D322" s="143" t="s">
        <v>166</v>
      </c>
      <c r="E322" s="144" t="s">
        <v>1</v>
      </c>
      <c r="F322" s="145" t="s">
        <v>529</v>
      </c>
      <c r="H322" s="146">
        <v>9.1579999999999995</v>
      </c>
      <c r="I322" s="147"/>
      <c r="L322" s="142"/>
      <c r="M322" s="148"/>
      <c r="T322" s="149"/>
      <c r="AT322" s="144" t="s">
        <v>166</v>
      </c>
      <c r="AU322" s="144" t="s">
        <v>88</v>
      </c>
      <c r="AV322" s="12" t="s">
        <v>88</v>
      </c>
      <c r="AW322" s="12" t="s">
        <v>34</v>
      </c>
      <c r="AX322" s="12" t="s">
        <v>78</v>
      </c>
      <c r="AY322" s="144" t="s">
        <v>156</v>
      </c>
    </row>
    <row r="323" spans="2:65" s="13" customFormat="1" x14ac:dyDescent="0.2">
      <c r="B323" s="150"/>
      <c r="D323" s="143" t="s">
        <v>166</v>
      </c>
      <c r="E323" s="151" t="s">
        <v>1</v>
      </c>
      <c r="F323" s="152" t="s">
        <v>172</v>
      </c>
      <c r="H323" s="153">
        <v>9.1579999999999995</v>
      </c>
      <c r="I323" s="154"/>
      <c r="L323" s="150"/>
      <c r="M323" s="155"/>
      <c r="T323" s="156"/>
      <c r="AT323" s="151" t="s">
        <v>166</v>
      </c>
      <c r="AU323" s="151" t="s">
        <v>88</v>
      </c>
      <c r="AV323" s="13" t="s">
        <v>164</v>
      </c>
      <c r="AW323" s="13" t="s">
        <v>34</v>
      </c>
      <c r="AX323" s="13" t="s">
        <v>86</v>
      </c>
      <c r="AY323" s="151" t="s">
        <v>156</v>
      </c>
    </row>
    <row r="324" spans="2:65" s="1" customFormat="1" ht="24.2" customHeight="1" x14ac:dyDescent="0.2">
      <c r="B324" s="32"/>
      <c r="C324" s="129" t="s">
        <v>530</v>
      </c>
      <c r="D324" s="129" t="s">
        <v>159</v>
      </c>
      <c r="E324" s="130" t="s">
        <v>531</v>
      </c>
      <c r="F324" s="131" t="s">
        <v>532</v>
      </c>
      <c r="G324" s="132" t="s">
        <v>182</v>
      </c>
      <c r="H324" s="133">
        <v>43.43</v>
      </c>
      <c r="I324" s="134"/>
      <c r="J324" s="135">
        <f>ROUND(I324*H324,2)</f>
        <v>0</v>
      </c>
      <c r="K324" s="131" t="s">
        <v>163</v>
      </c>
      <c r="L324" s="32"/>
      <c r="M324" s="136" t="s">
        <v>1</v>
      </c>
      <c r="N324" s="137" t="s">
        <v>43</v>
      </c>
      <c r="P324" s="138">
        <f>O324*H324</f>
        <v>0</v>
      </c>
      <c r="Q324" s="138">
        <v>0</v>
      </c>
      <c r="R324" s="138">
        <f>Q324*H324</f>
        <v>0</v>
      </c>
      <c r="S324" s="138">
        <v>0.01</v>
      </c>
      <c r="T324" s="139">
        <f>S324*H324</f>
        <v>0.43430000000000002</v>
      </c>
      <c r="AR324" s="140" t="s">
        <v>328</v>
      </c>
      <c r="AT324" s="140" t="s">
        <v>159</v>
      </c>
      <c r="AU324" s="140" t="s">
        <v>88</v>
      </c>
      <c r="AY324" s="17" t="s">
        <v>156</v>
      </c>
      <c r="BE324" s="141">
        <f>IF(N324="základní",J324,0)</f>
        <v>0</v>
      </c>
      <c r="BF324" s="141">
        <f>IF(N324="snížená",J324,0)</f>
        <v>0</v>
      </c>
      <c r="BG324" s="141">
        <f>IF(N324="zákl. přenesená",J324,0)</f>
        <v>0</v>
      </c>
      <c r="BH324" s="141">
        <f>IF(N324="sníž. přenesená",J324,0)</f>
        <v>0</v>
      </c>
      <c r="BI324" s="141">
        <f>IF(N324="nulová",J324,0)</f>
        <v>0</v>
      </c>
      <c r="BJ324" s="17" t="s">
        <v>86</v>
      </c>
      <c r="BK324" s="141">
        <f>ROUND(I324*H324,2)</f>
        <v>0</v>
      </c>
      <c r="BL324" s="17" t="s">
        <v>328</v>
      </c>
      <c r="BM324" s="140" t="s">
        <v>533</v>
      </c>
    </row>
    <row r="325" spans="2:65" s="14" customFormat="1" x14ac:dyDescent="0.2">
      <c r="B325" s="157"/>
      <c r="D325" s="143" t="s">
        <v>166</v>
      </c>
      <c r="E325" s="158" t="s">
        <v>1</v>
      </c>
      <c r="F325" s="159" t="s">
        <v>534</v>
      </c>
      <c r="H325" s="158" t="s">
        <v>1</v>
      </c>
      <c r="I325" s="160"/>
      <c r="L325" s="157"/>
      <c r="M325" s="161"/>
      <c r="T325" s="162"/>
      <c r="AT325" s="158" t="s">
        <v>166</v>
      </c>
      <c r="AU325" s="158" t="s">
        <v>88</v>
      </c>
      <c r="AV325" s="14" t="s">
        <v>86</v>
      </c>
      <c r="AW325" s="14" t="s">
        <v>34</v>
      </c>
      <c r="AX325" s="14" t="s">
        <v>78</v>
      </c>
      <c r="AY325" s="158" t="s">
        <v>156</v>
      </c>
    </row>
    <row r="326" spans="2:65" s="12" customFormat="1" x14ac:dyDescent="0.2">
      <c r="B326" s="142"/>
      <c r="D326" s="143" t="s">
        <v>166</v>
      </c>
      <c r="E326" s="144" t="s">
        <v>1</v>
      </c>
      <c r="F326" s="145" t="s">
        <v>535</v>
      </c>
      <c r="H326" s="146">
        <v>20.164999999999999</v>
      </c>
      <c r="I326" s="147"/>
      <c r="L326" s="142"/>
      <c r="M326" s="148"/>
      <c r="T326" s="149"/>
      <c r="AT326" s="144" t="s">
        <v>166</v>
      </c>
      <c r="AU326" s="144" t="s">
        <v>88</v>
      </c>
      <c r="AV326" s="12" t="s">
        <v>88</v>
      </c>
      <c r="AW326" s="12" t="s">
        <v>34</v>
      </c>
      <c r="AX326" s="12" t="s">
        <v>78</v>
      </c>
      <c r="AY326" s="144" t="s">
        <v>156</v>
      </c>
    </row>
    <row r="327" spans="2:65" s="12" customFormat="1" x14ac:dyDescent="0.2">
      <c r="B327" s="142"/>
      <c r="D327" s="143" t="s">
        <v>166</v>
      </c>
      <c r="E327" s="144" t="s">
        <v>1</v>
      </c>
      <c r="F327" s="145" t="s">
        <v>536</v>
      </c>
      <c r="H327" s="146">
        <v>23.265000000000001</v>
      </c>
      <c r="I327" s="147"/>
      <c r="L327" s="142"/>
      <c r="M327" s="148"/>
      <c r="T327" s="149"/>
      <c r="AT327" s="144" t="s">
        <v>166</v>
      </c>
      <c r="AU327" s="144" t="s">
        <v>88</v>
      </c>
      <c r="AV327" s="12" t="s">
        <v>88</v>
      </c>
      <c r="AW327" s="12" t="s">
        <v>34</v>
      </c>
      <c r="AX327" s="12" t="s">
        <v>78</v>
      </c>
      <c r="AY327" s="144" t="s">
        <v>156</v>
      </c>
    </row>
    <row r="328" spans="2:65" s="13" customFormat="1" x14ac:dyDescent="0.2">
      <c r="B328" s="150"/>
      <c r="D328" s="143" t="s">
        <v>166</v>
      </c>
      <c r="E328" s="151" t="s">
        <v>1</v>
      </c>
      <c r="F328" s="152" t="s">
        <v>172</v>
      </c>
      <c r="H328" s="153">
        <v>43.43</v>
      </c>
      <c r="I328" s="154"/>
      <c r="L328" s="150"/>
      <c r="M328" s="155"/>
      <c r="T328" s="156"/>
      <c r="AT328" s="151" t="s">
        <v>166</v>
      </c>
      <c r="AU328" s="151" t="s">
        <v>88</v>
      </c>
      <c r="AV328" s="13" t="s">
        <v>164</v>
      </c>
      <c r="AW328" s="13" t="s">
        <v>34</v>
      </c>
      <c r="AX328" s="13" t="s">
        <v>86</v>
      </c>
      <c r="AY328" s="151" t="s">
        <v>156</v>
      </c>
    </row>
    <row r="329" spans="2:65" s="1" customFormat="1" ht="24.2" customHeight="1" x14ac:dyDescent="0.2">
      <c r="B329" s="32"/>
      <c r="C329" s="129" t="s">
        <v>537</v>
      </c>
      <c r="D329" s="129" t="s">
        <v>159</v>
      </c>
      <c r="E329" s="130" t="s">
        <v>538</v>
      </c>
      <c r="F329" s="131" t="s">
        <v>539</v>
      </c>
      <c r="G329" s="132" t="s">
        <v>342</v>
      </c>
      <c r="H329" s="193">
        <f>SUM(J324,J321)/100</f>
        <v>0</v>
      </c>
      <c r="I329" s="134"/>
      <c r="J329" s="135">
        <f>ROUND(I329*H329,2)</f>
        <v>0</v>
      </c>
      <c r="K329" s="131" t="s">
        <v>163</v>
      </c>
      <c r="L329" s="32"/>
      <c r="M329" s="136" t="s">
        <v>1</v>
      </c>
      <c r="N329" s="137" t="s">
        <v>43</v>
      </c>
      <c r="P329" s="138">
        <f>O329*H329</f>
        <v>0</v>
      </c>
      <c r="Q329" s="138">
        <v>0</v>
      </c>
      <c r="R329" s="138">
        <f>Q329*H329</f>
        <v>0</v>
      </c>
      <c r="S329" s="138">
        <v>0</v>
      </c>
      <c r="T329" s="139">
        <f>S329*H329</f>
        <v>0</v>
      </c>
      <c r="AR329" s="140" t="s">
        <v>328</v>
      </c>
      <c r="AT329" s="140" t="s">
        <v>159</v>
      </c>
      <c r="AU329" s="140" t="s">
        <v>88</v>
      </c>
      <c r="AY329" s="17" t="s">
        <v>156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7" t="s">
        <v>86</v>
      </c>
      <c r="BK329" s="141">
        <f>ROUND(I329*H329,2)</f>
        <v>0</v>
      </c>
      <c r="BL329" s="17" t="s">
        <v>328</v>
      </c>
      <c r="BM329" s="140" t="s">
        <v>540</v>
      </c>
    </row>
    <row r="330" spans="2:65" s="1" customFormat="1" ht="24.2" customHeight="1" x14ac:dyDescent="0.2">
      <c r="B330" s="32"/>
      <c r="C330" s="129" t="s">
        <v>541</v>
      </c>
      <c r="D330" s="129" t="s">
        <v>159</v>
      </c>
      <c r="E330" s="130" t="s">
        <v>542</v>
      </c>
      <c r="F330" s="131" t="s">
        <v>543</v>
      </c>
      <c r="G330" s="132" t="s">
        <v>342</v>
      </c>
      <c r="H330" s="193">
        <f>SUM(J324,J321)/100</f>
        <v>0</v>
      </c>
      <c r="I330" s="134"/>
      <c r="J330" s="135">
        <f>ROUND(I330*H330,2)</f>
        <v>0</v>
      </c>
      <c r="K330" s="131" t="s">
        <v>163</v>
      </c>
      <c r="L330" s="32"/>
      <c r="M330" s="136" t="s">
        <v>1</v>
      </c>
      <c r="N330" s="137" t="s">
        <v>43</v>
      </c>
      <c r="P330" s="138">
        <f>O330*H330</f>
        <v>0</v>
      </c>
      <c r="Q330" s="138">
        <v>0</v>
      </c>
      <c r="R330" s="138">
        <f>Q330*H330</f>
        <v>0</v>
      </c>
      <c r="S330" s="138">
        <v>0</v>
      </c>
      <c r="T330" s="139">
        <f>S330*H330</f>
        <v>0</v>
      </c>
      <c r="AR330" s="140" t="s">
        <v>328</v>
      </c>
      <c r="AT330" s="140" t="s">
        <v>159</v>
      </c>
      <c r="AU330" s="140" t="s">
        <v>88</v>
      </c>
      <c r="AY330" s="17" t="s">
        <v>156</v>
      </c>
      <c r="BE330" s="141">
        <f>IF(N330="základní",J330,0)</f>
        <v>0</v>
      </c>
      <c r="BF330" s="141">
        <f>IF(N330="snížená",J330,0)</f>
        <v>0</v>
      </c>
      <c r="BG330" s="141">
        <f>IF(N330="zákl. přenesená",J330,0)</f>
        <v>0</v>
      </c>
      <c r="BH330" s="141">
        <f>IF(N330="sníž. přenesená",J330,0)</f>
        <v>0</v>
      </c>
      <c r="BI330" s="141">
        <f>IF(N330="nulová",J330,0)</f>
        <v>0</v>
      </c>
      <c r="BJ330" s="17" t="s">
        <v>86</v>
      </c>
      <c r="BK330" s="141">
        <f>ROUND(I330*H330,2)</f>
        <v>0</v>
      </c>
      <c r="BL330" s="17" t="s">
        <v>328</v>
      </c>
      <c r="BM330" s="140" t="s">
        <v>544</v>
      </c>
    </row>
    <row r="331" spans="2:65" s="11" customFormat="1" ht="22.9" customHeight="1" x14ac:dyDescent="0.2">
      <c r="B331" s="117"/>
      <c r="D331" s="118" t="s">
        <v>77</v>
      </c>
      <c r="E331" s="127" t="s">
        <v>545</v>
      </c>
      <c r="F331" s="127" t="s">
        <v>546</v>
      </c>
      <c r="I331" s="120"/>
      <c r="J331" s="128">
        <f>BK331</f>
        <v>0</v>
      </c>
      <c r="L331" s="117"/>
      <c r="M331" s="122"/>
      <c r="P331" s="123">
        <f>SUM(P332:P338)</f>
        <v>0</v>
      </c>
      <c r="R331" s="123">
        <f>SUM(R332:R338)</f>
        <v>2.4E-2</v>
      </c>
      <c r="T331" s="124">
        <f>SUM(T332:T338)</f>
        <v>4.8000000000000001E-2</v>
      </c>
      <c r="AR331" s="118" t="s">
        <v>88</v>
      </c>
      <c r="AT331" s="125" t="s">
        <v>77</v>
      </c>
      <c r="AU331" s="125" t="s">
        <v>86</v>
      </c>
      <c r="AY331" s="118" t="s">
        <v>156</v>
      </c>
      <c r="BK331" s="126">
        <f>SUM(BK332:BK338)</f>
        <v>0</v>
      </c>
    </row>
    <row r="332" spans="2:65" s="1" customFormat="1" ht="24.2" customHeight="1" x14ac:dyDescent="0.2">
      <c r="B332" s="32"/>
      <c r="C332" s="129" t="s">
        <v>547</v>
      </c>
      <c r="D332" s="129" t="s">
        <v>159</v>
      </c>
      <c r="E332" s="130" t="s">
        <v>548</v>
      </c>
      <c r="F332" s="131" t="s">
        <v>549</v>
      </c>
      <c r="G332" s="132" t="s">
        <v>176</v>
      </c>
      <c r="H332" s="133">
        <v>1</v>
      </c>
      <c r="I332" s="134"/>
      <c r="J332" s="135">
        <f>ROUND(I332*H332,2)</f>
        <v>0</v>
      </c>
      <c r="K332" s="131" t="s">
        <v>163</v>
      </c>
      <c r="L332" s="32"/>
      <c r="M332" s="136" t="s">
        <v>1</v>
      </c>
      <c r="N332" s="137" t="s">
        <v>43</v>
      </c>
      <c r="P332" s="138">
        <f>O332*H332</f>
        <v>0</v>
      </c>
      <c r="Q332" s="138">
        <v>0</v>
      </c>
      <c r="R332" s="138">
        <f>Q332*H332</f>
        <v>0</v>
      </c>
      <c r="S332" s="138">
        <v>0</v>
      </c>
      <c r="T332" s="139">
        <f>S332*H332</f>
        <v>0</v>
      </c>
      <c r="AR332" s="140" t="s">
        <v>328</v>
      </c>
      <c r="AT332" s="140" t="s">
        <v>159</v>
      </c>
      <c r="AU332" s="140" t="s">
        <v>88</v>
      </c>
      <c r="AY332" s="17" t="s">
        <v>156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7" t="s">
        <v>86</v>
      </c>
      <c r="BK332" s="141">
        <f>ROUND(I332*H332,2)</f>
        <v>0</v>
      </c>
      <c r="BL332" s="17" t="s">
        <v>328</v>
      </c>
      <c r="BM332" s="140" t="s">
        <v>550</v>
      </c>
    </row>
    <row r="333" spans="2:65" s="12" customFormat="1" x14ac:dyDescent="0.2">
      <c r="B333" s="142"/>
      <c r="D333" s="143" t="s">
        <v>166</v>
      </c>
      <c r="E333" s="144" t="s">
        <v>1</v>
      </c>
      <c r="F333" s="145" t="s">
        <v>551</v>
      </c>
      <c r="H333" s="146">
        <v>1</v>
      </c>
      <c r="I333" s="147"/>
      <c r="L333" s="142"/>
      <c r="M333" s="148"/>
      <c r="T333" s="149"/>
      <c r="AT333" s="144" t="s">
        <v>166</v>
      </c>
      <c r="AU333" s="144" t="s">
        <v>88</v>
      </c>
      <c r="AV333" s="12" t="s">
        <v>88</v>
      </c>
      <c r="AW333" s="12" t="s">
        <v>34</v>
      </c>
      <c r="AX333" s="12" t="s">
        <v>78</v>
      </c>
      <c r="AY333" s="144" t="s">
        <v>156</v>
      </c>
    </row>
    <row r="334" spans="2:65" s="13" customFormat="1" x14ac:dyDescent="0.2">
      <c r="B334" s="150"/>
      <c r="D334" s="143" t="s">
        <v>166</v>
      </c>
      <c r="E334" s="151" t="s">
        <v>1</v>
      </c>
      <c r="F334" s="152" t="s">
        <v>172</v>
      </c>
      <c r="H334" s="153">
        <v>1</v>
      </c>
      <c r="I334" s="154"/>
      <c r="L334" s="150"/>
      <c r="M334" s="155"/>
      <c r="T334" s="156"/>
      <c r="AT334" s="151" t="s">
        <v>166</v>
      </c>
      <c r="AU334" s="151" t="s">
        <v>88</v>
      </c>
      <c r="AV334" s="13" t="s">
        <v>164</v>
      </c>
      <c r="AW334" s="13" t="s">
        <v>34</v>
      </c>
      <c r="AX334" s="13" t="s">
        <v>86</v>
      </c>
      <c r="AY334" s="151" t="s">
        <v>156</v>
      </c>
    </row>
    <row r="335" spans="2:65" s="1" customFormat="1" ht="21.75" customHeight="1" x14ac:dyDescent="0.2">
      <c r="B335" s="32"/>
      <c r="C335" s="170" t="s">
        <v>552</v>
      </c>
      <c r="D335" s="170" t="s">
        <v>462</v>
      </c>
      <c r="E335" s="171" t="s">
        <v>553</v>
      </c>
      <c r="F335" s="172" t="s">
        <v>554</v>
      </c>
      <c r="G335" s="173" t="s">
        <v>176</v>
      </c>
      <c r="H335" s="174">
        <v>1</v>
      </c>
      <c r="I335" s="175"/>
      <c r="J335" s="176">
        <f>ROUND(I335*H335,2)</f>
        <v>0</v>
      </c>
      <c r="K335" s="172" t="s">
        <v>1</v>
      </c>
      <c r="L335" s="177"/>
      <c r="M335" s="178" t="s">
        <v>1</v>
      </c>
      <c r="N335" s="179" t="s">
        <v>43</v>
      </c>
      <c r="P335" s="138">
        <f>O335*H335</f>
        <v>0</v>
      </c>
      <c r="Q335" s="138">
        <v>2.4E-2</v>
      </c>
      <c r="R335" s="138">
        <f>Q335*H335</f>
        <v>2.4E-2</v>
      </c>
      <c r="S335" s="138">
        <v>0</v>
      </c>
      <c r="T335" s="139">
        <f>S335*H335</f>
        <v>0</v>
      </c>
      <c r="AR335" s="140" t="s">
        <v>465</v>
      </c>
      <c r="AT335" s="140" t="s">
        <v>462</v>
      </c>
      <c r="AU335" s="140" t="s">
        <v>88</v>
      </c>
      <c r="AY335" s="17" t="s">
        <v>156</v>
      </c>
      <c r="BE335" s="141">
        <f>IF(N335="základní",J335,0)</f>
        <v>0</v>
      </c>
      <c r="BF335" s="141">
        <f>IF(N335="snížená",J335,0)</f>
        <v>0</v>
      </c>
      <c r="BG335" s="141">
        <f>IF(N335="zákl. přenesená",J335,0)</f>
        <v>0</v>
      </c>
      <c r="BH335" s="141">
        <f>IF(N335="sníž. přenesená",J335,0)</f>
        <v>0</v>
      </c>
      <c r="BI335" s="141">
        <f>IF(N335="nulová",J335,0)</f>
        <v>0</v>
      </c>
      <c r="BJ335" s="17" t="s">
        <v>86</v>
      </c>
      <c r="BK335" s="141">
        <f>ROUND(I335*H335,2)</f>
        <v>0</v>
      </c>
      <c r="BL335" s="17" t="s">
        <v>328</v>
      </c>
      <c r="BM335" s="140" t="s">
        <v>555</v>
      </c>
    </row>
    <row r="336" spans="2:65" s="1" customFormat="1" ht="24.2" customHeight="1" x14ac:dyDescent="0.2">
      <c r="B336" s="32"/>
      <c r="C336" s="129" t="s">
        <v>556</v>
      </c>
      <c r="D336" s="129" t="s">
        <v>159</v>
      </c>
      <c r="E336" s="130" t="s">
        <v>557</v>
      </c>
      <c r="F336" s="131" t="s">
        <v>558</v>
      </c>
      <c r="G336" s="132" t="s">
        <v>176</v>
      </c>
      <c r="H336" s="133">
        <v>2</v>
      </c>
      <c r="I336" s="134"/>
      <c r="J336" s="135">
        <f>ROUND(I336*H336,2)</f>
        <v>0</v>
      </c>
      <c r="K336" s="131" t="s">
        <v>163</v>
      </c>
      <c r="L336" s="32"/>
      <c r="M336" s="136" t="s">
        <v>1</v>
      </c>
      <c r="N336" s="137" t="s">
        <v>43</v>
      </c>
      <c r="P336" s="138">
        <f>O336*H336</f>
        <v>0</v>
      </c>
      <c r="Q336" s="138">
        <v>0</v>
      </c>
      <c r="R336" s="138">
        <f>Q336*H336</f>
        <v>0</v>
      </c>
      <c r="S336" s="138">
        <v>2.4E-2</v>
      </c>
      <c r="T336" s="139">
        <f>S336*H336</f>
        <v>4.8000000000000001E-2</v>
      </c>
      <c r="AR336" s="140" t="s">
        <v>328</v>
      </c>
      <c r="AT336" s="140" t="s">
        <v>159</v>
      </c>
      <c r="AU336" s="140" t="s">
        <v>88</v>
      </c>
      <c r="AY336" s="17" t="s">
        <v>156</v>
      </c>
      <c r="BE336" s="141">
        <f>IF(N336="základní",J336,0)</f>
        <v>0</v>
      </c>
      <c r="BF336" s="141">
        <f>IF(N336="snížená",J336,0)</f>
        <v>0</v>
      </c>
      <c r="BG336" s="141">
        <f>IF(N336="zákl. přenesená",J336,0)</f>
        <v>0</v>
      </c>
      <c r="BH336" s="141">
        <f>IF(N336="sníž. přenesená",J336,0)</f>
        <v>0</v>
      </c>
      <c r="BI336" s="141">
        <f>IF(N336="nulová",J336,0)</f>
        <v>0</v>
      </c>
      <c r="BJ336" s="17" t="s">
        <v>86</v>
      </c>
      <c r="BK336" s="141">
        <f>ROUND(I336*H336,2)</f>
        <v>0</v>
      </c>
      <c r="BL336" s="17" t="s">
        <v>328</v>
      </c>
      <c r="BM336" s="140" t="s">
        <v>559</v>
      </c>
    </row>
    <row r="337" spans="2:65" s="1" customFormat="1" ht="24.2" customHeight="1" x14ac:dyDescent="0.2">
      <c r="B337" s="32"/>
      <c r="C337" s="129" t="s">
        <v>560</v>
      </c>
      <c r="D337" s="129" t="s">
        <v>159</v>
      </c>
      <c r="E337" s="130" t="s">
        <v>561</v>
      </c>
      <c r="F337" s="131" t="s">
        <v>562</v>
      </c>
      <c r="G337" s="132" t="s">
        <v>342</v>
      </c>
      <c r="H337" s="193">
        <f>SUM(J336,J335,J332)/100</f>
        <v>0</v>
      </c>
      <c r="I337" s="134"/>
      <c r="J337" s="135">
        <f>ROUND(I337*H337,2)</f>
        <v>0</v>
      </c>
      <c r="K337" s="131" t="s">
        <v>163</v>
      </c>
      <c r="L337" s="32"/>
      <c r="M337" s="136" t="s">
        <v>1</v>
      </c>
      <c r="N337" s="137" t="s">
        <v>43</v>
      </c>
      <c r="P337" s="138">
        <f>O337*H337</f>
        <v>0</v>
      </c>
      <c r="Q337" s="138">
        <v>0</v>
      </c>
      <c r="R337" s="138">
        <f>Q337*H337</f>
        <v>0</v>
      </c>
      <c r="S337" s="138">
        <v>0</v>
      </c>
      <c r="T337" s="139">
        <f>S337*H337</f>
        <v>0</v>
      </c>
      <c r="AR337" s="140" t="s">
        <v>328</v>
      </c>
      <c r="AT337" s="140" t="s">
        <v>159</v>
      </c>
      <c r="AU337" s="140" t="s">
        <v>88</v>
      </c>
      <c r="AY337" s="17" t="s">
        <v>156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7" t="s">
        <v>86</v>
      </c>
      <c r="BK337" s="141">
        <f>ROUND(I337*H337,2)</f>
        <v>0</v>
      </c>
      <c r="BL337" s="17" t="s">
        <v>328</v>
      </c>
      <c r="BM337" s="140" t="s">
        <v>563</v>
      </c>
    </row>
    <row r="338" spans="2:65" s="1" customFormat="1" ht="24.2" customHeight="1" x14ac:dyDescent="0.2">
      <c r="B338" s="32"/>
      <c r="C338" s="129" t="s">
        <v>564</v>
      </c>
      <c r="D338" s="129" t="s">
        <v>159</v>
      </c>
      <c r="E338" s="130" t="s">
        <v>565</v>
      </c>
      <c r="F338" s="131" t="s">
        <v>566</v>
      </c>
      <c r="G338" s="132" t="s">
        <v>342</v>
      </c>
      <c r="H338" s="193">
        <f>SUM(I336,I335,I332)/100</f>
        <v>0</v>
      </c>
      <c r="I338" s="134"/>
      <c r="J338" s="135">
        <f>ROUND(I338*H338,2)</f>
        <v>0</v>
      </c>
      <c r="K338" s="131" t="s">
        <v>163</v>
      </c>
      <c r="L338" s="32"/>
      <c r="M338" s="136" t="s">
        <v>1</v>
      </c>
      <c r="N338" s="137" t="s">
        <v>43</v>
      </c>
      <c r="P338" s="138">
        <f>O338*H338</f>
        <v>0</v>
      </c>
      <c r="Q338" s="138">
        <v>0</v>
      </c>
      <c r="R338" s="138">
        <f>Q338*H338</f>
        <v>0</v>
      </c>
      <c r="S338" s="138">
        <v>0</v>
      </c>
      <c r="T338" s="139">
        <f>S338*H338</f>
        <v>0</v>
      </c>
      <c r="AR338" s="140" t="s">
        <v>328</v>
      </c>
      <c r="AT338" s="140" t="s">
        <v>159</v>
      </c>
      <c r="AU338" s="140" t="s">
        <v>88</v>
      </c>
      <c r="AY338" s="17" t="s">
        <v>156</v>
      </c>
      <c r="BE338" s="141">
        <f>IF(N338="základní",J338,0)</f>
        <v>0</v>
      </c>
      <c r="BF338" s="141">
        <f>IF(N338="snížená",J338,0)</f>
        <v>0</v>
      </c>
      <c r="BG338" s="141">
        <f>IF(N338="zákl. přenesená",J338,0)</f>
        <v>0</v>
      </c>
      <c r="BH338" s="141">
        <f>IF(N338="sníž. přenesená",J338,0)</f>
        <v>0</v>
      </c>
      <c r="BI338" s="141">
        <f>IF(N338="nulová",J338,0)</f>
        <v>0</v>
      </c>
      <c r="BJ338" s="17" t="s">
        <v>86</v>
      </c>
      <c r="BK338" s="141">
        <f>ROUND(I338*H338,2)</f>
        <v>0</v>
      </c>
      <c r="BL338" s="17" t="s">
        <v>328</v>
      </c>
      <c r="BM338" s="140" t="s">
        <v>567</v>
      </c>
    </row>
    <row r="339" spans="2:65" s="11" customFormat="1" ht="22.9" customHeight="1" x14ac:dyDescent="0.2">
      <c r="B339" s="117"/>
      <c r="D339" s="118" t="s">
        <v>77</v>
      </c>
      <c r="E339" s="127" t="s">
        <v>568</v>
      </c>
      <c r="F339" s="127" t="s">
        <v>569</v>
      </c>
      <c r="I339" s="120"/>
      <c r="J339" s="128">
        <f>BK339</f>
        <v>0</v>
      </c>
      <c r="L339" s="117"/>
      <c r="M339" s="122"/>
      <c r="P339" s="123">
        <f>SUM(P340:P369)</f>
        <v>0</v>
      </c>
      <c r="R339" s="123">
        <f>SUM(R340:R369)</f>
        <v>0.26069365</v>
      </c>
      <c r="T339" s="124">
        <f>SUM(T340:T369)</f>
        <v>0.19505499999999998</v>
      </c>
      <c r="AR339" s="118" t="s">
        <v>88</v>
      </c>
      <c r="AT339" s="125" t="s">
        <v>77</v>
      </c>
      <c r="AU339" s="125" t="s">
        <v>86</v>
      </c>
      <c r="AY339" s="118" t="s">
        <v>156</v>
      </c>
      <c r="BK339" s="126">
        <f>SUM(BK340:BK369)</f>
        <v>0</v>
      </c>
    </row>
    <row r="340" spans="2:65" s="1" customFormat="1" ht="21.75" customHeight="1" x14ac:dyDescent="0.2">
      <c r="B340" s="32"/>
      <c r="C340" s="129" t="s">
        <v>570</v>
      </c>
      <c r="D340" s="129" t="s">
        <v>159</v>
      </c>
      <c r="E340" s="130" t="s">
        <v>571</v>
      </c>
      <c r="F340" s="131" t="s">
        <v>572</v>
      </c>
      <c r="G340" s="132" t="s">
        <v>162</v>
      </c>
      <c r="H340" s="133">
        <v>72.13</v>
      </c>
      <c r="I340" s="134"/>
      <c r="J340" s="135">
        <f>ROUND(I340*H340,2)</f>
        <v>0</v>
      </c>
      <c r="K340" s="131" t="s">
        <v>163</v>
      </c>
      <c r="L340" s="32"/>
      <c r="M340" s="136" t="s">
        <v>1</v>
      </c>
      <c r="N340" s="137" t="s">
        <v>43</v>
      </c>
      <c r="P340" s="138">
        <f>O340*H340</f>
        <v>0</v>
      </c>
      <c r="Q340" s="138">
        <v>0</v>
      </c>
      <c r="R340" s="138">
        <f>Q340*H340</f>
        <v>0</v>
      </c>
      <c r="S340" s="138">
        <v>0</v>
      </c>
      <c r="T340" s="139">
        <f>S340*H340</f>
        <v>0</v>
      </c>
      <c r="AR340" s="140" t="s">
        <v>328</v>
      </c>
      <c r="AT340" s="140" t="s">
        <v>159</v>
      </c>
      <c r="AU340" s="140" t="s">
        <v>88</v>
      </c>
      <c r="AY340" s="17" t="s">
        <v>156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7" t="s">
        <v>86</v>
      </c>
      <c r="BK340" s="141">
        <f>ROUND(I340*H340,2)</f>
        <v>0</v>
      </c>
      <c r="BL340" s="17" t="s">
        <v>328</v>
      </c>
      <c r="BM340" s="140" t="s">
        <v>573</v>
      </c>
    </row>
    <row r="341" spans="2:65" s="12" customFormat="1" x14ac:dyDescent="0.2">
      <c r="B341" s="142"/>
      <c r="D341" s="143" t="s">
        <v>166</v>
      </c>
      <c r="E341" s="144" t="s">
        <v>1</v>
      </c>
      <c r="F341" s="145" t="s">
        <v>574</v>
      </c>
      <c r="H341" s="146">
        <v>72.13</v>
      </c>
      <c r="I341" s="147"/>
      <c r="L341" s="142"/>
      <c r="M341" s="148"/>
      <c r="T341" s="149"/>
      <c r="AT341" s="144" t="s">
        <v>166</v>
      </c>
      <c r="AU341" s="144" t="s">
        <v>88</v>
      </c>
      <c r="AV341" s="12" t="s">
        <v>88</v>
      </c>
      <c r="AW341" s="12" t="s">
        <v>34</v>
      </c>
      <c r="AX341" s="12" t="s">
        <v>78</v>
      </c>
      <c r="AY341" s="144" t="s">
        <v>156</v>
      </c>
    </row>
    <row r="342" spans="2:65" s="13" customFormat="1" x14ac:dyDescent="0.2">
      <c r="B342" s="150"/>
      <c r="D342" s="143" t="s">
        <v>166</v>
      </c>
      <c r="E342" s="151" t="s">
        <v>100</v>
      </c>
      <c r="F342" s="152" t="s">
        <v>172</v>
      </c>
      <c r="H342" s="153">
        <v>72.13</v>
      </c>
      <c r="I342" s="154"/>
      <c r="L342" s="150"/>
      <c r="M342" s="155"/>
      <c r="T342" s="156"/>
      <c r="AT342" s="151" t="s">
        <v>166</v>
      </c>
      <c r="AU342" s="151" t="s">
        <v>88</v>
      </c>
      <c r="AV342" s="13" t="s">
        <v>164</v>
      </c>
      <c r="AW342" s="13" t="s">
        <v>34</v>
      </c>
      <c r="AX342" s="13" t="s">
        <v>86</v>
      </c>
      <c r="AY342" s="151" t="s">
        <v>156</v>
      </c>
    </row>
    <row r="343" spans="2:65" s="1" customFormat="1" ht="16.5" customHeight="1" x14ac:dyDescent="0.2">
      <c r="B343" s="32"/>
      <c r="C343" s="129" t="s">
        <v>575</v>
      </c>
      <c r="D343" s="129" t="s">
        <v>159</v>
      </c>
      <c r="E343" s="130" t="s">
        <v>576</v>
      </c>
      <c r="F343" s="131" t="s">
        <v>577</v>
      </c>
      <c r="G343" s="132" t="s">
        <v>162</v>
      </c>
      <c r="H343" s="133">
        <v>72.13</v>
      </c>
      <c r="I343" s="134"/>
      <c r="J343" s="135">
        <f>ROUND(I343*H343,2)</f>
        <v>0</v>
      </c>
      <c r="K343" s="131" t="s">
        <v>163</v>
      </c>
      <c r="L343" s="32"/>
      <c r="M343" s="136" t="s">
        <v>1</v>
      </c>
      <c r="N343" s="137" t="s">
        <v>43</v>
      </c>
      <c r="P343" s="138">
        <f>O343*H343</f>
        <v>0</v>
      </c>
      <c r="Q343" s="138">
        <v>0</v>
      </c>
      <c r="R343" s="138">
        <f>Q343*H343</f>
        <v>0</v>
      </c>
      <c r="S343" s="138">
        <v>0</v>
      </c>
      <c r="T343" s="139">
        <f>S343*H343</f>
        <v>0</v>
      </c>
      <c r="AR343" s="140" t="s">
        <v>328</v>
      </c>
      <c r="AT343" s="140" t="s">
        <v>159</v>
      </c>
      <c r="AU343" s="140" t="s">
        <v>88</v>
      </c>
      <c r="AY343" s="17" t="s">
        <v>156</v>
      </c>
      <c r="BE343" s="141">
        <f>IF(N343="základní",J343,0)</f>
        <v>0</v>
      </c>
      <c r="BF343" s="141">
        <f>IF(N343="snížená",J343,0)</f>
        <v>0</v>
      </c>
      <c r="BG343" s="141">
        <f>IF(N343="zákl. přenesená",J343,0)</f>
        <v>0</v>
      </c>
      <c r="BH343" s="141">
        <f>IF(N343="sníž. přenesená",J343,0)</f>
        <v>0</v>
      </c>
      <c r="BI343" s="141">
        <f>IF(N343="nulová",J343,0)</f>
        <v>0</v>
      </c>
      <c r="BJ343" s="17" t="s">
        <v>86</v>
      </c>
      <c r="BK343" s="141">
        <f>ROUND(I343*H343,2)</f>
        <v>0</v>
      </c>
      <c r="BL343" s="17" t="s">
        <v>328</v>
      </c>
      <c r="BM343" s="140" t="s">
        <v>578</v>
      </c>
    </row>
    <row r="344" spans="2:65" s="12" customFormat="1" x14ac:dyDescent="0.2">
      <c r="B344" s="142"/>
      <c r="D344" s="143" t="s">
        <v>166</v>
      </c>
      <c r="E344" s="144" t="s">
        <v>1</v>
      </c>
      <c r="F344" s="145" t="s">
        <v>100</v>
      </c>
      <c r="H344" s="146">
        <v>72.13</v>
      </c>
      <c r="I344" s="147"/>
      <c r="L344" s="142"/>
      <c r="M344" s="148"/>
      <c r="T344" s="149"/>
      <c r="AT344" s="144" t="s">
        <v>166</v>
      </c>
      <c r="AU344" s="144" t="s">
        <v>88</v>
      </c>
      <c r="AV344" s="12" t="s">
        <v>88</v>
      </c>
      <c r="AW344" s="12" t="s">
        <v>34</v>
      </c>
      <c r="AX344" s="12" t="s">
        <v>78</v>
      </c>
      <c r="AY344" s="144" t="s">
        <v>156</v>
      </c>
    </row>
    <row r="345" spans="2:65" s="13" customFormat="1" x14ac:dyDescent="0.2">
      <c r="B345" s="150"/>
      <c r="D345" s="143" t="s">
        <v>166</v>
      </c>
      <c r="E345" s="151" t="s">
        <v>1</v>
      </c>
      <c r="F345" s="152" t="s">
        <v>172</v>
      </c>
      <c r="H345" s="153">
        <v>72.13</v>
      </c>
      <c r="I345" s="154"/>
      <c r="L345" s="150"/>
      <c r="M345" s="155"/>
      <c r="T345" s="156"/>
      <c r="AT345" s="151" t="s">
        <v>166</v>
      </c>
      <c r="AU345" s="151" t="s">
        <v>88</v>
      </c>
      <c r="AV345" s="13" t="s">
        <v>164</v>
      </c>
      <c r="AW345" s="13" t="s">
        <v>34</v>
      </c>
      <c r="AX345" s="13" t="s">
        <v>86</v>
      </c>
      <c r="AY345" s="151" t="s">
        <v>156</v>
      </c>
    </row>
    <row r="346" spans="2:65" s="1" customFormat="1" ht="24.2" customHeight="1" x14ac:dyDescent="0.2">
      <c r="B346" s="32"/>
      <c r="C346" s="129" t="s">
        <v>579</v>
      </c>
      <c r="D346" s="129" t="s">
        <v>159</v>
      </c>
      <c r="E346" s="130" t="s">
        <v>580</v>
      </c>
      <c r="F346" s="131" t="s">
        <v>581</v>
      </c>
      <c r="G346" s="132" t="s">
        <v>162</v>
      </c>
      <c r="H346" s="133">
        <v>72.13</v>
      </c>
      <c r="I346" s="134"/>
      <c r="J346" s="135">
        <f>ROUND(I346*H346,2)</f>
        <v>0</v>
      </c>
      <c r="K346" s="131" t="s">
        <v>163</v>
      </c>
      <c r="L346" s="32"/>
      <c r="M346" s="136" t="s">
        <v>1</v>
      </c>
      <c r="N346" s="137" t="s">
        <v>43</v>
      </c>
      <c r="P346" s="138">
        <f>O346*H346</f>
        <v>0</v>
      </c>
      <c r="Q346" s="138">
        <v>0</v>
      </c>
      <c r="R346" s="138">
        <f>Q346*H346</f>
        <v>0</v>
      </c>
      <c r="S346" s="138">
        <v>2.5000000000000001E-3</v>
      </c>
      <c r="T346" s="139">
        <f>S346*H346</f>
        <v>0.18032499999999999</v>
      </c>
      <c r="AR346" s="140" t="s">
        <v>328</v>
      </c>
      <c r="AT346" s="140" t="s">
        <v>159</v>
      </c>
      <c r="AU346" s="140" t="s">
        <v>88</v>
      </c>
      <c r="AY346" s="17" t="s">
        <v>156</v>
      </c>
      <c r="BE346" s="141">
        <f>IF(N346="základní",J346,0)</f>
        <v>0</v>
      </c>
      <c r="BF346" s="141">
        <f>IF(N346="snížená",J346,0)</f>
        <v>0</v>
      </c>
      <c r="BG346" s="141">
        <f>IF(N346="zákl. přenesená",J346,0)</f>
        <v>0</v>
      </c>
      <c r="BH346" s="141">
        <f>IF(N346="sníž. přenesená",J346,0)</f>
        <v>0</v>
      </c>
      <c r="BI346" s="141">
        <f>IF(N346="nulová",J346,0)</f>
        <v>0</v>
      </c>
      <c r="BJ346" s="17" t="s">
        <v>86</v>
      </c>
      <c r="BK346" s="141">
        <f>ROUND(I346*H346,2)</f>
        <v>0</v>
      </c>
      <c r="BL346" s="17" t="s">
        <v>328</v>
      </c>
      <c r="BM346" s="140" t="s">
        <v>582</v>
      </c>
    </row>
    <row r="347" spans="2:65" s="12" customFormat="1" x14ac:dyDescent="0.2">
      <c r="B347" s="142"/>
      <c r="D347" s="143" t="s">
        <v>166</v>
      </c>
      <c r="E347" s="144" t="s">
        <v>1</v>
      </c>
      <c r="F347" s="145" t="s">
        <v>101</v>
      </c>
      <c r="H347" s="146">
        <v>72.13</v>
      </c>
      <c r="I347" s="147"/>
      <c r="L347" s="142"/>
      <c r="M347" s="148"/>
      <c r="T347" s="149"/>
      <c r="AT347" s="144" t="s">
        <v>166</v>
      </c>
      <c r="AU347" s="144" t="s">
        <v>88</v>
      </c>
      <c r="AV347" s="12" t="s">
        <v>88</v>
      </c>
      <c r="AW347" s="12" t="s">
        <v>34</v>
      </c>
      <c r="AX347" s="12" t="s">
        <v>78</v>
      </c>
      <c r="AY347" s="144" t="s">
        <v>156</v>
      </c>
    </row>
    <row r="348" spans="2:65" s="13" customFormat="1" x14ac:dyDescent="0.2">
      <c r="B348" s="150"/>
      <c r="D348" s="143" t="s">
        <v>166</v>
      </c>
      <c r="E348" s="151" t="s">
        <v>1</v>
      </c>
      <c r="F348" s="152" t="s">
        <v>172</v>
      </c>
      <c r="H348" s="153">
        <v>72.13</v>
      </c>
      <c r="I348" s="154"/>
      <c r="L348" s="150"/>
      <c r="M348" s="155"/>
      <c r="T348" s="156"/>
      <c r="AT348" s="151" t="s">
        <v>166</v>
      </c>
      <c r="AU348" s="151" t="s">
        <v>88</v>
      </c>
      <c r="AV348" s="13" t="s">
        <v>164</v>
      </c>
      <c r="AW348" s="13" t="s">
        <v>34</v>
      </c>
      <c r="AX348" s="13" t="s">
        <v>86</v>
      </c>
      <c r="AY348" s="151" t="s">
        <v>156</v>
      </c>
    </row>
    <row r="349" spans="2:65" s="1" customFormat="1" ht="16.5" customHeight="1" x14ac:dyDescent="0.2">
      <c r="B349" s="32"/>
      <c r="C349" s="129" t="s">
        <v>583</v>
      </c>
      <c r="D349" s="129" t="s">
        <v>159</v>
      </c>
      <c r="E349" s="130" t="s">
        <v>584</v>
      </c>
      <c r="F349" s="131" t="s">
        <v>585</v>
      </c>
      <c r="G349" s="132" t="s">
        <v>162</v>
      </c>
      <c r="H349" s="133">
        <v>72.13</v>
      </c>
      <c r="I349" s="134"/>
      <c r="J349" s="135">
        <f>ROUND(I349*H349,2)</f>
        <v>0</v>
      </c>
      <c r="K349" s="131" t="s">
        <v>163</v>
      </c>
      <c r="L349" s="32"/>
      <c r="M349" s="136" t="s">
        <v>1</v>
      </c>
      <c r="N349" s="137" t="s">
        <v>43</v>
      </c>
      <c r="P349" s="138">
        <f>O349*H349</f>
        <v>0</v>
      </c>
      <c r="Q349" s="138">
        <v>2.9999999999999997E-4</v>
      </c>
      <c r="R349" s="138">
        <f>Q349*H349</f>
        <v>2.1638999999999995E-2</v>
      </c>
      <c r="S349" s="138">
        <v>0</v>
      </c>
      <c r="T349" s="139">
        <f>S349*H349</f>
        <v>0</v>
      </c>
      <c r="AR349" s="140" t="s">
        <v>328</v>
      </c>
      <c r="AT349" s="140" t="s">
        <v>159</v>
      </c>
      <c r="AU349" s="140" t="s">
        <v>88</v>
      </c>
      <c r="AY349" s="17" t="s">
        <v>156</v>
      </c>
      <c r="BE349" s="141">
        <f>IF(N349="základní",J349,0)</f>
        <v>0</v>
      </c>
      <c r="BF349" s="141">
        <f>IF(N349="snížená",J349,0)</f>
        <v>0</v>
      </c>
      <c r="BG349" s="141">
        <f>IF(N349="zákl. přenesená",J349,0)</f>
        <v>0</v>
      </c>
      <c r="BH349" s="141">
        <f>IF(N349="sníž. přenesená",J349,0)</f>
        <v>0</v>
      </c>
      <c r="BI349" s="141">
        <f>IF(N349="nulová",J349,0)</f>
        <v>0</v>
      </c>
      <c r="BJ349" s="17" t="s">
        <v>86</v>
      </c>
      <c r="BK349" s="141">
        <f>ROUND(I349*H349,2)</f>
        <v>0</v>
      </c>
      <c r="BL349" s="17" t="s">
        <v>328</v>
      </c>
      <c r="BM349" s="140" t="s">
        <v>586</v>
      </c>
    </row>
    <row r="350" spans="2:65" s="12" customFormat="1" x14ac:dyDescent="0.2">
      <c r="B350" s="142"/>
      <c r="D350" s="143" t="s">
        <v>166</v>
      </c>
      <c r="E350" s="144" t="s">
        <v>1</v>
      </c>
      <c r="F350" s="145" t="s">
        <v>100</v>
      </c>
      <c r="H350" s="146">
        <v>72.13</v>
      </c>
      <c r="I350" s="147"/>
      <c r="L350" s="142"/>
      <c r="M350" s="148"/>
      <c r="T350" s="149"/>
      <c r="AT350" s="144" t="s">
        <v>166</v>
      </c>
      <c r="AU350" s="144" t="s">
        <v>88</v>
      </c>
      <c r="AV350" s="12" t="s">
        <v>88</v>
      </c>
      <c r="AW350" s="12" t="s">
        <v>34</v>
      </c>
      <c r="AX350" s="12" t="s">
        <v>78</v>
      </c>
      <c r="AY350" s="144" t="s">
        <v>156</v>
      </c>
    </row>
    <row r="351" spans="2:65" s="13" customFormat="1" x14ac:dyDescent="0.2">
      <c r="B351" s="150"/>
      <c r="D351" s="143" t="s">
        <v>166</v>
      </c>
      <c r="E351" s="151" t="s">
        <v>1</v>
      </c>
      <c r="F351" s="152" t="s">
        <v>172</v>
      </c>
      <c r="H351" s="153">
        <v>72.13</v>
      </c>
      <c r="I351" s="154"/>
      <c r="L351" s="150"/>
      <c r="M351" s="155"/>
      <c r="T351" s="156"/>
      <c r="AT351" s="151" t="s">
        <v>166</v>
      </c>
      <c r="AU351" s="151" t="s">
        <v>88</v>
      </c>
      <c r="AV351" s="13" t="s">
        <v>164</v>
      </c>
      <c r="AW351" s="13" t="s">
        <v>34</v>
      </c>
      <c r="AX351" s="13" t="s">
        <v>86</v>
      </c>
      <c r="AY351" s="151" t="s">
        <v>156</v>
      </c>
    </row>
    <row r="352" spans="2:65" s="1" customFormat="1" ht="16.5" customHeight="1" x14ac:dyDescent="0.2">
      <c r="B352" s="32"/>
      <c r="C352" s="170" t="s">
        <v>587</v>
      </c>
      <c r="D352" s="170" t="s">
        <v>462</v>
      </c>
      <c r="E352" s="171" t="s">
        <v>588</v>
      </c>
      <c r="F352" s="172" t="s">
        <v>589</v>
      </c>
      <c r="G352" s="173" t="s">
        <v>162</v>
      </c>
      <c r="H352" s="174">
        <v>79.343000000000004</v>
      </c>
      <c r="I352" s="175"/>
      <c r="J352" s="176">
        <f>ROUND(I352*H352,2)</f>
        <v>0</v>
      </c>
      <c r="K352" s="172" t="s">
        <v>163</v>
      </c>
      <c r="L352" s="177"/>
      <c r="M352" s="178" t="s">
        <v>1</v>
      </c>
      <c r="N352" s="179" t="s">
        <v>43</v>
      </c>
      <c r="P352" s="138">
        <f>O352*H352</f>
        <v>0</v>
      </c>
      <c r="Q352" s="138">
        <v>2.8300000000000001E-3</v>
      </c>
      <c r="R352" s="138">
        <f>Q352*H352</f>
        <v>0.22454069000000001</v>
      </c>
      <c r="S352" s="138">
        <v>0</v>
      </c>
      <c r="T352" s="139">
        <f>S352*H352</f>
        <v>0</v>
      </c>
      <c r="AR352" s="140" t="s">
        <v>434</v>
      </c>
      <c r="AT352" s="140" t="s">
        <v>462</v>
      </c>
      <c r="AU352" s="140" t="s">
        <v>88</v>
      </c>
      <c r="AY352" s="17" t="s">
        <v>156</v>
      </c>
      <c r="BE352" s="141">
        <f>IF(N352="základní",J352,0)</f>
        <v>0</v>
      </c>
      <c r="BF352" s="141">
        <f>IF(N352="snížená",J352,0)</f>
        <v>0</v>
      </c>
      <c r="BG352" s="141">
        <f>IF(N352="zákl. přenesená",J352,0)</f>
        <v>0</v>
      </c>
      <c r="BH352" s="141">
        <f>IF(N352="sníž. přenesená",J352,0)</f>
        <v>0</v>
      </c>
      <c r="BI352" s="141">
        <f>IF(N352="nulová",J352,0)</f>
        <v>0</v>
      </c>
      <c r="BJ352" s="17" t="s">
        <v>86</v>
      </c>
      <c r="BK352" s="141">
        <f>ROUND(I352*H352,2)</f>
        <v>0</v>
      </c>
      <c r="BL352" s="17" t="s">
        <v>434</v>
      </c>
      <c r="BM352" s="140" t="s">
        <v>590</v>
      </c>
    </row>
    <row r="353" spans="2:65" s="12" customFormat="1" x14ac:dyDescent="0.2">
      <c r="B353" s="142"/>
      <c r="D353" s="143" t="s">
        <v>166</v>
      </c>
      <c r="E353" s="144" t="s">
        <v>1</v>
      </c>
      <c r="F353" s="145" t="s">
        <v>100</v>
      </c>
      <c r="H353" s="146">
        <v>72.13</v>
      </c>
      <c r="I353" s="147"/>
      <c r="L353" s="142"/>
      <c r="M353" s="148"/>
      <c r="T353" s="149"/>
      <c r="AT353" s="144" t="s">
        <v>166</v>
      </c>
      <c r="AU353" s="144" t="s">
        <v>88</v>
      </c>
      <c r="AV353" s="12" t="s">
        <v>88</v>
      </c>
      <c r="AW353" s="12" t="s">
        <v>34</v>
      </c>
      <c r="AX353" s="12" t="s">
        <v>78</v>
      </c>
      <c r="AY353" s="144" t="s">
        <v>156</v>
      </c>
    </row>
    <row r="354" spans="2:65" s="13" customFormat="1" x14ac:dyDescent="0.2">
      <c r="B354" s="150"/>
      <c r="D354" s="143" t="s">
        <v>166</v>
      </c>
      <c r="E354" s="151" t="s">
        <v>1</v>
      </c>
      <c r="F354" s="152" t="s">
        <v>172</v>
      </c>
      <c r="H354" s="153">
        <v>72.13</v>
      </c>
      <c r="I354" s="154"/>
      <c r="L354" s="150"/>
      <c r="M354" s="155"/>
      <c r="T354" s="156"/>
      <c r="AT354" s="151" t="s">
        <v>166</v>
      </c>
      <c r="AU354" s="151" t="s">
        <v>88</v>
      </c>
      <c r="AV354" s="13" t="s">
        <v>164</v>
      </c>
      <c r="AW354" s="13" t="s">
        <v>34</v>
      </c>
      <c r="AX354" s="13" t="s">
        <v>86</v>
      </c>
      <c r="AY354" s="151" t="s">
        <v>156</v>
      </c>
    </row>
    <row r="355" spans="2:65" s="12" customFormat="1" x14ac:dyDescent="0.2">
      <c r="B355" s="142"/>
      <c r="D355" s="143" t="s">
        <v>166</v>
      </c>
      <c r="F355" s="145" t="s">
        <v>591</v>
      </c>
      <c r="H355" s="146">
        <v>79.343000000000004</v>
      </c>
      <c r="I355" s="147"/>
      <c r="L355" s="142"/>
      <c r="M355" s="148"/>
      <c r="T355" s="149"/>
      <c r="AT355" s="144" t="s">
        <v>166</v>
      </c>
      <c r="AU355" s="144" t="s">
        <v>88</v>
      </c>
      <c r="AV355" s="12" t="s">
        <v>88</v>
      </c>
      <c r="AW355" s="12" t="s">
        <v>4</v>
      </c>
      <c r="AX355" s="12" t="s">
        <v>86</v>
      </c>
      <c r="AY355" s="144" t="s">
        <v>156</v>
      </c>
    </row>
    <row r="356" spans="2:65" s="1" customFormat="1" ht="24.2" customHeight="1" x14ac:dyDescent="0.2">
      <c r="B356" s="32"/>
      <c r="C356" s="129" t="s">
        <v>592</v>
      </c>
      <c r="D356" s="129" t="s">
        <v>159</v>
      </c>
      <c r="E356" s="130" t="s">
        <v>593</v>
      </c>
      <c r="F356" s="131" t="s">
        <v>594</v>
      </c>
      <c r="G356" s="132" t="s">
        <v>182</v>
      </c>
      <c r="H356" s="133">
        <v>20.3</v>
      </c>
      <c r="I356" s="134"/>
      <c r="J356" s="135">
        <f>ROUND(I356*H356,2)</f>
        <v>0</v>
      </c>
      <c r="K356" s="131" t="s">
        <v>163</v>
      </c>
      <c r="L356" s="32"/>
      <c r="M356" s="136" t="s">
        <v>1</v>
      </c>
      <c r="N356" s="137" t="s">
        <v>43</v>
      </c>
      <c r="P356" s="138">
        <f>O356*H356</f>
        <v>0</v>
      </c>
      <c r="Q356" s="138">
        <v>0</v>
      </c>
      <c r="R356" s="138">
        <f>Q356*H356</f>
        <v>0</v>
      </c>
      <c r="S356" s="138">
        <v>0</v>
      </c>
      <c r="T356" s="139">
        <f>S356*H356</f>
        <v>0</v>
      </c>
      <c r="AR356" s="140" t="s">
        <v>328</v>
      </c>
      <c r="AT356" s="140" t="s">
        <v>159</v>
      </c>
      <c r="AU356" s="140" t="s">
        <v>88</v>
      </c>
      <c r="AY356" s="17" t="s">
        <v>156</v>
      </c>
      <c r="BE356" s="141">
        <f>IF(N356="základní",J356,0)</f>
        <v>0</v>
      </c>
      <c r="BF356" s="141">
        <f>IF(N356="snížená",J356,0)</f>
        <v>0</v>
      </c>
      <c r="BG356" s="141">
        <f>IF(N356="zákl. přenesená",J356,0)</f>
        <v>0</v>
      </c>
      <c r="BH356" s="141">
        <f>IF(N356="sníž. přenesená",J356,0)</f>
        <v>0</v>
      </c>
      <c r="BI356" s="141">
        <f>IF(N356="nulová",J356,0)</f>
        <v>0</v>
      </c>
      <c r="BJ356" s="17" t="s">
        <v>86</v>
      </c>
      <c r="BK356" s="141">
        <f>ROUND(I356*H356,2)</f>
        <v>0</v>
      </c>
      <c r="BL356" s="17" t="s">
        <v>328</v>
      </c>
      <c r="BM356" s="140" t="s">
        <v>595</v>
      </c>
    </row>
    <row r="357" spans="2:65" s="14" customFormat="1" x14ac:dyDescent="0.2">
      <c r="B357" s="157"/>
      <c r="D357" s="143" t="s">
        <v>166</v>
      </c>
      <c r="E357" s="158" t="s">
        <v>1</v>
      </c>
      <c r="F357" s="159" t="s">
        <v>596</v>
      </c>
      <c r="H357" s="158" t="s">
        <v>1</v>
      </c>
      <c r="I357" s="160"/>
      <c r="L357" s="157"/>
      <c r="M357" s="161"/>
      <c r="T357" s="162"/>
      <c r="AT357" s="158" t="s">
        <v>166</v>
      </c>
      <c r="AU357" s="158" t="s">
        <v>88</v>
      </c>
      <c r="AV357" s="14" t="s">
        <v>86</v>
      </c>
      <c r="AW357" s="14" t="s">
        <v>34</v>
      </c>
      <c r="AX357" s="14" t="s">
        <v>78</v>
      </c>
      <c r="AY357" s="158" t="s">
        <v>156</v>
      </c>
    </row>
    <row r="358" spans="2:65" s="12" customFormat="1" x14ac:dyDescent="0.2">
      <c r="B358" s="142"/>
      <c r="D358" s="143" t="s">
        <v>166</v>
      </c>
      <c r="E358" s="144" t="s">
        <v>1</v>
      </c>
      <c r="F358" s="145" t="s">
        <v>597</v>
      </c>
      <c r="H358" s="146">
        <v>20.3</v>
      </c>
      <c r="I358" s="147"/>
      <c r="L358" s="142"/>
      <c r="M358" s="148"/>
      <c r="T358" s="149"/>
      <c r="AT358" s="144" t="s">
        <v>166</v>
      </c>
      <c r="AU358" s="144" t="s">
        <v>88</v>
      </c>
      <c r="AV358" s="12" t="s">
        <v>88</v>
      </c>
      <c r="AW358" s="12" t="s">
        <v>34</v>
      </c>
      <c r="AX358" s="12" t="s">
        <v>78</v>
      </c>
      <c r="AY358" s="144" t="s">
        <v>156</v>
      </c>
    </row>
    <row r="359" spans="2:65" s="13" customFormat="1" x14ac:dyDescent="0.2">
      <c r="B359" s="150"/>
      <c r="D359" s="143" t="s">
        <v>166</v>
      </c>
      <c r="E359" s="151" t="s">
        <v>1</v>
      </c>
      <c r="F359" s="152" t="s">
        <v>172</v>
      </c>
      <c r="H359" s="153">
        <v>20.3</v>
      </c>
      <c r="I359" s="154"/>
      <c r="L359" s="150"/>
      <c r="M359" s="155"/>
      <c r="T359" s="156"/>
      <c r="AT359" s="151" t="s">
        <v>166</v>
      </c>
      <c r="AU359" s="151" t="s">
        <v>88</v>
      </c>
      <c r="AV359" s="13" t="s">
        <v>164</v>
      </c>
      <c r="AW359" s="13" t="s">
        <v>34</v>
      </c>
      <c r="AX359" s="13" t="s">
        <v>86</v>
      </c>
      <c r="AY359" s="151" t="s">
        <v>156</v>
      </c>
    </row>
    <row r="360" spans="2:65" s="1" customFormat="1" ht="21.75" customHeight="1" x14ac:dyDescent="0.2">
      <c r="B360" s="32"/>
      <c r="C360" s="129" t="s">
        <v>598</v>
      </c>
      <c r="D360" s="129" t="s">
        <v>159</v>
      </c>
      <c r="E360" s="130" t="s">
        <v>599</v>
      </c>
      <c r="F360" s="131" t="s">
        <v>600</v>
      </c>
      <c r="G360" s="132" t="s">
        <v>182</v>
      </c>
      <c r="H360" s="133">
        <v>49.1</v>
      </c>
      <c r="I360" s="134"/>
      <c r="J360" s="135">
        <f>ROUND(I360*H360,2)</f>
        <v>0</v>
      </c>
      <c r="K360" s="131" t="s">
        <v>163</v>
      </c>
      <c r="L360" s="32"/>
      <c r="M360" s="136" t="s">
        <v>1</v>
      </c>
      <c r="N360" s="137" t="s">
        <v>43</v>
      </c>
      <c r="P360" s="138">
        <f>O360*H360</f>
        <v>0</v>
      </c>
      <c r="Q360" s="138">
        <v>0</v>
      </c>
      <c r="R360" s="138">
        <f>Q360*H360</f>
        <v>0</v>
      </c>
      <c r="S360" s="138">
        <v>2.9999999999999997E-4</v>
      </c>
      <c r="T360" s="139">
        <f>S360*H360</f>
        <v>1.4729999999999998E-2</v>
      </c>
      <c r="AR360" s="140" t="s">
        <v>328</v>
      </c>
      <c r="AT360" s="140" t="s">
        <v>159</v>
      </c>
      <c r="AU360" s="140" t="s">
        <v>88</v>
      </c>
      <c r="AY360" s="17" t="s">
        <v>156</v>
      </c>
      <c r="BE360" s="141">
        <f>IF(N360="základní",J360,0)</f>
        <v>0</v>
      </c>
      <c r="BF360" s="141">
        <f>IF(N360="snížená",J360,0)</f>
        <v>0</v>
      </c>
      <c r="BG360" s="141">
        <f>IF(N360="zákl. přenesená",J360,0)</f>
        <v>0</v>
      </c>
      <c r="BH360" s="141">
        <f>IF(N360="sníž. přenesená",J360,0)</f>
        <v>0</v>
      </c>
      <c r="BI360" s="141">
        <f>IF(N360="nulová",J360,0)</f>
        <v>0</v>
      </c>
      <c r="BJ360" s="17" t="s">
        <v>86</v>
      </c>
      <c r="BK360" s="141">
        <f>ROUND(I360*H360,2)</f>
        <v>0</v>
      </c>
      <c r="BL360" s="17" t="s">
        <v>328</v>
      </c>
      <c r="BM360" s="140" t="s">
        <v>601</v>
      </c>
    </row>
    <row r="361" spans="2:65" s="12" customFormat="1" x14ac:dyDescent="0.2">
      <c r="B361" s="142"/>
      <c r="D361" s="143" t="s">
        <v>166</v>
      </c>
      <c r="E361" s="144" t="s">
        <v>1</v>
      </c>
      <c r="F361" s="145" t="s">
        <v>602</v>
      </c>
      <c r="H361" s="146">
        <v>49.1</v>
      </c>
      <c r="I361" s="147"/>
      <c r="L361" s="142"/>
      <c r="M361" s="148"/>
      <c r="T361" s="149"/>
      <c r="AT361" s="144" t="s">
        <v>166</v>
      </c>
      <c r="AU361" s="144" t="s">
        <v>88</v>
      </c>
      <c r="AV361" s="12" t="s">
        <v>88</v>
      </c>
      <c r="AW361" s="12" t="s">
        <v>34</v>
      </c>
      <c r="AX361" s="12" t="s">
        <v>78</v>
      </c>
      <c r="AY361" s="144" t="s">
        <v>156</v>
      </c>
    </row>
    <row r="362" spans="2:65" s="13" customFormat="1" x14ac:dyDescent="0.2">
      <c r="B362" s="150"/>
      <c r="D362" s="143" t="s">
        <v>166</v>
      </c>
      <c r="E362" s="151" t="s">
        <v>1</v>
      </c>
      <c r="F362" s="152" t="s">
        <v>172</v>
      </c>
      <c r="H362" s="153">
        <v>49.1</v>
      </c>
      <c r="I362" s="154"/>
      <c r="L362" s="150"/>
      <c r="M362" s="155"/>
      <c r="T362" s="156"/>
      <c r="AT362" s="151" t="s">
        <v>166</v>
      </c>
      <c r="AU362" s="151" t="s">
        <v>88</v>
      </c>
      <c r="AV362" s="13" t="s">
        <v>164</v>
      </c>
      <c r="AW362" s="13" t="s">
        <v>34</v>
      </c>
      <c r="AX362" s="13" t="s">
        <v>86</v>
      </c>
      <c r="AY362" s="151" t="s">
        <v>156</v>
      </c>
    </row>
    <row r="363" spans="2:65" s="1" customFormat="1" ht="16.5" customHeight="1" x14ac:dyDescent="0.2">
      <c r="B363" s="32"/>
      <c r="C363" s="129" t="s">
        <v>603</v>
      </c>
      <c r="D363" s="129" t="s">
        <v>159</v>
      </c>
      <c r="E363" s="130" t="s">
        <v>604</v>
      </c>
      <c r="F363" s="131" t="s">
        <v>605</v>
      </c>
      <c r="G363" s="132" t="s">
        <v>182</v>
      </c>
      <c r="H363" s="133">
        <v>49.1</v>
      </c>
      <c r="I363" s="134"/>
      <c r="J363" s="135">
        <f>ROUND(I363*H363,2)</f>
        <v>0</v>
      </c>
      <c r="K363" s="131" t="s">
        <v>163</v>
      </c>
      <c r="L363" s="32"/>
      <c r="M363" s="136" t="s">
        <v>1</v>
      </c>
      <c r="N363" s="137" t="s">
        <v>43</v>
      </c>
      <c r="P363" s="138">
        <f>O363*H363</f>
        <v>0</v>
      </c>
      <c r="Q363" s="138">
        <v>1.0000000000000001E-5</v>
      </c>
      <c r="R363" s="138">
        <f>Q363*H363</f>
        <v>4.9100000000000001E-4</v>
      </c>
      <c r="S363" s="138">
        <v>0</v>
      </c>
      <c r="T363" s="139">
        <f>S363*H363</f>
        <v>0</v>
      </c>
      <c r="AR363" s="140" t="s">
        <v>328</v>
      </c>
      <c r="AT363" s="140" t="s">
        <v>159</v>
      </c>
      <c r="AU363" s="140" t="s">
        <v>88</v>
      </c>
      <c r="AY363" s="17" t="s">
        <v>156</v>
      </c>
      <c r="BE363" s="141">
        <f>IF(N363="základní",J363,0)</f>
        <v>0</v>
      </c>
      <c r="BF363" s="141">
        <f>IF(N363="snížená",J363,0)</f>
        <v>0</v>
      </c>
      <c r="BG363" s="141">
        <f>IF(N363="zákl. přenesená",J363,0)</f>
        <v>0</v>
      </c>
      <c r="BH363" s="141">
        <f>IF(N363="sníž. přenesená",J363,0)</f>
        <v>0</v>
      </c>
      <c r="BI363" s="141">
        <f>IF(N363="nulová",J363,0)</f>
        <v>0</v>
      </c>
      <c r="BJ363" s="17" t="s">
        <v>86</v>
      </c>
      <c r="BK363" s="141">
        <f>ROUND(I363*H363,2)</f>
        <v>0</v>
      </c>
      <c r="BL363" s="17" t="s">
        <v>328</v>
      </c>
      <c r="BM363" s="140" t="s">
        <v>606</v>
      </c>
    </row>
    <row r="364" spans="2:65" s="12" customFormat="1" x14ac:dyDescent="0.2">
      <c r="B364" s="142"/>
      <c r="D364" s="143" t="s">
        <v>166</v>
      </c>
      <c r="E364" s="144" t="s">
        <v>1</v>
      </c>
      <c r="F364" s="145" t="s">
        <v>607</v>
      </c>
      <c r="H364" s="146">
        <v>49.1</v>
      </c>
      <c r="I364" s="147"/>
      <c r="L364" s="142"/>
      <c r="M364" s="148"/>
      <c r="T364" s="149"/>
      <c r="AT364" s="144" t="s">
        <v>166</v>
      </c>
      <c r="AU364" s="144" t="s">
        <v>88</v>
      </c>
      <c r="AV364" s="12" t="s">
        <v>88</v>
      </c>
      <c r="AW364" s="12" t="s">
        <v>34</v>
      </c>
      <c r="AX364" s="12" t="s">
        <v>78</v>
      </c>
      <c r="AY364" s="144" t="s">
        <v>156</v>
      </c>
    </row>
    <row r="365" spans="2:65" s="13" customFormat="1" x14ac:dyDescent="0.2">
      <c r="B365" s="150"/>
      <c r="D365" s="143" t="s">
        <v>166</v>
      </c>
      <c r="E365" s="151" t="s">
        <v>608</v>
      </c>
      <c r="F365" s="152" t="s">
        <v>172</v>
      </c>
      <c r="H365" s="153">
        <v>49.1</v>
      </c>
      <c r="I365" s="154"/>
      <c r="L365" s="150"/>
      <c r="M365" s="155"/>
      <c r="T365" s="156"/>
      <c r="AT365" s="151" t="s">
        <v>166</v>
      </c>
      <c r="AU365" s="151" t="s">
        <v>88</v>
      </c>
      <c r="AV365" s="13" t="s">
        <v>164</v>
      </c>
      <c r="AW365" s="13" t="s">
        <v>34</v>
      </c>
      <c r="AX365" s="13" t="s">
        <v>86</v>
      </c>
      <c r="AY365" s="151" t="s">
        <v>156</v>
      </c>
    </row>
    <row r="366" spans="2:65" s="1" customFormat="1" ht="16.5" customHeight="1" x14ac:dyDescent="0.2">
      <c r="B366" s="32"/>
      <c r="C366" s="170" t="s">
        <v>609</v>
      </c>
      <c r="D366" s="170" t="s">
        <v>462</v>
      </c>
      <c r="E366" s="171" t="s">
        <v>610</v>
      </c>
      <c r="F366" s="172" t="s">
        <v>611</v>
      </c>
      <c r="G366" s="173" t="s">
        <v>182</v>
      </c>
      <c r="H366" s="174">
        <v>50.082000000000001</v>
      </c>
      <c r="I366" s="175"/>
      <c r="J366" s="176">
        <f>ROUND(I366*H366,2)</f>
        <v>0</v>
      </c>
      <c r="K366" s="172" t="s">
        <v>163</v>
      </c>
      <c r="L366" s="177"/>
      <c r="M366" s="178" t="s">
        <v>1</v>
      </c>
      <c r="N366" s="179" t="s">
        <v>43</v>
      </c>
      <c r="P366" s="138">
        <f>O366*H366</f>
        <v>0</v>
      </c>
      <c r="Q366" s="138">
        <v>2.7999999999999998E-4</v>
      </c>
      <c r="R366" s="138">
        <f>Q366*H366</f>
        <v>1.4022959999999999E-2</v>
      </c>
      <c r="S366" s="138">
        <v>0</v>
      </c>
      <c r="T366" s="139">
        <f>S366*H366</f>
        <v>0</v>
      </c>
      <c r="AR366" s="140" t="s">
        <v>465</v>
      </c>
      <c r="AT366" s="140" t="s">
        <v>462</v>
      </c>
      <c r="AU366" s="140" t="s">
        <v>88</v>
      </c>
      <c r="AY366" s="17" t="s">
        <v>156</v>
      </c>
      <c r="BE366" s="141">
        <f>IF(N366="základní",J366,0)</f>
        <v>0</v>
      </c>
      <c r="BF366" s="141">
        <f>IF(N366="snížená",J366,0)</f>
        <v>0</v>
      </c>
      <c r="BG366" s="141">
        <f>IF(N366="zákl. přenesená",J366,0)</f>
        <v>0</v>
      </c>
      <c r="BH366" s="141">
        <f>IF(N366="sníž. přenesená",J366,0)</f>
        <v>0</v>
      </c>
      <c r="BI366" s="141">
        <f>IF(N366="nulová",J366,0)</f>
        <v>0</v>
      </c>
      <c r="BJ366" s="17" t="s">
        <v>86</v>
      </c>
      <c r="BK366" s="141">
        <f>ROUND(I366*H366,2)</f>
        <v>0</v>
      </c>
      <c r="BL366" s="17" t="s">
        <v>328</v>
      </c>
      <c r="BM366" s="140" t="s">
        <v>612</v>
      </c>
    </row>
    <row r="367" spans="2:65" s="12" customFormat="1" x14ac:dyDescent="0.2">
      <c r="B367" s="142"/>
      <c r="D367" s="143" t="s">
        <v>166</v>
      </c>
      <c r="F367" s="145" t="s">
        <v>613</v>
      </c>
      <c r="H367" s="146">
        <v>50.082000000000001</v>
      </c>
      <c r="I367" s="147"/>
      <c r="L367" s="142"/>
      <c r="M367" s="148"/>
      <c r="T367" s="149"/>
      <c r="AT367" s="144" t="s">
        <v>166</v>
      </c>
      <c r="AU367" s="144" t="s">
        <v>88</v>
      </c>
      <c r="AV367" s="12" t="s">
        <v>88</v>
      </c>
      <c r="AW367" s="12" t="s">
        <v>4</v>
      </c>
      <c r="AX367" s="12" t="s">
        <v>86</v>
      </c>
      <c r="AY367" s="144" t="s">
        <v>156</v>
      </c>
    </row>
    <row r="368" spans="2:65" s="1" customFormat="1" ht="24.2" customHeight="1" x14ac:dyDescent="0.2">
      <c r="B368" s="32"/>
      <c r="C368" s="129" t="s">
        <v>614</v>
      </c>
      <c r="D368" s="129" t="s">
        <v>159</v>
      </c>
      <c r="E368" s="130" t="s">
        <v>615</v>
      </c>
      <c r="F368" s="131" t="s">
        <v>616</v>
      </c>
      <c r="G368" s="132" t="s">
        <v>342</v>
      </c>
      <c r="H368" s="193">
        <f>SUM(J366,J363,J360,J356,J352,J349,J346,J343,J340)/100</f>
        <v>0</v>
      </c>
      <c r="I368" s="134"/>
      <c r="J368" s="135">
        <f>ROUND(I368*H368,2)</f>
        <v>0</v>
      </c>
      <c r="K368" s="131" t="s">
        <v>163</v>
      </c>
      <c r="L368" s="32"/>
      <c r="M368" s="136" t="s">
        <v>1</v>
      </c>
      <c r="N368" s="137" t="s">
        <v>43</v>
      </c>
      <c r="P368" s="138">
        <f>O368*H368</f>
        <v>0</v>
      </c>
      <c r="Q368" s="138">
        <v>0</v>
      </c>
      <c r="R368" s="138">
        <f>Q368*H368</f>
        <v>0</v>
      </c>
      <c r="S368" s="138">
        <v>0</v>
      </c>
      <c r="T368" s="139">
        <f>S368*H368</f>
        <v>0</v>
      </c>
      <c r="AR368" s="140" t="s">
        <v>328</v>
      </c>
      <c r="AT368" s="140" t="s">
        <v>159</v>
      </c>
      <c r="AU368" s="140" t="s">
        <v>88</v>
      </c>
      <c r="AY368" s="17" t="s">
        <v>156</v>
      </c>
      <c r="BE368" s="141">
        <f>IF(N368="základní",J368,0)</f>
        <v>0</v>
      </c>
      <c r="BF368" s="141">
        <f>IF(N368="snížená",J368,0)</f>
        <v>0</v>
      </c>
      <c r="BG368" s="141">
        <f>IF(N368="zákl. přenesená",J368,0)</f>
        <v>0</v>
      </c>
      <c r="BH368" s="141">
        <f>IF(N368="sníž. přenesená",J368,0)</f>
        <v>0</v>
      </c>
      <c r="BI368" s="141">
        <f>IF(N368="nulová",J368,0)</f>
        <v>0</v>
      </c>
      <c r="BJ368" s="17" t="s">
        <v>86</v>
      </c>
      <c r="BK368" s="141">
        <f>ROUND(I368*H368,2)</f>
        <v>0</v>
      </c>
      <c r="BL368" s="17" t="s">
        <v>328</v>
      </c>
      <c r="BM368" s="140" t="s">
        <v>617</v>
      </c>
    </row>
    <row r="369" spans="2:65" s="1" customFormat="1" ht="24.2" customHeight="1" x14ac:dyDescent="0.2">
      <c r="B369" s="32"/>
      <c r="C369" s="129" t="s">
        <v>618</v>
      </c>
      <c r="D369" s="129" t="s">
        <v>159</v>
      </c>
      <c r="E369" s="130" t="s">
        <v>619</v>
      </c>
      <c r="F369" s="131" t="s">
        <v>620</v>
      </c>
      <c r="G369" s="132" t="s">
        <v>342</v>
      </c>
      <c r="H369" s="193">
        <f>SUM(J366,J363,J360,J356,J352,J349,J346,J343,J340)/100</f>
        <v>0</v>
      </c>
      <c r="I369" s="134"/>
      <c r="J369" s="135">
        <f>ROUND(I369*H369,2)</f>
        <v>0</v>
      </c>
      <c r="K369" s="131" t="s">
        <v>163</v>
      </c>
      <c r="L369" s="32"/>
      <c r="M369" s="136" t="s">
        <v>1</v>
      </c>
      <c r="N369" s="137" t="s">
        <v>43</v>
      </c>
      <c r="P369" s="138">
        <f>O369*H369</f>
        <v>0</v>
      </c>
      <c r="Q369" s="138">
        <v>0</v>
      </c>
      <c r="R369" s="138">
        <f>Q369*H369</f>
        <v>0</v>
      </c>
      <c r="S369" s="138">
        <v>0</v>
      </c>
      <c r="T369" s="139">
        <f>S369*H369</f>
        <v>0</v>
      </c>
      <c r="AR369" s="140" t="s">
        <v>328</v>
      </c>
      <c r="AT369" s="140" t="s">
        <v>159</v>
      </c>
      <c r="AU369" s="140" t="s">
        <v>88</v>
      </c>
      <c r="AY369" s="17" t="s">
        <v>156</v>
      </c>
      <c r="BE369" s="141">
        <f>IF(N369="základní",J369,0)</f>
        <v>0</v>
      </c>
      <c r="BF369" s="141">
        <f>IF(N369="snížená",J369,0)</f>
        <v>0</v>
      </c>
      <c r="BG369" s="141">
        <f>IF(N369="zákl. přenesená",J369,0)</f>
        <v>0</v>
      </c>
      <c r="BH369" s="141">
        <f>IF(N369="sníž. přenesená",J369,0)</f>
        <v>0</v>
      </c>
      <c r="BI369" s="141">
        <f>IF(N369="nulová",J369,0)</f>
        <v>0</v>
      </c>
      <c r="BJ369" s="17" t="s">
        <v>86</v>
      </c>
      <c r="BK369" s="141">
        <f>ROUND(I369*H369,2)</f>
        <v>0</v>
      </c>
      <c r="BL369" s="17" t="s">
        <v>328</v>
      </c>
      <c r="BM369" s="140" t="s">
        <v>621</v>
      </c>
    </row>
    <row r="370" spans="2:65" s="11" customFormat="1" ht="22.9" customHeight="1" x14ac:dyDescent="0.2">
      <c r="B370" s="117"/>
      <c r="D370" s="118" t="s">
        <v>77</v>
      </c>
      <c r="E370" s="127" t="s">
        <v>622</v>
      </c>
      <c r="F370" s="127" t="s">
        <v>623</v>
      </c>
      <c r="I370" s="120"/>
      <c r="J370" s="128">
        <f>BK370</f>
        <v>0</v>
      </c>
      <c r="L370" s="117"/>
      <c r="M370" s="122"/>
      <c r="P370" s="123">
        <f>SUM(P371:P405)</f>
        <v>0</v>
      </c>
      <c r="R370" s="123">
        <f>SUM(R371:R405)</f>
        <v>0.232486</v>
      </c>
      <c r="T370" s="124">
        <f>SUM(T371:T405)</f>
        <v>0</v>
      </c>
      <c r="AR370" s="118" t="s">
        <v>88</v>
      </c>
      <c r="AT370" s="125" t="s">
        <v>77</v>
      </c>
      <c r="AU370" s="125" t="s">
        <v>86</v>
      </c>
      <c r="AY370" s="118" t="s">
        <v>156</v>
      </c>
      <c r="BK370" s="126">
        <f>SUM(BK371:BK405)</f>
        <v>0</v>
      </c>
    </row>
    <row r="371" spans="2:65" s="1" customFormat="1" ht="16.5" customHeight="1" x14ac:dyDescent="0.2">
      <c r="B371" s="32"/>
      <c r="C371" s="129" t="s">
        <v>624</v>
      </c>
      <c r="D371" s="129" t="s">
        <v>159</v>
      </c>
      <c r="E371" s="130" t="s">
        <v>625</v>
      </c>
      <c r="F371" s="131" t="s">
        <v>626</v>
      </c>
      <c r="G371" s="132" t="s">
        <v>162</v>
      </c>
      <c r="H371" s="133">
        <v>6.88</v>
      </c>
      <c r="I371" s="134"/>
      <c r="J371" s="135">
        <f>ROUND(I371*H371,2)</f>
        <v>0</v>
      </c>
      <c r="K371" s="131" t="s">
        <v>163</v>
      </c>
      <c r="L371" s="32"/>
      <c r="M371" s="136" t="s">
        <v>1</v>
      </c>
      <c r="N371" s="137" t="s">
        <v>43</v>
      </c>
      <c r="P371" s="138">
        <f>O371*H371</f>
        <v>0</v>
      </c>
      <c r="Q371" s="138">
        <v>0</v>
      </c>
      <c r="R371" s="138">
        <f>Q371*H371</f>
        <v>0</v>
      </c>
      <c r="S371" s="138">
        <v>0</v>
      </c>
      <c r="T371" s="139">
        <f>S371*H371</f>
        <v>0</v>
      </c>
      <c r="AR371" s="140" t="s">
        <v>328</v>
      </c>
      <c r="AT371" s="140" t="s">
        <v>159</v>
      </c>
      <c r="AU371" s="140" t="s">
        <v>88</v>
      </c>
      <c r="AY371" s="17" t="s">
        <v>156</v>
      </c>
      <c r="BE371" s="141">
        <f>IF(N371="základní",J371,0)</f>
        <v>0</v>
      </c>
      <c r="BF371" s="141">
        <f>IF(N371="snížená",J371,0)</f>
        <v>0</v>
      </c>
      <c r="BG371" s="141">
        <f>IF(N371="zákl. přenesená",J371,0)</f>
        <v>0</v>
      </c>
      <c r="BH371" s="141">
        <f>IF(N371="sníž. přenesená",J371,0)</f>
        <v>0</v>
      </c>
      <c r="BI371" s="141">
        <f>IF(N371="nulová",J371,0)</f>
        <v>0</v>
      </c>
      <c r="BJ371" s="17" t="s">
        <v>86</v>
      </c>
      <c r="BK371" s="141">
        <f>ROUND(I371*H371,2)</f>
        <v>0</v>
      </c>
      <c r="BL371" s="17" t="s">
        <v>328</v>
      </c>
      <c r="BM371" s="140" t="s">
        <v>627</v>
      </c>
    </row>
    <row r="372" spans="2:65" s="12" customFormat="1" x14ac:dyDescent="0.2">
      <c r="B372" s="142"/>
      <c r="D372" s="143" t="s">
        <v>166</v>
      </c>
      <c r="E372" s="144" t="s">
        <v>1</v>
      </c>
      <c r="F372" s="145" t="s">
        <v>94</v>
      </c>
      <c r="H372" s="146">
        <v>6.88</v>
      </c>
      <c r="I372" s="147"/>
      <c r="L372" s="142"/>
      <c r="M372" s="148"/>
      <c r="T372" s="149"/>
      <c r="AT372" s="144" t="s">
        <v>166</v>
      </c>
      <c r="AU372" s="144" t="s">
        <v>88</v>
      </c>
      <c r="AV372" s="12" t="s">
        <v>88</v>
      </c>
      <c r="AW372" s="12" t="s">
        <v>34</v>
      </c>
      <c r="AX372" s="12" t="s">
        <v>78</v>
      </c>
      <c r="AY372" s="144" t="s">
        <v>156</v>
      </c>
    </row>
    <row r="373" spans="2:65" s="13" customFormat="1" x14ac:dyDescent="0.2">
      <c r="B373" s="150"/>
      <c r="D373" s="143" t="s">
        <v>166</v>
      </c>
      <c r="E373" s="151" t="s">
        <v>1</v>
      </c>
      <c r="F373" s="152" t="s">
        <v>172</v>
      </c>
      <c r="H373" s="153">
        <v>6.88</v>
      </c>
      <c r="I373" s="154"/>
      <c r="L373" s="150"/>
      <c r="M373" s="155"/>
      <c r="T373" s="156"/>
      <c r="AT373" s="151" t="s">
        <v>166</v>
      </c>
      <c r="AU373" s="151" t="s">
        <v>88</v>
      </c>
      <c r="AV373" s="13" t="s">
        <v>164</v>
      </c>
      <c r="AW373" s="13" t="s">
        <v>34</v>
      </c>
      <c r="AX373" s="13" t="s">
        <v>86</v>
      </c>
      <c r="AY373" s="151" t="s">
        <v>156</v>
      </c>
    </row>
    <row r="374" spans="2:65" s="1" customFormat="1" ht="16.5" customHeight="1" x14ac:dyDescent="0.2">
      <c r="B374" s="32"/>
      <c r="C374" s="129" t="s">
        <v>628</v>
      </c>
      <c r="D374" s="129" t="s">
        <v>159</v>
      </c>
      <c r="E374" s="130" t="s">
        <v>629</v>
      </c>
      <c r="F374" s="131" t="s">
        <v>630</v>
      </c>
      <c r="G374" s="132" t="s">
        <v>162</v>
      </c>
      <c r="H374" s="133">
        <v>6.88</v>
      </c>
      <c r="I374" s="134"/>
      <c r="J374" s="135">
        <f>ROUND(I374*H374,2)</f>
        <v>0</v>
      </c>
      <c r="K374" s="131" t="s">
        <v>163</v>
      </c>
      <c r="L374" s="32"/>
      <c r="M374" s="136" t="s">
        <v>1</v>
      </c>
      <c r="N374" s="137" t="s">
        <v>43</v>
      </c>
      <c r="P374" s="138">
        <f>O374*H374</f>
        <v>0</v>
      </c>
      <c r="Q374" s="138">
        <v>2.9999999999999997E-4</v>
      </c>
      <c r="R374" s="138">
        <f>Q374*H374</f>
        <v>2.0639999999999999E-3</v>
      </c>
      <c r="S374" s="138">
        <v>0</v>
      </c>
      <c r="T374" s="139">
        <f>S374*H374</f>
        <v>0</v>
      </c>
      <c r="AR374" s="140" t="s">
        <v>328</v>
      </c>
      <c r="AT374" s="140" t="s">
        <v>159</v>
      </c>
      <c r="AU374" s="140" t="s">
        <v>88</v>
      </c>
      <c r="AY374" s="17" t="s">
        <v>156</v>
      </c>
      <c r="BE374" s="141">
        <f>IF(N374="základní",J374,0)</f>
        <v>0</v>
      </c>
      <c r="BF374" s="141">
        <f>IF(N374="snížená",J374,0)</f>
        <v>0</v>
      </c>
      <c r="BG374" s="141">
        <f>IF(N374="zákl. přenesená",J374,0)</f>
        <v>0</v>
      </c>
      <c r="BH374" s="141">
        <f>IF(N374="sníž. přenesená",J374,0)</f>
        <v>0</v>
      </c>
      <c r="BI374" s="141">
        <f>IF(N374="nulová",J374,0)</f>
        <v>0</v>
      </c>
      <c r="BJ374" s="17" t="s">
        <v>86</v>
      </c>
      <c r="BK374" s="141">
        <f>ROUND(I374*H374,2)</f>
        <v>0</v>
      </c>
      <c r="BL374" s="17" t="s">
        <v>328</v>
      </c>
      <c r="BM374" s="140" t="s">
        <v>631</v>
      </c>
    </row>
    <row r="375" spans="2:65" s="12" customFormat="1" x14ac:dyDescent="0.2">
      <c r="B375" s="142"/>
      <c r="D375" s="143" t="s">
        <v>166</v>
      </c>
      <c r="E375" s="144" t="s">
        <v>1</v>
      </c>
      <c r="F375" s="145" t="s">
        <v>94</v>
      </c>
      <c r="H375" s="146">
        <v>6.88</v>
      </c>
      <c r="I375" s="147"/>
      <c r="L375" s="142"/>
      <c r="M375" s="148"/>
      <c r="T375" s="149"/>
      <c r="AT375" s="144" t="s">
        <v>166</v>
      </c>
      <c r="AU375" s="144" t="s">
        <v>88</v>
      </c>
      <c r="AV375" s="12" t="s">
        <v>88</v>
      </c>
      <c r="AW375" s="12" t="s">
        <v>34</v>
      </c>
      <c r="AX375" s="12" t="s">
        <v>78</v>
      </c>
      <c r="AY375" s="144" t="s">
        <v>156</v>
      </c>
    </row>
    <row r="376" spans="2:65" s="13" customFormat="1" x14ac:dyDescent="0.2">
      <c r="B376" s="150"/>
      <c r="D376" s="143" t="s">
        <v>166</v>
      </c>
      <c r="E376" s="151" t="s">
        <v>1</v>
      </c>
      <c r="F376" s="152" t="s">
        <v>172</v>
      </c>
      <c r="H376" s="153">
        <v>6.88</v>
      </c>
      <c r="I376" s="154"/>
      <c r="L376" s="150"/>
      <c r="M376" s="155"/>
      <c r="T376" s="156"/>
      <c r="AT376" s="151" t="s">
        <v>166</v>
      </c>
      <c r="AU376" s="151" t="s">
        <v>88</v>
      </c>
      <c r="AV376" s="13" t="s">
        <v>164</v>
      </c>
      <c r="AW376" s="13" t="s">
        <v>34</v>
      </c>
      <c r="AX376" s="13" t="s">
        <v>86</v>
      </c>
      <c r="AY376" s="151" t="s">
        <v>156</v>
      </c>
    </row>
    <row r="377" spans="2:65" s="1" customFormat="1" ht="16.5" customHeight="1" x14ac:dyDescent="0.2">
      <c r="B377" s="32"/>
      <c r="C377" s="129" t="s">
        <v>632</v>
      </c>
      <c r="D377" s="129" t="s">
        <v>159</v>
      </c>
      <c r="E377" s="130" t="s">
        <v>633</v>
      </c>
      <c r="F377" s="131" t="s">
        <v>634</v>
      </c>
      <c r="G377" s="132" t="s">
        <v>162</v>
      </c>
      <c r="H377" s="133">
        <v>6.88</v>
      </c>
      <c r="I377" s="134"/>
      <c r="J377" s="135">
        <f>ROUND(I377*H377,2)</f>
        <v>0</v>
      </c>
      <c r="K377" s="131" t="s">
        <v>163</v>
      </c>
      <c r="L377" s="32"/>
      <c r="M377" s="136" t="s">
        <v>1</v>
      </c>
      <c r="N377" s="137" t="s">
        <v>43</v>
      </c>
      <c r="P377" s="138">
        <f>O377*H377</f>
        <v>0</v>
      </c>
      <c r="Q377" s="138">
        <v>4.4999999999999997E-3</v>
      </c>
      <c r="R377" s="138">
        <f>Q377*H377</f>
        <v>3.0959999999999998E-2</v>
      </c>
      <c r="S377" s="138">
        <v>0</v>
      </c>
      <c r="T377" s="139">
        <f>S377*H377</f>
        <v>0</v>
      </c>
      <c r="AR377" s="140" t="s">
        <v>328</v>
      </c>
      <c r="AT377" s="140" t="s">
        <v>159</v>
      </c>
      <c r="AU377" s="140" t="s">
        <v>88</v>
      </c>
      <c r="AY377" s="17" t="s">
        <v>156</v>
      </c>
      <c r="BE377" s="141">
        <f>IF(N377="základní",J377,0)</f>
        <v>0</v>
      </c>
      <c r="BF377" s="141">
        <f>IF(N377="snížená",J377,0)</f>
        <v>0</v>
      </c>
      <c r="BG377" s="141">
        <f>IF(N377="zákl. přenesená",J377,0)</f>
        <v>0</v>
      </c>
      <c r="BH377" s="141">
        <f>IF(N377="sníž. přenesená",J377,0)</f>
        <v>0</v>
      </c>
      <c r="BI377" s="141">
        <f>IF(N377="nulová",J377,0)</f>
        <v>0</v>
      </c>
      <c r="BJ377" s="17" t="s">
        <v>86</v>
      </c>
      <c r="BK377" s="141">
        <f>ROUND(I377*H377,2)</f>
        <v>0</v>
      </c>
      <c r="BL377" s="17" t="s">
        <v>328</v>
      </c>
      <c r="BM377" s="140" t="s">
        <v>635</v>
      </c>
    </row>
    <row r="378" spans="2:65" s="12" customFormat="1" x14ac:dyDescent="0.2">
      <c r="B378" s="142"/>
      <c r="D378" s="143" t="s">
        <v>166</v>
      </c>
      <c r="E378" s="144" t="s">
        <v>1</v>
      </c>
      <c r="F378" s="145" t="s">
        <v>94</v>
      </c>
      <c r="H378" s="146">
        <v>6.88</v>
      </c>
      <c r="I378" s="147"/>
      <c r="L378" s="142"/>
      <c r="M378" s="148"/>
      <c r="T378" s="149"/>
      <c r="AT378" s="144" t="s">
        <v>166</v>
      </c>
      <c r="AU378" s="144" t="s">
        <v>88</v>
      </c>
      <c r="AV378" s="12" t="s">
        <v>88</v>
      </c>
      <c r="AW378" s="12" t="s">
        <v>34</v>
      </c>
      <c r="AX378" s="12" t="s">
        <v>78</v>
      </c>
      <c r="AY378" s="144" t="s">
        <v>156</v>
      </c>
    </row>
    <row r="379" spans="2:65" s="13" customFormat="1" x14ac:dyDescent="0.2">
      <c r="B379" s="150"/>
      <c r="D379" s="143" t="s">
        <v>166</v>
      </c>
      <c r="E379" s="151" t="s">
        <v>1</v>
      </c>
      <c r="F379" s="152" t="s">
        <v>172</v>
      </c>
      <c r="H379" s="153">
        <v>6.88</v>
      </c>
      <c r="I379" s="154"/>
      <c r="L379" s="150"/>
      <c r="M379" s="155"/>
      <c r="T379" s="156"/>
      <c r="AT379" s="151" t="s">
        <v>166</v>
      </c>
      <c r="AU379" s="151" t="s">
        <v>88</v>
      </c>
      <c r="AV379" s="13" t="s">
        <v>164</v>
      </c>
      <c r="AW379" s="13" t="s">
        <v>34</v>
      </c>
      <c r="AX379" s="13" t="s">
        <v>86</v>
      </c>
      <c r="AY379" s="151" t="s">
        <v>156</v>
      </c>
    </row>
    <row r="380" spans="2:65" s="1" customFormat="1" ht="24.2" customHeight="1" x14ac:dyDescent="0.2">
      <c r="B380" s="32"/>
      <c r="C380" s="129" t="s">
        <v>636</v>
      </c>
      <c r="D380" s="129" t="s">
        <v>159</v>
      </c>
      <c r="E380" s="130" t="s">
        <v>637</v>
      </c>
      <c r="F380" s="131" t="s">
        <v>638</v>
      </c>
      <c r="G380" s="132" t="s">
        <v>162</v>
      </c>
      <c r="H380" s="133">
        <v>6.88</v>
      </c>
      <c r="I380" s="134"/>
      <c r="J380" s="135">
        <f>ROUND(I380*H380,2)</f>
        <v>0</v>
      </c>
      <c r="K380" s="131" t="s">
        <v>163</v>
      </c>
      <c r="L380" s="32"/>
      <c r="M380" s="136" t="s">
        <v>1</v>
      </c>
      <c r="N380" s="137" t="s">
        <v>43</v>
      </c>
      <c r="P380" s="138">
        <f>O380*H380</f>
        <v>0</v>
      </c>
      <c r="Q380" s="138">
        <v>1.4499999999999999E-3</v>
      </c>
      <c r="R380" s="138">
        <f>Q380*H380</f>
        <v>9.9759999999999988E-3</v>
      </c>
      <c r="S380" s="138">
        <v>0</v>
      </c>
      <c r="T380" s="139">
        <f>S380*H380</f>
        <v>0</v>
      </c>
      <c r="AR380" s="140" t="s">
        <v>328</v>
      </c>
      <c r="AT380" s="140" t="s">
        <v>159</v>
      </c>
      <c r="AU380" s="140" t="s">
        <v>88</v>
      </c>
      <c r="AY380" s="17" t="s">
        <v>156</v>
      </c>
      <c r="BE380" s="141">
        <f>IF(N380="základní",J380,0)</f>
        <v>0</v>
      </c>
      <c r="BF380" s="141">
        <f>IF(N380="snížená",J380,0)</f>
        <v>0</v>
      </c>
      <c r="BG380" s="141">
        <f>IF(N380="zákl. přenesená",J380,0)</f>
        <v>0</v>
      </c>
      <c r="BH380" s="141">
        <f>IF(N380="sníž. přenesená",J380,0)</f>
        <v>0</v>
      </c>
      <c r="BI380" s="141">
        <f>IF(N380="nulová",J380,0)</f>
        <v>0</v>
      </c>
      <c r="BJ380" s="17" t="s">
        <v>86</v>
      </c>
      <c r="BK380" s="141">
        <f>ROUND(I380*H380,2)</f>
        <v>0</v>
      </c>
      <c r="BL380" s="17" t="s">
        <v>328</v>
      </c>
      <c r="BM380" s="140" t="s">
        <v>639</v>
      </c>
    </row>
    <row r="381" spans="2:65" s="12" customFormat="1" x14ac:dyDescent="0.2">
      <c r="B381" s="142"/>
      <c r="D381" s="143" t="s">
        <v>166</v>
      </c>
      <c r="E381" s="144" t="s">
        <v>1</v>
      </c>
      <c r="F381" s="145" t="s">
        <v>94</v>
      </c>
      <c r="H381" s="146">
        <v>6.88</v>
      </c>
      <c r="I381" s="147"/>
      <c r="L381" s="142"/>
      <c r="M381" s="148"/>
      <c r="T381" s="149"/>
      <c r="AT381" s="144" t="s">
        <v>166</v>
      </c>
      <c r="AU381" s="144" t="s">
        <v>88</v>
      </c>
      <c r="AV381" s="12" t="s">
        <v>88</v>
      </c>
      <c r="AW381" s="12" t="s">
        <v>34</v>
      </c>
      <c r="AX381" s="12" t="s">
        <v>78</v>
      </c>
      <c r="AY381" s="144" t="s">
        <v>156</v>
      </c>
    </row>
    <row r="382" spans="2:65" s="13" customFormat="1" x14ac:dyDescent="0.2">
      <c r="B382" s="150"/>
      <c r="D382" s="143" t="s">
        <v>166</v>
      </c>
      <c r="E382" s="151" t="s">
        <v>1</v>
      </c>
      <c r="F382" s="152" t="s">
        <v>172</v>
      </c>
      <c r="H382" s="153">
        <v>6.88</v>
      </c>
      <c r="I382" s="154"/>
      <c r="L382" s="150"/>
      <c r="M382" s="155"/>
      <c r="T382" s="156"/>
      <c r="AT382" s="151" t="s">
        <v>166</v>
      </c>
      <c r="AU382" s="151" t="s">
        <v>88</v>
      </c>
      <c r="AV382" s="13" t="s">
        <v>164</v>
      </c>
      <c r="AW382" s="13" t="s">
        <v>34</v>
      </c>
      <c r="AX382" s="13" t="s">
        <v>86</v>
      </c>
      <c r="AY382" s="151" t="s">
        <v>156</v>
      </c>
    </row>
    <row r="383" spans="2:65" s="1" customFormat="1" ht="37.9" customHeight="1" x14ac:dyDescent="0.2">
      <c r="B383" s="32"/>
      <c r="C383" s="129" t="s">
        <v>640</v>
      </c>
      <c r="D383" s="129" t="s">
        <v>159</v>
      </c>
      <c r="E383" s="130" t="s">
        <v>641</v>
      </c>
      <c r="F383" s="131" t="s">
        <v>642</v>
      </c>
      <c r="G383" s="132" t="s">
        <v>162</v>
      </c>
      <c r="H383" s="133">
        <v>6.88</v>
      </c>
      <c r="I383" s="134"/>
      <c r="J383" s="135">
        <f>ROUND(I383*H383,2)</f>
        <v>0</v>
      </c>
      <c r="K383" s="131" t="s">
        <v>163</v>
      </c>
      <c r="L383" s="32"/>
      <c r="M383" s="136" t="s">
        <v>1</v>
      </c>
      <c r="N383" s="137" t="s">
        <v>43</v>
      </c>
      <c r="P383" s="138">
        <f>O383*H383</f>
        <v>0</v>
      </c>
      <c r="Q383" s="138">
        <v>5.5799999999999999E-3</v>
      </c>
      <c r="R383" s="138">
        <f>Q383*H383</f>
        <v>3.8390399999999998E-2</v>
      </c>
      <c r="S383" s="138">
        <v>0</v>
      </c>
      <c r="T383" s="139">
        <f>S383*H383</f>
        <v>0</v>
      </c>
      <c r="AR383" s="140" t="s">
        <v>328</v>
      </c>
      <c r="AT383" s="140" t="s">
        <v>159</v>
      </c>
      <c r="AU383" s="140" t="s">
        <v>88</v>
      </c>
      <c r="AY383" s="17" t="s">
        <v>156</v>
      </c>
      <c r="BE383" s="141">
        <f>IF(N383="základní",J383,0)</f>
        <v>0</v>
      </c>
      <c r="BF383" s="141">
        <f>IF(N383="snížená",J383,0)</f>
        <v>0</v>
      </c>
      <c r="BG383" s="141">
        <f>IF(N383="zákl. přenesená",J383,0)</f>
        <v>0</v>
      </c>
      <c r="BH383" s="141">
        <f>IF(N383="sníž. přenesená",J383,0)</f>
        <v>0</v>
      </c>
      <c r="BI383" s="141">
        <f>IF(N383="nulová",J383,0)</f>
        <v>0</v>
      </c>
      <c r="BJ383" s="17" t="s">
        <v>86</v>
      </c>
      <c r="BK383" s="141">
        <f>ROUND(I383*H383,2)</f>
        <v>0</v>
      </c>
      <c r="BL383" s="17" t="s">
        <v>328</v>
      </c>
      <c r="BM383" s="140" t="s">
        <v>643</v>
      </c>
    </row>
    <row r="384" spans="2:65" s="14" customFormat="1" x14ac:dyDescent="0.2">
      <c r="B384" s="157"/>
      <c r="D384" s="143" t="s">
        <v>166</v>
      </c>
      <c r="E384" s="158" t="s">
        <v>1</v>
      </c>
      <c r="F384" s="159" t="s">
        <v>202</v>
      </c>
      <c r="H384" s="158" t="s">
        <v>1</v>
      </c>
      <c r="I384" s="160"/>
      <c r="L384" s="157"/>
      <c r="M384" s="161"/>
      <c r="T384" s="162"/>
      <c r="AT384" s="158" t="s">
        <v>166</v>
      </c>
      <c r="AU384" s="158" t="s">
        <v>88</v>
      </c>
      <c r="AV384" s="14" t="s">
        <v>86</v>
      </c>
      <c r="AW384" s="14" t="s">
        <v>34</v>
      </c>
      <c r="AX384" s="14" t="s">
        <v>78</v>
      </c>
      <c r="AY384" s="158" t="s">
        <v>156</v>
      </c>
    </row>
    <row r="385" spans="2:65" s="12" customFormat="1" x14ac:dyDescent="0.2">
      <c r="B385" s="142"/>
      <c r="D385" s="143" t="s">
        <v>166</v>
      </c>
      <c r="E385" s="144" t="s">
        <v>1</v>
      </c>
      <c r="F385" s="145" t="s">
        <v>644</v>
      </c>
      <c r="H385" s="146">
        <v>4.08</v>
      </c>
      <c r="I385" s="147"/>
      <c r="L385" s="142"/>
      <c r="M385" s="148"/>
      <c r="T385" s="149"/>
      <c r="AT385" s="144" t="s">
        <v>166</v>
      </c>
      <c r="AU385" s="144" t="s">
        <v>88</v>
      </c>
      <c r="AV385" s="12" t="s">
        <v>88</v>
      </c>
      <c r="AW385" s="12" t="s">
        <v>34</v>
      </c>
      <c r="AX385" s="12" t="s">
        <v>78</v>
      </c>
      <c r="AY385" s="144" t="s">
        <v>156</v>
      </c>
    </row>
    <row r="386" spans="2:65" s="12" customFormat="1" x14ac:dyDescent="0.2">
      <c r="B386" s="142"/>
      <c r="D386" s="143" t="s">
        <v>166</v>
      </c>
      <c r="E386" s="144" t="s">
        <v>1</v>
      </c>
      <c r="F386" s="145" t="s">
        <v>645</v>
      </c>
      <c r="H386" s="146">
        <v>2.8</v>
      </c>
      <c r="I386" s="147"/>
      <c r="L386" s="142"/>
      <c r="M386" s="148"/>
      <c r="T386" s="149"/>
      <c r="AT386" s="144" t="s">
        <v>166</v>
      </c>
      <c r="AU386" s="144" t="s">
        <v>88</v>
      </c>
      <c r="AV386" s="12" t="s">
        <v>88</v>
      </c>
      <c r="AW386" s="12" t="s">
        <v>34</v>
      </c>
      <c r="AX386" s="12" t="s">
        <v>78</v>
      </c>
      <c r="AY386" s="144" t="s">
        <v>156</v>
      </c>
    </row>
    <row r="387" spans="2:65" s="13" customFormat="1" x14ac:dyDescent="0.2">
      <c r="B387" s="150"/>
      <c r="D387" s="143" t="s">
        <v>166</v>
      </c>
      <c r="E387" s="151" t="s">
        <v>94</v>
      </c>
      <c r="F387" s="152" t="s">
        <v>172</v>
      </c>
      <c r="H387" s="153">
        <v>6.88</v>
      </c>
      <c r="I387" s="154"/>
      <c r="L387" s="150"/>
      <c r="M387" s="155"/>
      <c r="T387" s="156"/>
      <c r="AT387" s="151" t="s">
        <v>166</v>
      </c>
      <c r="AU387" s="151" t="s">
        <v>88</v>
      </c>
      <c r="AV387" s="13" t="s">
        <v>164</v>
      </c>
      <c r="AW387" s="13" t="s">
        <v>34</v>
      </c>
      <c r="AX387" s="13" t="s">
        <v>86</v>
      </c>
      <c r="AY387" s="151" t="s">
        <v>156</v>
      </c>
    </row>
    <row r="388" spans="2:65" s="1" customFormat="1" ht="16.5" customHeight="1" x14ac:dyDescent="0.2">
      <c r="B388" s="32"/>
      <c r="C388" s="170" t="s">
        <v>646</v>
      </c>
      <c r="D388" s="170" t="s">
        <v>462</v>
      </c>
      <c r="E388" s="171" t="s">
        <v>647</v>
      </c>
      <c r="F388" s="172" t="s">
        <v>648</v>
      </c>
      <c r="G388" s="173" t="s">
        <v>162</v>
      </c>
      <c r="H388" s="174">
        <v>7.5679999999999996</v>
      </c>
      <c r="I388" s="175"/>
      <c r="J388" s="176">
        <f>ROUND(I388*H388,2)</f>
        <v>0</v>
      </c>
      <c r="K388" s="172" t="s">
        <v>1</v>
      </c>
      <c r="L388" s="177"/>
      <c r="M388" s="178" t="s">
        <v>1</v>
      </c>
      <c r="N388" s="179" t="s">
        <v>43</v>
      </c>
      <c r="P388" s="138">
        <f>O388*H388</f>
        <v>0</v>
      </c>
      <c r="Q388" s="138">
        <v>1.9199999999999998E-2</v>
      </c>
      <c r="R388" s="138">
        <f>Q388*H388</f>
        <v>0.14530559999999998</v>
      </c>
      <c r="S388" s="138">
        <v>0</v>
      </c>
      <c r="T388" s="139">
        <f>S388*H388</f>
        <v>0</v>
      </c>
      <c r="AR388" s="140" t="s">
        <v>465</v>
      </c>
      <c r="AT388" s="140" t="s">
        <v>462</v>
      </c>
      <c r="AU388" s="140" t="s">
        <v>88</v>
      </c>
      <c r="AY388" s="17" t="s">
        <v>156</v>
      </c>
      <c r="BE388" s="141">
        <f>IF(N388="základní",J388,0)</f>
        <v>0</v>
      </c>
      <c r="BF388" s="141">
        <f>IF(N388="snížená",J388,0)</f>
        <v>0</v>
      </c>
      <c r="BG388" s="141">
        <f>IF(N388="zákl. přenesená",J388,0)</f>
        <v>0</v>
      </c>
      <c r="BH388" s="141">
        <f>IF(N388="sníž. přenesená",J388,0)</f>
        <v>0</v>
      </c>
      <c r="BI388" s="141">
        <f>IF(N388="nulová",J388,0)</f>
        <v>0</v>
      </c>
      <c r="BJ388" s="17" t="s">
        <v>86</v>
      </c>
      <c r="BK388" s="141">
        <f>ROUND(I388*H388,2)</f>
        <v>0</v>
      </c>
      <c r="BL388" s="17" t="s">
        <v>328</v>
      </c>
      <c r="BM388" s="140" t="s">
        <v>649</v>
      </c>
    </row>
    <row r="389" spans="2:65" s="12" customFormat="1" x14ac:dyDescent="0.2">
      <c r="B389" s="142"/>
      <c r="D389" s="143" t="s">
        <v>166</v>
      </c>
      <c r="E389" s="144" t="s">
        <v>1</v>
      </c>
      <c r="F389" s="145" t="s">
        <v>94</v>
      </c>
      <c r="H389" s="146">
        <v>6.88</v>
      </c>
      <c r="I389" s="147"/>
      <c r="L389" s="142"/>
      <c r="M389" s="148"/>
      <c r="T389" s="149"/>
      <c r="AT389" s="144" t="s">
        <v>166</v>
      </c>
      <c r="AU389" s="144" t="s">
        <v>88</v>
      </c>
      <c r="AV389" s="12" t="s">
        <v>88</v>
      </c>
      <c r="AW389" s="12" t="s">
        <v>34</v>
      </c>
      <c r="AX389" s="12" t="s">
        <v>78</v>
      </c>
      <c r="AY389" s="144" t="s">
        <v>156</v>
      </c>
    </row>
    <row r="390" spans="2:65" s="13" customFormat="1" x14ac:dyDescent="0.2">
      <c r="B390" s="150"/>
      <c r="D390" s="143" t="s">
        <v>166</v>
      </c>
      <c r="E390" s="151" t="s">
        <v>1</v>
      </c>
      <c r="F390" s="152" t="s">
        <v>172</v>
      </c>
      <c r="H390" s="153">
        <v>6.88</v>
      </c>
      <c r="I390" s="154"/>
      <c r="L390" s="150"/>
      <c r="M390" s="155"/>
      <c r="T390" s="156"/>
      <c r="AT390" s="151" t="s">
        <v>166</v>
      </c>
      <c r="AU390" s="151" t="s">
        <v>88</v>
      </c>
      <c r="AV390" s="13" t="s">
        <v>164</v>
      </c>
      <c r="AW390" s="13" t="s">
        <v>34</v>
      </c>
      <c r="AX390" s="13" t="s">
        <v>86</v>
      </c>
      <c r="AY390" s="151" t="s">
        <v>156</v>
      </c>
    </row>
    <row r="391" spans="2:65" s="12" customFormat="1" x14ac:dyDescent="0.2">
      <c r="B391" s="142"/>
      <c r="D391" s="143" t="s">
        <v>166</v>
      </c>
      <c r="F391" s="145" t="s">
        <v>650</v>
      </c>
      <c r="H391" s="146">
        <v>7.5679999999999996</v>
      </c>
      <c r="I391" s="147"/>
      <c r="L391" s="142"/>
      <c r="M391" s="148"/>
      <c r="T391" s="149"/>
      <c r="AT391" s="144" t="s">
        <v>166</v>
      </c>
      <c r="AU391" s="144" t="s">
        <v>88</v>
      </c>
      <c r="AV391" s="12" t="s">
        <v>88</v>
      </c>
      <c r="AW391" s="12" t="s">
        <v>4</v>
      </c>
      <c r="AX391" s="12" t="s">
        <v>86</v>
      </c>
      <c r="AY391" s="144" t="s">
        <v>156</v>
      </c>
    </row>
    <row r="392" spans="2:65" s="1" customFormat="1" ht="16.5" customHeight="1" x14ac:dyDescent="0.2">
      <c r="B392" s="32"/>
      <c r="C392" s="129" t="s">
        <v>651</v>
      </c>
      <c r="D392" s="129" t="s">
        <v>159</v>
      </c>
      <c r="E392" s="130" t="s">
        <v>652</v>
      </c>
      <c r="F392" s="131" t="s">
        <v>653</v>
      </c>
      <c r="G392" s="132" t="s">
        <v>182</v>
      </c>
      <c r="H392" s="133">
        <v>10.7</v>
      </c>
      <c r="I392" s="134"/>
      <c r="J392" s="135">
        <f>ROUND(I392*H392,2)</f>
        <v>0</v>
      </c>
      <c r="K392" s="131" t="s">
        <v>1</v>
      </c>
      <c r="L392" s="32"/>
      <c r="M392" s="136" t="s">
        <v>1</v>
      </c>
      <c r="N392" s="137" t="s">
        <v>43</v>
      </c>
      <c r="P392" s="138">
        <f>O392*H392</f>
        <v>0</v>
      </c>
      <c r="Q392" s="138">
        <v>5.0000000000000001E-4</v>
      </c>
      <c r="R392" s="138">
        <f>Q392*H392</f>
        <v>5.3499999999999997E-3</v>
      </c>
      <c r="S392" s="138">
        <v>0</v>
      </c>
      <c r="T392" s="139">
        <f>S392*H392</f>
        <v>0</v>
      </c>
      <c r="AR392" s="140" t="s">
        <v>328</v>
      </c>
      <c r="AT392" s="140" t="s">
        <v>159</v>
      </c>
      <c r="AU392" s="140" t="s">
        <v>88</v>
      </c>
      <c r="AY392" s="17" t="s">
        <v>156</v>
      </c>
      <c r="BE392" s="141">
        <f>IF(N392="základní",J392,0)</f>
        <v>0</v>
      </c>
      <c r="BF392" s="141">
        <f>IF(N392="snížená",J392,0)</f>
        <v>0</v>
      </c>
      <c r="BG392" s="141">
        <f>IF(N392="zákl. přenesená",J392,0)</f>
        <v>0</v>
      </c>
      <c r="BH392" s="141">
        <f>IF(N392="sníž. přenesená",J392,0)</f>
        <v>0</v>
      </c>
      <c r="BI392" s="141">
        <f>IF(N392="nulová",J392,0)</f>
        <v>0</v>
      </c>
      <c r="BJ392" s="17" t="s">
        <v>86</v>
      </c>
      <c r="BK392" s="141">
        <f>ROUND(I392*H392,2)</f>
        <v>0</v>
      </c>
      <c r="BL392" s="17" t="s">
        <v>328</v>
      </c>
      <c r="BM392" s="140" t="s">
        <v>654</v>
      </c>
    </row>
    <row r="393" spans="2:65" s="14" customFormat="1" x14ac:dyDescent="0.2">
      <c r="B393" s="157"/>
      <c r="D393" s="143" t="s">
        <v>166</v>
      </c>
      <c r="E393" s="158" t="s">
        <v>1</v>
      </c>
      <c r="F393" s="159" t="s">
        <v>202</v>
      </c>
      <c r="H393" s="158" t="s">
        <v>1</v>
      </c>
      <c r="I393" s="160"/>
      <c r="L393" s="157"/>
      <c r="M393" s="161"/>
      <c r="T393" s="162"/>
      <c r="AT393" s="158" t="s">
        <v>166</v>
      </c>
      <c r="AU393" s="158" t="s">
        <v>88</v>
      </c>
      <c r="AV393" s="14" t="s">
        <v>86</v>
      </c>
      <c r="AW393" s="14" t="s">
        <v>34</v>
      </c>
      <c r="AX393" s="14" t="s">
        <v>78</v>
      </c>
      <c r="AY393" s="158" t="s">
        <v>156</v>
      </c>
    </row>
    <row r="394" spans="2:65" s="12" customFormat="1" x14ac:dyDescent="0.2">
      <c r="B394" s="142"/>
      <c r="D394" s="143" t="s">
        <v>166</v>
      </c>
      <c r="E394" s="144" t="s">
        <v>1</v>
      </c>
      <c r="F394" s="145" t="s">
        <v>655</v>
      </c>
      <c r="H394" s="146">
        <v>5.75</v>
      </c>
      <c r="I394" s="147"/>
      <c r="L394" s="142"/>
      <c r="M394" s="148"/>
      <c r="T394" s="149"/>
      <c r="AT394" s="144" t="s">
        <v>166</v>
      </c>
      <c r="AU394" s="144" t="s">
        <v>88</v>
      </c>
      <c r="AV394" s="12" t="s">
        <v>88</v>
      </c>
      <c r="AW394" s="12" t="s">
        <v>34</v>
      </c>
      <c r="AX394" s="12" t="s">
        <v>78</v>
      </c>
      <c r="AY394" s="144" t="s">
        <v>156</v>
      </c>
    </row>
    <row r="395" spans="2:65" s="12" customFormat="1" x14ac:dyDescent="0.2">
      <c r="B395" s="142"/>
      <c r="D395" s="143" t="s">
        <v>166</v>
      </c>
      <c r="E395" s="144" t="s">
        <v>1</v>
      </c>
      <c r="F395" s="145" t="s">
        <v>656</v>
      </c>
      <c r="H395" s="146">
        <v>4.95</v>
      </c>
      <c r="I395" s="147"/>
      <c r="L395" s="142"/>
      <c r="M395" s="148"/>
      <c r="T395" s="149"/>
      <c r="AT395" s="144" t="s">
        <v>166</v>
      </c>
      <c r="AU395" s="144" t="s">
        <v>88</v>
      </c>
      <c r="AV395" s="12" t="s">
        <v>88</v>
      </c>
      <c r="AW395" s="12" t="s">
        <v>34</v>
      </c>
      <c r="AX395" s="12" t="s">
        <v>78</v>
      </c>
      <c r="AY395" s="144" t="s">
        <v>156</v>
      </c>
    </row>
    <row r="396" spans="2:65" s="13" customFormat="1" x14ac:dyDescent="0.2">
      <c r="B396" s="150"/>
      <c r="D396" s="143" t="s">
        <v>166</v>
      </c>
      <c r="E396" s="151" t="s">
        <v>1</v>
      </c>
      <c r="F396" s="152" t="s">
        <v>172</v>
      </c>
      <c r="H396" s="153">
        <v>10.7</v>
      </c>
      <c r="I396" s="154"/>
      <c r="L396" s="150"/>
      <c r="M396" s="155"/>
      <c r="T396" s="156"/>
      <c r="AT396" s="151" t="s">
        <v>166</v>
      </c>
      <c r="AU396" s="151" t="s">
        <v>88</v>
      </c>
      <c r="AV396" s="13" t="s">
        <v>164</v>
      </c>
      <c r="AW396" s="13" t="s">
        <v>34</v>
      </c>
      <c r="AX396" s="13" t="s">
        <v>86</v>
      </c>
      <c r="AY396" s="151" t="s">
        <v>156</v>
      </c>
    </row>
    <row r="397" spans="2:65" s="1" customFormat="1" ht="16.5" customHeight="1" x14ac:dyDescent="0.2">
      <c r="B397" s="32"/>
      <c r="C397" s="129" t="s">
        <v>657</v>
      </c>
      <c r="D397" s="129" t="s">
        <v>159</v>
      </c>
      <c r="E397" s="130" t="s">
        <v>658</v>
      </c>
      <c r="F397" s="131" t="s">
        <v>659</v>
      </c>
      <c r="G397" s="132" t="s">
        <v>182</v>
      </c>
      <c r="H397" s="133">
        <v>3.2</v>
      </c>
      <c r="I397" s="134"/>
      <c r="J397" s="135">
        <f>ROUND(I397*H397,2)</f>
        <v>0</v>
      </c>
      <c r="K397" s="131" t="s">
        <v>163</v>
      </c>
      <c r="L397" s="32"/>
      <c r="M397" s="136" t="s">
        <v>1</v>
      </c>
      <c r="N397" s="137" t="s">
        <v>43</v>
      </c>
      <c r="P397" s="138">
        <f>O397*H397</f>
        <v>0</v>
      </c>
      <c r="Q397" s="138">
        <v>3.0000000000000001E-5</v>
      </c>
      <c r="R397" s="138">
        <f>Q397*H397</f>
        <v>9.6000000000000002E-5</v>
      </c>
      <c r="S397" s="138">
        <v>0</v>
      </c>
      <c r="T397" s="139">
        <f>S397*H397</f>
        <v>0</v>
      </c>
      <c r="AR397" s="140" t="s">
        <v>328</v>
      </c>
      <c r="AT397" s="140" t="s">
        <v>159</v>
      </c>
      <c r="AU397" s="140" t="s">
        <v>88</v>
      </c>
      <c r="AY397" s="17" t="s">
        <v>156</v>
      </c>
      <c r="BE397" s="141">
        <f>IF(N397="základní",J397,0)</f>
        <v>0</v>
      </c>
      <c r="BF397" s="141">
        <f>IF(N397="snížená",J397,0)</f>
        <v>0</v>
      </c>
      <c r="BG397" s="141">
        <f>IF(N397="zákl. přenesená",J397,0)</f>
        <v>0</v>
      </c>
      <c r="BH397" s="141">
        <f>IF(N397="sníž. přenesená",J397,0)</f>
        <v>0</v>
      </c>
      <c r="BI397" s="141">
        <f>IF(N397="nulová",J397,0)</f>
        <v>0</v>
      </c>
      <c r="BJ397" s="17" t="s">
        <v>86</v>
      </c>
      <c r="BK397" s="141">
        <f>ROUND(I397*H397,2)</f>
        <v>0</v>
      </c>
      <c r="BL397" s="17" t="s">
        <v>328</v>
      </c>
      <c r="BM397" s="140" t="s">
        <v>660</v>
      </c>
    </row>
    <row r="398" spans="2:65" s="14" customFormat="1" x14ac:dyDescent="0.2">
      <c r="B398" s="157"/>
      <c r="D398" s="143" t="s">
        <v>166</v>
      </c>
      <c r="E398" s="158" t="s">
        <v>1</v>
      </c>
      <c r="F398" s="159" t="s">
        <v>202</v>
      </c>
      <c r="H398" s="158" t="s">
        <v>1</v>
      </c>
      <c r="I398" s="160"/>
      <c r="L398" s="157"/>
      <c r="M398" s="161"/>
      <c r="T398" s="162"/>
      <c r="AT398" s="158" t="s">
        <v>166</v>
      </c>
      <c r="AU398" s="158" t="s">
        <v>88</v>
      </c>
      <c r="AV398" s="14" t="s">
        <v>86</v>
      </c>
      <c r="AW398" s="14" t="s">
        <v>34</v>
      </c>
      <c r="AX398" s="14" t="s">
        <v>78</v>
      </c>
      <c r="AY398" s="158" t="s">
        <v>156</v>
      </c>
    </row>
    <row r="399" spans="2:65" s="12" customFormat="1" x14ac:dyDescent="0.2">
      <c r="B399" s="142"/>
      <c r="D399" s="143" t="s">
        <v>166</v>
      </c>
      <c r="E399" s="144" t="s">
        <v>1</v>
      </c>
      <c r="F399" s="145" t="s">
        <v>661</v>
      </c>
      <c r="H399" s="146">
        <v>3.2</v>
      </c>
      <c r="I399" s="147"/>
      <c r="L399" s="142"/>
      <c r="M399" s="148"/>
      <c r="T399" s="149"/>
      <c r="AT399" s="144" t="s">
        <v>166</v>
      </c>
      <c r="AU399" s="144" t="s">
        <v>88</v>
      </c>
      <c r="AV399" s="12" t="s">
        <v>88</v>
      </c>
      <c r="AW399" s="12" t="s">
        <v>34</v>
      </c>
      <c r="AX399" s="12" t="s">
        <v>78</v>
      </c>
      <c r="AY399" s="144" t="s">
        <v>156</v>
      </c>
    </row>
    <row r="400" spans="2:65" s="13" customFormat="1" x14ac:dyDescent="0.2">
      <c r="B400" s="150"/>
      <c r="D400" s="143" t="s">
        <v>166</v>
      </c>
      <c r="E400" s="151" t="s">
        <v>1</v>
      </c>
      <c r="F400" s="152" t="s">
        <v>172</v>
      </c>
      <c r="H400" s="153">
        <v>3.2</v>
      </c>
      <c r="I400" s="154"/>
      <c r="L400" s="150"/>
      <c r="M400" s="155"/>
      <c r="T400" s="156"/>
      <c r="AT400" s="151" t="s">
        <v>166</v>
      </c>
      <c r="AU400" s="151" t="s">
        <v>88</v>
      </c>
      <c r="AV400" s="13" t="s">
        <v>164</v>
      </c>
      <c r="AW400" s="13" t="s">
        <v>34</v>
      </c>
      <c r="AX400" s="13" t="s">
        <v>86</v>
      </c>
      <c r="AY400" s="151" t="s">
        <v>156</v>
      </c>
    </row>
    <row r="401" spans="2:65" s="1" customFormat="1" ht="24.2" customHeight="1" x14ac:dyDescent="0.2">
      <c r="B401" s="32"/>
      <c r="C401" s="129" t="s">
        <v>662</v>
      </c>
      <c r="D401" s="129" t="s">
        <v>159</v>
      </c>
      <c r="E401" s="130" t="s">
        <v>663</v>
      </c>
      <c r="F401" s="131" t="s">
        <v>664</v>
      </c>
      <c r="G401" s="132" t="s">
        <v>162</v>
      </c>
      <c r="H401" s="133">
        <v>6.88</v>
      </c>
      <c r="I401" s="134"/>
      <c r="J401" s="135">
        <f>ROUND(I401*H401,2)</f>
        <v>0</v>
      </c>
      <c r="K401" s="131" t="s">
        <v>163</v>
      </c>
      <c r="L401" s="32"/>
      <c r="M401" s="136" t="s">
        <v>1</v>
      </c>
      <c r="N401" s="137" t="s">
        <v>43</v>
      </c>
      <c r="P401" s="138">
        <f>O401*H401</f>
        <v>0</v>
      </c>
      <c r="Q401" s="138">
        <v>5.0000000000000002E-5</v>
      </c>
      <c r="R401" s="138">
        <f>Q401*H401</f>
        <v>3.4400000000000001E-4</v>
      </c>
      <c r="S401" s="138">
        <v>0</v>
      </c>
      <c r="T401" s="139">
        <f>S401*H401</f>
        <v>0</v>
      </c>
      <c r="AR401" s="140" t="s">
        <v>328</v>
      </c>
      <c r="AT401" s="140" t="s">
        <v>159</v>
      </c>
      <c r="AU401" s="140" t="s">
        <v>88</v>
      </c>
      <c r="AY401" s="17" t="s">
        <v>156</v>
      </c>
      <c r="BE401" s="141">
        <f>IF(N401="základní",J401,0)</f>
        <v>0</v>
      </c>
      <c r="BF401" s="141">
        <f>IF(N401="snížená",J401,0)</f>
        <v>0</v>
      </c>
      <c r="BG401" s="141">
        <f>IF(N401="zákl. přenesená",J401,0)</f>
        <v>0</v>
      </c>
      <c r="BH401" s="141">
        <f>IF(N401="sníž. přenesená",J401,0)</f>
        <v>0</v>
      </c>
      <c r="BI401" s="141">
        <f>IF(N401="nulová",J401,0)</f>
        <v>0</v>
      </c>
      <c r="BJ401" s="17" t="s">
        <v>86</v>
      </c>
      <c r="BK401" s="141">
        <f>ROUND(I401*H401,2)</f>
        <v>0</v>
      </c>
      <c r="BL401" s="17" t="s">
        <v>328</v>
      </c>
      <c r="BM401" s="140" t="s">
        <v>665</v>
      </c>
    </row>
    <row r="402" spans="2:65" s="12" customFormat="1" x14ac:dyDescent="0.2">
      <c r="B402" s="142"/>
      <c r="D402" s="143" t="s">
        <v>166</v>
      </c>
      <c r="E402" s="144" t="s">
        <v>1</v>
      </c>
      <c r="F402" s="145" t="s">
        <v>94</v>
      </c>
      <c r="H402" s="146">
        <v>6.88</v>
      </c>
      <c r="I402" s="147"/>
      <c r="L402" s="142"/>
      <c r="M402" s="148"/>
      <c r="T402" s="149"/>
      <c r="AT402" s="144" t="s">
        <v>166</v>
      </c>
      <c r="AU402" s="144" t="s">
        <v>88</v>
      </c>
      <c r="AV402" s="12" t="s">
        <v>88</v>
      </c>
      <c r="AW402" s="12" t="s">
        <v>34</v>
      </c>
      <c r="AX402" s="12" t="s">
        <v>78</v>
      </c>
      <c r="AY402" s="144" t="s">
        <v>156</v>
      </c>
    </row>
    <row r="403" spans="2:65" s="13" customFormat="1" x14ac:dyDescent="0.2">
      <c r="B403" s="150"/>
      <c r="D403" s="143" t="s">
        <v>166</v>
      </c>
      <c r="E403" s="151" t="s">
        <v>1</v>
      </c>
      <c r="F403" s="152" t="s">
        <v>172</v>
      </c>
      <c r="H403" s="153">
        <v>6.88</v>
      </c>
      <c r="I403" s="154"/>
      <c r="L403" s="150"/>
      <c r="M403" s="155"/>
      <c r="T403" s="156"/>
      <c r="AT403" s="151" t="s">
        <v>166</v>
      </c>
      <c r="AU403" s="151" t="s">
        <v>88</v>
      </c>
      <c r="AV403" s="13" t="s">
        <v>164</v>
      </c>
      <c r="AW403" s="13" t="s">
        <v>34</v>
      </c>
      <c r="AX403" s="13" t="s">
        <v>86</v>
      </c>
      <c r="AY403" s="151" t="s">
        <v>156</v>
      </c>
    </row>
    <row r="404" spans="2:65" s="1" customFormat="1" ht="24.2" customHeight="1" x14ac:dyDescent="0.2">
      <c r="B404" s="32"/>
      <c r="C404" s="129" t="s">
        <v>666</v>
      </c>
      <c r="D404" s="129" t="s">
        <v>159</v>
      </c>
      <c r="E404" s="130" t="s">
        <v>667</v>
      </c>
      <c r="F404" s="131" t="s">
        <v>668</v>
      </c>
      <c r="G404" s="132" t="s">
        <v>342</v>
      </c>
      <c r="H404" s="193">
        <f>SUM(J401,J397,J392,J388,J383,J380,J377,J374,J371)/100</f>
        <v>0</v>
      </c>
      <c r="I404" s="134"/>
      <c r="J404" s="135">
        <f>ROUND(I404*H404,2)</f>
        <v>0</v>
      </c>
      <c r="K404" s="131" t="s">
        <v>163</v>
      </c>
      <c r="L404" s="32"/>
      <c r="M404" s="136" t="s">
        <v>1</v>
      </c>
      <c r="N404" s="137" t="s">
        <v>43</v>
      </c>
      <c r="P404" s="138">
        <f>O404*H404</f>
        <v>0</v>
      </c>
      <c r="Q404" s="138">
        <v>0</v>
      </c>
      <c r="R404" s="138">
        <f>Q404*H404</f>
        <v>0</v>
      </c>
      <c r="S404" s="138">
        <v>0</v>
      </c>
      <c r="T404" s="139">
        <f>S404*H404</f>
        <v>0</v>
      </c>
      <c r="AR404" s="140" t="s">
        <v>328</v>
      </c>
      <c r="AT404" s="140" t="s">
        <v>159</v>
      </c>
      <c r="AU404" s="140" t="s">
        <v>88</v>
      </c>
      <c r="AY404" s="17" t="s">
        <v>156</v>
      </c>
      <c r="BE404" s="141">
        <f>IF(N404="základní",J404,0)</f>
        <v>0</v>
      </c>
      <c r="BF404" s="141">
        <f>IF(N404="snížená",J404,0)</f>
        <v>0</v>
      </c>
      <c r="BG404" s="141">
        <f>IF(N404="zákl. přenesená",J404,0)</f>
        <v>0</v>
      </c>
      <c r="BH404" s="141">
        <f>IF(N404="sníž. přenesená",J404,0)</f>
        <v>0</v>
      </c>
      <c r="BI404" s="141">
        <f>IF(N404="nulová",J404,0)</f>
        <v>0</v>
      </c>
      <c r="BJ404" s="17" t="s">
        <v>86</v>
      </c>
      <c r="BK404" s="141">
        <f>ROUND(I404*H404,2)</f>
        <v>0</v>
      </c>
      <c r="BL404" s="17" t="s">
        <v>328</v>
      </c>
      <c r="BM404" s="140" t="s">
        <v>669</v>
      </c>
    </row>
    <row r="405" spans="2:65" s="1" customFormat="1" ht="24.2" customHeight="1" x14ac:dyDescent="0.2">
      <c r="B405" s="32"/>
      <c r="C405" s="129" t="s">
        <v>670</v>
      </c>
      <c r="D405" s="129" t="s">
        <v>159</v>
      </c>
      <c r="E405" s="130" t="s">
        <v>671</v>
      </c>
      <c r="F405" s="131" t="s">
        <v>672</v>
      </c>
      <c r="G405" s="132" t="s">
        <v>342</v>
      </c>
      <c r="H405" s="193">
        <f>SUM(J401,J397,J392,J388,J383,J380,J377,J374,J371)/100</f>
        <v>0</v>
      </c>
      <c r="I405" s="134"/>
      <c r="J405" s="135">
        <f>ROUND(I405*H405,2)</f>
        <v>0</v>
      </c>
      <c r="K405" s="131" t="s">
        <v>163</v>
      </c>
      <c r="L405" s="32"/>
      <c r="M405" s="136" t="s">
        <v>1</v>
      </c>
      <c r="N405" s="137" t="s">
        <v>43</v>
      </c>
      <c r="P405" s="138">
        <f>O405*H405</f>
        <v>0</v>
      </c>
      <c r="Q405" s="138">
        <v>0</v>
      </c>
      <c r="R405" s="138">
        <f>Q405*H405</f>
        <v>0</v>
      </c>
      <c r="S405" s="138">
        <v>0</v>
      </c>
      <c r="T405" s="139">
        <f>S405*H405</f>
        <v>0</v>
      </c>
      <c r="AR405" s="140" t="s">
        <v>328</v>
      </c>
      <c r="AT405" s="140" t="s">
        <v>159</v>
      </c>
      <c r="AU405" s="140" t="s">
        <v>88</v>
      </c>
      <c r="AY405" s="17" t="s">
        <v>156</v>
      </c>
      <c r="BE405" s="141">
        <f>IF(N405="základní",J405,0)</f>
        <v>0</v>
      </c>
      <c r="BF405" s="141">
        <f>IF(N405="snížená",J405,0)</f>
        <v>0</v>
      </c>
      <c r="BG405" s="141">
        <f>IF(N405="zákl. přenesená",J405,0)</f>
        <v>0</v>
      </c>
      <c r="BH405" s="141">
        <f>IF(N405="sníž. přenesená",J405,0)</f>
        <v>0</v>
      </c>
      <c r="BI405" s="141">
        <f>IF(N405="nulová",J405,0)</f>
        <v>0</v>
      </c>
      <c r="BJ405" s="17" t="s">
        <v>86</v>
      </c>
      <c r="BK405" s="141">
        <f>ROUND(I405*H405,2)</f>
        <v>0</v>
      </c>
      <c r="BL405" s="17" t="s">
        <v>328</v>
      </c>
      <c r="BM405" s="140" t="s">
        <v>673</v>
      </c>
    </row>
    <row r="406" spans="2:65" s="11" customFormat="1" ht="22.9" customHeight="1" x14ac:dyDescent="0.2">
      <c r="B406" s="117"/>
      <c r="D406" s="118" t="s">
        <v>77</v>
      </c>
      <c r="E406" s="127" t="s">
        <v>674</v>
      </c>
      <c r="F406" s="127" t="s">
        <v>675</v>
      </c>
      <c r="I406" s="120"/>
      <c r="J406" s="128">
        <f>BK406</f>
        <v>0</v>
      </c>
      <c r="L406" s="117"/>
      <c r="M406" s="122"/>
      <c r="P406" s="123">
        <f>SUM(P407:P434)</f>
        <v>0</v>
      </c>
      <c r="R406" s="123">
        <f>SUM(R407:R434)</f>
        <v>1.0294599999999999E-2</v>
      </c>
      <c r="T406" s="124">
        <f>SUM(T407:T434)</f>
        <v>0</v>
      </c>
      <c r="AR406" s="118" t="s">
        <v>88</v>
      </c>
      <c r="AT406" s="125" t="s">
        <v>77</v>
      </c>
      <c r="AU406" s="125" t="s">
        <v>86</v>
      </c>
      <c r="AY406" s="118" t="s">
        <v>156</v>
      </c>
      <c r="BK406" s="126">
        <f>SUM(BK407:BK434)</f>
        <v>0</v>
      </c>
    </row>
    <row r="407" spans="2:65" s="1" customFormat="1" ht="24.2" customHeight="1" x14ac:dyDescent="0.2">
      <c r="B407" s="32"/>
      <c r="C407" s="129" t="s">
        <v>676</v>
      </c>
      <c r="D407" s="129" t="s">
        <v>159</v>
      </c>
      <c r="E407" s="130" t="s">
        <v>677</v>
      </c>
      <c r="F407" s="131" t="s">
        <v>678</v>
      </c>
      <c r="G407" s="132" t="s">
        <v>162</v>
      </c>
      <c r="H407" s="133">
        <v>16</v>
      </c>
      <c r="I407" s="134"/>
      <c r="J407" s="135">
        <f>ROUND(I407*H407,2)</f>
        <v>0</v>
      </c>
      <c r="K407" s="131" t="s">
        <v>163</v>
      </c>
      <c r="L407" s="32"/>
      <c r="M407" s="136" t="s">
        <v>1</v>
      </c>
      <c r="N407" s="137" t="s">
        <v>43</v>
      </c>
      <c r="P407" s="138">
        <f>O407*H407</f>
        <v>0</v>
      </c>
      <c r="Q407" s="138">
        <v>0</v>
      </c>
      <c r="R407" s="138">
        <f>Q407*H407</f>
        <v>0</v>
      </c>
      <c r="S407" s="138">
        <v>0</v>
      </c>
      <c r="T407" s="139">
        <f>S407*H407</f>
        <v>0</v>
      </c>
      <c r="AR407" s="140" t="s">
        <v>328</v>
      </c>
      <c r="AT407" s="140" t="s">
        <v>159</v>
      </c>
      <c r="AU407" s="140" t="s">
        <v>88</v>
      </c>
      <c r="AY407" s="17" t="s">
        <v>156</v>
      </c>
      <c r="BE407" s="141">
        <f>IF(N407="základní",J407,0)</f>
        <v>0</v>
      </c>
      <c r="BF407" s="141">
        <f>IF(N407="snížená",J407,0)</f>
        <v>0</v>
      </c>
      <c r="BG407" s="141">
        <f>IF(N407="zákl. přenesená",J407,0)</f>
        <v>0</v>
      </c>
      <c r="BH407" s="141">
        <f>IF(N407="sníž. přenesená",J407,0)</f>
        <v>0</v>
      </c>
      <c r="BI407" s="141">
        <f>IF(N407="nulová",J407,0)</f>
        <v>0</v>
      </c>
      <c r="BJ407" s="17" t="s">
        <v>86</v>
      </c>
      <c r="BK407" s="141">
        <f>ROUND(I407*H407,2)</f>
        <v>0</v>
      </c>
      <c r="BL407" s="17" t="s">
        <v>328</v>
      </c>
      <c r="BM407" s="140" t="s">
        <v>679</v>
      </c>
    </row>
    <row r="408" spans="2:65" s="12" customFormat="1" x14ac:dyDescent="0.2">
      <c r="B408" s="142"/>
      <c r="D408" s="143" t="s">
        <v>166</v>
      </c>
      <c r="E408" s="144" t="s">
        <v>1</v>
      </c>
      <c r="F408" s="145" t="s">
        <v>328</v>
      </c>
      <c r="H408" s="146">
        <v>16</v>
      </c>
      <c r="I408" s="147"/>
      <c r="L408" s="142"/>
      <c r="M408" s="148"/>
      <c r="T408" s="149"/>
      <c r="AT408" s="144" t="s">
        <v>166</v>
      </c>
      <c r="AU408" s="144" t="s">
        <v>88</v>
      </c>
      <c r="AV408" s="12" t="s">
        <v>88</v>
      </c>
      <c r="AW408" s="12" t="s">
        <v>34</v>
      </c>
      <c r="AX408" s="12" t="s">
        <v>78</v>
      </c>
      <c r="AY408" s="144" t="s">
        <v>156</v>
      </c>
    </row>
    <row r="409" spans="2:65" s="13" customFormat="1" x14ac:dyDescent="0.2">
      <c r="B409" s="150"/>
      <c r="D409" s="143" t="s">
        <v>166</v>
      </c>
      <c r="E409" s="151" t="s">
        <v>1</v>
      </c>
      <c r="F409" s="152" t="s">
        <v>172</v>
      </c>
      <c r="H409" s="153">
        <v>16</v>
      </c>
      <c r="I409" s="154"/>
      <c r="L409" s="150"/>
      <c r="M409" s="155"/>
      <c r="T409" s="156"/>
      <c r="AT409" s="151" t="s">
        <v>166</v>
      </c>
      <c r="AU409" s="151" t="s">
        <v>88</v>
      </c>
      <c r="AV409" s="13" t="s">
        <v>164</v>
      </c>
      <c r="AW409" s="13" t="s">
        <v>34</v>
      </c>
      <c r="AX409" s="13" t="s">
        <v>86</v>
      </c>
      <c r="AY409" s="151" t="s">
        <v>156</v>
      </c>
    </row>
    <row r="410" spans="2:65" s="1" customFormat="1" ht="16.5" customHeight="1" x14ac:dyDescent="0.2">
      <c r="B410" s="32"/>
      <c r="C410" s="170" t="s">
        <v>680</v>
      </c>
      <c r="D410" s="170" t="s">
        <v>462</v>
      </c>
      <c r="E410" s="171" t="s">
        <v>681</v>
      </c>
      <c r="F410" s="172" t="s">
        <v>682</v>
      </c>
      <c r="G410" s="173" t="s">
        <v>162</v>
      </c>
      <c r="H410" s="174">
        <v>16.8</v>
      </c>
      <c r="I410" s="175"/>
      <c r="J410" s="176">
        <f>ROUND(I410*H410,2)</f>
        <v>0</v>
      </c>
      <c r="K410" s="172" t="s">
        <v>163</v>
      </c>
      <c r="L410" s="177"/>
      <c r="M410" s="178" t="s">
        <v>1</v>
      </c>
      <c r="N410" s="179" t="s">
        <v>43</v>
      </c>
      <c r="P410" s="138">
        <f>O410*H410</f>
        <v>0</v>
      </c>
      <c r="Q410" s="138">
        <v>0</v>
      </c>
      <c r="R410" s="138">
        <f>Q410*H410</f>
        <v>0</v>
      </c>
      <c r="S410" s="138">
        <v>0</v>
      </c>
      <c r="T410" s="139">
        <f>S410*H410</f>
        <v>0</v>
      </c>
      <c r="AR410" s="140" t="s">
        <v>465</v>
      </c>
      <c r="AT410" s="140" t="s">
        <v>462</v>
      </c>
      <c r="AU410" s="140" t="s">
        <v>88</v>
      </c>
      <c r="AY410" s="17" t="s">
        <v>156</v>
      </c>
      <c r="BE410" s="141">
        <f>IF(N410="základní",J410,0)</f>
        <v>0</v>
      </c>
      <c r="BF410" s="141">
        <f>IF(N410="snížená",J410,0)</f>
        <v>0</v>
      </c>
      <c r="BG410" s="141">
        <f>IF(N410="zákl. přenesená",J410,0)</f>
        <v>0</v>
      </c>
      <c r="BH410" s="141">
        <f>IF(N410="sníž. přenesená",J410,0)</f>
        <v>0</v>
      </c>
      <c r="BI410" s="141">
        <f>IF(N410="nulová",J410,0)</f>
        <v>0</v>
      </c>
      <c r="BJ410" s="17" t="s">
        <v>86</v>
      </c>
      <c r="BK410" s="141">
        <f>ROUND(I410*H410,2)</f>
        <v>0</v>
      </c>
      <c r="BL410" s="17" t="s">
        <v>328</v>
      </c>
      <c r="BM410" s="140" t="s">
        <v>683</v>
      </c>
    </row>
    <row r="411" spans="2:65" s="12" customFormat="1" x14ac:dyDescent="0.2">
      <c r="B411" s="142"/>
      <c r="D411" s="143" t="s">
        <v>166</v>
      </c>
      <c r="F411" s="145" t="s">
        <v>684</v>
      </c>
      <c r="H411" s="146">
        <v>16.8</v>
      </c>
      <c r="I411" s="147"/>
      <c r="L411" s="142"/>
      <c r="M411" s="148"/>
      <c r="T411" s="149"/>
      <c r="AT411" s="144" t="s">
        <v>166</v>
      </c>
      <c r="AU411" s="144" t="s">
        <v>88</v>
      </c>
      <c r="AV411" s="12" t="s">
        <v>88</v>
      </c>
      <c r="AW411" s="12" t="s">
        <v>4</v>
      </c>
      <c r="AX411" s="12" t="s">
        <v>86</v>
      </c>
      <c r="AY411" s="144" t="s">
        <v>156</v>
      </c>
    </row>
    <row r="412" spans="2:65" s="1" customFormat="1" ht="24.2" customHeight="1" x14ac:dyDescent="0.2">
      <c r="B412" s="32"/>
      <c r="C412" s="129" t="s">
        <v>685</v>
      </c>
      <c r="D412" s="129" t="s">
        <v>159</v>
      </c>
      <c r="E412" s="130" t="s">
        <v>686</v>
      </c>
      <c r="F412" s="131" t="s">
        <v>687</v>
      </c>
      <c r="G412" s="132" t="s">
        <v>162</v>
      </c>
      <c r="H412" s="133">
        <v>61.66</v>
      </c>
      <c r="I412" s="134"/>
      <c r="J412" s="135">
        <f>ROUND(I412*H412,2)</f>
        <v>0</v>
      </c>
      <c r="K412" s="131" t="s">
        <v>163</v>
      </c>
      <c r="L412" s="32"/>
      <c r="M412" s="136" t="s">
        <v>1</v>
      </c>
      <c r="N412" s="137" t="s">
        <v>43</v>
      </c>
      <c r="P412" s="138">
        <f>O412*H412</f>
        <v>0</v>
      </c>
      <c r="Q412" s="138">
        <v>6.9999999999999994E-5</v>
      </c>
      <c r="R412" s="138">
        <f>Q412*H412</f>
        <v>4.3161999999999992E-3</v>
      </c>
      <c r="S412" s="138">
        <v>0</v>
      </c>
      <c r="T412" s="139">
        <f>S412*H412</f>
        <v>0</v>
      </c>
      <c r="AR412" s="140" t="s">
        <v>328</v>
      </c>
      <c r="AT412" s="140" t="s">
        <v>159</v>
      </c>
      <c r="AU412" s="140" t="s">
        <v>88</v>
      </c>
      <c r="AY412" s="17" t="s">
        <v>156</v>
      </c>
      <c r="BE412" s="141">
        <f>IF(N412="základní",J412,0)</f>
        <v>0</v>
      </c>
      <c r="BF412" s="141">
        <f>IF(N412="snížená",J412,0)</f>
        <v>0</v>
      </c>
      <c r="BG412" s="141">
        <f>IF(N412="zákl. přenesená",J412,0)</f>
        <v>0</v>
      </c>
      <c r="BH412" s="141">
        <f>IF(N412="sníž. přenesená",J412,0)</f>
        <v>0</v>
      </c>
      <c r="BI412" s="141">
        <f>IF(N412="nulová",J412,0)</f>
        <v>0</v>
      </c>
      <c r="BJ412" s="17" t="s">
        <v>86</v>
      </c>
      <c r="BK412" s="141">
        <f>ROUND(I412*H412,2)</f>
        <v>0</v>
      </c>
      <c r="BL412" s="17" t="s">
        <v>328</v>
      </c>
      <c r="BM412" s="140" t="s">
        <v>688</v>
      </c>
    </row>
    <row r="413" spans="2:65" s="14" customFormat="1" x14ac:dyDescent="0.2">
      <c r="B413" s="157"/>
      <c r="D413" s="143" t="s">
        <v>166</v>
      </c>
      <c r="E413" s="158" t="s">
        <v>1</v>
      </c>
      <c r="F413" s="159" t="s">
        <v>689</v>
      </c>
      <c r="H413" s="158" t="s">
        <v>1</v>
      </c>
      <c r="I413" s="160"/>
      <c r="L413" s="157"/>
      <c r="M413" s="161"/>
      <c r="T413" s="162"/>
      <c r="AT413" s="158" t="s">
        <v>166</v>
      </c>
      <c r="AU413" s="158" t="s">
        <v>88</v>
      </c>
      <c r="AV413" s="14" t="s">
        <v>86</v>
      </c>
      <c r="AW413" s="14" t="s">
        <v>34</v>
      </c>
      <c r="AX413" s="14" t="s">
        <v>78</v>
      </c>
      <c r="AY413" s="158" t="s">
        <v>156</v>
      </c>
    </row>
    <row r="414" spans="2:65" s="12" customFormat="1" x14ac:dyDescent="0.2">
      <c r="B414" s="142"/>
      <c r="D414" s="143" t="s">
        <v>166</v>
      </c>
      <c r="E414" s="144" t="s">
        <v>1</v>
      </c>
      <c r="F414" s="145" t="s">
        <v>690</v>
      </c>
      <c r="H414" s="146">
        <v>1.96</v>
      </c>
      <c r="I414" s="147"/>
      <c r="L414" s="142"/>
      <c r="M414" s="148"/>
      <c r="T414" s="149"/>
      <c r="AT414" s="144" t="s">
        <v>166</v>
      </c>
      <c r="AU414" s="144" t="s">
        <v>88</v>
      </c>
      <c r="AV414" s="12" t="s">
        <v>88</v>
      </c>
      <c r="AW414" s="12" t="s">
        <v>34</v>
      </c>
      <c r="AX414" s="12" t="s">
        <v>78</v>
      </c>
      <c r="AY414" s="144" t="s">
        <v>156</v>
      </c>
    </row>
    <row r="415" spans="2:65" s="15" customFormat="1" x14ac:dyDescent="0.2">
      <c r="B415" s="163"/>
      <c r="D415" s="143" t="s">
        <v>166</v>
      </c>
      <c r="E415" s="164" t="s">
        <v>98</v>
      </c>
      <c r="F415" s="165" t="s">
        <v>232</v>
      </c>
      <c r="H415" s="166">
        <v>1.96</v>
      </c>
      <c r="I415" s="167"/>
      <c r="L415" s="163"/>
      <c r="M415" s="168"/>
      <c r="T415" s="169"/>
      <c r="AT415" s="164" t="s">
        <v>166</v>
      </c>
      <c r="AU415" s="164" t="s">
        <v>88</v>
      </c>
      <c r="AV415" s="15" t="s">
        <v>233</v>
      </c>
      <c r="AW415" s="15" t="s">
        <v>34</v>
      </c>
      <c r="AX415" s="15" t="s">
        <v>78</v>
      </c>
      <c r="AY415" s="164" t="s">
        <v>156</v>
      </c>
    </row>
    <row r="416" spans="2:65" s="14" customFormat="1" x14ac:dyDescent="0.2">
      <c r="B416" s="157"/>
      <c r="D416" s="143" t="s">
        <v>166</v>
      </c>
      <c r="E416" s="158" t="s">
        <v>1</v>
      </c>
      <c r="F416" s="159" t="s">
        <v>691</v>
      </c>
      <c r="H416" s="158" t="s">
        <v>1</v>
      </c>
      <c r="I416" s="160"/>
      <c r="L416" s="157"/>
      <c r="M416" s="161"/>
      <c r="T416" s="162"/>
      <c r="AT416" s="158" t="s">
        <v>166</v>
      </c>
      <c r="AU416" s="158" t="s">
        <v>88</v>
      </c>
      <c r="AV416" s="14" t="s">
        <v>86</v>
      </c>
      <c r="AW416" s="14" t="s">
        <v>34</v>
      </c>
      <c r="AX416" s="14" t="s">
        <v>78</v>
      </c>
      <c r="AY416" s="158" t="s">
        <v>156</v>
      </c>
    </row>
    <row r="417" spans="2:65" s="12" customFormat="1" x14ac:dyDescent="0.2">
      <c r="B417" s="142"/>
      <c r="D417" s="143" t="s">
        <v>166</v>
      </c>
      <c r="E417" s="144" t="s">
        <v>1</v>
      </c>
      <c r="F417" s="145" t="s">
        <v>692</v>
      </c>
      <c r="H417" s="146">
        <v>40.200000000000003</v>
      </c>
      <c r="I417" s="147"/>
      <c r="L417" s="142"/>
      <c r="M417" s="148"/>
      <c r="T417" s="149"/>
      <c r="AT417" s="144" t="s">
        <v>166</v>
      </c>
      <c r="AU417" s="144" t="s">
        <v>88</v>
      </c>
      <c r="AV417" s="12" t="s">
        <v>88</v>
      </c>
      <c r="AW417" s="12" t="s">
        <v>34</v>
      </c>
      <c r="AX417" s="12" t="s">
        <v>78</v>
      </c>
      <c r="AY417" s="144" t="s">
        <v>156</v>
      </c>
    </row>
    <row r="418" spans="2:65" s="15" customFormat="1" x14ac:dyDescent="0.2">
      <c r="B418" s="163"/>
      <c r="D418" s="143" t="s">
        <v>166</v>
      </c>
      <c r="E418" s="164" t="s">
        <v>96</v>
      </c>
      <c r="F418" s="165" t="s">
        <v>232</v>
      </c>
      <c r="H418" s="166">
        <v>40.200000000000003</v>
      </c>
      <c r="I418" s="167"/>
      <c r="L418" s="163"/>
      <c r="M418" s="168"/>
      <c r="T418" s="169"/>
      <c r="AT418" s="164" t="s">
        <v>166</v>
      </c>
      <c r="AU418" s="164" t="s">
        <v>88</v>
      </c>
      <c r="AV418" s="15" t="s">
        <v>233</v>
      </c>
      <c r="AW418" s="15" t="s">
        <v>34</v>
      </c>
      <c r="AX418" s="15" t="s">
        <v>78</v>
      </c>
      <c r="AY418" s="164" t="s">
        <v>156</v>
      </c>
    </row>
    <row r="419" spans="2:65" s="14" customFormat="1" x14ac:dyDescent="0.2">
      <c r="B419" s="157"/>
      <c r="D419" s="143" t="s">
        <v>166</v>
      </c>
      <c r="E419" s="158" t="s">
        <v>1</v>
      </c>
      <c r="F419" s="159" t="s">
        <v>693</v>
      </c>
      <c r="H419" s="158" t="s">
        <v>1</v>
      </c>
      <c r="I419" s="160"/>
      <c r="L419" s="157"/>
      <c r="M419" s="161"/>
      <c r="T419" s="162"/>
      <c r="AT419" s="158" t="s">
        <v>166</v>
      </c>
      <c r="AU419" s="158" t="s">
        <v>88</v>
      </c>
      <c r="AV419" s="14" t="s">
        <v>86</v>
      </c>
      <c r="AW419" s="14" t="s">
        <v>34</v>
      </c>
      <c r="AX419" s="14" t="s">
        <v>78</v>
      </c>
      <c r="AY419" s="158" t="s">
        <v>156</v>
      </c>
    </row>
    <row r="420" spans="2:65" s="12" customFormat="1" x14ac:dyDescent="0.2">
      <c r="B420" s="142"/>
      <c r="D420" s="143" t="s">
        <v>166</v>
      </c>
      <c r="E420" s="144" t="s">
        <v>1</v>
      </c>
      <c r="F420" s="145" t="s">
        <v>694</v>
      </c>
      <c r="H420" s="146">
        <v>19.5</v>
      </c>
      <c r="I420" s="147"/>
      <c r="L420" s="142"/>
      <c r="M420" s="148"/>
      <c r="T420" s="149"/>
      <c r="AT420" s="144" t="s">
        <v>166</v>
      </c>
      <c r="AU420" s="144" t="s">
        <v>88</v>
      </c>
      <c r="AV420" s="12" t="s">
        <v>88</v>
      </c>
      <c r="AW420" s="12" t="s">
        <v>34</v>
      </c>
      <c r="AX420" s="12" t="s">
        <v>78</v>
      </c>
      <c r="AY420" s="144" t="s">
        <v>156</v>
      </c>
    </row>
    <row r="421" spans="2:65" s="15" customFormat="1" x14ac:dyDescent="0.2">
      <c r="B421" s="163"/>
      <c r="D421" s="143" t="s">
        <v>166</v>
      </c>
      <c r="E421" s="164" t="s">
        <v>89</v>
      </c>
      <c r="F421" s="165" t="s">
        <v>232</v>
      </c>
      <c r="H421" s="166">
        <v>19.5</v>
      </c>
      <c r="I421" s="167"/>
      <c r="L421" s="163"/>
      <c r="M421" s="168"/>
      <c r="T421" s="169"/>
      <c r="AT421" s="164" t="s">
        <v>166</v>
      </c>
      <c r="AU421" s="164" t="s">
        <v>88</v>
      </c>
      <c r="AV421" s="15" t="s">
        <v>233</v>
      </c>
      <c r="AW421" s="15" t="s">
        <v>34</v>
      </c>
      <c r="AX421" s="15" t="s">
        <v>78</v>
      </c>
      <c r="AY421" s="164" t="s">
        <v>156</v>
      </c>
    </row>
    <row r="422" spans="2:65" s="13" customFormat="1" x14ac:dyDescent="0.2">
      <c r="B422" s="150"/>
      <c r="D422" s="143" t="s">
        <v>166</v>
      </c>
      <c r="E422" s="151" t="s">
        <v>1</v>
      </c>
      <c r="F422" s="152" t="s">
        <v>172</v>
      </c>
      <c r="H422" s="153">
        <v>61.660000000000004</v>
      </c>
      <c r="I422" s="154"/>
      <c r="L422" s="150"/>
      <c r="M422" s="155"/>
      <c r="T422" s="156"/>
      <c r="AT422" s="151" t="s">
        <v>166</v>
      </c>
      <c r="AU422" s="151" t="s">
        <v>88</v>
      </c>
      <c r="AV422" s="13" t="s">
        <v>164</v>
      </c>
      <c r="AW422" s="13" t="s">
        <v>34</v>
      </c>
      <c r="AX422" s="13" t="s">
        <v>86</v>
      </c>
      <c r="AY422" s="151" t="s">
        <v>156</v>
      </c>
    </row>
    <row r="423" spans="2:65" s="1" customFormat="1" ht="24.2" customHeight="1" x14ac:dyDescent="0.2">
      <c r="B423" s="32"/>
      <c r="C423" s="129" t="s">
        <v>695</v>
      </c>
      <c r="D423" s="129" t="s">
        <v>159</v>
      </c>
      <c r="E423" s="130" t="s">
        <v>696</v>
      </c>
      <c r="F423" s="131" t="s">
        <v>697</v>
      </c>
      <c r="G423" s="132" t="s">
        <v>162</v>
      </c>
      <c r="H423" s="133">
        <v>1.96</v>
      </c>
      <c r="I423" s="134"/>
      <c r="J423" s="135">
        <f>ROUND(I423*H423,2)</f>
        <v>0</v>
      </c>
      <c r="K423" s="131" t="s">
        <v>163</v>
      </c>
      <c r="L423" s="32"/>
      <c r="M423" s="136" t="s">
        <v>1</v>
      </c>
      <c r="N423" s="137" t="s">
        <v>43</v>
      </c>
      <c r="P423" s="138">
        <f>O423*H423</f>
        <v>0</v>
      </c>
      <c r="Q423" s="138">
        <v>1.2E-4</v>
      </c>
      <c r="R423" s="138">
        <f>Q423*H423</f>
        <v>2.352E-4</v>
      </c>
      <c r="S423" s="138">
        <v>0</v>
      </c>
      <c r="T423" s="139">
        <f>S423*H423</f>
        <v>0</v>
      </c>
      <c r="AR423" s="140" t="s">
        <v>328</v>
      </c>
      <c r="AT423" s="140" t="s">
        <v>159</v>
      </c>
      <c r="AU423" s="140" t="s">
        <v>88</v>
      </c>
      <c r="AY423" s="17" t="s">
        <v>156</v>
      </c>
      <c r="BE423" s="141">
        <f>IF(N423="základní",J423,0)</f>
        <v>0</v>
      </c>
      <c r="BF423" s="141">
        <f>IF(N423="snížená",J423,0)</f>
        <v>0</v>
      </c>
      <c r="BG423" s="141">
        <f>IF(N423="zákl. přenesená",J423,0)</f>
        <v>0</v>
      </c>
      <c r="BH423" s="141">
        <f>IF(N423="sníž. přenesená",J423,0)</f>
        <v>0</v>
      </c>
      <c r="BI423" s="141">
        <f>IF(N423="nulová",J423,0)</f>
        <v>0</v>
      </c>
      <c r="BJ423" s="17" t="s">
        <v>86</v>
      </c>
      <c r="BK423" s="141">
        <f>ROUND(I423*H423,2)</f>
        <v>0</v>
      </c>
      <c r="BL423" s="17" t="s">
        <v>328</v>
      </c>
      <c r="BM423" s="140" t="s">
        <v>698</v>
      </c>
    </row>
    <row r="424" spans="2:65" s="12" customFormat="1" x14ac:dyDescent="0.2">
      <c r="B424" s="142"/>
      <c r="D424" s="143" t="s">
        <v>166</v>
      </c>
      <c r="E424" s="144" t="s">
        <v>1</v>
      </c>
      <c r="F424" s="145" t="s">
        <v>98</v>
      </c>
      <c r="H424" s="146">
        <v>1.96</v>
      </c>
      <c r="I424" s="147"/>
      <c r="L424" s="142"/>
      <c r="M424" s="148"/>
      <c r="T424" s="149"/>
      <c r="AT424" s="144" t="s">
        <v>166</v>
      </c>
      <c r="AU424" s="144" t="s">
        <v>88</v>
      </c>
      <c r="AV424" s="12" t="s">
        <v>88</v>
      </c>
      <c r="AW424" s="12" t="s">
        <v>34</v>
      </c>
      <c r="AX424" s="12" t="s">
        <v>78</v>
      </c>
      <c r="AY424" s="144" t="s">
        <v>156</v>
      </c>
    </row>
    <row r="425" spans="2:65" s="13" customFormat="1" x14ac:dyDescent="0.2">
      <c r="B425" s="150"/>
      <c r="D425" s="143" t="s">
        <v>166</v>
      </c>
      <c r="E425" s="151" t="s">
        <v>1</v>
      </c>
      <c r="F425" s="152" t="s">
        <v>172</v>
      </c>
      <c r="H425" s="153">
        <v>1.96</v>
      </c>
      <c r="I425" s="154"/>
      <c r="L425" s="150"/>
      <c r="M425" s="155"/>
      <c r="T425" s="156"/>
      <c r="AT425" s="151" t="s">
        <v>166</v>
      </c>
      <c r="AU425" s="151" t="s">
        <v>88</v>
      </c>
      <c r="AV425" s="13" t="s">
        <v>164</v>
      </c>
      <c r="AW425" s="13" t="s">
        <v>34</v>
      </c>
      <c r="AX425" s="13" t="s">
        <v>86</v>
      </c>
      <c r="AY425" s="151" t="s">
        <v>156</v>
      </c>
    </row>
    <row r="426" spans="2:65" s="1" customFormat="1" ht="24.2" customHeight="1" x14ac:dyDescent="0.2">
      <c r="B426" s="32"/>
      <c r="C426" s="129" t="s">
        <v>699</v>
      </c>
      <c r="D426" s="129" t="s">
        <v>159</v>
      </c>
      <c r="E426" s="130" t="s">
        <v>700</v>
      </c>
      <c r="F426" s="131" t="s">
        <v>701</v>
      </c>
      <c r="G426" s="132" t="s">
        <v>162</v>
      </c>
      <c r="H426" s="133">
        <v>1.96</v>
      </c>
      <c r="I426" s="134"/>
      <c r="J426" s="135">
        <f>ROUND(I426*H426,2)</f>
        <v>0</v>
      </c>
      <c r="K426" s="131" t="s">
        <v>163</v>
      </c>
      <c r="L426" s="32"/>
      <c r="M426" s="136" t="s">
        <v>1</v>
      </c>
      <c r="N426" s="137" t="s">
        <v>43</v>
      </c>
      <c r="P426" s="138">
        <f>O426*H426</f>
        <v>0</v>
      </c>
      <c r="Q426" s="138">
        <v>1.2E-4</v>
      </c>
      <c r="R426" s="138">
        <f>Q426*H426</f>
        <v>2.352E-4</v>
      </c>
      <c r="S426" s="138">
        <v>0</v>
      </c>
      <c r="T426" s="139">
        <f>S426*H426</f>
        <v>0</v>
      </c>
      <c r="AR426" s="140" t="s">
        <v>328</v>
      </c>
      <c r="AT426" s="140" t="s">
        <v>159</v>
      </c>
      <c r="AU426" s="140" t="s">
        <v>88</v>
      </c>
      <c r="AY426" s="17" t="s">
        <v>156</v>
      </c>
      <c r="BE426" s="141">
        <f>IF(N426="základní",J426,0)</f>
        <v>0</v>
      </c>
      <c r="BF426" s="141">
        <f>IF(N426="snížená",J426,0)</f>
        <v>0</v>
      </c>
      <c r="BG426" s="141">
        <f>IF(N426="zákl. přenesená",J426,0)</f>
        <v>0</v>
      </c>
      <c r="BH426" s="141">
        <f>IF(N426="sníž. přenesená",J426,0)</f>
        <v>0</v>
      </c>
      <c r="BI426" s="141">
        <f>IF(N426="nulová",J426,0)</f>
        <v>0</v>
      </c>
      <c r="BJ426" s="17" t="s">
        <v>86</v>
      </c>
      <c r="BK426" s="141">
        <f>ROUND(I426*H426,2)</f>
        <v>0</v>
      </c>
      <c r="BL426" s="17" t="s">
        <v>328</v>
      </c>
      <c r="BM426" s="140" t="s">
        <v>702</v>
      </c>
    </row>
    <row r="427" spans="2:65" s="12" customFormat="1" x14ac:dyDescent="0.2">
      <c r="B427" s="142"/>
      <c r="D427" s="143" t="s">
        <v>166</v>
      </c>
      <c r="E427" s="144" t="s">
        <v>1</v>
      </c>
      <c r="F427" s="145" t="s">
        <v>98</v>
      </c>
      <c r="H427" s="146">
        <v>1.96</v>
      </c>
      <c r="I427" s="147"/>
      <c r="L427" s="142"/>
      <c r="M427" s="148"/>
      <c r="T427" s="149"/>
      <c r="AT427" s="144" t="s">
        <v>166</v>
      </c>
      <c r="AU427" s="144" t="s">
        <v>88</v>
      </c>
      <c r="AV427" s="12" t="s">
        <v>88</v>
      </c>
      <c r="AW427" s="12" t="s">
        <v>34</v>
      </c>
      <c r="AX427" s="12" t="s">
        <v>78</v>
      </c>
      <c r="AY427" s="144" t="s">
        <v>156</v>
      </c>
    </row>
    <row r="428" spans="2:65" s="13" customFormat="1" x14ac:dyDescent="0.2">
      <c r="B428" s="150"/>
      <c r="D428" s="143" t="s">
        <v>166</v>
      </c>
      <c r="E428" s="151" t="s">
        <v>1</v>
      </c>
      <c r="F428" s="152" t="s">
        <v>172</v>
      </c>
      <c r="H428" s="153">
        <v>1.96</v>
      </c>
      <c r="I428" s="154"/>
      <c r="L428" s="150"/>
      <c r="M428" s="155"/>
      <c r="T428" s="156"/>
      <c r="AT428" s="151" t="s">
        <v>166</v>
      </c>
      <c r="AU428" s="151" t="s">
        <v>88</v>
      </c>
      <c r="AV428" s="13" t="s">
        <v>164</v>
      </c>
      <c r="AW428" s="13" t="s">
        <v>34</v>
      </c>
      <c r="AX428" s="13" t="s">
        <v>86</v>
      </c>
      <c r="AY428" s="151" t="s">
        <v>156</v>
      </c>
    </row>
    <row r="429" spans="2:65" s="1" customFormat="1" ht="24.2" customHeight="1" x14ac:dyDescent="0.2">
      <c r="B429" s="32"/>
      <c r="C429" s="129" t="s">
        <v>703</v>
      </c>
      <c r="D429" s="129" t="s">
        <v>159</v>
      </c>
      <c r="E429" s="130" t="s">
        <v>704</v>
      </c>
      <c r="F429" s="131" t="s">
        <v>705</v>
      </c>
      <c r="G429" s="132" t="s">
        <v>162</v>
      </c>
      <c r="H429" s="133">
        <v>19.5</v>
      </c>
      <c r="I429" s="134"/>
      <c r="J429" s="135">
        <f>ROUND(I429*H429,2)</f>
        <v>0</v>
      </c>
      <c r="K429" s="131" t="s">
        <v>163</v>
      </c>
      <c r="L429" s="32"/>
      <c r="M429" s="136" t="s">
        <v>1</v>
      </c>
      <c r="N429" s="137" t="s">
        <v>43</v>
      </c>
      <c r="P429" s="138">
        <f>O429*H429</f>
        <v>0</v>
      </c>
      <c r="Q429" s="138">
        <v>2.0000000000000001E-4</v>
      </c>
      <c r="R429" s="138">
        <f>Q429*H429</f>
        <v>3.9000000000000003E-3</v>
      </c>
      <c r="S429" s="138">
        <v>0</v>
      </c>
      <c r="T429" s="139">
        <f>S429*H429</f>
        <v>0</v>
      </c>
      <c r="AR429" s="140" t="s">
        <v>328</v>
      </c>
      <c r="AT429" s="140" t="s">
        <v>159</v>
      </c>
      <c r="AU429" s="140" t="s">
        <v>88</v>
      </c>
      <c r="AY429" s="17" t="s">
        <v>156</v>
      </c>
      <c r="BE429" s="141">
        <f>IF(N429="základní",J429,0)</f>
        <v>0</v>
      </c>
      <c r="BF429" s="141">
        <f>IF(N429="snížená",J429,0)</f>
        <v>0</v>
      </c>
      <c r="BG429" s="141">
        <f>IF(N429="zákl. přenesená",J429,0)</f>
        <v>0</v>
      </c>
      <c r="BH429" s="141">
        <f>IF(N429="sníž. přenesená",J429,0)</f>
        <v>0</v>
      </c>
      <c r="BI429" s="141">
        <f>IF(N429="nulová",J429,0)</f>
        <v>0</v>
      </c>
      <c r="BJ429" s="17" t="s">
        <v>86</v>
      </c>
      <c r="BK429" s="141">
        <f>ROUND(I429*H429,2)</f>
        <v>0</v>
      </c>
      <c r="BL429" s="17" t="s">
        <v>328</v>
      </c>
      <c r="BM429" s="140" t="s">
        <v>706</v>
      </c>
    </row>
    <row r="430" spans="2:65" s="12" customFormat="1" x14ac:dyDescent="0.2">
      <c r="B430" s="142"/>
      <c r="D430" s="143" t="s">
        <v>166</v>
      </c>
      <c r="E430" s="144" t="s">
        <v>1</v>
      </c>
      <c r="F430" s="145" t="s">
        <v>89</v>
      </c>
      <c r="H430" s="146">
        <v>19.5</v>
      </c>
      <c r="I430" s="147"/>
      <c r="L430" s="142"/>
      <c r="M430" s="148"/>
      <c r="T430" s="149"/>
      <c r="AT430" s="144" t="s">
        <v>166</v>
      </c>
      <c r="AU430" s="144" t="s">
        <v>88</v>
      </c>
      <c r="AV430" s="12" t="s">
        <v>88</v>
      </c>
      <c r="AW430" s="12" t="s">
        <v>34</v>
      </c>
      <c r="AX430" s="12" t="s">
        <v>78</v>
      </c>
      <c r="AY430" s="144" t="s">
        <v>156</v>
      </c>
    </row>
    <row r="431" spans="2:65" s="13" customFormat="1" x14ac:dyDescent="0.2">
      <c r="B431" s="150"/>
      <c r="D431" s="143" t="s">
        <v>166</v>
      </c>
      <c r="E431" s="151" t="s">
        <v>1</v>
      </c>
      <c r="F431" s="152" t="s">
        <v>172</v>
      </c>
      <c r="H431" s="153">
        <v>19.5</v>
      </c>
      <c r="I431" s="154"/>
      <c r="L431" s="150"/>
      <c r="M431" s="155"/>
      <c r="T431" s="156"/>
      <c r="AT431" s="151" t="s">
        <v>166</v>
      </c>
      <c r="AU431" s="151" t="s">
        <v>88</v>
      </c>
      <c r="AV431" s="13" t="s">
        <v>164</v>
      </c>
      <c r="AW431" s="13" t="s">
        <v>34</v>
      </c>
      <c r="AX431" s="13" t="s">
        <v>86</v>
      </c>
      <c r="AY431" s="151" t="s">
        <v>156</v>
      </c>
    </row>
    <row r="432" spans="2:65" s="1" customFormat="1" ht="24.2" customHeight="1" x14ac:dyDescent="0.2">
      <c r="B432" s="32"/>
      <c r="C432" s="129" t="s">
        <v>707</v>
      </c>
      <c r="D432" s="129" t="s">
        <v>159</v>
      </c>
      <c r="E432" s="130" t="s">
        <v>708</v>
      </c>
      <c r="F432" s="131" t="s">
        <v>709</v>
      </c>
      <c r="G432" s="132" t="s">
        <v>182</v>
      </c>
      <c r="H432" s="133">
        <v>40.200000000000003</v>
      </c>
      <c r="I432" s="134"/>
      <c r="J432" s="135">
        <f>ROUND(I432*H432,2)</f>
        <v>0</v>
      </c>
      <c r="K432" s="131" t="s">
        <v>163</v>
      </c>
      <c r="L432" s="32"/>
      <c r="M432" s="136" t="s">
        <v>1</v>
      </c>
      <c r="N432" s="137" t="s">
        <v>43</v>
      </c>
      <c r="P432" s="138">
        <f>O432*H432</f>
        <v>0</v>
      </c>
      <c r="Q432" s="138">
        <v>4.0000000000000003E-5</v>
      </c>
      <c r="R432" s="138">
        <f>Q432*H432</f>
        <v>1.6080000000000003E-3</v>
      </c>
      <c r="S432" s="138">
        <v>0</v>
      </c>
      <c r="T432" s="139">
        <f>S432*H432</f>
        <v>0</v>
      </c>
      <c r="AR432" s="140" t="s">
        <v>328</v>
      </c>
      <c r="AT432" s="140" t="s">
        <v>159</v>
      </c>
      <c r="AU432" s="140" t="s">
        <v>88</v>
      </c>
      <c r="AY432" s="17" t="s">
        <v>156</v>
      </c>
      <c r="BE432" s="141">
        <f>IF(N432="základní",J432,0)</f>
        <v>0</v>
      </c>
      <c r="BF432" s="141">
        <f>IF(N432="snížená",J432,0)</f>
        <v>0</v>
      </c>
      <c r="BG432" s="141">
        <f>IF(N432="zákl. přenesená",J432,0)</f>
        <v>0</v>
      </c>
      <c r="BH432" s="141">
        <f>IF(N432="sníž. přenesená",J432,0)</f>
        <v>0</v>
      </c>
      <c r="BI432" s="141">
        <f>IF(N432="nulová",J432,0)</f>
        <v>0</v>
      </c>
      <c r="BJ432" s="17" t="s">
        <v>86</v>
      </c>
      <c r="BK432" s="141">
        <f>ROUND(I432*H432,2)</f>
        <v>0</v>
      </c>
      <c r="BL432" s="17" t="s">
        <v>328</v>
      </c>
      <c r="BM432" s="140" t="s">
        <v>710</v>
      </c>
    </row>
    <row r="433" spans="2:65" s="12" customFormat="1" x14ac:dyDescent="0.2">
      <c r="B433" s="142"/>
      <c r="D433" s="143" t="s">
        <v>166</v>
      </c>
      <c r="E433" s="144" t="s">
        <v>1</v>
      </c>
      <c r="F433" s="145" t="s">
        <v>96</v>
      </c>
      <c r="H433" s="146">
        <v>40.200000000000003</v>
      </c>
      <c r="I433" s="147"/>
      <c r="L433" s="142"/>
      <c r="M433" s="148"/>
      <c r="T433" s="149"/>
      <c r="AT433" s="144" t="s">
        <v>166</v>
      </c>
      <c r="AU433" s="144" t="s">
        <v>88</v>
      </c>
      <c r="AV433" s="12" t="s">
        <v>88</v>
      </c>
      <c r="AW433" s="12" t="s">
        <v>34</v>
      </c>
      <c r="AX433" s="12" t="s">
        <v>78</v>
      </c>
      <c r="AY433" s="144" t="s">
        <v>156</v>
      </c>
    </row>
    <row r="434" spans="2:65" s="13" customFormat="1" x14ac:dyDescent="0.2">
      <c r="B434" s="150"/>
      <c r="D434" s="143" t="s">
        <v>166</v>
      </c>
      <c r="E434" s="151" t="s">
        <v>1</v>
      </c>
      <c r="F434" s="152" t="s">
        <v>172</v>
      </c>
      <c r="H434" s="153">
        <v>40.200000000000003</v>
      </c>
      <c r="I434" s="154"/>
      <c r="L434" s="150"/>
      <c r="M434" s="155"/>
      <c r="T434" s="156"/>
      <c r="AT434" s="151" t="s">
        <v>166</v>
      </c>
      <c r="AU434" s="151" t="s">
        <v>88</v>
      </c>
      <c r="AV434" s="13" t="s">
        <v>164</v>
      </c>
      <c r="AW434" s="13" t="s">
        <v>34</v>
      </c>
      <c r="AX434" s="13" t="s">
        <v>86</v>
      </c>
      <c r="AY434" s="151" t="s">
        <v>156</v>
      </c>
    </row>
    <row r="435" spans="2:65" s="11" customFormat="1" ht="22.9" customHeight="1" x14ac:dyDescent="0.2">
      <c r="B435" s="117"/>
      <c r="D435" s="118" t="s">
        <v>77</v>
      </c>
      <c r="E435" s="127" t="s">
        <v>711</v>
      </c>
      <c r="F435" s="127" t="s">
        <v>712</v>
      </c>
      <c r="I435" s="120"/>
      <c r="J435" s="128">
        <f>BK435</f>
        <v>0</v>
      </c>
      <c r="L435" s="117"/>
      <c r="M435" s="122"/>
      <c r="P435" s="123">
        <f>SUM(P436:P483)</f>
        <v>0</v>
      </c>
      <c r="R435" s="123">
        <f>SUM(R436:R483)</f>
        <v>0.91824541999999987</v>
      </c>
      <c r="T435" s="124">
        <f>SUM(T436:T483)</f>
        <v>8.4347939999999996E-2</v>
      </c>
      <c r="AR435" s="118" t="s">
        <v>88</v>
      </c>
      <c r="AT435" s="125" t="s">
        <v>77</v>
      </c>
      <c r="AU435" s="125" t="s">
        <v>86</v>
      </c>
      <c r="AY435" s="118" t="s">
        <v>156</v>
      </c>
      <c r="BK435" s="126">
        <f>SUM(BK436:BK483)</f>
        <v>0</v>
      </c>
    </row>
    <row r="436" spans="2:65" s="1" customFormat="1" ht="24.2" customHeight="1" x14ac:dyDescent="0.2">
      <c r="B436" s="32"/>
      <c r="C436" s="129" t="s">
        <v>713</v>
      </c>
      <c r="D436" s="129" t="s">
        <v>159</v>
      </c>
      <c r="E436" s="130" t="s">
        <v>714</v>
      </c>
      <c r="F436" s="131" t="s">
        <v>715</v>
      </c>
      <c r="G436" s="132" t="s">
        <v>162</v>
      </c>
      <c r="H436" s="133">
        <v>196.15799999999999</v>
      </c>
      <c r="I436" s="134"/>
      <c r="J436" s="135">
        <f>ROUND(I436*H436,2)</f>
        <v>0</v>
      </c>
      <c r="K436" s="131" t="s">
        <v>163</v>
      </c>
      <c r="L436" s="32"/>
      <c r="M436" s="136" t="s">
        <v>1</v>
      </c>
      <c r="N436" s="137" t="s">
        <v>43</v>
      </c>
      <c r="P436" s="138">
        <f>O436*H436</f>
        <v>0</v>
      </c>
      <c r="Q436" s="138">
        <v>0</v>
      </c>
      <c r="R436" s="138">
        <f>Q436*H436</f>
        <v>0</v>
      </c>
      <c r="S436" s="138">
        <v>0</v>
      </c>
      <c r="T436" s="139">
        <f>S436*H436</f>
        <v>0</v>
      </c>
      <c r="AR436" s="140" t="s">
        <v>328</v>
      </c>
      <c r="AT436" s="140" t="s">
        <v>159</v>
      </c>
      <c r="AU436" s="140" t="s">
        <v>88</v>
      </c>
      <c r="AY436" s="17" t="s">
        <v>156</v>
      </c>
      <c r="BE436" s="141">
        <f>IF(N436="základní",J436,0)</f>
        <v>0</v>
      </c>
      <c r="BF436" s="141">
        <f>IF(N436="snížená",J436,0)</f>
        <v>0</v>
      </c>
      <c r="BG436" s="141">
        <f>IF(N436="zákl. přenesená",J436,0)</f>
        <v>0</v>
      </c>
      <c r="BH436" s="141">
        <f>IF(N436="sníž. přenesená",J436,0)</f>
        <v>0</v>
      </c>
      <c r="BI436" s="141">
        <f>IF(N436="nulová",J436,0)</f>
        <v>0</v>
      </c>
      <c r="BJ436" s="17" t="s">
        <v>86</v>
      </c>
      <c r="BK436" s="141">
        <f>ROUND(I436*H436,2)</f>
        <v>0</v>
      </c>
      <c r="BL436" s="17" t="s">
        <v>328</v>
      </c>
      <c r="BM436" s="140" t="s">
        <v>716</v>
      </c>
    </row>
    <row r="437" spans="2:65" s="12" customFormat="1" x14ac:dyDescent="0.2">
      <c r="B437" s="142"/>
      <c r="D437" s="143" t="s">
        <v>166</v>
      </c>
      <c r="E437" s="144" t="s">
        <v>1</v>
      </c>
      <c r="F437" s="145" t="s">
        <v>103</v>
      </c>
      <c r="H437" s="146">
        <v>73.957999999999998</v>
      </c>
      <c r="I437" s="147"/>
      <c r="L437" s="142"/>
      <c r="M437" s="148"/>
      <c r="T437" s="149"/>
      <c r="AT437" s="144" t="s">
        <v>166</v>
      </c>
      <c r="AU437" s="144" t="s">
        <v>88</v>
      </c>
      <c r="AV437" s="12" t="s">
        <v>88</v>
      </c>
      <c r="AW437" s="12" t="s">
        <v>34</v>
      </c>
      <c r="AX437" s="12" t="s">
        <v>78</v>
      </c>
      <c r="AY437" s="144" t="s">
        <v>156</v>
      </c>
    </row>
    <row r="438" spans="2:65" s="12" customFormat="1" x14ac:dyDescent="0.2">
      <c r="B438" s="142"/>
      <c r="D438" s="143" t="s">
        <v>166</v>
      </c>
      <c r="E438" s="144" t="s">
        <v>1</v>
      </c>
      <c r="F438" s="145" t="s">
        <v>106</v>
      </c>
      <c r="H438" s="146">
        <v>51.36</v>
      </c>
      <c r="I438" s="147"/>
      <c r="L438" s="142"/>
      <c r="M438" s="148"/>
      <c r="T438" s="149"/>
      <c r="AT438" s="144" t="s">
        <v>166</v>
      </c>
      <c r="AU438" s="144" t="s">
        <v>88</v>
      </c>
      <c r="AV438" s="12" t="s">
        <v>88</v>
      </c>
      <c r="AW438" s="12" t="s">
        <v>34</v>
      </c>
      <c r="AX438" s="12" t="s">
        <v>78</v>
      </c>
      <c r="AY438" s="144" t="s">
        <v>156</v>
      </c>
    </row>
    <row r="439" spans="2:65" s="12" customFormat="1" x14ac:dyDescent="0.2">
      <c r="B439" s="142"/>
      <c r="D439" s="143" t="s">
        <v>166</v>
      </c>
      <c r="E439" s="144" t="s">
        <v>1</v>
      </c>
      <c r="F439" s="145" t="s">
        <v>108</v>
      </c>
      <c r="H439" s="146">
        <v>70.84</v>
      </c>
      <c r="I439" s="147"/>
      <c r="L439" s="142"/>
      <c r="M439" s="148"/>
      <c r="T439" s="149"/>
      <c r="AT439" s="144" t="s">
        <v>166</v>
      </c>
      <c r="AU439" s="144" t="s">
        <v>88</v>
      </c>
      <c r="AV439" s="12" t="s">
        <v>88</v>
      </c>
      <c r="AW439" s="12" t="s">
        <v>34</v>
      </c>
      <c r="AX439" s="12" t="s">
        <v>78</v>
      </c>
      <c r="AY439" s="144" t="s">
        <v>156</v>
      </c>
    </row>
    <row r="440" spans="2:65" s="13" customFormat="1" x14ac:dyDescent="0.2">
      <c r="B440" s="150"/>
      <c r="D440" s="143" t="s">
        <v>166</v>
      </c>
      <c r="E440" s="151" t="s">
        <v>1</v>
      </c>
      <c r="F440" s="152" t="s">
        <v>172</v>
      </c>
      <c r="H440" s="153">
        <v>196.15800000000002</v>
      </c>
      <c r="I440" s="154"/>
      <c r="L440" s="150"/>
      <c r="M440" s="155"/>
      <c r="T440" s="156"/>
      <c r="AT440" s="151" t="s">
        <v>166</v>
      </c>
      <c r="AU440" s="151" t="s">
        <v>88</v>
      </c>
      <c r="AV440" s="13" t="s">
        <v>164</v>
      </c>
      <c r="AW440" s="13" t="s">
        <v>34</v>
      </c>
      <c r="AX440" s="13" t="s">
        <v>86</v>
      </c>
      <c r="AY440" s="151" t="s">
        <v>156</v>
      </c>
    </row>
    <row r="441" spans="2:65" s="1" customFormat="1" ht="24.2" customHeight="1" x14ac:dyDescent="0.2">
      <c r="B441" s="32"/>
      <c r="C441" s="129" t="s">
        <v>717</v>
      </c>
      <c r="D441" s="129" t="s">
        <v>159</v>
      </c>
      <c r="E441" s="130" t="s">
        <v>718</v>
      </c>
      <c r="F441" s="131" t="s">
        <v>719</v>
      </c>
      <c r="G441" s="132" t="s">
        <v>162</v>
      </c>
      <c r="H441" s="133">
        <v>196.15799999999999</v>
      </c>
      <c r="I441" s="134"/>
      <c r="J441" s="135">
        <f>ROUND(I441*H441,2)</f>
        <v>0</v>
      </c>
      <c r="K441" s="131" t="s">
        <v>163</v>
      </c>
      <c r="L441" s="32"/>
      <c r="M441" s="136" t="s">
        <v>1</v>
      </c>
      <c r="N441" s="137" t="s">
        <v>43</v>
      </c>
      <c r="P441" s="138">
        <f>O441*H441</f>
        <v>0</v>
      </c>
      <c r="Q441" s="138">
        <v>1.0000000000000001E-5</v>
      </c>
      <c r="R441" s="138">
        <f>Q441*H441</f>
        <v>1.9615800000000001E-3</v>
      </c>
      <c r="S441" s="138">
        <v>1.2E-4</v>
      </c>
      <c r="T441" s="139">
        <f>S441*H441</f>
        <v>2.3538959999999998E-2</v>
      </c>
      <c r="AR441" s="140" t="s">
        <v>328</v>
      </c>
      <c r="AT441" s="140" t="s">
        <v>159</v>
      </c>
      <c r="AU441" s="140" t="s">
        <v>88</v>
      </c>
      <c r="AY441" s="17" t="s">
        <v>156</v>
      </c>
      <c r="BE441" s="141">
        <f>IF(N441="základní",J441,0)</f>
        <v>0</v>
      </c>
      <c r="BF441" s="141">
        <f>IF(N441="snížená",J441,0)</f>
        <v>0</v>
      </c>
      <c r="BG441" s="141">
        <f>IF(N441="zákl. přenesená",J441,0)</f>
        <v>0</v>
      </c>
      <c r="BH441" s="141">
        <f>IF(N441="sníž. přenesená",J441,0)</f>
        <v>0</v>
      </c>
      <c r="BI441" s="141">
        <f>IF(N441="nulová",J441,0)</f>
        <v>0</v>
      </c>
      <c r="BJ441" s="17" t="s">
        <v>86</v>
      </c>
      <c r="BK441" s="141">
        <f>ROUND(I441*H441,2)</f>
        <v>0</v>
      </c>
      <c r="BL441" s="17" t="s">
        <v>328</v>
      </c>
      <c r="BM441" s="140" t="s">
        <v>720</v>
      </c>
    </row>
    <row r="442" spans="2:65" s="12" customFormat="1" x14ac:dyDescent="0.2">
      <c r="B442" s="142"/>
      <c r="D442" s="143" t="s">
        <v>166</v>
      </c>
      <c r="E442" s="144" t="s">
        <v>1</v>
      </c>
      <c r="F442" s="145" t="s">
        <v>103</v>
      </c>
      <c r="H442" s="146">
        <v>73.957999999999998</v>
      </c>
      <c r="I442" s="147"/>
      <c r="L442" s="142"/>
      <c r="M442" s="148"/>
      <c r="T442" s="149"/>
      <c r="AT442" s="144" t="s">
        <v>166</v>
      </c>
      <c r="AU442" s="144" t="s">
        <v>88</v>
      </c>
      <c r="AV442" s="12" t="s">
        <v>88</v>
      </c>
      <c r="AW442" s="12" t="s">
        <v>34</v>
      </c>
      <c r="AX442" s="12" t="s">
        <v>78</v>
      </c>
      <c r="AY442" s="144" t="s">
        <v>156</v>
      </c>
    </row>
    <row r="443" spans="2:65" s="12" customFormat="1" x14ac:dyDescent="0.2">
      <c r="B443" s="142"/>
      <c r="D443" s="143" t="s">
        <v>166</v>
      </c>
      <c r="E443" s="144" t="s">
        <v>1</v>
      </c>
      <c r="F443" s="145" t="s">
        <v>106</v>
      </c>
      <c r="H443" s="146">
        <v>51.36</v>
      </c>
      <c r="I443" s="147"/>
      <c r="L443" s="142"/>
      <c r="M443" s="148"/>
      <c r="T443" s="149"/>
      <c r="AT443" s="144" t="s">
        <v>166</v>
      </c>
      <c r="AU443" s="144" t="s">
        <v>88</v>
      </c>
      <c r="AV443" s="12" t="s">
        <v>88</v>
      </c>
      <c r="AW443" s="12" t="s">
        <v>34</v>
      </c>
      <c r="AX443" s="12" t="s">
        <v>78</v>
      </c>
      <c r="AY443" s="144" t="s">
        <v>156</v>
      </c>
    </row>
    <row r="444" spans="2:65" s="12" customFormat="1" x14ac:dyDescent="0.2">
      <c r="B444" s="142"/>
      <c r="D444" s="143" t="s">
        <v>166</v>
      </c>
      <c r="E444" s="144" t="s">
        <v>1</v>
      </c>
      <c r="F444" s="145" t="s">
        <v>108</v>
      </c>
      <c r="H444" s="146">
        <v>70.84</v>
      </c>
      <c r="I444" s="147"/>
      <c r="L444" s="142"/>
      <c r="M444" s="148"/>
      <c r="T444" s="149"/>
      <c r="AT444" s="144" t="s">
        <v>166</v>
      </c>
      <c r="AU444" s="144" t="s">
        <v>88</v>
      </c>
      <c r="AV444" s="12" t="s">
        <v>88</v>
      </c>
      <c r="AW444" s="12" t="s">
        <v>34</v>
      </c>
      <c r="AX444" s="12" t="s">
        <v>78</v>
      </c>
      <c r="AY444" s="144" t="s">
        <v>156</v>
      </c>
    </row>
    <row r="445" spans="2:65" s="13" customFormat="1" x14ac:dyDescent="0.2">
      <c r="B445" s="150"/>
      <c r="D445" s="143" t="s">
        <v>166</v>
      </c>
      <c r="E445" s="151" t="s">
        <v>1</v>
      </c>
      <c r="F445" s="152" t="s">
        <v>172</v>
      </c>
      <c r="H445" s="153">
        <v>196.15800000000002</v>
      </c>
      <c r="I445" s="154"/>
      <c r="L445" s="150"/>
      <c r="M445" s="155"/>
      <c r="T445" s="156"/>
      <c r="AT445" s="151" t="s">
        <v>166</v>
      </c>
      <c r="AU445" s="151" t="s">
        <v>88</v>
      </c>
      <c r="AV445" s="13" t="s">
        <v>164</v>
      </c>
      <c r="AW445" s="13" t="s">
        <v>34</v>
      </c>
      <c r="AX445" s="13" t="s">
        <v>86</v>
      </c>
      <c r="AY445" s="151" t="s">
        <v>156</v>
      </c>
    </row>
    <row r="446" spans="2:65" s="1" customFormat="1" ht="16.5" customHeight="1" x14ac:dyDescent="0.2">
      <c r="B446" s="32"/>
      <c r="C446" s="129" t="s">
        <v>721</v>
      </c>
      <c r="D446" s="129" t="s">
        <v>159</v>
      </c>
      <c r="E446" s="130" t="s">
        <v>722</v>
      </c>
      <c r="F446" s="131" t="s">
        <v>723</v>
      </c>
      <c r="G446" s="132" t="s">
        <v>162</v>
      </c>
      <c r="H446" s="133">
        <v>196.15799999999999</v>
      </c>
      <c r="I446" s="134"/>
      <c r="J446" s="135">
        <f>ROUND(I446*H446,2)</f>
        <v>0</v>
      </c>
      <c r="K446" s="131" t="s">
        <v>163</v>
      </c>
      <c r="L446" s="32"/>
      <c r="M446" s="136" t="s">
        <v>1</v>
      </c>
      <c r="N446" s="137" t="s">
        <v>43</v>
      </c>
      <c r="P446" s="138">
        <f>O446*H446</f>
        <v>0</v>
      </c>
      <c r="Q446" s="138">
        <v>1E-3</v>
      </c>
      <c r="R446" s="138">
        <f>Q446*H446</f>
        <v>0.196158</v>
      </c>
      <c r="S446" s="138">
        <v>3.1E-4</v>
      </c>
      <c r="T446" s="139">
        <f>S446*H446</f>
        <v>6.0808979999999999E-2</v>
      </c>
      <c r="AR446" s="140" t="s">
        <v>328</v>
      </c>
      <c r="AT446" s="140" t="s">
        <v>159</v>
      </c>
      <c r="AU446" s="140" t="s">
        <v>88</v>
      </c>
      <c r="AY446" s="17" t="s">
        <v>156</v>
      </c>
      <c r="BE446" s="141">
        <f>IF(N446="základní",J446,0)</f>
        <v>0</v>
      </c>
      <c r="BF446" s="141">
        <f>IF(N446="snížená",J446,0)</f>
        <v>0</v>
      </c>
      <c r="BG446" s="141">
        <f>IF(N446="zákl. přenesená",J446,0)</f>
        <v>0</v>
      </c>
      <c r="BH446" s="141">
        <f>IF(N446="sníž. přenesená",J446,0)</f>
        <v>0</v>
      </c>
      <c r="BI446" s="141">
        <f>IF(N446="nulová",J446,0)</f>
        <v>0</v>
      </c>
      <c r="BJ446" s="17" t="s">
        <v>86</v>
      </c>
      <c r="BK446" s="141">
        <f>ROUND(I446*H446,2)</f>
        <v>0</v>
      </c>
      <c r="BL446" s="17" t="s">
        <v>328</v>
      </c>
      <c r="BM446" s="140" t="s">
        <v>724</v>
      </c>
    </row>
    <row r="447" spans="2:65" s="12" customFormat="1" x14ac:dyDescent="0.2">
      <c r="B447" s="142"/>
      <c r="D447" s="143" t="s">
        <v>166</v>
      </c>
      <c r="E447" s="144" t="s">
        <v>1</v>
      </c>
      <c r="F447" s="145" t="s">
        <v>103</v>
      </c>
      <c r="H447" s="146">
        <v>73.957999999999998</v>
      </c>
      <c r="I447" s="147"/>
      <c r="L447" s="142"/>
      <c r="M447" s="148"/>
      <c r="T447" s="149"/>
      <c r="AT447" s="144" t="s">
        <v>166</v>
      </c>
      <c r="AU447" s="144" t="s">
        <v>88</v>
      </c>
      <c r="AV447" s="12" t="s">
        <v>88</v>
      </c>
      <c r="AW447" s="12" t="s">
        <v>34</v>
      </c>
      <c r="AX447" s="12" t="s">
        <v>78</v>
      </c>
      <c r="AY447" s="144" t="s">
        <v>156</v>
      </c>
    </row>
    <row r="448" spans="2:65" s="12" customFormat="1" x14ac:dyDescent="0.2">
      <c r="B448" s="142"/>
      <c r="D448" s="143" t="s">
        <v>166</v>
      </c>
      <c r="E448" s="144" t="s">
        <v>1</v>
      </c>
      <c r="F448" s="145" t="s">
        <v>106</v>
      </c>
      <c r="H448" s="146">
        <v>51.36</v>
      </c>
      <c r="I448" s="147"/>
      <c r="L448" s="142"/>
      <c r="M448" s="148"/>
      <c r="T448" s="149"/>
      <c r="AT448" s="144" t="s">
        <v>166</v>
      </c>
      <c r="AU448" s="144" t="s">
        <v>88</v>
      </c>
      <c r="AV448" s="12" t="s">
        <v>88</v>
      </c>
      <c r="AW448" s="12" t="s">
        <v>34</v>
      </c>
      <c r="AX448" s="12" t="s">
        <v>78</v>
      </c>
      <c r="AY448" s="144" t="s">
        <v>156</v>
      </c>
    </row>
    <row r="449" spans="2:65" s="12" customFormat="1" x14ac:dyDescent="0.2">
      <c r="B449" s="142"/>
      <c r="D449" s="143" t="s">
        <v>166</v>
      </c>
      <c r="E449" s="144" t="s">
        <v>1</v>
      </c>
      <c r="F449" s="145" t="s">
        <v>108</v>
      </c>
      <c r="H449" s="146">
        <v>70.84</v>
      </c>
      <c r="I449" s="147"/>
      <c r="L449" s="142"/>
      <c r="M449" s="148"/>
      <c r="T449" s="149"/>
      <c r="AT449" s="144" t="s">
        <v>166</v>
      </c>
      <c r="AU449" s="144" t="s">
        <v>88</v>
      </c>
      <c r="AV449" s="12" t="s">
        <v>88</v>
      </c>
      <c r="AW449" s="12" t="s">
        <v>34</v>
      </c>
      <c r="AX449" s="12" t="s">
        <v>78</v>
      </c>
      <c r="AY449" s="144" t="s">
        <v>156</v>
      </c>
    </row>
    <row r="450" spans="2:65" s="13" customFormat="1" x14ac:dyDescent="0.2">
      <c r="B450" s="150"/>
      <c r="D450" s="143" t="s">
        <v>166</v>
      </c>
      <c r="E450" s="151" t="s">
        <v>1</v>
      </c>
      <c r="F450" s="152" t="s">
        <v>172</v>
      </c>
      <c r="H450" s="153">
        <v>196.15800000000002</v>
      </c>
      <c r="I450" s="154"/>
      <c r="L450" s="150"/>
      <c r="M450" s="155"/>
      <c r="T450" s="156"/>
      <c r="AT450" s="151" t="s">
        <v>166</v>
      </c>
      <c r="AU450" s="151" t="s">
        <v>88</v>
      </c>
      <c r="AV450" s="13" t="s">
        <v>164</v>
      </c>
      <c r="AW450" s="13" t="s">
        <v>34</v>
      </c>
      <c r="AX450" s="13" t="s">
        <v>86</v>
      </c>
      <c r="AY450" s="151" t="s">
        <v>156</v>
      </c>
    </row>
    <row r="451" spans="2:65" s="1" customFormat="1" ht="24.2" customHeight="1" x14ac:dyDescent="0.2">
      <c r="B451" s="32"/>
      <c r="C451" s="129" t="s">
        <v>725</v>
      </c>
      <c r="D451" s="129" t="s">
        <v>159</v>
      </c>
      <c r="E451" s="130" t="s">
        <v>726</v>
      </c>
      <c r="F451" s="131" t="s">
        <v>727</v>
      </c>
      <c r="G451" s="132" t="s">
        <v>162</v>
      </c>
      <c r="H451" s="133">
        <v>196.15799999999999</v>
      </c>
      <c r="I451" s="134"/>
      <c r="J451" s="135">
        <f>ROUND(I451*H451,2)</f>
        <v>0</v>
      </c>
      <c r="K451" s="131" t="s">
        <v>163</v>
      </c>
      <c r="L451" s="32"/>
      <c r="M451" s="136" t="s">
        <v>1</v>
      </c>
      <c r="N451" s="137" t="s">
        <v>43</v>
      </c>
      <c r="P451" s="138">
        <f>O451*H451</f>
        <v>0</v>
      </c>
      <c r="Q451" s="138">
        <v>0</v>
      </c>
      <c r="R451" s="138">
        <f>Q451*H451</f>
        <v>0</v>
      </c>
      <c r="S451" s="138">
        <v>0</v>
      </c>
      <c r="T451" s="139">
        <f>S451*H451</f>
        <v>0</v>
      </c>
      <c r="AR451" s="140" t="s">
        <v>328</v>
      </c>
      <c r="AT451" s="140" t="s">
        <v>159</v>
      </c>
      <c r="AU451" s="140" t="s">
        <v>88</v>
      </c>
      <c r="AY451" s="17" t="s">
        <v>156</v>
      </c>
      <c r="BE451" s="141">
        <f>IF(N451="základní",J451,0)</f>
        <v>0</v>
      </c>
      <c r="BF451" s="141">
        <f>IF(N451="snížená",J451,0)</f>
        <v>0</v>
      </c>
      <c r="BG451" s="141">
        <f>IF(N451="zákl. přenesená",J451,0)</f>
        <v>0</v>
      </c>
      <c r="BH451" s="141">
        <f>IF(N451="sníž. přenesená",J451,0)</f>
        <v>0</v>
      </c>
      <c r="BI451" s="141">
        <f>IF(N451="nulová",J451,0)</f>
        <v>0</v>
      </c>
      <c r="BJ451" s="17" t="s">
        <v>86</v>
      </c>
      <c r="BK451" s="141">
        <f>ROUND(I451*H451,2)</f>
        <v>0</v>
      </c>
      <c r="BL451" s="17" t="s">
        <v>328</v>
      </c>
      <c r="BM451" s="140" t="s">
        <v>728</v>
      </c>
    </row>
    <row r="452" spans="2:65" s="12" customFormat="1" x14ac:dyDescent="0.2">
      <c r="B452" s="142"/>
      <c r="D452" s="143" t="s">
        <v>166</v>
      </c>
      <c r="E452" s="144" t="s">
        <v>1</v>
      </c>
      <c r="F452" s="145" t="s">
        <v>103</v>
      </c>
      <c r="H452" s="146">
        <v>73.957999999999998</v>
      </c>
      <c r="I452" s="147"/>
      <c r="L452" s="142"/>
      <c r="M452" s="148"/>
      <c r="T452" s="149"/>
      <c r="AT452" s="144" t="s">
        <v>166</v>
      </c>
      <c r="AU452" s="144" t="s">
        <v>88</v>
      </c>
      <c r="AV452" s="12" t="s">
        <v>88</v>
      </c>
      <c r="AW452" s="12" t="s">
        <v>34</v>
      </c>
      <c r="AX452" s="12" t="s">
        <v>78</v>
      </c>
      <c r="AY452" s="144" t="s">
        <v>156</v>
      </c>
    </row>
    <row r="453" spans="2:65" s="12" customFormat="1" x14ac:dyDescent="0.2">
      <c r="B453" s="142"/>
      <c r="D453" s="143" t="s">
        <v>166</v>
      </c>
      <c r="E453" s="144" t="s">
        <v>1</v>
      </c>
      <c r="F453" s="145" t="s">
        <v>106</v>
      </c>
      <c r="H453" s="146">
        <v>51.36</v>
      </c>
      <c r="I453" s="147"/>
      <c r="L453" s="142"/>
      <c r="M453" s="148"/>
      <c r="T453" s="149"/>
      <c r="AT453" s="144" t="s">
        <v>166</v>
      </c>
      <c r="AU453" s="144" t="s">
        <v>88</v>
      </c>
      <c r="AV453" s="12" t="s">
        <v>88</v>
      </c>
      <c r="AW453" s="12" t="s">
        <v>34</v>
      </c>
      <c r="AX453" s="12" t="s">
        <v>78</v>
      </c>
      <c r="AY453" s="144" t="s">
        <v>156</v>
      </c>
    </row>
    <row r="454" spans="2:65" s="12" customFormat="1" x14ac:dyDescent="0.2">
      <c r="B454" s="142"/>
      <c r="D454" s="143" t="s">
        <v>166</v>
      </c>
      <c r="E454" s="144" t="s">
        <v>1</v>
      </c>
      <c r="F454" s="145" t="s">
        <v>108</v>
      </c>
      <c r="H454" s="146">
        <v>70.84</v>
      </c>
      <c r="I454" s="147"/>
      <c r="L454" s="142"/>
      <c r="M454" s="148"/>
      <c r="T454" s="149"/>
      <c r="AT454" s="144" t="s">
        <v>166</v>
      </c>
      <c r="AU454" s="144" t="s">
        <v>88</v>
      </c>
      <c r="AV454" s="12" t="s">
        <v>88</v>
      </c>
      <c r="AW454" s="12" t="s">
        <v>34</v>
      </c>
      <c r="AX454" s="12" t="s">
        <v>78</v>
      </c>
      <c r="AY454" s="144" t="s">
        <v>156</v>
      </c>
    </row>
    <row r="455" spans="2:65" s="13" customFormat="1" x14ac:dyDescent="0.2">
      <c r="B455" s="150"/>
      <c r="D455" s="143" t="s">
        <v>166</v>
      </c>
      <c r="E455" s="151" t="s">
        <v>1</v>
      </c>
      <c r="F455" s="152" t="s">
        <v>172</v>
      </c>
      <c r="H455" s="153">
        <v>196.15800000000002</v>
      </c>
      <c r="I455" s="154"/>
      <c r="L455" s="150"/>
      <c r="M455" s="155"/>
      <c r="T455" s="156"/>
      <c r="AT455" s="151" t="s">
        <v>166</v>
      </c>
      <c r="AU455" s="151" t="s">
        <v>88</v>
      </c>
      <c r="AV455" s="13" t="s">
        <v>164</v>
      </c>
      <c r="AW455" s="13" t="s">
        <v>34</v>
      </c>
      <c r="AX455" s="13" t="s">
        <v>86</v>
      </c>
      <c r="AY455" s="151" t="s">
        <v>156</v>
      </c>
    </row>
    <row r="456" spans="2:65" s="1" customFormat="1" ht="24.2" customHeight="1" x14ac:dyDescent="0.2">
      <c r="B456" s="32"/>
      <c r="C456" s="129" t="s">
        <v>729</v>
      </c>
      <c r="D456" s="129" t="s">
        <v>159</v>
      </c>
      <c r="E456" s="130" t="s">
        <v>730</v>
      </c>
      <c r="F456" s="131" t="s">
        <v>731</v>
      </c>
      <c r="G456" s="132" t="s">
        <v>162</v>
      </c>
      <c r="H456" s="133">
        <v>196.15799999999999</v>
      </c>
      <c r="I456" s="134"/>
      <c r="J456" s="135">
        <f>ROUND(I456*H456,2)</f>
        <v>0</v>
      </c>
      <c r="K456" s="131" t="s">
        <v>163</v>
      </c>
      <c r="L456" s="32"/>
      <c r="M456" s="136" t="s">
        <v>1</v>
      </c>
      <c r="N456" s="137" t="s">
        <v>43</v>
      </c>
      <c r="P456" s="138">
        <f>O456*H456</f>
        <v>0</v>
      </c>
      <c r="Q456" s="138">
        <v>3.1800000000000001E-3</v>
      </c>
      <c r="R456" s="138">
        <f>Q456*H456</f>
        <v>0.62378243999999994</v>
      </c>
      <c r="S456" s="138">
        <v>0</v>
      </c>
      <c r="T456" s="139">
        <f>S456*H456</f>
        <v>0</v>
      </c>
      <c r="AR456" s="140" t="s">
        <v>328</v>
      </c>
      <c r="AT456" s="140" t="s">
        <v>159</v>
      </c>
      <c r="AU456" s="140" t="s">
        <v>88</v>
      </c>
      <c r="AY456" s="17" t="s">
        <v>156</v>
      </c>
      <c r="BE456" s="141">
        <f>IF(N456="základní",J456,0)</f>
        <v>0</v>
      </c>
      <c r="BF456" s="141">
        <f>IF(N456="snížená",J456,0)</f>
        <v>0</v>
      </c>
      <c r="BG456" s="141">
        <f>IF(N456="zákl. přenesená",J456,0)</f>
        <v>0</v>
      </c>
      <c r="BH456" s="141">
        <f>IF(N456="sníž. přenesená",J456,0)</f>
        <v>0</v>
      </c>
      <c r="BI456" s="141">
        <f>IF(N456="nulová",J456,0)</f>
        <v>0</v>
      </c>
      <c r="BJ456" s="17" t="s">
        <v>86</v>
      </c>
      <c r="BK456" s="141">
        <f>ROUND(I456*H456,2)</f>
        <v>0</v>
      </c>
      <c r="BL456" s="17" t="s">
        <v>328</v>
      </c>
      <c r="BM456" s="140" t="s">
        <v>732</v>
      </c>
    </row>
    <row r="457" spans="2:65" s="12" customFormat="1" x14ac:dyDescent="0.2">
      <c r="B457" s="142"/>
      <c r="D457" s="143" t="s">
        <v>166</v>
      </c>
      <c r="E457" s="144" t="s">
        <v>1</v>
      </c>
      <c r="F457" s="145" t="s">
        <v>103</v>
      </c>
      <c r="H457" s="146">
        <v>73.957999999999998</v>
      </c>
      <c r="I457" s="147"/>
      <c r="L457" s="142"/>
      <c r="M457" s="148"/>
      <c r="T457" s="149"/>
      <c r="AT457" s="144" t="s">
        <v>166</v>
      </c>
      <c r="AU457" s="144" t="s">
        <v>88</v>
      </c>
      <c r="AV457" s="12" t="s">
        <v>88</v>
      </c>
      <c r="AW457" s="12" t="s">
        <v>34</v>
      </c>
      <c r="AX457" s="12" t="s">
        <v>78</v>
      </c>
      <c r="AY457" s="144" t="s">
        <v>156</v>
      </c>
    </row>
    <row r="458" spans="2:65" s="12" customFormat="1" x14ac:dyDescent="0.2">
      <c r="B458" s="142"/>
      <c r="D458" s="143" t="s">
        <v>166</v>
      </c>
      <c r="E458" s="144" t="s">
        <v>1</v>
      </c>
      <c r="F458" s="145" t="s">
        <v>106</v>
      </c>
      <c r="H458" s="146">
        <v>51.36</v>
      </c>
      <c r="I458" s="147"/>
      <c r="L458" s="142"/>
      <c r="M458" s="148"/>
      <c r="T458" s="149"/>
      <c r="AT458" s="144" t="s">
        <v>166</v>
      </c>
      <c r="AU458" s="144" t="s">
        <v>88</v>
      </c>
      <c r="AV458" s="12" t="s">
        <v>88</v>
      </c>
      <c r="AW458" s="12" t="s">
        <v>34</v>
      </c>
      <c r="AX458" s="12" t="s">
        <v>78</v>
      </c>
      <c r="AY458" s="144" t="s">
        <v>156</v>
      </c>
    </row>
    <row r="459" spans="2:65" s="12" customFormat="1" x14ac:dyDescent="0.2">
      <c r="B459" s="142"/>
      <c r="D459" s="143" t="s">
        <v>166</v>
      </c>
      <c r="E459" s="144" t="s">
        <v>1</v>
      </c>
      <c r="F459" s="145" t="s">
        <v>108</v>
      </c>
      <c r="H459" s="146">
        <v>70.84</v>
      </c>
      <c r="I459" s="147"/>
      <c r="L459" s="142"/>
      <c r="M459" s="148"/>
      <c r="T459" s="149"/>
      <c r="AT459" s="144" t="s">
        <v>166</v>
      </c>
      <c r="AU459" s="144" t="s">
        <v>88</v>
      </c>
      <c r="AV459" s="12" t="s">
        <v>88</v>
      </c>
      <c r="AW459" s="12" t="s">
        <v>34</v>
      </c>
      <c r="AX459" s="12" t="s">
        <v>78</v>
      </c>
      <c r="AY459" s="144" t="s">
        <v>156</v>
      </c>
    </row>
    <row r="460" spans="2:65" s="13" customFormat="1" x14ac:dyDescent="0.2">
      <c r="B460" s="150"/>
      <c r="D460" s="143" t="s">
        <v>166</v>
      </c>
      <c r="E460" s="151" t="s">
        <v>1</v>
      </c>
      <c r="F460" s="152" t="s">
        <v>172</v>
      </c>
      <c r="H460" s="153">
        <v>196.15800000000002</v>
      </c>
      <c r="I460" s="154"/>
      <c r="L460" s="150"/>
      <c r="M460" s="155"/>
      <c r="T460" s="156"/>
      <c r="AT460" s="151" t="s">
        <v>166</v>
      </c>
      <c r="AU460" s="151" t="s">
        <v>88</v>
      </c>
      <c r="AV460" s="13" t="s">
        <v>164</v>
      </c>
      <c r="AW460" s="13" t="s">
        <v>34</v>
      </c>
      <c r="AX460" s="13" t="s">
        <v>86</v>
      </c>
      <c r="AY460" s="151" t="s">
        <v>156</v>
      </c>
    </row>
    <row r="461" spans="2:65" s="1" customFormat="1" ht="24.2" customHeight="1" x14ac:dyDescent="0.2">
      <c r="B461" s="32"/>
      <c r="C461" s="129" t="s">
        <v>733</v>
      </c>
      <c r="D461" s="129" t="s">
        <v>159</v>
      </c>
      <c r="E461" s="130" t="s">
        <v>734</v>
      </c>
      <c r="F461" s="131" t="s">
        <v>735</v>
      </c>
      <c r="G461" s="132" t="s">
        <v>162</v>
      </c>
      <c r="H461" s="133">
        <v>196.15799999999999</v>
      </c>
      <c r="I461" s="134"/>
      <c r="J461" s="135">
        <f>ROUND(I461*H461,2)</f>
        <v>0</v>
      </c>
      <c r="K461" s="131" t="s">
        <v>163</v>
      </c>
      <c r="L461" s="32"/>
      <c r="M461" s="136" t="s">
        <v>1</v>
      </c>
      <c r="N461" s="137" t="s">
        <v>43</v>
      </c>
      <c r="P461" s="138">
        <f>O461*H461</f>
        <v>0</v>
      </c>
      <c r="Q461" s="138">
        <v>2.0000000000000001E-4</v>
      </c>
      <c r="R461" s="138">
        <f>Q461*H461</f>
        <v>3.9231599999999998E-2</v>
      </c>
      <c r="S461" s="138">
        <v>0</v>
      </c>
      <c r="T461" s="139">
        <f>S461*H461</f>
        <v>0</v>
      </c>
      <c r="AR461" s="140" t="s">
        <v>328</v>
      </c>
      <c r="AT461" s="140" t="s">
        <v>159</v>
      </c>
      <c r="AU461" s="140" t="s">
        <v>88</v>
      </c>
      <c r="AY461" s="17" t="s">
        <v>156</v>
      </c>
      <c r="BE461" s="141">
        <f>IF(N461="základní",J461,0)</f>
        <v>0</v>
      </c>
      <c r="BF461" s="141">
        <f>IF(N461="snížená",J461,0)</f>
        <v>0</v>
      </c>
      <c r="BG461" s="141">
        <f>IF(N461="zákl. přenesená",J461,0)</f>
        <v>0</v>
      </c>
      <c r="BH461" s="141">
        <f>IF(N461="sníž. přenesená",J461,0)</f>
        <v>0</v>
      </c>
      <c r="BI461" s="141">
        <f>IF(N461="nulová",J461,0)</f>
        <v>0</v>
      </c>
      <c r="BJ461" s="17" t="s">
        <v>86</v>
      </c>
      <c r="BK461" s="141">
        <f>ROUND(I461*H461,2)</f>
        <v>0</v>
      </c>
      <c r="BL461" s="17" t="s">
        <v>328</v>
      </c>
      <c r="BM461" s="140" t="s">
        <v>736</v>
      </c>
    </row>
    <row r="462" spans="2:65" s="12" customFormat="1" x14ac:dyDescent="0.2">
      <c r="B462" s="142"/>
      <c r="D462" s="143" t="s">
        <v>166</v>
      </c>
      <c r="E462" s="144" t="s">
        <v>1</v>
      </c>
      <c r="F462" s="145" t="s">
        <v>103</v>
      </c>
      <c r="H462" s="146">
        <v>73.957999999999998</v>
      </c>
      <c r="I462" s="147"/>
      <c r="L462" s="142"/>
      <c r="M462" s="148"/>
      <c r="T462" s="149"/>
      <c r="AT462" s="144" t="s">
        <v>166</v>
      </c>
      <c r="AU462" s="144" t="s">
        <v>88</v>
      </c>
      <c r="AV462" s="12" t="s">
        <v>88</v>
      </c>
      <c r="AW462" s="12" t="s">
        <v>34</v>
      </c>
      <c r="AX462" s="12" t="s">
        <v>78</v>
      </c>
      <c r="AY462" s="144" t="s">
        <v>156</v>
      </c>
    </row>
    <row r="463" spans="2:65" s="12" customFormat="1" x14ac:dyDescent="0.2">
      <c r="B463" s="142"/>
      <c r="D463" s="143" t="s">
        <v>166</v>
      </c>
      <c r="E463" s="144" t="s">
        <v>1</v>
      </c>
      <c r="F463" s="145" t="s">
        <v>106</v>
      </c>
      <c r="H463" s="146">
        <v>51.36</v>
      </c>
      <c r="I463" s="147"/>
      <c r="L463" s="142"/>
      <c r="M463" s="148"/>
      <c r="T463" s="149"/>
      <c r="AT463" s="144" t="s">
        <v>166</v>
      </c>
      <c r="AU463" s="144" t="s">
        <v>88</v>
      </c>
      <c r="AV463" s="12" t="s">
        <v>88</v>
      </c>
      <c r="AW463" s="12" t="s">
        <v>34</v>
      </c>
      <c r="AX463" s="12" t="s">
        <v>78</v>
      </c>
      <c r="AY463" s="144" t="s">
        <v>156</v>
      </c>
    </row>
    <row r="464" spans="2:65" s="12" customFormat="1" x14ac:dyDescent="0.2">
      <c r="B464" s="142"/>
      <c r="D464" s="143" t="s">
        <v>166</v>
      </c>
      <c r="E464" s="144" t="s">
        <v>1</v>
      </c>
      <c r="F464" s="145" t="s">
        <v>108</v>
      </c>
      <c r="H464" s="146">
        <v>70.84</v>
      </c>
      <c r="I464" s="147"/>
      <c r="L464" s="142"/>
      <c r="M464" s="148"/>
      <c r="T464" s="149"/>
      <c r="AT464" s="144" t="s">
        <v>166</v>
      </c>
      <c r="AU464" s="144" t="s">
        <v>88</v>
      </c>
      <c r="AV464" s="12" t="s">
        <v>88</v>
      </c>
      <c r="AW464" s="12" t="s">
        <v>34</v>
      </c>
      <c r="AX464" s="12" t="s">
        <v>78</v>
      </c>
      <c r="AY464" s="144" t="s">
        <v>156</v>
      </c>
    </row>
    <row r="465" spans="2:65" s="13" customFormat="1" x14ac:dyDescent="0.2">
      <c r="B465" s="150"/>
      <c r="D465" s="143" t="s">
        <v>166</v>
      </c>
      <c r="E465" s="151" t="s">
        <v>1</v>
      </c>
      <c r="F465" s="152" t="s">
        <v>172</v>
      </c>
      <c r="H465" s="153">
        <v>196.15800000000002</v>
      </c>
      <c r="I465" s="154"/>
      <c r="L465" s="150"/>
      <c r="M465" s="155"/>
      <c r="T465" s="156"/>
      <c r="AT465" s="151" t="s">
        <v>166</v>
      </c>
      <c r="AU465" s="151" t="s">
        <v>88</v>
      </c>
      <c r="AV465" s="13" t="s">
        <v>164</v>
      </c>
      <c r="AW465" s="13" t="s">
        <v>34</v>
      </c>
      <c r="AX465" s="13" t="s">
        <v>86</v>
      </c>
      <c r="AY465" s="151" t="s">
        <v>156</v>
      </c>
    </row>
    <row r="466" spans="2:65" s="1" customFormat="1" ht="33" customHeight="1" x14ac:dyDescent="0.2">
      <c r="B466" s="32"/>
      <c r="C466" s="129" t="s">
        <v>737</v>
      </c>
      <c r="D466" s="129" t="s">
        <v>159</v>
      </c>
      <c r="E466" s="130" t="s">
        <v>738</v>
      </c>
      <c r="F466" s="131" t="s">
        <v>739</v>
      </c>
      <c r="G466" s="132" t="s">
        <v>162</v>
      </c>
      <c r="H466" s="133">
        <v>51.36</v>
      </c>
      <c r="I466" s="134"/>
      <c r="J466" s="135">
        <f>ROUND(I466*H466,2)</f>
        <v>0</v>
      </c>
      <c r="K466" s="131" t="s">
        <v>163</v>
      </c>
      <c r="L466" s="32"/>
      <c r="M466" s="136" t="s">
        <v>1</v>
      </c>
      <c r="N466" s="137" t="s">
        <v>43</v>
      </c>
      <c r="P466" s="138">
        <f>O466*H466</f>
        <v>0</v>
      </c>
      <c r="Q466" s="138">
        <v>2.5999999999999998E-4</v>
      </c>
      <c r="R466" s="138">
        <f>Q466*H466</f>
        <v>1.3353599999999998E-2</v>
      </c>
      <c r="S466" s="138">
        <v>0</v>
      </c>
      <c r="T466" s="139">
        <f>S466*H466</f>
        <v>0</v>
      </c>
      <c r="AR466" s="140" t="s">
        <v>328</v>
      </c>
      <c r="AT466" s="140" t="s">
        <v>159</v>
      </c>
      <c r="AU466" s="140" t="s">
        <v>88</v>
      </c>
      <c r="AY466" s="17" t="s">
        <v>156</v>
      </c>
      <c r="BE466" s="141">
        <f>IF(N466="základní",J466,0)</f>
        <v>0</v>
      </c>
      <c r="BF466" s="141">
        <f>IF(N466="snížená",J466,0)</f>
        <v>0</v>
      </c>
      <c r="BG466" s="141">
        <f>IF(N466="zákl. přenesená",J466,0)</f>
        <v>0</v>
      </c>
      <c r="BH466" s="141">
        <f>IF(N466="sníž. přenesená",J466,0)</f>
        <v>0</v>
      </c>
      <c r="BI466" s="141">
        <f>IF(N466="nulová",J466,0)</f>
        <v>0</v>
      </c>
      <c r="BJ466" s="17" t="s">
        <v>86</v>
      </c>
      <c r="BK466" s="141">
        <f>ROUND(I466*H466,2)</f>
        <v>0</v>
      </c>
      <c r="BL466" s="17" t="s">
        <v>328</v>
      </c>
      <c r="BM466" s="140" t="s">
        <v>740</v>
      </c>
    </row>
    <row r="467" spans="2:65" s="12" customFormat="1" x14ac:dyDescent="0.2">
      <c r="B467" s="142"/>
      <c r="D467" s="143" t="s">
        <v>166</v>
      </c>
      <c r="E467" s="144" t="s">
        <v>1</v>
      </c>
      <c r="F467" s="145" t="s">
        <v>741</v>
      </c>
      <c r="H467" s="146">
        <v>51.36</v>
      </c>
      <c r="I467" s="147"/>
      <c r="L467" s="142"/>
      <c r="M467" s="148"/>
      <c r="T467" s="149"/>
      <c r="AT467" s="144" t="s">
        <v>166</v>
      </c>
      <c r="AU467" s="144" t="s">
        <v>88</v>
      </c>
      <c r="AV467" s="12" t="s">
        <v>88</v>
      </c>
      <c r="AW467" s="12" t="s">
        <v>34</v>
      </c>
      <c r="AX467" s="12" t="s">
        <v>78</v>
      </c>
      <c r="AY467" s="144" t="s">
        <v>156</v>
      </c>
    </row>
    <row r="468" spans="2:65" s="13" customFormat="1" x14ac:dyDescent="0.2">
      <c r="B468" s="150"/>
      <c r="D468" s="143" t="s">
        <v>166</v>
      </c>
      <c r="E468" s="151" t="s">
        <v>106</v>
      </c>
      <c r="F468" s="152" t="s">
        <v>172</v>
      </c>
      <c r="H468" s="153">
        <v>51.36</v>
      </c>
      <c r="I468" s="154"/>
      <c r="L468" s="150"/>
      <c r="M468" s="155"/>
      <c r="T468" s="156"/>
      <c r="AT468" s="151" t="s">
        <v>166</v>
      </c>
      <c r="AU468" s="151" t="s">
        <v>88</v>
      </c>
      <c r="AV468" s="13" t="s">
        <v>164</v>
      </c>
      <c r="AW468" s="13" t="s">
        <v>34</v>
      </c>
      <c r="AX468" s="13" t="s">
        <v>86</v>
      </c>
      <c r="AY468" s="151" t="s">
        <v>156</v>
      </c>
    </row>
    <row r="469" spans="2:65" s="1" customFormat="1" ht="33" customHeight="1" x14ac:dyDescent="0.2">
      <c r="B469" s="32"/>
      <c r="C469" s="129" t="s">
        <v>742</v>
      </c>
      <c r="D469" s="129" t="s">
        <v>159</v>
      </c>
      <c r="E469" s="130" t="s">
        <v>743</v>
      </c>
      <c r="F469" s="131" t="s">
        <v>744</v>
      </c>
      <c r="G469" s="132" t="s">
        <v>182</v>
      </c>
      <c r="H469" s="133">
        <v>34.24</v>
      </c>
      <c r="I469" s="134"/>
      <c r="J469" s="135">
        <f>ROUND(I469*H469,2)</f>
        <v>0</v>
      </c>
      <c r="K469" s="131" t="s">
        <v>163</v>
      </c>
      <c r="L469" s="32"/>
      <c r="M469" s="136" t="s">
        <v>1</v>
      </c>
      <c r="N469" s="137" t="s">
        <v>43</v>
      </c>
      <c r="P469" s="138">
        <f>O469*H469</f>
        <v>0</v>
      </c>
      <c r="Q469" s="138">
        <v>0</v>
      </c>
      <c r="R469" s="138">
        <f>Q469*H469</f>
        <v>0</v>
      </c>
      <c r="S469" s="138">
        <v>0</v>
      </c>
      <c r="T469" s="139">
        <f>S469*H469</f>
        <v>0</v>
      </c>
      <c r="AR469" s="140" t="s">
        <v>328</v>
      </c>
      <c r="AT469" s="140" t="s">
        <v>159</v>
      </c>
      <c r="AU469" s="140" t="s">
        <v>88</v>
      </c>
      <c r="AY469" s="17" t="s">
        <v>156</v>
      </c>
      <c r="BE469" s="141">
        <f>IF(N469="základní",J469,0)</f>
        <v>0</v>
      </c>
      <c r="BF469" s="141">
        <f>IF(N469="snížená",J469,0)</f>
        <v>0</v>
      </c>
      <c r="BG469" s="141">
        <f>IF(N469="zákl. přenesená",J469,0)</f>
        <v>0</v>
      </c>
      <c r="BH469" s="141">
        <f>IF(N469="sníž. přenesená",J469,0)</f>
        <v>0</v>
      </c>
      <c r="BI469" s="141">
        <f>IF(N469="nulová",J469,0)</f>
        <v>0</v>
      </c>
      <c r="BJ469" s="17" t="s">
        <v>86</v>
      </c>
      <c r="BK469" s="141">
        <f>ROUND(I469*H469,2)</f>
        <v>0</v>
      </c>
      <c r="BL469" s="17" t="s">
        <v>328</v>
      </c>
      <c r="BM469" s="140" t="s">
        <v>745</v>
      </c>
    </row>
    <row r="470" spans="2:65" s="12" customFormat="1" x14ac:dyDescent="0.2">
      <c r="B470" s="142"/>
      <c r="D470" s="143" t="s">
        <v>166</v>
      </c>
      <c r="E470" s="144" t="s">
        <v>1</v>
      </c>
      <c r="F470" s="145" t="s">
        <v>746</v>
      </c>
      <c r="H470" s="146">
        <v>34.24</v>
      </c>
      <c r="I470" s="147"/>
      <c r="L470" s="142"/>
      <c r="M470" s="148"/>
      <c r="T470" s="149"/>
      <c r="AT470" s="144" t="s">
        <v>166</v>
      </c>
      <c r="AU470" s="144" t="s">
        <v>88</v>
      </c>
      <c r="AV470" s="12" t="s">
        <v>88</v>
      </c>
      <c r="AW470" s="12" t="s">
        <v>34</v>
      </c>
      <c r="AX470" s="12" t="s">
        <v>78</v>
      </c>
      <c r="AY470" s="144" t="s">
        <v>156</v>
      </c>
    </row>
    <row r="471" spans="2:65" s="13" customFormat="1" x14ac:dyDescent="0.2">
      <c r="B471" s="150"/>
      <c r="D471" s="143" t="s">
        <v>166</v>
      </c>
      <c r="E471" s="151" t="s">
        <v>1</v>
      </c>
      <c r="F471" s="152" t="s">
        <v>172</v>
      </c>
      <c r="H471" s="153">
        <v>34.24</v>
      </c>
      <c r="I471" s="154"/>
      <c r="L471" s="150"/>
      <c r="M471" s="155"/>
      <c r="T471" s="156"/>
      <c r="AT471" s="151" t="s">
        <v>166</v>
      </c>
      <c r="AU471" s="151" t="s">
        <v>88</v>
      </c>
      <c r="AV471" s="13" t="s">
        <v>164</v>
      </c>
      <c r="AW471" s="13" t="s">
        <v>34</v>
      </c>
      <c r="AX471" s="13" t="s">
        <v>86</v>
      </c>
      <c r="AY471" s="151" t="s">
        <v>156</v>
      </c>
    </row>
    <row r="472" spans="2:65" s="1" customFormat="1" ht="37.9" customHeight="1" x14ac:dyDescent="0.2">
      <c r="B472" s="32"/>
      <c r="C472" s="129" t="s">
        <v>747</v>
      </c>
      <c r="D472" s="129" t="s">
        <v>159</v>
      </c>
      <c r="E472" s="130" t="s">
        <v>748</v>
      </c>
      <c r="F472" s="131" t="s">
        <v>749</v>
      </c>
      <c r="G472" s="132" t="s">
        <v>162</v>
      </c>
      <c r="H472" s="133">
        <v>51.36</v>
      </c>
      <c r="I472" s="134"/>
      <c r="J472" s="135">
        <f>ROUND(I472*H472,2)</f>
        <v>0</v>
      </c>
      <c r="K472" s="131" t="s">
        <v>163</v>
      </c>
      <c r="L472" s="32"/>
      <c r="M472" s="136" t="s">
        <v>1</v>
      </c>
      <c r="N472" s="137" t="s">
        <v>43</v>
      </c>
      <c r="P472" s="138">
        <f>O472*H472</f>
        <v>0</v>
      </c>
      <c r="Q472" s="138">
        <v>2.0000000000000002E-5</v>
      </c>
      <c r="R472" s="138">
        <f>Q472*H472</f>
        <v>1.0272E-3</v>
      </c>
      <c r="S472" s="138">
        <v>0</v>
      </c>
      <c r="T472" s="139">
        <f>S472*H472</f>
        <v>0</v>
      </c>
      <c r="AR472" s="140" t="s">
        <v>328</v>
      </c>
      <c r="AT472" s="140" t="s">
        <v>159</v>
      </c>
      <c r="AU472" s="140" t="s">
        <v>88</v>
      </c>
      <c r="AY472" s="17" t="s">
        <v>156</v>
      </c>
      <c r="BE472" s="141">
        <f>IF(N472="základní",J472,0)</f>
        <v>0</v>
      </c>
      <c r="BF472" s="141">
        <f>IF(N472="snížená",J472,0)</f>
        <v>0</v>
      </c>
      <c r="BG472" s="141">
        <f>IF(N472="zákl. přenesená",J472,0)</f>
        <v>0</v>
      </c>
      <c r="BH472" s="141">
        <f>IF(N472="sníž. přenesená",J472,0)</f>
        <v>0</v>
      </c>
      <c r="BI472" s="141">
        <f>IF(N472="nulová",J472,0)</f>
        <v>0</v>
      </c>
      <c r="BJ472" s="17" t="s">
        <v>86</v>
      </c>
      <c r="BK472" s="141">
        <f>ROUND(I472*H472,2)</f>
        <v>0</v>
      </c>
      <c r="BL472" s="17" t="s">
        <v>328</v>
      </c>
      <c r="BM472" s="140" t="s">
        <v>750</v>
      </c>
    </row>
    <row r="473" spans="2:65" s="12" customFormat="1" x14ac:dyDescent="0.2">
      <c r="B473" s="142"/>
      <c r="D473" s="143" t="s">
        <v>166</v>
      </c>
      <c r="E473" s="144" t="s">
        <v>1</v>
      </c>
      <c r="F473" s="145" t="s">
        <v>106</v>
      </c>
      <c r="H473" s="146">
        <v>51.36</v>
      </c>
      <c r="I473" s="147"/>
      <c r="L473" s="142"/>
      <c r="M473" s="148"/>
      <c r="T473" s="149"/>
      <c r="AT473" s="144" t="s">
        <v>166</v>
      </c>
      <c r="AU473" s="144" t="s">
        <v>88</v>
      </c>
      <c r="AV473" s="12" t="s">
        <v>88</v>
      </c>
      <c r="AW473" s="12" t="s">
        <v>34</v>
      </c>
      <c r="AX473" s="12" t="s">
        <v>78</v>
      </c>
      <c r="AY473" s="144" t="s">
        <v>156</v>
      </c>
    </row>
    <row r="474" spans="2:65" s="13" customFormat="1" x14ac:dyDescent="0.2">
      <c r="B474" s="150"/>
      <c r="D474" s="143" t="s">
        <v>166</v>
      </c>
      <c r="E474" s="151" t="s">
        <v>1</v>
      </c>
      <c r="F474" s="152" t="s">
        <v>172</v>
      </c>
      <c r="H474" s="153">
        <v>51.36</v>
      </c>
      <c r="I474" s="154"/>
      <c r="L474" s="150"/>
      <c r="M474" s="155"/>
      <c r="T474" s="156"/>
      <c r="AT474" s="151" t="s">
        <v>166</v>
      </c>
      <c r="AU474" s="151" t="s">
        <v>88</v>
      </c>
      <c r="AV474" s="13" t="s">
        <v>164</v>
      </c>
      <c r="AW474" s="13" t="s">
        <v>34</v>
      </c>
      <c r="AX474" s="13" t="s">
        <v>86</v>
      </c>
      <c r="AY474" s="151" t="s">
        <v>156</v>
      </c>
    </row>
    <row r="475" spans="2:65" s="1" customFormat="1" ht="24.2" customHeight="1" x14ac:dyDescent="0.2">
      <c r="B475" s="32"/>
      <c r="C475" s="129" t="s">
        <v>751</v>
      </c>
      <c r="D475" s="129" t="s">
        <v>159</v>
      </c>
      <c r="E475" s="130" t="s">
        <v>752</v>
      </c>
      <c r="F475" s="131" t="s">
        <v>753</v>
      </c>
      <c r="G475" s="132" t="s">
        <v>162</v>
      </c>
      <c r="H475" s="133">
        <v>144.798</v>
      </c>
      <c r="I475" s="134"/>
      <c r="J475" s="135">
        <f>ROUND(I475*H475,2)</f>
        <v>0</v>
      </c>
      <c r="K475" s="131" t="s">
        <v>163</v>
      </c>
      <c r="L475" s="32"/>
      <c r="M475" s="136" t="s">
        <v>1</v>
      </c>
      <c r="N475" s="137" t="s">
        <v>43</v>
      </c>
      <c r="P475" s="138">
        <f>O475*H475</f>
        <v>0</v>
      </c>
      <c r="Q475" s="138">
        <v>2.9E-4</v>
      </c>
      <c r="R475" s="138">
        <f>Q475*H475</f>
        <v>4.1991420000000002E-2</v>
      </c>
      <c r="S475" s="138">
        <v>0</v>
      </c>
      <c r="T475" s="139">
        <f>S475*H475</f>
        <v>0</v>
      </c>
      <c r="AR475" s="140" t="s">
        <v>328</v>
      </c>
      <c r="AT475" s="140" t="s">
        <v>159</v>
      </c>
      <c r="AU475" s="140" t="s">
        <v>88</v>
      </c>
      <c r="AY475" s="17" t="s">
        <v>156</v>
      </c>
      <c r="BE475" s="141">
        <f>IF(N475="základní",J475,0)</f>
        <v>0</v>
      </c>
      <c r="BF475" s="141">
        <f>IF(N475="snížená",J475,0)</f>
        <v>0</v>
      </c>
      <c r="BG475" s="141">
        <f>IF(N475="zákl. přenesená",J475,0)</f>
        <v>0</v>
      </c>
      <c r="BH475" s="141">
        <f>IF(N475="sníž. přenesená",J475,0)</f>
        <v>0</v>
      </c>
      <c r="BI475" s="141">
        <f>IF(N475="nulová",J475,0)</f>
        <v>0</v>
      </c>
      <c r="BJ475" s="17" t="s">
        <v>86</v>
      </c>
      <c r="BK475" s="141">
        <f>ROUND(I475*H475,2)</f>
        <v>0</v>
      </c>
      <c r="BL475" s="17" t="s">
        <v>328</v>
      </c>
      <c r="BM475" s="140" t="s">
        <v>754</v>
      </c>
    </row>
    <row r="476" spans="2:65" s="12" customFormat="1" x14ac:dyDescent="0.2">
      <c r="B476" s="142"/>
      <c r="D476" s="143" t="s">
        <v>166</v>
      </c>
      <c r="E476" s="144" t="s">
        <v>1</v>
      </c>
      <c r="F476" s="145" t="s">
        <v>755</v>
      </c>
      <c r="H476" s="146">
        <v>73.957999999999998</v>
      </c>
      <c r="I476" s="147"/>
      <c r="L476" s="142"/>
      <c r="M476" s="148"/>
      <c r="T476" s="149"/>
      <c r="AT476" s="144" t="s">
        <v>166</v>
      </c>
      <c r="AU476" s="144" t="s">
        <v>88</v>
      </c>
      <c r="AV476" s="12" t="s">
        <v>88</v>
      </c>
      <c r="AW476" s="12" t="s">
        <v>34</v>
      </c>
      <c r="AX476" s="12" t="s">
        <v>78</v>
      </c>
      <c r="AY476" s="144" t="s">
        <v>156</v>
      </c>
    </row>
    <row r="477" spans="2:65" s="15" customFormat="1" x14ac:dyDescent="0.2">
      <c r="B477" s="163"/>
      <c r="D477" s="143" t="s">
        <v>166</v>
      </c>
      <c r="E477" s="164" t="s">
        <v>103</v>
      </c>
      <c r="F477" s="165" t="s">
        <v>232</v>
      </c>
      <c r="H477" s="166">
        <v>73.957999999999998</v>
      </c>
      <c r="I477" s="167"/>
      <c r="L477" s="163"/>
      <c r="M477" s="168"/>
      <c r="T477" s="169"/>
      <c r="AT477" s="164" t="s">
        <v>166</v>
      </c>
      <c r="AU477" s="164" t="s">
        <v>88</v>
      </c>
      <c r="AV477" s="15" t="s">
        <v>233</v>
      </c>
      <c r="AW477" s="15" t="s">
        <v>34</v>
      </c>
      <c r="AX477" s="15" t="s">
        <v>78</v>
      </c>
      <c r="AY477" s="164" t="s">
        <v>156</v>
      </c>
    </row>
    <row r="478" spans="2:65" s="12" customFormat="1" x14ac:dyDescent="0.2">
      <c r="B478" s="142"/>
      <c r="D478" s="143" t="s">
        <v>166</v>
      </c>
      <c r="E478" s="144" t="s">
        <v>1</v>
      </c>
      <c r="F478" s="145" t="s">
        <v>756</v>
      </c>
      <c r="H478" s="146">
        <v>70.84</v>
      </c>
      <c r="I478" s="147"/>
      <c r="L478" s="142"/>
      <c r="M478" s="148"/>
      <c r="T478" s="149"/>
      <c r="AT478" s="144" t="s">
        <v>166</v>
      </c>
      <c r="AU478" s="144" t="s">
        <v>88</v>
      </c>
      <c r="AV478" s="12" t="s">
        <v>88</v>
      </c>
      <c r="AW478" s="12" t="s">
        <v>34</v>
      </c>
      <c r="AX478" s="12" t="s">
        <v>78</v>
      </c>
      <c r="AY478" s="144" t="s">
        <v>156</v>
      </c>
    </row>
    <row r="479" spans="2:65" s="15" customFormat="1" x14ac:dyDescent="0.2">
      <c r="B479" s="163"/>
      <c r="D479" s="143" t="s">
        <v>166</v>
      </c>
      <c r="E479" s="164" t="s">
        <v>108</v>
      </c>
      <c r="F479" s="165" t="s">
        <v>232</v>
      </c>
      <c r="H479" s="166">
        <v>70.84</v>
      </c>
      <c r="I479" s="167"/>
      <c r="L479" s="163"/>
      <c r="M479" s="168"/>
      <c r="T479" s="169"/>
      <c r="AT479" s="164" t="s">
        <v>166</v>
      </c>
      <c r="AU479" s="164" t="s">
        <v>88</v>
      </c>
      <c r="AV479" s="15" t="s">
        <v>233</v>
      </c>
      <c r="AW479" s="15" t="s">
        <v>34</v>
      </c>
      <c r="AX479" s="15" t="s">
        <v>78</v>
      </c>
      <c r="AY479" s="164" t="s">
        <v>156</v>
      </c>
    </row>
    <row r="480" spans="2:65" s="13" customFormat="1" x14ac:dyDescent="0.2">
      <c r="B480" s="150"/>
      <c r="D480" s="143" t="s">
        <v>166</v>
      </c>
      <c r="E480" s="151" t="s">
        <v>1</v>
      </c>
      <c r="F480" s="152" t="s">
        <v>172</v>
      </c>
      <c r="H480" s="153">
        <v>144.798</v>
      </c>
      <c r="I480" s="154"/>
      <c r="L480" s="150"/>
      <c r="M480" s="155"/>
      <c r="T480" s="156"/>
      <c r="AT480" s="151" t="s">
        <v>166</v>
      </c>
      <c r="AU480" s="151" t="s">
        <v>88</v>
      </c>
      <c r="AV480" s="13" t="s">
        <v>164</v>
      </c>
      <c r="AW480" s="13" t="s">
        <v>34</v>
      </c>
      <c r="AX480" s="13" t="s">
        <v>86</v>
      </c>
      <c r="AY480" s="151" t="s">
        <v>156</v>
      </c>
    </row>
    <row r="481" spans="2:65" s="1" customFormat="1" ht="33" customHeight="1" x14ac:dyDescent="0.2">
      <c r="B481" s="32"/>
      <c r="C481" s="129" t="s">
        <v>757</v>
      </c>
      <c r="D481" s="129" t="s">
        <v>159</v>
      </c>
      <c r="E481" s="130" t="s">
        <v>758</v>
      </c>
      <c r="F481" s="131" t="s">
        <v>759</v>
      </c>
      <c r="G481" s="132" t="s">
        <v>162</v>
      </c>
      <c r="H481" s="133">
        <v>73.957999999999998</v>
      </c>
      <c r="I481" s="134"/>
      <c r="J481" s="135">
        <f>ROUND(I481*H481,2)</f>
        <v>0</v>
      </c>
      <c r="K481" s="131" t="s">
        <v>163</v>
      </c>
      <c r="L481" s="32"/>
      <c r="M481" s="136" t="s">
        <v>1</v>
      </c>
      <c r="N481" s="137" t="s">
        <v>43</v>
      </c>
      <c r="P481" s="138">
        <f>O481*H481</f>
        <v>0</v>
      </c>
      <c r="Q481" s="138">
        <v>1.0000000000000001E-5</v>
      </c>
      <c r="R481" s="138">
        <f>Q481*H481</f>
        <v>7.395800000000001E-4</v>
      </c>
      <c r="S481" s="138">
        <v>0</v>
      </c>
      <c r="T481" s="139">
        <f>S481*H481</f>
        <v>0</v>
      </c>
      <c r="AR481" s="140" t="s">
        <v>328</v>
      </c>
      <c r="AT481" s="140" t="s">
        <v>159</v>
      </c>
      <c r="AU481" s="140" t="s">
        <v>88</v>
      </c>
      <c r="AY481" s="17" t="s">
        <v>156</v>
      </c>
      <c r="BE481" s="141">
        <f>IF(N481="základní",J481,0)</f>
        <v>0</v>
      </c>
      <c r="BF481" s="141">
        <f>IF(N481="snížená",J481,0)</f>
        <v>0</v>
      </c>
      <c r="BG481" s="141">
        <f>IF(N481="zákl. přenesená",J481,0)</f>
        <v>0</v>
      </c>
      <c r="BH481" s="141">
        <f>IF(N481="sníž. přenesená",J481,0)</f>
        <v>0</v>
      </c>
      <c r="BI481" s="141">
        <f>IF(N481="nulová",J481,0)</f>
        <v>0</v>
      </c>
      <c r="BJ481" s="17" t="s">
        <v>86</v>
      </c>
      <c r="BK481" s="141">
        <f>ROUND(I481*H481,2)</f>
        <v>0</v>
      </c>
      <c r="BL481" s="17" t="s">
        <v>328</v>
      </c>
      <c r="BM481" s="140" t="s">
        <v>760</v>
      </c>
    </row>
    <row r="482" spans="2:65" s="12" customFormat="1" x14ac:dyDescent="0.2">
      <c r="B482" s="142"/>
      <c r="D482" s="143" t="s">
        <v>166</v>
      </c>
      <c r="E482" s="144" t="s">
        <v>1</v>
      </c>
      <c r="F482" s="145" t="s">
        <v>103</v>
      </c>
      <c r="H482" s="146">
        <v>73.957999999999998</v>
      </c>
      <c r="I482" s="147"/>
      <c r="L482" s="142"/>
      <c r="M482" s="148"/>
      <c r="T482" s="149"/>
      <c r="AT482" s="144" t="s">
        <v>166</v>
      </c>
      <c r="AU482" s="144" t="s">
        <v>88</v>
      </c>
      <c r="AV482" s="12" t="s">
        <v>88</v>
      </c>
      <c r="AW482" s="12" t="s">
        <v>34</v>
      </c>
      <c r="AX482" s="12" t="s">
        <v>78</v>
      </c>
      <c r="AY482" s="144" t="s">
        <v>156</v>
      </c>
    </row>
    <row r="483" spans="2:65" s="13" customFormat="1" x14ac:dyDescent="0.2">
      <c r="B483" s="150"/>
      <c r="D483" s="143" t="s">
        <v>166</v>
      </c>
      <c r="E483" s="151" t="s">
        <v>1</v>
      </c>
      <c r="F483" s="152" t="s">
        <v>172</v>
      </c>
      <c r="H483" s="153">
        <v>73.957999999999998</v>
      </c>
      <c r="I483" s="154"/>
      <c r="L483" s="150"/>
      <c r="M483" s="155"/>
      <c r="T483" s="156"/>
      <c r="AT483" s="151" t="s">
        <v>166</v>
      </c>
      <c r="AU483" s="151" t="s">
        <v>88</v>
      </c>
      <c r="AV483" s="13" t="s">
        <v>164</v>
      </c>
      <c r="AW483" s="13" t="s">
        <v>34</v>
      </c>
      <c r="AX483" s="13" t="s">
        <v>86</v>
      </c>
      <c r="AY483" s="151" t="s">
        <v>156</v>
      </c>
    </row>
    <row r="484" spans="2:65" s="11" customFormat="1" ht="25.9" customHeight="1" x14ac:dyDescent="0.2">
      <c r="B484" s="117"/>
      <c r="D484" s="118" t="s">
        <v>77</v>
      </c>
      <c r="E484" s="119" t="s">
        <v>761</v>
      </c>
      <c r="F484" s="119" t="s">
        <v>762</v>
      </c>
      <c r="I484" s="120"/>
      <c r="J484" s="121">
        <f>BK484</f>
        <v>0</v>
      </c>
      <c r="L484" s="117"/>
      <c r="M484" s="122"/>
      <c r="P484" s="123">
        <f>SUM(P485:P491)</f>
        <v>0</v>
      </c>
      <c r="R484" s="123">
        <f>SUM(R485:R491)</f>
        <v>0</v>
      </c>
      <c r="T484" s="124">
        <f>SUM(T485:T491)</f>
        <v>0</v>
      </c>
      <c r="AR484" s="118" t="s">
        <v>210</v>
      </c>
      <c r="AT484" s="125" t="s">
        <v>77</v>
      </c>
      <c r="AU484" s="125" t="s">
        <v>78</v>
      </c>
      <c r="AY484" s="118" t="s">
        <v>156</v>
      </c>
      <c r="BK484" s="126">
        <f>SUM(BK485:BK491)</f>
        <v>0</v>
      </c>
    </row>
    <row r="485" spans="2:65" s="1" customFormat="1" ht="24.2" customHeight="1" x14ac:dyDescent="0.2">
      <c r="B485" s="32"/>
      <c r="C485" s="129" t="s">
        <v>763</v>
      </c>
      <c r="D485" s="129" t="s">
        <v>159</v>
      </c>
      <c r="E485" s="130" t="s">
        <v>764</v>
      </c>
      <c r="F485" s="131" t="s">
        <v>765</v>
      </c>
      <c r="G485" s="132" t="s">
        <v>409</v>
      </c>
      <c r="H485" s="133">
        <v>1</v>
      </c>
      <c r="I485" s="134"/>
      <c r="J485" s="135">
        <f t="shared" ref="J485:J491" si="10">ROUND(I485*H485,2)</f>
        <v>0</v>
      </c>
      <c r="K485" s="131" t="s">
        <v>1</v>
      </c>
      <c r="L485" s="32"/>
      <c r="M485" s="136" t="s">
        <v>1</v>
      </c>
      <c r="N485" s="137" t="s">
        <v>43</v>
      </c>
      <c r="P485" s="138">
        <f t="shared" ref="P485:P491" si="11">O485*H485</f>
        <v>0</v>
      </c>
      <c r="Q485" s="138">
        <v>0</v>
      </c>
      <c r="R485" s="138">
        <f t="shared" ref="R485:R491" si="12">Q485*H485</f>
        <v>0</v>
      </c>
      <c r="S485" s="138">
        <v>0</v>
      </c>
      <c r="T485" s="139">
        <f t="shared" ref="T485:T491" si="13">S485*H485</f>
        <v>0</v>
      </c>
      <c r="AR485" s="140" t="s">
        <v>766</v>
      </c>
      <c r="AT485" s="140" t="s">
        <v>159</v>
      </c>
      <c r="AU485" s="140" t="s">
        <v>86</v>
      </c>
      <c r="AY485" s="17" t="s">
        <v>156</v>
      </c>
      <c r="BE485" s="141">
        <f t="shared" ref="BE485:BE491" si="14">IF(N485="základní",J485,0)</f>
        <v>0</v>
      </c>
      <c r="BF485" s="141">
        <f t="shared" ref="BF485:BF491" si="15">IF(N485="snížená",J485,0)</f>
        <v>0</v>
      </c>
      <c r="BG485" s="141">
        <f t="shared" ref="BG485:BG491" si="16">IF(N485="zákl. přenesená",J485,0)</f>
        <v>0</v>
      </c>
      <c r="BH485" s="141">
        <f t="shared" ref="BH485:BH491" si="17">IF(N485="sníž. přenesená",J485,0)</f>
        <v>0</v>
      </c>
      <c r="BI485" s="141">
        <f t="shared" ref="BI485:BI491" si="18">IF(N485="nulová",J485,0)</f>
        <v>0</v>
      </c>
      <c r="BJ485" s="17" t="s">
        <v>86</v>
      </c>
      <c r="BK485" s="141">
        <f t="shared" ref="BK485:BK491" si="19">ROUND(I485*H485,2)</f>
        <v>0</v>
      </c>
      <c r="BL485" s="17" t="s">
        <v>766</v>
      </c>
      <c r="BM485" s="140" t="s">
        <v>767</v>
      </c>
    </row>
    <row r="486" spans="2:65" s="1" customFormat="1" ht="33" customHeight="1" x14ac:dyDescent="0.2">
      <c r="B486" s="32"/>
      <c r="C486" s="129" t="s">
        <v>768</v>
      </c>
      <c r="D486" s="129" t="s">
        <v>159</v>
      </c>
      <c r="E486" s="130" t="s">
        <v>769</v>
      </c>
      <c r="F486" s="131" t="s">
        <v>770</v>
      </c>
      <c r="G486" s="132" t="s">
        <v>409</v>
      </c>
      <c r="H486" s="133">
        <v>1</v>
      </c>
      <c r="I486" s="134"/>
      <c r="J486" s="135">
        <f t="shared" si="10"/>
        <v>0</v>
      </c>
      <c r="K486" s="131" t="s">
        <v>1</v>
      </c>
      <c r="L486" s="32"/>
      <c r="M486" s="136" t="s">
        <v>1</v>
      </c>
      <c r="N486" s="137" t="s">
        <v>43</v>
      </c>
      <c r="P486" s="138">
        <f t="shared" si="11"/>
        <v>0</v>
      </c>
      <c r="Q486" s="138">
        <v>0</v>
      </c>
      <c r="R486" s="138">
        <f t="shared" si="12"/>
        <v>0</v>
      </c>
      <c r="S486" s="138">
        <v>0</v>
      </c>
      <c r="T486" s="139">
        <f t="shared" si="13"/>
        <v>0</v>
      </c>
      <c r="AR486" s="140" t="s">
        <v>766</v>
      </c>
      <c r="AT486" s="140" t="s">
        <v>159</v>
      </c>
      <c r="AU486" s="140" t="s">
        <v>86</v>
      </c>
      <c r="AY486" s="17" t="s">
        <v>156</v>
      </c>
      <c r="BE486" s="141">
        <f t="shared" si="14"/>
        <v>0</v>
      </c>
      <c r="BF486" s="141">
        <f t="shared" si="15"/>
        <v>0</v>
      </c>
      <c r="BG486" s="141">
        <f t="shared" si="16"/>
        <v>0</v>
      </c>
      <c r="BH486" s="141">
        <f t="shared" si="17"/>
        <v>0</v>
      </c>
      <c r="BI486" s="141">
        <f t="shared" si="18"/>
        <v>0</v>
      </c>
      <c r="BJ486" s="17" t="s">
        <v>86</v>
      </c>
      <c r="BK486" s="141">
        <f t="shared" si="19"/>
        <v>0</v>
      </c>
      <c r="BL486" s="17" t="s">
        <v>766</v>
      </c>
      <c r="BM486" s="140" t="s">
        <v>771</v>
      </c>
    </row>
    <row r="487" spans="2:65" s="1" customFormat="1" ht="24.2" customHeight="1" x14ac:dyDescent="0.2">
      <c r="B487" s="32"/>
      <c r="C487" s="129" t="s">
        <v>772</v>
      </c>
      <c r="D487" s="129" t="s">
        <v>159</v>
      </c>
      <c r="E487" s="130" t="s">
        <v>773</v>
      </c>
      <c r="F487" s="131" t="s">
        <v>774</v>
      </c>
      <c r="G487" s="132" t="s">
        <v>409</v>
      </c>
      <c r="H487" s="133">
        <v>1</v>
      </c>
      <c r="I487" s="134"/>
      <c r="J487" s="135">
        <f t="shared" si="10"/>
        <v>0</v>
      </c>
      <c r="K487" s="131" t="s">
        <v>1</v>
      </c>
      <c r="L487" s="32"/>
      <c r="M487" s="136" t="s">
        <v>1</v>
      </c>
      <c r="N487" s="137" t="s">
        <v>43</v>
      </c>
      <c r="P487" s="138">
        <f t="shared" si="11"/>
        <v>0</v>
      </c>
      <c r="Q487" s="138">
        <v>0</v>
      </c>
      <c r="R487" s="138">
        <f t="shared" si="12"/>
        <v>0</v>
      </c>
      <c r="S487" s="138">
        <v>0</v>
      </c>
      <c r="T487" s="139">
        <f t="shared" si="13"/>
        <v>0</v>
      </c>
      <c r="AR487" s="140" t="s">
        <v>766</v>
      </c>
      <c r="AT487" s="140" t="s">
        <v>159</v>
      </c>
      <c r="AU487" s="140" t="s">
        <v>86</v>
      </c>
      <c r="AY487" s="17" t="s">
        <v>156</v>
      </c>
      <c r="BE487" s="141">
        <f t="shared" si="14"/>
        <v>0</v>
      </c>
      <c r="BF487" s="141">
        <f t="shared" si="15"/>
        <v>0</v>
      </c>
      <c r="BG487" s="141">
        <f t="shared" si="16"/>
        <v>0</v>
      </c>
      <c r="BH487" s="141">
        <f t="shared" si="17"/>
        <v>0</v>
      </c>
      <c r="BI487" s="141">
        <f t="shared" si="18"/>
        <v>0</v>
      </c>
      <c r="BJ487" s="17" t="s">
        <v>86</v>
      </c>
      <c r="BK487" s="141">
        <f t="shared" si="19"/>
        <v>0</v>
      </c>
      <c r="BL487" s="17" t="s">
        <v>766</v>
      </c>
      <c r="BM487" s="140" t="s">
        <v>775</v>
      </c>
    </row>
    <row r="488" spans="2:65" s="1" customFormat="1" ht="16.5" customHeight="1" x14ac:dyDescent="0.2">
      <c r="B488" s="32"/>
      <c r="C488" s="129" t="s">
        <v>776</v>
      </c>
      <c r="D488" s="129" t="s">
        <v>159</v>
      </c>
      <c r="E488" s="130" t="s">
        <v>777</v>
      </c>
      <c r="F488" s="131" t="s">
        <v>778</v>
      </c>
      <c r="G488" s="132" t="s">
        <v>409</v>
      </c>
      <c r="H488" s="133">
        <v>1</v>
      </c>
      <c r="I488" s="134"/>
      <c r="J488" s="135">
        <f t="shared" si="10"/>
        <v>0</v>
      </c>
      <c r="K488" s="131" t="s">
        <v>1</v>
      </c>
      <c r="L488" s="32"/>
      <c r="M488" s="136" t="s">
        <v>1</v>
      </c>
      <c r="N488" s="137" t="s">
        <v>43</v>
      </c>
      <c r="P488" s="138">
        <f t="shared" si="11"/>
        <v>0</v>
      </c>
      <c r="Q488" s="138">
        <v>0</v>
      </c>
      <c r="R488" s="138">
        <f t="shared" si="12"/>
        <v>0</v>
      </c>
      <c r="S488" s="138">
        <v>0</v>
      </c>
      <c r="T488" s="139">
        <f t="shared" si="13"/>
        <v>0</v>
      </c>
      <c r="AR488" s="140" t="s">
        <v>766</v>
      </c>
      <c r="AT488" s="140" t="s">
        <v>159</v>
      </c>
      <c r="AU488" s="140" t="s">
        <v>86</v>
      </c>
      <c r="AY488" s="17" t="s">
        <v>156</v>
      </c>
      <c r="BE488" s="141">
        <f t="shared" si="14"/>
        <v>0</v>
      </c>
      <c r="BF488" s="141">
        <f t="shared" si="15"/>
        <v>0</v>
      </c>
      <c r="BG488" s="141">
        <f t="shared" si="16"/>
        <v>0</v>
      </c>
      <c r="BH488" s="141">
        <f t="shared" si="17"/>
        <v>0</v>
      </c>
      <c r="BI488" s="141">
        <f t="shared" si="18"/>
        <v>0</v>
      </c>
      <c r="BJ488" s="17" t="s">
        <v>86</v>
      </c>
      <c r="BK488" s="141">
        <f t="shared" si="19"/>
        <v>0</v>
      </c>
      <c r="BL488" s="17" t="s">
        <v>766</v>
      </c>
      <c r="BM488" s="140" t="s">
        <v>779</v>
      </c>
    </row>
    <row r="489" spans="2:65" s="1" customFormat="1" ht="16.5" customHeight="1" x14ac:dyDescent="0.2">
      <c r="B489" s="32"/>
      <c r="C489" s="129" t="s">
        <v>780</v>
      </c>
      <c r="D489" s="129" t="s">
        <v>159</v>
      </c>
      <c r="E489" s="130" t="s">
        <v>781</v>
      </c>
      <c r="F489" s="131" t="s">
        <v>782</v>
      </c>
      <c r="G489" s="132" t="s">
        <v>409</v>
      </c>
      <c r="H489" s="133">
        <v>1</v>
      </c>
      <c r="I489" s="134"/>
      <c r="J489" s="135">
        <f t="shared" si="10"/>
        <v>0</v>
      </c>
      <c r="K489" s="131" t="s">
        <v>1</v>
      </c>
      <c r="L489" s="32"/>
      <c r="M489" s="136" t="s">
        <v>1</v>
      </c>
      <c r="N489" s="137" t="s">
        <v>43</v>
      </c>
      <c r="P489" s="138">
        <f t="shared" si="11"/>
        <v>0</v>
      </c>
      <c r="Q489" s="138">
        <v>0</v>
      </c>
      <c r="R489" s="138">
        <f t="shared" si="12"/>
        <v>0</v>
      </c>
      <c r="S489" s="138">
        <v>0</v>
      </c>
      <c r="T489" s="139">
        <f t="shared" si="13"/>
        <v>0</v>
      </c>
      <c r="AR489" s="140" t="s">
        <v>766</v>
      </c>
      <c r="AT489" s="140" t="s">
        <v>159</v>
      </c>
      <c r="AU489" s="140" t="s">
        <v>86</v>
      </c>
      <c r="AY489" s="17" t="s">
        <v>156</v>
      </c>
      <c r="BE489" s="141">
        <f t="shared" si="14"/>
        <v>0</v>
      </c>
      <c r="BF489" s="141">
        <f t="shared" si="15"/>
        <v>0</v>
      </c>
      <c r="BG489" s="141">
        <f t="shared" si="16"/>
        <v>0</v>
      </c>
      <c r="BH489" s="141">
        <f t="shared" si="17"/>
        <v>0</v>
      </c>
      <c r="BI489" s="141">
        <f t="shared" si="18"/>
        <v>0</v>
      </c>
      <c r="BJ489" s="17" t="s">
        <v>86</v>
      </c>
      <c r="BK489" s="141">
        <f t="shared" si="19"/>
        <v>0</v>
      </c>
      <c r="BL489" s="17" t="s">
        <v>766</v>
      </c>
      <c r="BM489" s="140" t="s">
        <v>783</v>
      </c>
    </row>
    <row r="490" spans="2:65" s="1" customFormat="1" ht="16.5" customHeight="1" x14ac:dyDescent="0.2">
      <c r="B490" s="32"/>
      <c r="C490" s="129" t="s">
        <v>784</v>
      </c>
      <c r="D490" s="129" t="s">
        <v>159</v>
      </c>
      <c r="E490" s="130" t="s">
        <v>785</v>
      </c>
      <c r="F490" s="131" t="s">
        <v>786</v>
      </c>
      <c r="G490" s="132" t="s">
        <v>409</v>
      </c>
      <c r="H490" s="133">
        <v>1</v>
      </c>
      <c r="I490" s="134"/>
      <c r="J490" s="135">
        <f t="shared" si="10"/>
        <v>0</v>
      </c>
      <c r="K490" s="131" t="s">
        <v>1</v>
      </c>
      <c r="L490" s="32"/>
      <c r="M490" s="136" t="s">
        <v>1</v>
      </c>
      <c r="N490" s="137" t="s">
        <v>43</v>
      </c>
      <c r="P490" s="138">
        <f t="shared" si="11"/>
        <v>0</v>
      </c>
      <c r="Q490" s="138">
        <v>0</v>
      </c>
      <c r="R490" s="138">
        <f t="shared" si="12"/>
        <v>0</v>
      </c>
      <c r="S490" s="138">
        <v>0</v>
      </c>
      <c r="T490" s="139">
        <f t="shared" si="13"/>
        <v>0</v>
      </c>
      <c r="AR490" s="140" t="s">
        <v>766</v>
      </c>
      <c r="AT490" s="140" t="s">
        <v>159</v>
      </c>
      <c r="AU490" s="140" t="s">
        <v>86</v>
      </c>
      <c r="AY490" s="17" t="s">
        <v>156</v>
      </c>
      <c r="BE490" s="141">
        <f t="shared" si="14"/>
        <v>0</v>
      </c>
      <c r="BF490" s="141">
        <f t="shared" si="15"/>
        <v>0</v>
      </c>
      <c r="BG490" s="141">
        <f t="shared" si="16"/>
        <v>0</v>
      </c>
      <c r="BH490" s="141">
        <f t="shared" si="17"/>
        <v>0</v>
      </c>
      <c r="BI490" s="141">
        <f t="shared" si="18"/>
        <v>0</v>
      </c>
      <c r="BJ490" s="17" t="s">
        <v>86</v>
      </c>
      <c r="BK490" s="141">
        <f t="shared" si="19"/>
        <v>0</v>
      </c>
      <c r="BL490" s="17" t="s">
        <v>766</v>
      </c>
      <c r="BM490" s="140" t="s">
        <v>787</v>
      </c>
    </row>
    <row r="491" spans="2:65" s="1" customFormat="1" ht="33" customHeight="1" x14ac:dyDescent="0.2">
      <c r="B491" s="32"/>
      <c r="C491" s="129" t="s">
        <v>788</v>
      </c>
      <c r="D491" s="129" t="s">
        <v>159</v>
      </c>
      <c r="E491" s="130" t="s">
        <v>789</v>
      </c>
      <c r="F491" s="131" t="s">
        <v>790</v>
      </c>
      <c r="G491" s="132" t="s">
        <v>409</v>
      </c>
      <c r="H491" s="133">
        <v>1</v>
      </c>
      <c r="I491" s="134"/>
      <c r="J491" s="135">
        <f t="shared" si="10"/>
        <v>0</v>
      </c>
      <c r="K491" s="131" t="s">
        <v>1</v>
      </c>
      <c r="L491" s="32"/>
      <c r="M491" s="180" t="s">
        <v>1</v>
      </c>
      <c r="N491" s="181" t="s">
        <v>43</v>
      </c>
      <c r="O491" s="182"/>
      <c r="P491" s="183">
        <f t="shared" si="11"/>
        <v>0</v>
      </c>
      <c r="Q491" s="183">
        <v>0</v>
      </c>
      <c r="R491" s="183">
        <f t="shared" si="12"/>
        <v>0</v>
      </c>
      <c r="S491" s="183">
        <v>0</v>
      </c>
      <c r="T491" s="184">
        <f t="shared" si="13"/>
        <v>0</v>
      </c>
      <c r="AR491" s="140" t="s">
        <v>766</v>
      </c>
      <c r="AT491" s="140" t="s">
        <v>159</v>
      </c>
      <c r="AU491" s="140" t="s">
        <v>86</v>
      </c>
      <c r="AY491" s="17" t="s">
        <v>156</v>
      </c>
      <c r="BE491" s="141">
        <f t="shared" si="14"/>
        <v>0</v>
      </c>
      <c r="BF491" s="141">
        <f t="shared" si="15"/>
        <v>0</v>
      </c>
      <c r="BG491" s="141">
        <f t="shared" si="16"/>
        <v>0</v>
      </c>
      <c r="BH491" s="141">
        <f t="shared" si="17"/>
        <v>0</v>
      </c>
      <c r="BI491" s="141">
        <f t="shared" si="18"/>
        <v>0</v>
      </c>
      <c r="BJ491" s="17" t="s">
        <v>86</v>
      </c>
      <c r="BK491" s="141">
        <f t="shared" si="19"/>
        <v>0</v>
      </c>
      <c r="BL491" s="17" t="s">
        <v>766</v>
      </c>
      <c r="BM491" s="140" t="s">
        <v>791</v>
      </c>
    </row>
    <row r="492" spans="2:65" s="1" customFormat="1" ht="6.95" customHeight="1" x14ac:dyDescent="0.2">
      <c r="B492" s="44"/>
      <c r="C492" s="45"/>
      <c r="D492" s="45"/>
      <c r="E492" s="45"/>
      <c r="F492" s="45"/>
      <c r="G492" s="45"/>
      <c r="H492" s="45"/>
      <c r="I492" s="45"/>
      <c r="J492" s="45"/>
      <c r="K492" s="45"/>
      <c r="L492" s="32"/>
    </row>
  </sheetData>
  <sheetProtection algorithmName="SHA-512" hashValue="EdaPwEVQvBIr4RcfgYTz4BCGf1S840by+3Ry4Mc7iPnLw/k0NBHL9E+GGOp4WIRhN+bYmijs/MiQAYOY3aUf6w==" saltValue="Rf4/m3bVB7DyVVtVLYr98w==" spinCount="100000" sheet="1" objects="1" scenarios="1" formatColumns="0" formatRows="0" autoFilter="0"/>
  <protectedRanges>
    <protectedRange algorithmName="SHA-512" hashValue="LDe4ok3XprQe5TrT88fIbnjfWPqduXz2Th6G88X4Z/IDhDimBTmj2iPWMH1PNJr/DnrgVTo/tLoaiqiTcwyJ0g==" saltValue="ZIIkbl9k4SHYMnptG1r31g==" spinCount="100000" sqref="H405 H404 H369 H368 H338 H337 H330 H329 H319 H318 H297 H296 H267 H266 H260 H259 H236 H235" name="Oblast1"/>
  </protectedRanges>
  <autoFilter ref="C134:K491" xr:uid="{00000000-0009-0000-0000-000001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35"/>
  <sheetViews>
    <sheetView showGridLines="0" topLeftCell="A20" workbookViewId="0"/>
  </sheetViews>
  <sheetFormatPr defaultRowHeight="11.25" x14ac:dyDescent="0.2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 x14ac:dyDescent="0.2"/>
    <row r="2" spans="2:8" ht="36.950000000000003" customHeight="1" x14ac:dyDescent="0.2"/>
    <row r="3" spans="2:8" ht="6.95" customHeight="1" x14ac:dyDescent="0.2">
      <c r="B3" s="18"/>
      <c r="C3" s="19"/>
      <c r="D3" s="19"/>
      <c r="E3" s="19"/>
      <c r="F3" s="19"/>
      <c r="G3" s="19"/>
      <c r="H3" s="20"/>
    </row>
    <row r="4" spans="2:8" ht="24.95" customHeight="1" x14ac:dyDescent="0.2">
      <c r="B4" s="20"/>
      <c r="C4" s="21" t="s">
        <v>792</v>
      </c>
      <c r="H4" s="20"/>
    </row>
    <row r="5" spans="2:8" ht="12" customHeight="1" x14ac:dyDescent="0.2">
      <c r="B5" s="20"/>
      <c r="C5" s="24" t="s">
        <v>13</v>
      </c>
      <c r="D5" s="304" t="s">
        <v>14</v>
      </c>
      <c r="E5" s="270"/>
      <c r="F5" s="270"/>
      <c r="H5" s="20"/>
    </row>
    <row r="6" spans="2:8" ht="36.950000000000003" customHeight="1" x14ac:dyDescent="0.2">
      <c r="B6" s="20"/>
      <c r="C6" s="26" t="s">
        <v>16</v>
      </c>
      <c r="D6" s="301" t="s">
        <v>17</v>
      </c>
      <c r="E6" s="270"/>
      <c r="F6" s="270"/>
      <c r="H6" s="20"/>
    </row>
    <row r="7" spans="2:8" ht="16.5" customHeight="1" x14ac:dyDescent="0.2">
      <c r="B7" s="20"/>
      <c r="C7" s="27" t="s">
        <v>22</v>
      </c>
      <c r="D7" s="52" t="str">
        <f>'Rekapitulace stavby'!AN8</f>
        <v>26. 8. 2024</v>
      </c>
      <c r="H7" s="20"/>
    </row>
    <row r="8" spans="2:8" s="1" customFormat="1" ht="10.9" customHeight="1" x14ac:dyDescent="0.2">
      <c r="B8" s="32"/>
      <c r="H8" s="32"/>
    </row>
    <row r="9" spans="2:8" s="10" customFormat="1" ht="29.25" customHeight="1" x14ac:dyDescent="0.2">
      <c r="B9" s="109"/>
      <c r="C9" s="110" t="s">
        <v>59</v>
      </c>
      <c r="D9" s="111" t="s">
        <v>60</v>
      </c>
      <c r="E9" s="111" t="s">
        <v>143</v>
      </c>
      <c r="F9" s="112" t="s">
        <v>793</v>
      </c>
      <c r="H9" s="109"/>
    </row>
    <row r="10" spans="2:8" s="1" customFormat="1" ht="26.45" customHeight="1" x14ac:dyDescent="0.2">
      <c r="B10" s="32"/>
      <c r="C10" s="185" t="s">
        <v>794</v>
      </c>
      <c r="D10" s="185" t="s">
        <v>84</v>
      </c>
      <c r="H10" s="32"/>
    </row>
    <row r="11" spans="2:8" s="1" customFormat="1" ht="16.899999999999999" customHeight="1" x14ac:dyDescent="0.2">
      <c r="B11" s="32"/>
      <c r="C11" s="186" t="s">
        <v>89</v>
      </c>
      <c r="D11" s="187" t="s">
        <v>1</v>
      </c>
      <c r="E11" s="188" t="s">
        <v>1</v>
      </c>
      <c r="F11" s="189">
        <v>19.5</v>
      </c>
      <c r="H11" s="32"/>
    </row>
    <row r="12" spans="2:8" s="1" customFormat="1" ht="16.899999999999999" customHeight="1" x14ac:dyDescent="0.2">
      <c r="B12" s="32"/>
      <c r="C12" s="190" t="s">
        <v>1</v>
      </c>
      <c r="D12" s="190" t="s">
        <v>693</v>
      </c>
      <c r="E12" s="17" t="s">
        <v>1</v>
      </c>
      <c r="F12" s="191">
        <v>0</v>
      </c>
      <c r="H12" s="32"/>
    </row>
    <row r="13" spans="2:8" s="1" customFormat="1" ht="16.899999999999999" customHeight="1" x14ac:dyDescent="0.2">
      <c r="B13" s="32"/>
      <c r="C13" s="190" t="s">
        <v>1</v>
      </c>
      <c r="D13" s="190" t="s">
        <v>694</v>
      </c>
      <c r="E13" s="17" t="s">
        <v>1</v>
      </c>
      <c r="F13" s="191">
        <v>19.5</v>
      </c>
      <c r="H13" s="32"/>
    </row>
    <row r="14" spans="2:8" s="1" customFormat="1" ht="16.899999999999999" customHeight="1" x14ac:dyDescent="0.2">
      <c r="B14" s="32"/>
      <c r="C14" s="190" t="s">
        <v>89</v>
      </c>
      <c r="D14" s="190" t="s">
        <v>232</v>
      </c>
      <c r="E14" s="17" t="s">
        <v>1</v>
      </c>
      <c r="F14" s="191">
        <v>19.5</v>
      </c>
      <c r="H14" s="32"/>
    </row>
    <row r="15" spans="2:8" s="1" customFormat="1" ht="16.899999999999999" customHeight="1" x14ac:dyDescent="0.2">
      <c r="B15" s="32"/>
      <c r="C15" s="192" t="s">
        <v>795</v>
      </c>
      <c r="H15" s="32"/>
    </row>
    <row r="16" spans="2:8" s="1" customFormat="1" ht="16.899999999999999" customHeight="1" x14ac:dyDescent="0.2">
      <c r="B16" s="32"/>
      <c r="C16" s="190" t="s">
        <v>686</v>
      </c>
      <c r="D16" s="190" t="s">
        <v>687</v>
      </c>
      <c r="E16" s="17" t="s">
        <v>162</v>
      </c>
      <c r="F16" s="191">
        <v>61.66</v>
      </c>
      <c r="H16" s="32"/>
    </row>
    <row r="17" spans="2:8" s="1" customFormat="1" ht="16.899999999999999" customHeight="1" x14ac:dyDescent="0.2">
      <c r="B17" s="32"/>
      <c r="C17" s="190" t="s">
        <v>704</v>
      </c>
      <c r="D17" s="190" t="s">
        <v>705</v>
      </c>
      <c r="E17" s="17" t="s">
        <v>162</v>
      </c>
      <c r="F17" s="191">
        <v>19.5</v>
      </c>
      <c r="H17" s="32"/>
    </row>
    <row r="18" spans="2:8" s="1" customFormat="1" ht="16.899999999999999" customHeight="1" x14ac:dyDescent="0.2">
      <c r="B18" s="32"/>
      <c r="C18" s="186" t="s">
        <v>250</v>
      </c>
      <c r="D18" s="187" t="s">
        <v>1</v>
      </c>
      <c r="E18" s="188" t="s">
        <v>1</v>
      </c>
      <c r="F18" s="189">
        <v>33.75</v>
      </c>
      <c r="H18" s="32"/>
    </row>
    <row r="19" spans="2:8" s="1" customFormat="1" ht="16.899999999999999" customHeight="1" x14ac:dyDescent="0.2">
      <c r="B19" s="32"/>
      <c r="C19" s="190" t="s">
        <v>1</v>
      </c>
      <c r="D19" s="190" t="s">
        <v>202</v>
      </c>
      <c r="E19" s="17" t="s">
        <v>1</v>
      </c>
      <c r="F19" s="191">
        <v>0</v>
      </c>
      <c r="H19" s="32"/>
    </row>
    <row r="20" spans="2:8" s="1" customFormat="1" ht="16.899999999999999" customHeight="1" x14ac:dyDescent="0.2">
      <c r="B20" s="32"/>
      <c r="C20" s="190" t="s">
        <v>1</v>
      </c>
      <c r="D20" s="190" t="s">
        <v>249</v>
      </c>
      <c r="E20" s="17" t="s">
        <v>1</v>
      </c>
      <c r="F20" s="191">
        <v>33.75</v>
      </c>
      <c r="H20" s="32"/>
    </row>
    <row r="21" spans="2:8" s="1" customFormat="1" ht="16.899999999999999" customHeight="1" x14ac:dyDescent="0.2">
      <c r="B21" s="32"/>
      <c r="C21" s="190" t="s">
        <v>250</v>
      </c>
      <c r="D21" s="190" t="s">
        <v>172</v>
      </c>
      <c r="E21" s="17" t="s">
        <v>1</v>
      </c>
      <c r="F21" s="191">
        <v>33.75</v>
      </c>
      <c r="H21" s="32"/>
    </row>
    <row r="22" spans="2:8" s="1" customFormat="1" ht="16.899999999999999" customHeight="1" x14ac:dyDescent="0.2">
      <c r="B22" s="32"/>
      <c r="C22" s="186" t="s">
        <v>244</v>
      </c>
      <c r="D22" s="187" t="s">
        <v>1</v>
      </c>
      <c r="E22" s="188" t="s">
        <v>1</v>
      </c>
      <c r="F22" s="189">
        <v>88.9</v>
      </c>
      <c r="H22" s="32"/>
    </row>
    <row r="23" spans="2:8" s="1" customFormat="1" ht="16.899999999999999" customHeight="1" x14ac:dyDescent="0.2">
      <c r="B23" s="32"/>
      <c r="C23" s="190" t="s">
        <v>1</v>
      </c>
      <c r="D23" s="190" t="s">
        <v>239</v>
      </c>
      <c r="E23" s="17" t="s">
        <v>1</v>
      </c>
      <c r="F23" s="191">
        <v>0</v>
      </c>
      <c r="H23" s="32"/>
    </row>
    <row r="24" spans="2:8" s="1" customFormat="1" ht="16.899999999999999" customHeight="1" x14ac:dyDescent="0.2">
      <c r="B24" s="32"/>
      <c r="C24" s="190" t="s">
        <v>1</v>
      </c>
      <c r="D24" s="190" t="s">
        <v>240</v>
      </c>
      <c r="E24" s="17" t="s">
        <v>1</v>
      </c>
      <c r="F24" s="191">
        <v>19</v>
      </c>
      <c r="H24" s="32"/>
    </row>
    <row r="25" spans="2:8" s="1" customFormat="1" ht="16.899999999999999" customHeight="1" x14ac:dyDescent="0.2">
      <c r="B25" s="32"/>
      <c r="C25" s="190" t="s">
        <v>1</v>
      </c>
      <c r="D25" s="190" t="s">
        <v>202</v>
      </c>
      <c r="E25" s="17" t="s">
        <v>1</v>
      </c>
      <c r="F25" s="191">
        <v>0</v>
      </c>
      <c r="H25" s="32"/>
    </row>
    <row r="26" spans="2:8" s="1" customFormat="1" ht="16.899999999999999" customHeight="1" x14ac:dyDescent="0.2">
      <c r="B26" s="32"/>
      <c r="C26" s="190" t="s">
        <v>1</v>
      </c>
      <c r="D26" s="190" t="s">
        <v>241</v>
      </c>
      <c r="E26" s="17" t="s">
        <v>1</v>
      </c>
      <c r="F26" s="191">
        <v>8.5</v>
      </c>
      <c r="H26" s="32"/>
    </row>
    <row r="27" spans="2:8" s="1" customFormat="1" ht="16.899999999999999" customHeight="1" x14ac:dyDescent="0.2">
      <c r="B27" s="32"/>
      <c r="C27" s="190" t="s">
        <v>1</v>
      </c>
      <c r="D27" s="190" t="s">
        <v>242</v>
      </c>
      <c r="E27" s="17" t="s">
        <v>1</v>
      </c>
      <c r="F27" s="191">
        <v>30.1</v>
      </c>
      <c r="H27" s="32"/>
    </row>
    <row r="28" spans="2:8" s="1" customFormat="1" ht="16.899999999999999" customHeight="1" x14ac:dyDescent="0.2">
      <c r="B28" s="32"/>
      <c r="C28" s="190" t="s">
        <v>1</v>
      </c>
      <c r="D28" s="190" t="s">
        <v>243</v>
      </c>
      <c r="E28" s="17" t="s">
        <v>1</v>
      </c>
      <c r="F28" s="191">
        <v>31.3</v>
      </c>
      <c r="H28" s="32"/>
    </row>
    <row r="29" spans="2:8" s="1" customFormat="1" ht="16.899999999999999" customHeight="1" x14ac:dyDescent="0.2">
      <c r="B29" s="32"/>
      <c r="C29" s="190" t="s">
        <v>244</v>
      </c>
      <c r="D29" s="190" t="s">
        <v>172</v>
      </c>
      <c r="E29" s="17" t="s">
        <v>1</v>
      </c>
      <c r="F29" s="191">
        <v>88.9</v>
      </c>
      <c r="H29" s="32"/>
    </row>
    <row r="30" spans="2:8" s="1" customFormat="1" ht="16.899999999999999" customHeight="1" x14ac:dyDescent="0.2">
      <c r="B30" s="32"/>
      <c r="C30" s="186" t="s">
        <v>91</v>
      </c>
      <c r="D30" s="187" t="s">
        <v>1</v>
      </c>
      <c r="E30" s="188" t="s">
        <v>1</v>
      </c>
      <c r="F30" s="189">
        <v>91.2</v>
      </c>
      <c r="H30" s="32"/>
    </row>
    <row r="31" spans="2:8" s="1" customFormat="1" ht="16.899999999999999" customHeight="1" x14ac:dyDescent="0.2">
      <c r="B31" s="32"/>
      <c r="C31" s="190" t="s">
        <v>1</v>
      </c>
      <c r="D31" s="190" t="s">
        <v>202</v>
      </c>
      <c r="E31" s="17" t="s">
        <v>1</v>
      </c>
      <c r="F31" s="191">
        <v>0</v>
      </c>
      <c r="H31" s="32"/>
    </row>
    <row r="32" spans="2:8" s="1" customFormat="1" ht="16.899999999999999" customHeight="1" x14ac:dyDescent="0.2">
      <c r="B32" s="32"/>
      <c r="C32" s="190" t="s">
        <v>1</v>
      </c>
      <c r="D32" s="190" t="s">
        <v>255</v>
      </c>
      <c r="E32" s="17" t="s">
        <v>1</v>
      </c>
      <c r="F32" s="191">
        <v>91.2</v>
      </c>
      <c r="H32" s="32"/>
    </row>
    <row r="33" spans="2:8" s="1" customFormat="1" ht="16.899999999999999" customHeight="1" x14ac:dyDescent="0.2">
      <c r="B33" s="32"/>
      <c r="C33" s="190" t="s">
        <v>91</v>
      </c>
      <c r="D33" s="190" t="s">
        <v>172</v>
      </c>
      <c r="E33" s="17" t="s">
        <v>1</v>
      </c>
      <c r="F33" s="191">
        <v>91.2</v>
      </c>
      <c r="H33" s="32"/>
    </row>
    <row r="34" spans="2:8" s="1" customFormat="1" ht="16.899999999999999" customHeight="1" x14ac:dyDescent="0.2">
      <c r="B34" s="32"/>
      <c r="C34" s="192" t="s">
        <v>795</v>
      </c>
      <c r="H34" s="32"/>
    </row>
    <row r="35" spans="2:8" s="1" customFormat="1" ht="16.899999999999999" customHeight="1" x14ac:dyDescent="0.2">
      <c r="B35" s="32"/>
      <c r="C35" s="190" t="s">
        <v>252</v>
      </c>
      <c r="D35" s="190" t="s">
        <v>253</v>
      </c>
      <c r="E35" s="17" t="s">
        <v>182</v>
      </c>
      <c r="F35" s="191">
        <v>91.2</v>
      </c>
      <c r="H35" s="32"/>
    </row>
    <row r="36" spans="2:8" s="1" customFormat="1" ht="16.899999999999999" customHeight="1" x14ac:dyDescent="0.2">
      <c r="B36" s="32"/>
      <c r="C36" s="190" t="s">
        <v>160</v>
      </c>
      <c r="D36" s="190" t="s">
        <v>161</v>
      </c>
      <c r="E36" s="17" t="s">
        <v>162</v>
      </c>
      <c r="F36" s="191">
        <v>13.68</v>
      </c>
      <c r="H36" s="32"/>
    </row>
    <row r="37" spans="2:8" s="1" customFormat="1" ht="16.899999999999999" customHeight="1" x14ac:dyDescent="0.2">
      <c r="B37" s="32"/>
      <c r="C37" s="186" t="s">
        <v>94</v>
      </c>
      <c r="D37" s="187" t="s">
        <v>1</v>
      </c>
      <c r="E37" s="188" t="s">
        <v>1</v>
      </c>
      <c r="F37" s="189">
        <v>6.88</v>
      </c>
      <c r="H37" s="32"/>
    </row>
    <row r="38" spans="2:8" s="1" customFormat="1" ht="16.899999999999999" customHeight="1" x14ac:dyDescent="0.2">
      <c r="B38" s="32"/>
      <c r="C38" s="190" t="s">
        <v>1</v>
      </c>
      <c r="D38" s="190" t="s">
        <v>202</v>
      </c>
      <c r="E38" s="17" t="s">
        <v>1</v>
      </c>
      <c r="F38" s="191">
        <v>0</v>
      </c>
      <c r="H38" s="32"/>
    </row>
    <row r="39" spans="2:8" s="1" customFormat="1" ht="16.899999999999999" customHeight="1" x14ac:dyDescent="0.2">
      <c r="B39" s="32"/>
      <c r="C39" s="190" t="s">
        <v>1</v>
      </c>
      <c r="D39" s="190" t="s">
        <v>644</v>
      </c>
      <c r="E39" s="17" t="s">
        <v>1</v>
      </c>
      <c r="F39" s="191">
        <v>4.08</v>
      </c>
      <c r="H39" s="32"/>
    </row>
    <row r="40" spans="2:8" s="1" customFormat="1" ht="16.899999999999999" customHeight="1" x14ac:dyDescent="0.2">
      <c r="B40" s="32"/>
      <c r="C40" s="190" t="s">
        <v>1</v>
      </c>
      <c r="D40" s="190" t="s">
        <v>645</v>
      </c>
      <c r="E40" s="17" t="s">
        <v>1</v>
      </c>
      <c r="F40" s="191">
        <v>2.8</v>
      </c>
      <c r="H40" s="32"/>
    </row>
    <row r="41" spans="2:8" s="1" customFormat="1" ht="16.899999999999999" customHeight="1" x14ac:dyDescent="0.2">
      <c r="B41" s="32"/>
      <c r="C41" s="190" t="s">
        <v>94</v>
      </c>
      <c r="D41" s="190" t="s">
        <v>172</v>
      </c>
      <c r="E41" s="17" t="s">
        <v>1</v>
      </c>
      <c r="F41" s="191">
        <v>6.88</v>
      </c>
      <c r="H41" s="32"/>
    </row>
    <row r="42" spans="2:8" s="1" customFormat="1" ht="16.899999999999999" customHeight="1" x14ac:dyDescent="0.2">
      <c r="B42" s="32"/>
      <c r="C42" s="192" t="s">
        <v>795</v>
      </c>
      <c r="H42" s="32"/>
    </row>
    <row r="43" spans="2:8" s="1" customFormat="1" ht="22.5" x14ac:dyDescent="0.2">
      <c r="B43" s="32"/>
      <c r="C43" s="190" t="s">
        <v>641</v>
      </c>
      <c r="D43" s="190" t="s">
        <v>642</v>
      </c>
      <c r="E43" s="17" t="s">
        <v>162</v>
      </c>
      <c r="F43" s="191">
        <v>6.88</v>
      </c>
      <c r="H43" s="32"/>
    </row>
    <row r="44" spans="2:8" s="1" customFormat="1" ht="16.899999999999999" customHeight="1" x14ac:dyDescent="0.2">
      <c r="B44" s="32"/>
      <c r="C44" s="190" t="s">
        <v>625</v>
      </c>
      <c r="D44" s="190" t="s">
        <v>626</v>
      </c>
      <c r="E44" s="17" t="s">
        <v>162</v>
      </c>
      <c r="F44" s="191">
        <v>6.88</v>
      </c>
      <c r="H44" s="32"/>
    </row>
    <row r="45" spans="2:8" s="1" customFormat="1" ht="16.899999999999999" customHeight="1" x14ac:dyDescent="0.2">
      <c r="B45" s="32"/>
      <c r="C45" s="190" t="s">
        <v>629</v>
      </c>
      <c r="D45" s="190" t="s">
        <v>630</v>
      </c>
      <c r="E45" s="17" t="s">
        <v>162</v>
      </c>
      <c r="F45" s="191">
        <v>6.88</v>
      </c>
      <c r="H45" s="32"/>
    </row>
    <row r="46" spans="2:8" s="1" customFormat="1" ht="16.899999999999999" customHeight="1" x14ac:dyDescent="0.2">
      <c r="B46" s="32"/>
      <c r="C46" s="190" t="s">
        <v>633</v>
      </c>
      <c r="D46" s="190" t="s">
        <v>634</v>
      </c>
      <c r="E46" s="17" t="s">
        <v>162</v>
      </c>
      <c r="F46" s="191">
        <v>6.88</v>
      </c>
      <c r="H46" s="32"/>
    </row>
    <row r="47" spans="2:8" s="1" customFormat="1" ht="16.899999999999999" customHeight="1" x14ac:dyDescent="0.2">
      <c r="B47" s="32"/>
      <c r="C47" s="190" t="s">
        <v>637</v>
      </c>
      <c r="D47" s="190" t="s">
        <v>638</v>
      </c>
      <c r="E47" s="17" t="s">
        <v>162</v>
      </c>
      <c r="F47" s="191">
        <v>6.88</v>
      </c>
      <c r="H47" s="32"/>
    </row>
    <row r="48" spans="2:8" s="1" customFormat="1" ht="16.899999999999999" customHeight="1" x14ac:dyDescent="0.2">
      <c r="B48" s="32"/>
      <c r="C48" s="190" t="s">
        <v>663</v>
      </c>
      <c r="D48" s="190" t="s">
        <v>664</v>
      </c>
      <c r="E48" s="17" t="s">
        <v>162</v>
      </c>
      <c r="F48" s="191">
        <v>6.88</v>
      </c>
      <c r="H48" s="32"/>
    </row>
    <row r="49" spans="2:8" s="1" customFormat="1" ht="16.899999999999999" customHeight="1" x14ac:dyDescent="0.2">
      <c r="B49" s="32"/>
      <c r="C49" s="190" t="s">
        <v>647</v>
      </c>
      <c r="D49" s="190" t="s">
        <v>648</v>
      </c>
      <c r="E49" s="17" t="s">
        <v>162</v>
      </c>
      <c r="F49" s="191">
        <v>7.5679999999999996</v>
      </c>
      <c r="H49" s="32"/>
    </row>
    <row r="50" spans="2:8" s="1" customFormat="1" ht="16.899999999999999" customHeight="1" x14ac:dyDescent="0.2">
      <c r="B50" s="32"/>
      <c r="C50" s="186" t="s">
        <v>96</v>
      </c>
      <c r="D50" s="187" t="s">
        <v>1</v>
      </c>
      <c r="E50" s="188" t="s">
        <v>1</v>
      </c>
      <c r="F50" s="189">
        <v>40.200000000000003</v>
      </c>
      <c r="H50" s="32"/>
    </row>
    <row r="51" spans="2:8" s="1" customFormat="1" ht="16.899999999999999" customHeight="1" x14ac:dyDescent="0.2">
      <c r="B51" s="32"/>
      <c r="C51" s="190" t="s">
        <v>1</v>
      </c>
      <c r="D51" s="190" t="s">
        <v>691</v>
      </c>
      <c r="E51" s="17" t="s">
        <v>1</v>
      </c>
      <c r="F51" s="191">
        <v>0</v>
      </c>
      <c r="H51" s="32"/>
    </row>
    <row r="52" spans="2:8" s="1" customFormat="1" ht="16.899999999999999" customHeight="1" x14ac:dyDescent="0.2">
      <c r="B52" s="32"/>
      <c r="C52" s="190" t="s">
        <v>1</v>
      </c>
      <c r="D52" s="190" t="s">
        <v>692</v>
      </c>
      <c r="E52" s="17" t="s">
        <v>1</v>
      </c>
      <c r="F52" s="191">
        <v>40.200000000000003</v>
      </c>
      <c r="H52" s="32"/>
    </row>
    <row r="53" spans="2:8" s="1" customFormat="1" ht="16.899999999999999" customHeight="1" x14ac:dyDescent="0.2">
      <c r="B53" s="32"/>
      <c r="C53" s="190" t="s">
        <v>96</v>
      </c>
      <c r="D53" s="190" t="s">
        <v>232</v>
      </c>
      <c r="E53" s="17" t="s">
        <v>1</v>
      </c>
      <c r="F53" s="191">
        <v>40.200000000000003</v>
      </c>
      <c r="H53" s="32"/>
    </row>
    <row r="54" spans="2:8" s="1" customFormat="1" ht="16.899999999999999" customHeight="1" x14ac:dyDescent="0.2">
      <c r="B54" s="32"/>
      <c r="C54" s="192" t="s">
        <v>795</v>
      </c>
      <c r="H54" s="32"/>
    </row>
    <row r="55" spans="2:8" s="1" customFormat="1" ht="16.899999999999999" customHeight="1" x14ac:dyDescent="0.2">
      <c r="B55" s="32"/>
      <c r="C55" s="190" t="s">
        <v>686</v>
      </c>
      <c r="D55" s="190" t="s">
        <v>687</v>
      </c>
      <c r="E55" s="17" t="s">
        <v>162</v>
      </c>
      <c r="F55" s="191">
        <v>61.66</v>
      </c>
      <c r="H55" s="32"/>
    </row>
    <row r="56" spans="2:8" s="1" customFormat="1" ht="16.899999999999999" customHeight="1" x14ac:dyDescent="0.2">
      <c r="B56" s="32"/>
      <c r="C56" s="190" t="s">
        <v>708</v>
      </c>
      <c r="D56" s="190" t="s">
        <v>709</v>
      </c>
      <c r="E56" s="17" t="s">
        <v>182</v>
      </c>
      <c r="F56" s="191">
        <v>40.200000000000003</v>
      </c>
      <c r="H56" s="32"/>
    </row>
    <row r="57" spans="2:8" s="1" customFormat="1" ht="16.899999999999999" customHeight="1" x14ac:dyDescent="0.2">
      <c r="B57" s="32"/>
      <c r="C57" s="186" t="s">
        <v>98</v>
      </c>
      <c r="D57" s="187" t="s">
        <v>1</v>
      </c>
      <c r="E57" s="188" t="s">
        <v>1</v>
      </c>
      <c r="F57" s="189">
        <v>1.96</v>
      </c>
      <c r="H57" s="32"/>
    </row>
    <row r="58" spans="2:8" s="1" customFormat="1" ht="16.899999999999999" customHeight="1" x14ac:dyDescent="0.2">
      <c r="B58" s="32"/>
      <c r="C58" s="190" t="s">
        <v>1</v>
      </c>
      <c r="D58" s="190" t="s">
        <v>689</v>
      </c>
      <c r="E58" s="17" t="s">
        <v>1</v>
      </c>
      <c r="F58" s="191">
        <v>0</v>
      </c>
      <c r="H58" s="32"/>
    </row>
    <row r="59" spans="2:8" s="1" customFormat="1" ht="16.899999999999999" customHeight="1" x14ac:dyDescent="0.2">
      <c r="B59" s="32"/>
      <c r="C59" s="190" t="s">
        <v>1</v>
      </c>
      <c r="D59" s="190" t="s">
        <v>690</v>
      </c>
      <c r="E59" s="17" t="s">
        <v>1</v>
      </c>
      <c r="F59" s="191">
        <v>1.96</v>
      </c>
      <c r="H59" s="32"/>
    </row>
    <row r="60" spans="2:8" s="1" customFormat="1" ht="16.899999999999999" customHeight="1" x14ac:dyDescent="0.2">
      <c r="B60" s="32"/>
      <c r="C60" s="190" t="s">
        <v>98</v>
      </c>
      <c r="D60" s="190" t="s">
        <v>232</v>
      </c>
      <c r="E60" s="17" t="s">
        <v>1</v>
      </c>
      <c r="F60" s="191">
        <v>1.96</v>
      </c>
      <c r="H60" s="32"/>
    </row>
    <row r="61" spans="2:8" s="1" customFormat="1" ht="16.899999999999999" customHeight="1" x14ac:dyDescent="0.2">
      <c r="B61" s="32"/>
      <c r="C61" s="192" t="s">
        <v>795</v>
      </c>
      <c r="H61" s="32"/>
    </row>
    <row r="62" spans="2:8" s="1" customFormat="1" ht="16.899999999999999" customHeight="1" x14ac:dyDescent="0.2">
      <c r="B62" s="32"/>
      <c r="C62" s="190" t="s">
        <v>686</v>
      </c>
      <c r="D62" s="190" t="s">
        <v>687</v>
      </c>
      <c r="E62" s="17" t="s">
        <v>162</v>
      </c>
      <c r="F62" s="191">
        <v>61.66</v>
      </c>
      <c r="H62" s="32"/>
    </row>
    <row r="63" spans="2:8" s="1" customFormat="1" ht="16.899999999999999" customHeight="1" x14ac:dyDescent="0.2">
      <c r="B63" s="32"/>
      <c r="C63" s="190" t="s">
        <v>696</v>
      </c>
      <c r="D63" s="190" t="s">
        <v>697</v>
      </c>
      <c r="E63" s="17" t="s">
        <v>162</v>
      </c>
      <c r="F63" s="191">
        <v>1.96</v>
      </c>
      <c r="H63" s="32"/>
    </row>
    <row r="64" spans="2:8" s="1" customFormat="1" ht="16.899999999999999" customHeight="1" x14ac:dyDescent="0.2">
      <c r="B64" s="32"/>
      <c r="C64" s="190" t="s">
        <v>700</v>
      </c>
      <c r="D64" s="190" t="s">
        <v>701</v>
      </c>
      <c r="E64" s="17" t="s">
        <v>162</v>
      </c>
      <c r="F64" s="191">
        <v>1.96</v>
      </c>
      <c r="H64" s="32"/>
    </row>
    <row r="65" spans="2:8" s="1" customFormat="1" ht="16.899999999999999" customHeight="1" x14ac:dyDescent="0.2">
      <c r="B65" s="32"/>
      <c r="C65" s="186" t="s">
        <v>608</v>
      </c>
      <c r="D65" s="187" t="s">
        <v>1</v>
      </c>
      <c r="E65" s="188" t="s">
        <v>1</v>
      </c>
      <c r="F65" s="189">
        <v>49.1</v>
      </c>
      <c r="H65" s="32"/>
    </row>
    <row r="66" spans="2:8" s="1" customFormat="1" ht="16.899999999999999" customHeight="1" x14ac:dyDescent="0.2">
      <c r="B66" s="32"/>
      <c r="C66" s="190" t="s">
        <v>1</v>
      </c>
      <c r="D66" s="190" t="s">
        <v>607</v>
      </c>
      <c r="E66" s="17" t="s">
        <v>1</v>
      </c>
      <c r="F66" s="191">
        <v>49.1</v>
      </c>
      <c r="H66" s="32"/>
    </row>
    <row r="67" spans="2:8" s="1" customFormat="1" ht="16.899999999999999" customHeight="1" x14ac:dyDescent="0.2">
      <c r="B67" s="32"/>
      <c r="C67" s="190" t="s">
        <v>608</v>
      </c>
      <c r="D67" s="190" t="s">
        <v>172</v>
      </c>
      <c r="E67" s="17" t="s">
        <v>1</v>
      </c>
      <c r="F67" s="191">
        <v>49.1</v>
      </c>
      <c r="H67" s="32"/>
    </row>
    <row r="68" spans="2:8" s="1" customFormat="1" ht="16.899999999999999" customHeight="1" x14ac:dyDescent="0.2">
      <c r="B68" s="32"/>
      <c r="C68" s="186" t="s">
        <v>100</v>
      </c>
      <c r="D68" s="187" t="s">
        <v>1</v>
      </c>
      <c r="E68" s="188" t="s">
        <v>1</v>
      </c>
      <c r="F68" s="189">
        <v>72.13</v>
      </c>
      <c r="H68" s="32"/>
    </row>
    <row r="69" spans="2:8" s="1" customFormat="1" ht="16.899999999999999" customHeight="1" x14ac:dyDescent="0.2">
      <c r="B69" s="32"/>
      <c r="C69" s="190" t="s">
        <v>1</v>
      </c>
      <c r="D69" s="190" t="s">
        <v>574</v>
      </c>
      <c r="E69" s="17" t="s">
        <v>1</v>
      </c>
      <c r="F69" s="191">
        <v>72.13</v>
      </c>
      <c r="H69" s="32"/>
    </row>
    <row r="70" spans="2:8" s="1" customFormat="1" ht="16.899999999999999" customHeight="1" x14ac:dyDescent="0.2">
      <c r="B70" s="32"/>
      <c r="C70" s="190" t="s">
        <v>100</v>
      </c>
      <c r="D70" s="190" t="s">
        <v>172</v>
      </c>
      <c r="E70" s="17" t="s">
        <v>1</v>
      </c>
      <c r="F70" s="191">
        <v>72.13</v>
      </c>
      <c r="H70" s="32"/>
    </row>
    <row r="71" spans="2:8" s="1" customFormat="1" ht="16.899999999999999" customHeight="1" x14ac:dyDescent="0.2">
      <c r="B71" s="32"/>
      <c r="C71" s="192" t="s">
        <v>795</v>
      </c>
      <c r="H71" s="32"/>
    </row>
    <row r="72" spans="2:8" s="1" customFormat="1" ht="16.899999999999999" customHeight="1" x14ac:dyDescent="0.2">
      <c r="B72" s="32"/>
      <c r="C72" s="190" t="s">
        <v>571</v>
      </c>
      <c r="D72" s="190" t="s">
        <v>572</v>
      </c>
      <c r="E72" s="17" t="s">
        <v>162</v>
      </c>
      <c r="F72" s="191">
        <v>72.13</v>
      </c>
      <c r="H72" s="32"/>
    </row>
    <row r="73" spans="2:8" s="1" customFormat="1" ht="16.899999999999999" customHeight="1" x14ac:dyDescent="0.2">
      <c r="B73" s="32"/>
      <c r="C73" s="190" t="s">
        <v>576</v>
      </c>
      <c r="D73" s="190" t="s">
        <v>577</v>
      </c>
      <c r="E73" s="17" t="s">
        <v>162</v>
      </c>
      <c r="F73" s="191">
        <v>72.13</v>
      </c>
      <c r="H73" s="32"/>
    </row>
    <row r="74" spans="2:8" s="1" customFormat="1" ht="16.899999999999999" customHeight="1" x14ac:dyDescent="0.2">
      <c r="B74" s="32"/>
      <c r="C74" s="190" t="s">
        <v>584</v>
      </c>
      <c r="D74" s="190" t="s">
        <v>585</v>
      </c>
      <c r="E74" s="17" t="s">
        <v>162</v>
      </c>
      <c r="F74" s="191">
        <v>72.13</v>
      </c>
      <c r="H74" s="32"/>
    </row>
    <row r="75" spans="2:8" s="1" customFormat="1" ht="16.899999999999999" customHeight="1" x14ac:dyDescent="0.2">
      <c r="B75" s="32"/>
      <c r="C75" s="190" t="s">
        <v>588</v>
      </c>
      <c r="D75" s="190" t="s">
        <v>589</v>
      </c>
      <c r="E75" s="17" t="s">
        <v>162</v>
      </c>
      <c r="F75" s="191">
        <v>79.343000000000004</v>
      </c>
      <c r="H75" s="32"/>
    </row>
    <row r="76" spans="2:8" s="1" customFormat="1" ht="16.899999999999999" customHeight="1" x14ac:dyDescent="0.2">
      <c r="B76" s="32"/>
      <c r="C76" s="186" t="s">
        <v>103</v>
      </c>
      <c r="D76" s="187" t="s">
        <v>1</v>
      </c>
      <c r="E76" s="188" t="s">
        <v>1</v>
      </c>
      <c r="F76" s="189">
        <v>73.957999999999998</v>
      </c>
      <c r="H76" s="32"/>
    </row>
    <row r="77" spans="2:8" s="1" customFormat="1" ht="16.899999999999999" customHeight="1" x14ac:dyDescent="0.2">
      <c r="B77" s="32"/>
      <c r="C77" s="190" t="s">
        <v>1</v>
      </c>
      <c r="D77" s="190" t="s">
        <v>755</v>
      </c>
      <c r="E77" s="17" t="s">
        <v>1</v>
      </c>
      <c r="F77" s="191">
        <v>73.957999999999998</v>
      </c>
      <c r="H77" s="32"/>
    </row>
    <row r="78" spans="2:8" s="1" customFormat="1" ht="16.899999999999999" customHeight="1" x14ac:dyDescent="0.2">
      <c r="B78" s="32"/>
      <c r="C78" s="190" t="s">
        <v>103</v>
      </c>
      <c r="D78" s="190" t="s">
        <v>232</v>
      </c>
      <c r="E78" s="17" t="s">
        <v>1</v>
      </c>
      <c r="F78" s="191">
        <v>73.957999999999998</v>
      </c>
      <c r="H78" s="32"/>
    </row>
    <row r="79" spans="2:8" s="1" customFormat="1" ht="16.899999999999999" customHeight="1" x14ac:dyDescent="0.2">
      <c r="B79" s="32"/>
      <c r="C79" s="192" t="s">
        <v>795</v>
      </c>
      <c r="H79" s="32"/>
    </row>
    <row r="80" spans="2:8" s="1" customFormat="1" ht="16.899999999999999" customHeight="1" x14ac:dyDescent="0.2">
      <c r="B80" s="32"/>
      <c r="C80" s="190" t="s">
        <v>752</v>
      </c>
      <c r="D80" s="190" t="s">
        <v>753</v>
      </c>
      <c r="E80" s="17" t="s">
        <v>162</v>
      </c>
      <c r="F80" s="191">
        <v>144.798</v>
      </c>
      <c r="H80" s="32"/>
    </row>
    <row r="81" spans="2:8" s="1" customFormat="1" ht="16.899999999999999" customHeight="1" x14ac:dyDescent="0.2">
      <c r="B81" s="32"/>
      <c r="C81" s="190" t="s">
        <v>714</v>
      </c>
      <c r="D81" s="190" t="s">
        <v>715</v>
      </c>
      <c r="E81" s="17" t="s">
        <v>162</v>
      </c>
      <c r="F81" s="191">
        <v>196.15799999999999</v>
      </c>
      <c r="H81" s="32"/>
    </row>
    <row r="82" spans="2:8" s="1" customFormat="1" ht="16.899999999999999" customHeight="1" x14ac:dyDescent="0.2">
      <c r="B82" s="32"/>
      <c r="C82" s="190" t="s">
        <v>718</v>
      </c>
      <c r="D82" s="190" t="s">
        <v>719</v>
      </c>
      <c r="E82" s="17" t="s">
        <v>162</v>
      </c>
      <c r="F82" s="191">
        <v>196.15799999999999</v>
      </c>
      <c r="H82" s="32"/>
    </row>
    <row r="83" spans="2:8" s="1" customFormat="1" ht="16.899999999999999" customHeight="1" x14ac:dyDescent="0.2">
      <c r="B83" s="32"/>
      <c r="C83" s="190" t="s">
        <v>722</v>
      </c>
      <c r="D83" s="190" t="s">
        <v>723</v>
      </c>
      <c r="E83" s="17" t="s">
        <v>162</v>
      </c>
      <c r="F83" s="191">
        <v>196.15799999999999</v>
      </c>
      <c r="H83" s="32"/>
    </row>
    <row r="84" spans="2:8" s="1" customFormat="1" ht="16.899999999999999" customHeight="1" x14ac:dyDescent="0.2">
      <c r="B84" s="32"/>
      <c r="C84" s="190" t="s">
        <v>726</v>
      </c>
      <c r="D84" s="190" t="s">
        <v>727</v>
      </c>
      <c r="E84" s="17" t="s">
        <v>162</v>
      </c>
      <c r="F84" s="191">
        <v>196.15799999999999</v>
      </c>
      <c r="H84" s="32"/>
    </row>
    <row r="85" spans="2:8" s="1" customFormat="1" ht="16.899999999999999" customHeight="1" x14ac:dyDescent="0.2">
      <c r="B85" s="32"/>
      <c r="C85" s="190" t="s">
        <v>730</v>
      </c>
      <c r="D85" s="190" t="s">
        <v>731</v>
      </c>
      <c r="E85" s="17" t="s">
        <v>162</v>
      </c>
      <c r="F85" s="191">
        <v>196.15799999999999</v>
      </c>
      <c r="H85" s="32"/>
    </row>
    <row r="86" spans="2:8" s="1" customFormat="1" ht="16.899999999999999" customHeight="1" x14ac:dyDescent="0.2">
      <c r="B86" s="32"/>
      <c r="C86" s="190" t="s">
        <v>734</v>
      </c>
      <c r="D86" s="190" t="s">
        <v>735</v>
      </c>
      <c r="E86" s="17" t="s">
        <v>162</v>
      </c>
      <c r="F86" s="191">
        <v>196.15799999999999</v>
      </c>
      <c r="H86" s="32"/>
    </row>
    <row r="87" spans="2:8" s="1" customFormat="1" ht="22.5" x14ac:dyDescent="0.2">
      <c r="B87" s="32"/>
      <c r="C87" s="190" t="s">
        <v>758</v>
      </c>
      <c r="D87" s="190" t="s">
        <v>759</v>
      </c>
      <c r="E87" s="17" t="s">
        <v>162</v>
      </c>
      <c r="F87" s="191">
        <v>73.957999999999998</v>
      </c>
      <c r="H87" s="32"/>
    </row>
    <row r="88" spans="2:8" s="1" customFormat="1" ht="16.899999999999999" customHeight="1" x14ac:dyDescent="0.2">
      <c r="B88" s="32"/>
      <c r="C88" s="186" t="s">
        <v>106</v>
      </c>
      <c r="D88" s="187" t="s">
        <v>1</v>
      </c>
      <c r="E88" s="188" t="s">
        <v>1</v>
      </c>
      <c r="F88" s="189">
        <v>51.36</v>
      </c>
      <c r="H88" s="32"/>
    </row>
    <row r="89" spans="2:8" s="1" customFormat="1" ht="16.899999999999999" customHeight="1" x14ac:dyDescent="0.2">
      <c r="B89" s="32"/>
      <c r="C89" s="190" t="s">
        <v>1</v>
      </c>
      <c r="D89" s="190" t="s">
        <v>741</v>
      </c>
      <c r="E89" s="17" t="s">
        <v>1</v>
      </c>
      <c r="F89" s="191">
        <v>51.36</v>
      </c>
      <c r="H89" s="32"/>
    </row>
    <row r="90" spans="2:8" s="1" customFormat="1" ht="16.899999999999999" customHeight="1" x14ac:dyDescent="0.2">
      <c r="B90" s="32"/>
      <c r="C90" s="190" t="s">
        <v>106</v>
      </c>
      <c r="D90" s="190" t="s">
        <v>172</v>
      </c>
      <c r="E90" s="17" t="s">
        <v>1</v>
      </c>
      <c r="F90" s="191">
        <v>51.36</v>
      </c>
      <c r="H90" s="32"/>
    </row>
    <row r="91" spans="2:8" s="1" customFormat="1" ht="16.899999999999999" customHeight="1" x14ac:dyDescent="0.2">
      <c r="B91" s="32"/>
      <c r="C91" s="192" t="s">
        <v>795</v>
      </c>
      <c r="H91" s="32"/>
    </row>
    <row r="92" spans="2:8" s="1" customFormat="1" ht="22.5" x14ac:dyDescent="0.2">
      <c r="B92" s="32"/>
      <c r="C92" s="190" t="s">
        <v>738</v>
      </c>
      <c r="D92" s="190" t="s">
        <v>739</v>
      </c>
      <c r="E92" s="17" t="s">
        <v>162</v>
      </c>
      <c r="F92" s="191">
        <v>51.36</v>
      </c>
      <c r="H92" s="32"/>
    </row>
    <row r="93" spans="2:8" s="1" customFormat="1" ht="16.899999999999999" customHeight="1" x14ac:dyDescent="0.2">
      <c r="B93" s="32"/>
      <c r="C93" s="190" t="s">
        <v>714</v>
      </c>
      <c r="D93" s="190" t="s">
        <v>715</v>
      </c>
      <c r="E93" s="17" t="s">
        <v>162</v>
      </c>
      <c r="F93" s="191">
        <v>196.15799999999999</v>
      </c>
      <c r="H93" s="32"/>
    </row>
    <row r="94" spans="2:8" s="1" customFormat="1" ht="16.899999999999999" customHeight="1" x14ac:dyDescent="0.2">
      <c r="B94" s="32"/>
      <c r="C94" s="190" t="s">
        <v>718</v>
      </c>
      <c r="D94" s="190" t="s">
        <v>719</v>
      </c>
      <c r="E94" s="17" t="s">
        <v>162</v>
      </c>
      <c r="F94" s="191">
        <v>196.15799999999999</v>
      </c>
      <c r="H94" s="32"/>
    </row>
    <row r="95" spans="2:8" s="1" customFormat="1" ht="16.899999999999999" customHeight="1" x14ac:dyDescent="0.2">
      <c r="B95" s="32"/>
      <c r="C95" s="190" t="s">
        <v>722</v>
      </c>
      <c r="D95" s="190" t="s">
        <v>723</v>
      </c>
      <c r="E95" s="17" t="s">
        <v>162</v>
      </c>
      <c r="F95" s="191">
        <v>196.15799999999999</v>
      </c>
      <c r="H95" s="32"/>
    </row>
    <row r="96" spans="2:8" s="1" customFormat="1" ht="16.899999999999999" customHeight="1" x14ac:dyDescent="0.2">
      <c r="B96" s="32"/>
      <c r="C96" s="190" t="s">
        <v>726</v>
      </c>
      <c r="D96" s="190" t="s">
        <v>727</v>
      </c>
      <c r="E96" s="17" t="s">
        <v>162</v>
      </c>
      <c r="F96" s="191">
        <v>196.15799999999999</v>
      </c>
      <c r="H96" s="32"/>
    </row>
    <row r="97" spans="2:8" s="1" customFormat="1" ht="16.899999999999999" customHeight="1" x14ac:dyDescent="0.2">
      <c r="B97" s="32"/>
      <c r="C97" s="190" t="s">
        <v>730</v>
      </c>
      <c r="D97" s="190" t="s">
        <v>731</v>
      </c>
      <c r="E97" s="17" t="s">
        <v>162</v>
      </c>
      <c r="F97" s="191">
        <v>196.15799999999999</v>
      </c>
      <c r="H97" s="32"/>
    </row>
    <row r="98" spans="2:8" s="1" customFormat="1" ht="16.899999999999999" customHeight="1" x14ac:dyDescent="0.2">
      <c r="B98" s="32"/>
      <c r="C98" s="190" t="s">
        <v>734</v>
      </c>
      <c r="D98" s="190" t="s">
        <v>735</v>
      </c>
      <c r="E98" s="17" t="s">
        <v>162</v>
      </c>
      <c r="F98" s="191">
        <v>196.15799999999999</v>
      </c>
      <c r="H98" s="32"/>
    </row>
    <row r="99" spans="2:8" s="1" customFormat="1" ht="22.5" x14ac:dyDescent="0.2">
      <c r="B99" s="32"/>
      <c r="C99" s="190" t="s">
        <v>748</v>
      </c>
      <c r="D99" s="190" t="s">
        <v>749</v>
      </c>
      <c r="E99" s="17" t="s">
        <v>162</v>
      </c>
      <c r="F99" s="191">
        <v>51.36</v>
      </c>
      <c r="H99" s="32"/>
    </row>
    <row r="100" spans="2:8" s="1" customFormat="1" ht="16.899999999999999" customHeight="1" x14ac:dyDescent="0.2">
      <c r="B100" s="32"/>
      <c r="C100" s="186" t="s">
        <v>108</v>
      </c>
      <c r="D100" s="187" t="s">
        <v>1</v>
      </c>
      <c r="E100" s="188" t="s">
        <v>1</v>
      </c>
      <c r="F100" s="189">
        <v>70.84</v>
      </c>
      <c r="H100" s="32"/>
    </row>
    <row r="101" spans="2:8" s="1" customFormat="1" ht="16.899999999999999" customHeight="1" x14ac:dyDescent="0.2">
      <c r="B101" s="32"/>
      <c r="C101" s="190" t="s">
        <v>1</v>
      </c>
      <c r="D101" s="190" t="s">
        <v>756</v>
      </c>
      <c r="E101" s="17" t="s">
        <v>1</v>
      </c>
      <c r="F101" s="191">
        <v>70.84</v>
      </c>
      <c r="H101" s="32"/>
    </row>
    <row r="102" spans="2:8" s="1" customFormat="1" ht="16.899999999999999" customHeight="1" x14ac:dyDescent="0.2">
      <c r="B102" s="32"/>
      <c r="C102" s="190" t="s">
        <v>108</v>
      </c>
      <c r="D102" s="190" t="s">
        <v>232</v>
      </c>
      <c r="E102" s="17" t="s">
        <v>1</v>
      </c>
      <c r="F102" s="191">
        <v>70.84</v>
      </c>
      <c r="H102" s="32"/>
    </row>
    <row r="103" spans="2:8" s="1" customFormat="1" ht="16.899999999999999" customHeight="1" x14ac:dyDescent="0.2">
      <c r="B103" s="32"/>
      <c r="C103" s="192" t="s">
        <v>795</v>
      </c>
      <c r="H103" s="32"/>
    </row>
    <row r="104" spans="2:8" s="1" customFormat="1" ht="16.899999999999999" customHeight="1" x14ac:dyDescent="0.2">
      <c r="B104" s="32"/>
      <c r="C104" s="190" t="s">
        <v>752</v>
      </c>
      <c r="D104" s="190" t="s">
        <v>753</v>
      </c>
      <c r="E104" s="17" t="s">
        <v>162</v>
      </c>
      <c r="F104" s="191">
        <v>144.798</v>
      </c>
      <c r="H104" s="32"/>
    </row>
    <row r="105" spans="2:8" s="1" customFormat="1" ht="16.899999999999999" customHeight="1" x14ac:dyDescent="0.2">
      <c r="B105" s="32"/>
      <c r="C105" s="190" t="s">
        <v>714</v>
      </c>
      <c r="D105" s="190" t="s">
        <v>715</v>
      </c>
      <c r="E105" s="17" t="s">
        <v>162</v>
      </c>
      <c r="F105" s="191">
        <v>196.15799999999999</v>
      </c>
      <c r="H105" s="32"/>
    </row>
    <row r="106" spans="2:8" s="1" customFormat="1" ht="16.899999999999999" customHeight="1" x14ac:dyDescent="0.2">
      <c r="B106" s="32"/>
      <c r="C106" s="190" t="s">
        <v>718</v>
      </c>
      <c r="D106" s="190" t="s">
        <v>719</v>
      </c>
      <c r="E106" s="17" t="s">
        <v>162</v>
      </c>
      <c r="F106" s="191">
        <v>196.15799999999999</v>
      </c>
      <c r="H106" s="32"/>
    </row>
    <row r="107" spans="2:8" s="1" customFormat="1" ht="16.899999999999999" customHeight="1" x14ac:dyDescent="0.2">
      <c r="B107" s="32"/>
      <c r="C107" s="190" t="s">
        <v>722</v>
      </c>
      <c r="D107" s="190" t="s">
        <v>723</v>
      </c>
      <c r="E107" s="17" t="s">
        <v>162</v>
      </c>
      <c r="F107" s="191">
        <v>196.15799999999999</v>
      </c>
      <c r="H107" s="32"/>
    </row>
    <row r="108" spans="2:8" s="1" customFormat="1" ht="16.899999999999999" customHeight="1" x14ac:dyDescent="0.2">
      <c r="B108" s="32"/>
      <c r="C108" s="190" t="s">
        <v>726</v>
      </c>
      <c r="D108" s="190" t="s">
        <v>727</v>
      </c>
      <c r="E108" s="17" t="s">
        <v>162</v>
      </c>
      <c r="F108" s="191">
        <v>196.15799999999999</v>
      </c>
      <c r="H108" s="32"/>
    </row>
    <row r="109" spans="2:8" s="1" customFormat="1" ht="16.899999999999999" customHeight="1" x14ac:dyDescent="0.2">
      <c r="B109" s="32"/>
      <c r="C109" s="190" t="s">
        <v>730</v>
      </c>
      <c r="D109" s="190" t="s">
        <v>731</v>
      </c>
      <c r="E109" s="17" t="s">
        <v>162</v>
      </c>
      <c r="F109" s="191">
        <v>196.15799999999999</v>
      </c>
      <c r="H109" s="32"/>
    </row>
    <row r="110" spans="2:8" s="1" customFormat="1" ht="16.899999999999999" customHeight="1" x14ac:dyDescent="0.2">
      <c r="B110" s="32"/>
      <c r="C110" s="190" t="s">
        <v>734</v>
      </c>
      <c r="D110" s="190" t="s">
        <v>735</v>
      </c>
      <c r="E110" s="17" t="s">
        <v>162</v>
      </c>
      <c r="F110" s="191">
        <v>196.15799999999999</v>
      </c>
      <c r="H110" s="32"/>
    </row>
    <row r="111" spans="2:8" s="1" customFormat="1" ht="16.899999999999999" customHeight="1" x14ac:dyDescent="0.2">
      <c r="B111" s="32"/>
      <c r="C111" s="186" t="s">
        <v>110</v>
      </c>
      <c r="D111" s="187" t="s">
        <v>1</v>
      </c>
      <c r="E111" s="188" t="s">
        <v>1</v>
      </c>
      <c r="F111" s="189">
        <v>1.5</v>
      </c>
      <c r="H111" s="32"/>
    </row>
    <row r="112" spans="2:8" s="1" customFormat="1" ht="16.899999999999999" customHeight="1" x14ac:dyDescent="0.2">
      <c r="B112" s="32"/>
      <c r="C112" s="190" t="s">
        <v>1</v>
      </c>
      <c r="D112" s="190" t="s">
        <v>234</v>
      </c>
      <c r="E112" s="17" t="s">
        <v>1</v>
      </c>
      <c r="F112" s="191">
        <v>1.5</v>
      </c>
      <c r="H112" s="32"/>
    </row>
    <row r="113" spans="2:8" s="1" customFormat="1" ht="16.899999999999999" customHeight="1" x14ac:dyDescent="0.2">
      <c r="B113" s="32"/>
      <c r="C113" s="190" t="s">
        <v>110</v>
      </c>
      <c r="D113" s="190" t="s">
        <v>232</v>
      </c>
      <c r="E113" s="17" t="s">
        <v>1</v>
      </c>
      <c r="F113" s="191">
        <v>1.5</v>
      </c>
      <c r="H113" s="32"/>
    </row>
    <row r="114" spans="2:8" s="1" customFormat="1" ht="16.899999999999999" customHeight="1" x14ac:dyDescent="0.2">
      <c r="B114" s="32"/>
      <c r="C114" s="192" t="s">
        <v>795</v>
      </c>
      <c r="H114" s="32"/>
    </row>
    <row r="115" spans="2:8" s="1" customFormat="1" ht="16.899999999999999" customHeight="1" x14ac:dyDescent="0.2">
      <c r="B115" s="32"/>
      <c r="C115" s="190" t="s">
        <v>228</v>
      </c>
      <c r="D115" s="190" t="s">
        <v>229</v>
      </c>
      <c r="E115" s="17" t="s">
        <v>182</v>
      </c>
      <c r="F115" s="191">
        <v>6</v>
      </c>
      <c r="H115" s="32"/>
    </row>
    <row r="116" spans="2:8" s="1" customFormat="1" ht="16.899999999999999" customHeight="1" x14ac:dyDescent="0.2">
      <c r="B116" s="32"/>
      <c r="C116" s="190" t="s">
        <v>326</v>
      </c>
      <c r="D116" s="190" t="s">
        <v>327</v>
      </c>
      <c r="E116" s="17" t="s">
        <v>182</v>
      </c>
      <c r="F116" s="191">
        <v>1.5</v>
      </c>
      <c r="H116" s="32"/>
    </row>
    <row r="117" spans="2:8" s="1" customFormat="1" ht="16.899999999999999" customHeight="1" x14ac:dyDescent="0.2">
      <c r="B117" s="32"/>
      <c r="C117" s="190" t="s">
        <v>336</v>
      </c>
      <c r="D117" s="190" t="s">
        <v>337</v>
      </c>
      <c r="E117" s="17" t="s">
        <v>182</v>
      </c>
      <c r="F117" s="191">
        <v>1.5</v>
      </c>
      <c r="H117" s="32"/>
    </row>
    <row r="118" spans="2:8" s="1" customFormat="1" ht="16.899999999999999" customHeight="1" x14ac:dyDescent="0.2">
      <c r="B118" s="32"/>
      <c r="C118" s="186" t="s">
        <v>112</v>
      </c>
      <c r="D118" s="187" t="s">
        <v>1</v>
      </c>
      <c r="E118" s="188" t="s">
        <v>1</v>
      </c>
      <c r="F118" s="189">
        <v>6</v>
      </c>
      <c r="H118" s="32"/>
    </row>
    <row r="119" spans="2:8" s="1" customFormat="1" ht="16.899999999999999" customHeight="1" x14ac:dyDescent="0.2">
      <c r="B119" s="32"/>
      <c r="C119" s="190" t="s">
        <v>1</v>
      </c>
      <c r="D119" s="190" t="s">
        <v>231</v>
      </c>
      <c r="E119" s="17" t="s">
        <v>1</v>
      </c>
      <c r="F119" s="191">
        <v>4.5</v>
      </c>
      <c r="H119" s="32"/>
    </row>
    <row r="120" spans="2:8" s="1" customFormat="1" ht="16.899999999999999" customHeight="1" x14ac:dyDescent="0.2">
      <c r="B120" s="32"/>
      <c r="C120" s="190" t="s">
        <v>1</v>
      </c>
      <c r="D120" s="190" t="s">
        <v>234</v>
      </c>
      <c r="E120" s="17" t="s">
        <v>1</v>
      </c>
      <c r="F120" s="191">
        <v>1.5</v>
      </c>
      <c r="H120" s="32"/>
    </row>
    <row r="121" spans="2:8" s="1" customFormat="1" ht="16.899999999999999" customHeight="1" x14ac:dyDescent="0.2">
      <c r="B121" s="32"/>
      <c r="C121" s="190" t="s">
        <v>112</v>
      </c>
      <c r="D121" s="190" t="s">
        <v>172</v>
      </c>
      <c r="E121" s="17" t="s">
        <v>1</v>
      </c>
      <c r="F121" s="191">
        <v>6</v>
      </c>
      <c r="H121" s="32"/>
    </row>
    <row r="122" spans="2:8" s="1" customFormat="1" ht="16.899999999999999" customHeight="1" x14ac:dyDescent="0.2">
      <c r="B122" s="32"/>
      <c r="C122" s="192" t="s">
        <v>795</v>
      </c>
      <c r="H122" s="32"/>
    </row>
    <row r="123" spans="2:8" s="1" customFormat="1" ht="16.899999999999999" customHeight="1" x14ac:dyDescent="0.2">
      <c r="B123" s="32"/>
      <c r="C123" s="190" t="s">
        <v>228</v>
      </c>
      <c r="D123" s="190" t="s">
        <v>229</v>
      </c>
      <c r="E123" s="17" t="s">
        <v>182</v>
      </c>
      <c r="F123" s="191">
        <v>6</v>
      </c>
      <c r="H123" s="32"/>
    </row>
    <row r="124" spans="2:8" s="1" customFormat="1" ht="16.899999999999999" customHeight="1" x14ac:dyDescent="0.2">
      <c r="B124" s="32"/>
      <c r="C124" s="190" t="s">
        <v>168</v>
      </c>
      <c r="D124" s="190" t="s">
        <v>169</v>
      </c>
      <c r="E124" s="17" t="s">
        <v>162</v>
      </c>
      <c r="F124" s="191">
        <v>1.2</v>
      </c>
      <c r="H124" s="32"/>
    </row>
    <row r="125" spans="2:8" s="1" customFormat="1" ht="16.899999999999999" customHeight="1" x14ac:dyDescent="0.2">
      <c r="B125" s="32"/>
      <c r="C125" s="186" t="s">
        <v>114</v>
      </c>
      <c r="D125" s="187" t="s">
        <v>1</v>
      </c>
      <c r="E125" s="188" t="s">
        <v>1</v>
      </c>
      <c r="F125" s="189">
        <v>4.5</v>
      </c>
      <c r="H125" s="32"/>
    </row>
    <row r="126" spans="2:8" s="1" customFormat="1" ht="16.899999999999999" customHeight="1" x14ac:dyDescent="0.2">
      <c r="B126" s="32"/>
      <c r="C126" s="190" t="s">
        <v>1</v>
      </c>
      <c r="D126" s="190" t="s">
        <v>231</v>
      </c>
      <c r="E126" s="17" t="s">
        <v>1</v>
      </c>
      <c r="F126" s="191">
        <v>4.5</v>
      </c>
      <c r="H126" s="32"/>
    </row>
    <row r="127" spans="2:8" s="1" customFormat="1" ht="16.899999999999999" customHeight="1" x14ac:dyDescent="0.2">
      <c r="B127" s="32"/>
      <c r="C127" s="190" t="s">
        <v>114</v>
      </c>
      <c r="D127" s="190" t="s">
        <v>232</v>
      </c>
      <c r="E127" s="17" t="s">
        <v>1</v>
      </c>
      <c r="F127" s="191">
        <v>4.5</v>
      </c>
      <c r="H127" s="32"/>
    </row>
    <row r="128" spans="2:8" s="1" customFormat="1" ht="16.899999999999999" customHeight="1" x14ac:dyDescent="0.2">
      <c r="B128" s="32"/>
      <c r="C128" s="192" t="s">
        <v>795</v>
      </c>
      <c r="H128" s="32"/>
    </row>
    <row r="129" spans="2:8" s="1" customFormat="1" ht="16.899999999999999" customHeight="1" x14ac:dyDescent="0.2">
      <c r="B129" s="32"/>
      <c r="C129" s="190" t="s">
        <v>228</v>
      </c>
      <c r="D129" s="190" t="s">
        <v>229</v>
      </c>
      <c r="E129" s="17" t="s">
        <v>182</v>
      </c>
      <c r="F129" s="191">
        <v>6</v>
      </c>
      <c r="H129" s="32"/>
    </row>
    <row r="130" spans="2:8" s="1" customFormat="1" ht="16.899999999999999" customHeight="1" x14ac:dyDescent="0.2">
      <c r="B130" s="32"/>
      <c r="C130" s="190" t="s">
        <v>351</v>
      </c>
      <c r="D130" s="190" t="s">
        <v>352</v>
      </c>
      <c r="E130" s="17" t="s">
        <v>182</v>
      </c>
      <c r="F130" s="191">
        <v>4.5</v>
      </c>
      <c r="H130" s="32"/>
    </row>
    <row r="131" spans="2:8" s="1" customFormat="1" ht="22.5" x14ac:dyDescent="0.2">
      <c r="B131" s="32"/>
      <c r="C131" s="190" t="s">
        <v>355</v>
      </c>
      <c r="D131" s="190" t="s">
        <v>356</v>
      </c>
      <c r="E131" s="17" t="s">
        <v>182</v>
      </c>
      <c r="F131" s="191">
        <v>4.5</v>
      </c>
      <c r="H131" s="32"/>
    </row>
    <row r="132" spans="2:8" s="1" customFormat="1" ht="16.899999999999999" customHeight="1" x14ac:dyDescent="0.2">
      <c r="B132" s="32"/>
      <c r="C132" s="190" t="s">
        <v>373</v>
      </c>
      <c r="D132" s="190" t="s">
        <v>374</v>
      </c>
      <c r="E132" s="17" t="s">
        <v>182</v>
      </c>
      <c r="F132" s="191">
        <v>4.5</v>
      </c>
      <c r="H132" s="32"/>
    </row>
    <row r="133" spans="2:8" s="1" customFormat="1" ht="16.899999999999999" customHeight="1" x14ac:dyDescent="0.2">
      <c r="B133" s="32"/>
      <c r="C133" s="190" t="s">
        <v>377</v>
      </c>
      <c r="D133" s="190" t="s">
        <v>378</v>
      </c>
      <c r="E133" s="17" t="s">
        <v>182</v>
      </c>
      <c r="F133" s="191">
        <v>4.5</v>
      </c>
      <c r="H133" s="32"/>
    </row>
    <row r="134" spans="2:8" s="1" customFormat="1" ht="7.35" customHeight="1" x14ac:dyDescent="0.2">
      <c r="B134" s="44"/>
      <c r="C134" s="45"/>
      <c r="D134" s="45"/>
      <c r="E134" s="45"/>
      <c r="F134" s="45"/>
      <c r="G134" s="45"/>
      <c r="H134" s="32"/>
    </row>
    <row r="135" spans="2:8" s="1" customFormat="1" x14ac:dyDescent="0.2"/>
  </sheetData>
  <sheetProtection algorithmName="SHA-512" hashValue="1JT1n8WEWgd09rEbUofpQs2bemqSajp6n8cj3kgFX9sUH5Cbdg4t+7yScjuSkSQRJyIa+yuU7HFuvoinZ6fymg==" saltValue="yZieeTvqrbvu4D58GijNa3dqljlXL4+rtNKwhjFcXq+Ut0abzK3vPJvWAUFqMdIrVuRtfAqLj6sKPXVAIjMfP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8932-302C-4D34-A581-11DEA454DB47}">
  <sheetPr>
    <pageSetUpPr fitToPage="1"/>
  </sheetPr>
  <dimension ref="A1:K222"/>
  <sheetViews>
    <sheetView showGridLines="0" topLeftCell="A52" zoomScale="110" zoomScaleNormal="110" workbookViewId="0">
      <selection activeCell="C72" sqref="C72:J72"/>
    </sheetView>
  </sheetViews>
  <sheetFormatPr defaultRowHeight="11.25" x14ac:dyDescent="0.2"/>
  <cols>
    <col min="1" max="1" width="8.33203125" style="194" customWidth="1"/>
    <col min="2" max="2" width="1.6640625" style="194" customWidth="1"/>
    <col min="3" max="4" width="5" style="194" customWidth="1"/>
    <col min="5" max="5" width="11.6640625" style="194" customWidth="1"/>
    <col min="6" max="6" width="9.1640625" style="194" customWidth="1"/>
    <col min="7" max="7" width="5" style="194" customWidth="1"/>
    <col min="8" max="8" width="77.83203125" style="194" customWidth="1"/>
    <col min="9" max="10" width="20" style="194" customWidth="1"/>
    <col min="11" max="11" width="1.6640625" style="194" customWidth="1"/>
  </cols>
  <sheetData>
    <row r="1" spans="2:11" customFormat="1" ht="37.5" customHeight="1" x14ac:dyDescent="0.2"/>
    <row r="2" spans="2:11" customFormat="1" ht="7.5" customHeight="1" x14ac:dyDescent="0.2">
      <c r="B2" s="214"/>
      <c r="C2" s="213"/>
      <c r="D2" s="213"/>
      <c r="E2" s="213"/>
      <c r="F2" s="213"/>
      <c r="G2" s="213"/>
      <c r="H2" s="213"/>
      <c r="I2" s="213"/>
      <c r="J2" s="213"/>
      <c r="K2" s="212"/>
    </row>
    <row r="3" spans="2:11" s="269" customFormat="1" ht="45" customHeight="1" x14ac:dyDescent="0.2">
      <c r="B3" s="211"/>
      <c r="C3" s="315" t="s">
        <v>979</v>
      </c>
      <c r="D3" s="315"/>
      <c r="E3" s="315"/>
      <c r="F3" s="315"/>
      <c r="G3" s="315"/>
      <c r="H3" s="315"/>
      <c r="I3" s="315"/>
      <c r="J3" s="315"/>
      <c r="K3" s="208"/>
    </row>
    <row r="4" spans="2:11" customFormat="1" ht="25.5" customHeight="1" x14ac:dyDescent="0.3">
      <c r="B4" s="229"/>
      <c r="C4" s="318" t="s">
        <v>978</v>
      </c>
      <c r="D4" s="318"/>
      <c r="E4" s="318"/>
      <c r="F4" s="318"/>
      <c r="G4" s="318"/>
      <c r="H4" s="318"/>
      <c r="I4" s="318"/>
      <c r="J4" s="318"/>
      <c r="K4" s="224"/>
    </row>
    <row r="5" spans="2:11" customFormat="1" ht="5.25" customHeight="1" x14ac:dyDescent="0.2">
      <c r="B5" s="229"/>
      <c r="C5" s="266"/>
      <c r="D5" s="266"/>
      <c r="E5" s="266"/>
      <c r="F5" s="266"/>
      <c r="G5" s="266"/>
      <c r="H5" s="266"/>
      <c r="I5" s="266"/>
      <c r="J5" s="266"/>
      <c r="K5" s="224"/>
    </row>
    <row r="6" spans="2:11" customFormat="1" ht="15" customHeight="1" x14ac:dyDescent="0.2">
      <c r="B6" s="229"/>
      <c r="C6" s="312" t="s">
        <v>977</v>
      </c>
      <c r="D6" s="312"/>
      <c r="E6" s="312"/>
      <c r="F6" s="312"/>
      <c r="G6" s="312"/>
      <c r="H6" s="312"/>
      <c r="I6" s="312"/>
      <c r="J6" s="312"/>
      <c r="K6" s="224"/>
    </row>
    <row r="7" spans="2:11" customFormat="1" ht="15" customHeight="1" x14ac:dyDescent="0.2">
      <c r="B7" s="267"/>
      <c r="C7" s="312" t="s">
        <v>976</v>
      </c>
      <c r="D7" s="312"/>
      <c r="E7" s="312"/>
      <c r="F7" s="312"/>
      <c r="G7" s="312"/>
      <c r="H7" s="312"/>
      <c r="I7" s="312"/>
      <c r="J7" s="312"/>
      <c r="K7" s="224"/>
    </row>
    <row r="8" spans="2:11" customFormat="1" ht="12.75" customHeight="1" x14ac:dyDescent="0.2">
      <c r="B8" s="267"/>
      <c r="C8" s="222"/>
      <c r="D8" s="222"/>
      <c r="E8" s="222"/>
      <c r="F8" s="222"/>
      <c r="G8" s="222"/>
      <c r="H8" s="222"/>
      <c r="I8" s="222"/>
      <c r="J8" s="222"/>
      <c r="K8" s="224"/>
    </row>
    <row r="9" spans="2:11" customFormat="1" ht="15" customHeight="1" x14ac:dyDescent="0.2">
      <c r="B9" s="267"/>
      <c r="C9" s="312" t="s">
        <v>975</v>
      </c>
      <c r="D9" s="312"/>
      <c r="E9" s="312"/>
      <c r="F9" s="312"/>
      <c r="G9" s="312"/>
      <c r="H9" s="312"/>
      <c r="I9" s="312"/>
      <c r="J9" s="312"/>
      <c r="K9" s="224"/>
    </row>
    <row r="10" spans="2:11" customFormat="1" ht="15" customHeight="1" x14ac:dyDescent="0.2">
      <c r="B10" s="267"/>
      <c r="C10" s="222"/>
      <c r="D10" s="312" t="s">
        <v>974</v>
      </c>
      <c r="E10" s="312"/>
      <c r="F10" s="312"/>
      <c r="G10" s="312"/>
      <c r="H10" s="312"/>
      <c r="I10" s="312"/>
      <c r="J10" s="312"/>
      <c r="K10" s="224"/>
    </row>
    <row r="11" spans="2:11" customFormat="1" ht="15" customHeight="1" x14ac:dyDescent="0.2">
      <c r="B11" s="267"/>
      <c r="C11" s="264"/>
      <c r="D11" s="312" t="s">
        <v>973</v>
      </c>
      <c r="E11" s="312"/>
      <c r="F11" s="312"/>
      <c r="G11" s="312"/>
      <c r="H11" s="312"/>
      <c r="I11" s="312"/>
      <c r="J11" s="312"/>
      <c r="K11" s="224"/>
    </row>
    <row r="12" spans="2:11" customFormat="1" ht="15" customHeight="1" x14ac:dyDescent="0.2">
      <c r="B12" s="267"/>
      <c r="C12" s="264"/>
      <c r="D12" s="222"/>
      <c r="E12" s="222"/>
      <c r="F12" s="222"/>
      <c r="G12" s="222"/>
      <c r="H12" s="222"/>
      <c r="I12" s="222"/>
      <c r="J12" s="222"/>
      <c r="K12" s="224"/>
    </row>
    <row r="13" spans="2:11" customFormat="1" ht="15" customHeight="1" x14ac:dyDescent="0.2">
      <c r="B13" s="267"/>
      <c r="C13" s="264"/>
      <c r="D13" s="202" t="s">
        <v>972</v>
      </c>
      <c r="E13" s="222"/>
      <c r="F13" s="222"/>
      <c r="G13" s="222"/>
      <c r="H13" s="222"/>
      <c r="I13" s="222"/>
      <c r="J13" s="222"/>
      <c r="K13" s="224"/>
    </row>
    <row r="14" spans="2:11" customFormat="1" ht="12.75" customHeight="1" x14ac:dyDescent="0.2">
      <c r="B14" s="267"/>
      <c r="C14" s="264"/>
      <c r="D14" s="264"/>
      <c r="E14" s="264"/>
      <c r="F14" s="264"/>
      <c r="G14" s="264"/>
      <c r="H14" s="264"/>
      <c r="I14" s="264"/>
      <c r="J14" s="264"/>
      <c r="K14" s="224"/>
    </row>
    <row r="15" spans="2:11" customFormat="1" ht="15" customHeight="1" x14ac:dyDescent="0.2">
      <c r="B15" s="267"/>
      <c r="C15" s="264"/>
      <c r="D15" s="312" t="s">
        <v>971</v>
      </c>
      <c r="E15" s="312"/>
      <c r="F15" s="312"/>
      <c r="G15" s="312"/>
      <c r="H15" s="312"/>
      <c r="I15" s="312"/>
      <c r="J15" s="312"/>
      <c r="K15" s="224"/>
    </row>
    <row r="16" spans="2:11" customFormat="1" ht="15" customHeight="1" x14ac:dyDescent="0.2">
      <c r="B16" s="267"/>
      <c r="C16" s="264"/>
      <c r="D16" s="312" t="s">
        <v>970</v>
      </c>
      <c r="E16" s="312"/>
      <c r="F16" s="312"/>
      <c r="G16" s="312"/>
      <c r="H16" s="312"/>
      <c r="I16" s="312"/>
      <c r="J16" s="312"/>
      <c r="K16" s="224"/>
    </row>
    <row r="17" spans="2:11" customFormat="1" ht="15" customHeight="1" x14ac:dyDescent="0.2">
      <c r="B17" s="267"/>
      <c r="C17" s="264"/>
      <c r="D17" s="312" t="s">
        <v>969</v>
      </c>
      <c r="E17" s="312"/>
      <c r="F17" s="312"/>
      <c r="G17" s="312"/>
      <c r="H17" s="312"/>
      <c r="I17" s="312"/>
      <c r="J17" s="312"/>
      <c r="K17" s="224"/>
    </row>
    <row r="18" spans="2:11" customFormat="1" ht="15" customHeight="1" x14ac:dyDescent="0.2">
      <c r="B18" s="267"/>
      <c r="C18" s="264"/>
      <c r="D18" s="264"/>
      <c r="E18" s="268" t="s">
        <v>85</v>
      </c>
      <c r="F18" s="312" t="s">
        <v>968</v>
      </c>
      <c r="G18" s="312"/>
      <c r="H18" s="312"/>
      <c r="I18" s="312"/>
      <c r="J18" s="312"/>
      <c r="K18" s="224"/>
    </row>
    <row r="19" spans="2:11" customFormat="1" ht="15" customHeight="1" x14ac:dyDescent="0.2">
      <c r="B19" s="267"/>
      <c r="C19" s="264"/>
      <c r="D19" s="264"/>
      <c r="E19" s="268" t="s">
        <v>806</v>
      </c>
      <c r="F19" s="312" t="s">
        <v>967</v>
      </c>
      <c r="G19" s="312"/>
      <c r="H19" s="312"/>
      <c r="I19" s="312"/>
      <c r="J19" s="312"/>
      <c r="K19" s="224"/>
    </row>
    <row r="20" spans="2:11" customFormat="1" ht="15" customHeight="1" x14ac:dyDescent="0.2">
      <c r="B20" s="267"/>
      <c r="C20" s="264"/>
      <c r="D20" s="264"/>
      <c r="E20" s="268" t="s">
        <v>808</v>
      </c>
      <c r="F20" s="312" t="s">
        <v>807</v>
      </c>
      <c r="G20" s="312"/>
      <c r="H20" s="312"/>
      <c r="I20" s="312"/>
      <c r="J20" s="312"/>
      <c r="K20" s="224"/>
    </row>
    <row r="21" spans="2:11" customFormat="1" ht="15" customHeight="1" x14ac:dyDescent="0.2">
      <c r="B21" s="267"/>
      <c r="C21" s="264"/>
      <c r="D21" s="264"/>
      <c r="E21" s="268" t="s">
        <v>804</v>
      </c>
      <c r="F21" s="312" t="s">
        <v>803</v>
      </c>
      <c r="G21" s="312"/>
      <c r="H21" s="312"/>
      <c r="I21" s="312"/>
      <c r="J21" s="312"/>
      <c r="K21" s="224"/>
    </row>
    <row r="22" spans="2:11" customFormat="1" ht="15" customHeight="1" x14ac:dyDescent="0.2">
      <c r="B22" s="267"/>
      <c r="C22" s="264"/>
      <c r="D22" s="264"/>
      <c r="E22" s="268" t="s">
        <v>802</v>
      </c>
      <c r="F22" s="312" t="s">
        <v>966</v>
      </c>
      <c r="G22" s="312"/>
      <c r="H22" s="312"/>
      <c r="I22" s="312"/>
      <c r="J22" s="312"/>
      <c r="K22" s="224"/>
    </row>
    <row r="23" spans="2:11" customFormat="1" ht="15" customHeight="1" x14ac:dyDescent="0.2">
      <c r="B23" s="267"/>
      <c r="C23" s="264"/>
      <c r="D23" s="264"/>
      <c r="E23" s="268" t="s">
        <v>861</v>
      </c>
      <c r="F23" s="312" t="s">
        <v>965</v>
      </c>
      <c r="G23" s="312"/>
      <c r="H23" s="312"/>
      <c r="I23" s="312"/>
      <c r="J23" s="312"/>
      <c r="K23" s="224"/>
    </row>
    <row r="24" spans="2:11" customFormat="1" ht="12.75" customHeight="1" x14ac:dyDescent="0.2">
      <c r="B24" s="267"/>
      <c r="C24" s="264"/>
      <c r="D24" s="264"/>
      <c r="E24" s="264"/>
      <c r="F24" s="264"/>
      <c r="G24" s="264"/>
      <c r="H24" s="264"/>
      <c r="I24" s="264"/>
      <c r="J24" s="264"/>
      <c r="K24" s="224"/>
    </row>
    <row r="25" spans="2:11" customFormat="1" ht="15" customHeight="1" x14ac:dyDescent="0.2">
      <c r="B25" s="267"/>
      <c r="C25" s="312" t="s">
        <v>964</v>
      </c>
      <c r="D25" s="312"/>
      <c r="E25" s="312"/>
      <c r="F25" s="312"/>
      <c r="G25" s="312"/>
      <c r="H25" s="312"/>
      <c r="I25" s="312"/>
      <c r="J25" s="312"/>
      <c r="K25" s="224"/>
    </row>
    <row r="26" spans="2:11" customFormat="1" ht="15" customHeight="1" x14ac:dyDescent="0.2">
      <c r="B26" s="267"/>
      <c r="C26" s="312" t="s">
        <v>963</v>
      </c>
      <c r="D26" s="312"/>
      <c r="E26" s="312"/>
      <c r="F26" s="312"/>
      <c r="G26" s="312"/>
      <c r="H26" s="312"/>
      <c r="I26" s="312"/>
      <c r="J26" s="312"/>
      <c r="K26" s="224"/>
    </row>
    <row r="27" spans="2:11" customFormat="1" ht="15" customHeight="1" x14ac:dyDescent="0.2">
      <c r="B27" s="267"/>
      <c r="C27" s="222"/>
      <c r="D27" s="312" t="s">
        <v>962</v>
      </c>
      <c r="E27" s="312"/>
      <c r="F27" s="312"/>
      <c r="G27" s="312"/>
      <c r="H27" s="312"/>
      <c r="I27" s="312"/>
      <c r="J27" s="312"/>
      <c r="K27" s="224"/>
    </row>
    <row r="28" spans="2:11" customFormat="1" ht="15" customHeight="1" x14ac:dyDescent="0.2">
      <c r="B28" s="267"/>
      <c r="C28" s="264"/>
      <c r="D28" s="312" t="s">
        <v>961</v>
      </c>
      <c r="E28" s="312"/>
      <c r="F28" s="312"/>
      <c r="G28" s="312"/>
      <c r="H28" s="312"/>
      <c r="I28" s="312"/>
      <c r="J28" s="312"/>
      <c r="K28" s="224"/>
    </row>
    <row r="29" spans="2:11" customFormat="1" ht="12.75" customHeight="1" x14ac:dyDescent="0.2">
      <c r="B29" s="267"/>
      <c r="C29" s="264"/>
      <c r="D29" s="264"/>
      <c r="E29" s="264"/>
      <c r="F29" s="264"/>
      <c r="G29" s="264"/>
      <c r="H29" s="264"/>
      <c r="I29" s="264"/>
      <c r="J29" s="264"/>
      <c r="K29" s="224"/>
    </row>
    <row r="30" spans="2:11" customFormat="1" ht="15" customHeight="1" x14ac:dyDescent="0.2">
      <c r="B30" s="267"/>
      <c r="C30" s="264"/>
      <c r="D30" s="312" t="s">
        <v>960</v>
      </c>
      <c r="E30" s="312"/>
      <c r="F30" s="312"/>
      <c r="G30" s="312"/>
      <c r="H30" s="312"/>
      <c r="I30" s="312"/>
      <c r="J30" s="312"/>
      <c r="K30" s="224"/>
    </row>
    <row r="31" spans="2:11" customFormat="1" ht="15" customHeight="1" x14ac:dyDescent="0.2">
      <c r="B31" s="267"/>
      <c r="C31" s="264"/>
      <c r="D31" s="312" t="s">
        <v>959</v>
      </c>
      <c r="E31" s="312"/>
      <c r="F31" s="312"/>
      <c r="G31" s="312"/>
      <c r="H31" s="312"/>
      <c r="I31" s="312"/>
      <c r="J31" s="312"/>
      <c r="K31" s="224"/>
    </row>
    <row r="32" spans="2:11" customFormat="1" ht="12.75" customHeight="1" x14ac:dyDescent="0.2">
      <c r="B32" s="267"/>
      <c r="C32" s="264"/>
      <c r="D32" s="264"/>
      <c r="E32" s="264"/>
      <c r="F32" s="264"/>
      <c r="G32" s="264"/>
      <c r="H32" s="264"/>
      <c r="I32" s="264"/>
      <c r="J32" s="264"/>
      <c r="K32" s="224"/>
    </row>
    <row r="33" spans="2:11" customFormat="1" ht="15" customHeight="1" x14ac:dyDescent="0.2">
      <c r="B33" s="267"/>
      <c r="C33" s="264"/>
      <c r="D33" s="312" t="s">
        <v>958</v>
      </c>
      <c r="E33" s="312"/>
      <c r="F33" s="312"/>
      <c r="G33" s="312"/>
      <c r="H33" s="312"/>
      <c r="I33" s="312"/>
      <c r="J33" s="312"/>
      <c r="K33" s="224"/>
    </row>
    <row r="34" spans="2:11" customFormat="1" ht="15" customHeight="1" x14ac:dyDescent="0.2">
      <c r="B34" s="267"/>
      <c r="C34" s="264"/>
      <c r="D34" s="312" t="s">
        <v>957</v>
      </c>
      <c r="E34" s="312"/>
      <c r="F34" s="312"/>
      <c r="G34" s="312"/>
      <c r="H34" s="312"/>
      <c r="I34" s="312"/>
      <c r="J34" s="312"/>
      <c r="K34" s="224"/>
    </row>
    <row r="35" spans="2:11" customFormat="1" ht="15" customHeight="1" x14ac:dyDescent="0.2">
      <c r="B35" s="267"/>
      <c r="C35" s="264"/>
      <c r="D35" s="312" t="s">
        <v>956</v>
      </c>
      <c r="E35" s="312"/>
      <c r="F35" s="312"/>
      <c r="G35" s="312"/>
      <c r="H35" s="312"/>
      <c r="I35" s="312"/>
      <c r="J35" s="312"/>
      <c r="K35" s="224"/>
    </row>
    <row r="36" spans="2:11" customFormat="1" ht="15" customHeight="1" x14ac:dyDescent="0.2">
      <c r="B36" s="267"/>
      <c r="C36" s="264"/>
      <c r="D36" s="222"/>
      <c r="E36" s="202" t="s">
        <v>142</v>
      </c>
      <c r="F36" s="222"/>
      <c r="G36" s="312" t="s">
        <v>955</v>
      </c>
      <c r="H36" s="312"/>
      <c r="I36" s="312"/>
      <c r="J36" s="312"/>
      <c r="K36" s="224"/>
    </row>
    <row r="37" spans="2:11" customFormat="1" ht="30.75" customHeight="1" x14ac:dyDescent="0.2">
      <c r="B37" s="267"/>
      <c r="C37" s="264"/>
      <c r="D37" s="222"/>
      <c r="E37" s="202" t="s">
        <v>954</v>
      </c>
      <c r="F37" s="222"/>
      <c r="G37" s="312" t="s">
        <v>953</v>
      </c>
      <c r="H37" s="312"/>
      <c r="I37" s="312"/>
      <c r="J37" s="312"/>
      <c r="K37" s="224"/>
    </row>
    <row r="38" spans="2:11" customFormat="1" ht="15" customHeight="1" x14ac:dyDescent="0.2">
      <c r="B38" s="267"/>
      <c r="C38" s="264"/>
      <c r="D38" s="222"/>
      <c r="E38" s="202" t="s">
        <v>59</v>
      </c>
      <c r="F38" s="222"/>
      <c r="G38" s="312" t="s">
        <v>952</v>
      </c>
      <c r="H38" s="312"/>
      <c r="I38" s="312"/>
      <c r="J38" s="312"/>
      <c r="K38" s="224"/>
    </row>
    <row r="39" spans="2:11" customFormat="1" ht="15" customHeight="1" x14ac:dyDescent="0.2">
      <c r="B39" s="267"/>
      <c r="C39" s="264"/>
      <c r="D39" s="222"/>
      <c r="E39" s="202" t="s">
        <v>60</v>
      </c>
      <c r="F39" s="222"/>
      <c r="G39" s="312" t="s">
        <v>951</v>
      </c>
      <c r="H39" s="312"/>
      <c r="I39" s="312"/>
      <c r="J39" s="312"/>
      <c r="K39" s="224"/>
    </row>
    <row r="40" spans="2:11" customFormat="1" ht="15" customHeight="1" x14ac:dyDescent="0.2">
      <c r="B40" s="267"/>
      <c r="C40" s="264"/>
      <c r="D40" s="222"/>
      <c r="E40" s="202" t="s">
        <v>143</v>
      </c>
      <c r="F40" s="222"/>
      <c r="G40" s="312" t="s">
        <v>849</v>
      </c>
      <c r="H40" s="312"/>
      <c r="I40" s="312"/>
      <c r="J40" s="312"/>
      <c r="K40" s="224"/>
    </row>
    <row r="41" spans="2:11" customFormat="1" ht="15" customHeight="1" x14ac:dyDescent="0.2">
      <c r="B41" s="267"/>
      <c r="C41" s="264"/>
      <c r="D41" s="222"/>
      <c r="E41" s="202" t="s">
        <v>144</v>
      </c>
      <c r="F41" s="222"/>
      <c r="G41" s="312" t="s">
        <v>950</v>
      </c>
      <c r="H41" s="312"/>
      <c r="I41" s="312"/>
      <c r="J41" s="312"/>
      <c r="K41" s="224"/>
    </row>
    <row r="42" spans="2:11" customFormat="1" ht="15" customHeight="1" x14ac:dyDescent="0.2">
      <c r="B42" s="267"/>
      <c r="C42" s="264"/>
      <c r="D42" s="222"/>
      <c r="E42" s="202" t="s">
        <v>949</v>
      </c>
      <c r="F42" s="222"/>
      <c r="G42" s="312" t="s">
        <v>948</v>
      </c>
      <c r="H42" s="312"/>
      <c r="I42" s="312"/>
      <c r="J42" s="312"/>
      <c r="K42" s="224"/>
    </row>
    <row r="43" spans="2:11" customFormat="1" ht="15" customHeight="1" x14ac:dyDescent="0.2">
      <c r="B43" s="267"/>
      <c r="C43" s="264"/>
      <c r="D43" s="222"/>
      <c r="E43" s="202"/>
      <c r="F43" s="222"/>
      <c r="G43" s="312" t="s">
        <v>947</v>
      </c>
      <c r="H43" s="312"/>
      <c r="I43" s="312"/>
      <c r="J43" s="312"/>
      <c r="K43" s="224"/>
    </row>
    <row r="44" spans="2:11" customFormat="1" ht="15" customHeight="1" x14ac:dyDescent="0.2">
      <c r="B44" s="267"/>
      <c r="C44" s="264"/>
      <c r="D44" s="222"/>
      <c r="E44" s="202" t="s">
        <v>946</v>
      </c>
      <c r="F44" s="222"/>
      <c r="G44" s="312" t="s">
        <v>945</v>
      </c>
      <c r="H44" s="312"/>
      <c r="I44" s="312"/>
      <c r="J44" s="312"/>
      <c r="K44" s="224"/>
    </row>
    <row r="45" spans="2:11" customFormat="1" ht="15" customHeight="1" x14ac:dyDescent="0.2">
      <c r="B45" s="267"/>
      <c r="C45" s="264"/>
      <c r="D45" s="222"/>
      <c r="E45" s="202" t="s">
        <v>146</v>
      </c>
      <c r="F45" s="222"/>
      <c r="G45" s="312" t="s">
        <v>944</v>
      </c>
      <c r="H45" s="312"/>
      <c r="I45" s="312"/>
      <c r="J45" s="312"/>
      <c r="K45" s="224"/>
    </row>
    <row r="46" spans="2:11" customFormat="1" ht="12.75" customHeight="1" x14ac:dyDescent="0.2">
      <c r="B46" s="267"/>
      <c r="C46" s="264"/>
      <c r="D46" s="222"/>
      <c r="E46" s="222"/>
      <c r="F46" s="222"/>
      <c r="G46" s="222"/>
      <c r="H46" s="222"/>
      <c r="I46" s="222"/>
      <c r="J46" s="222"/>
      <c r="K46" s="224"/>
    </row>
    <row r="47" spans="2:11" customFormat="1" ht="15" customHeight="1" x14ac:dyDescent="0.2">
      <c r="B47" s="267"/>
      <c r="C47" s="264"/>
      <c r="D47" s="312" t="s">
        <v>943</v>
      </c>
      <c r="E47" s="312"/>
      <c r="F47" s="312"/>
      <c r="G47" s="312"/>
      <c r="H47" s="312"/>
      <c r="I47" s="312"/>
      <c r="J47" s="312"/>
      <c r="K47" s="224"/>
    </row>
    <row r="48" spans="2:11" customFormat="1" ht="15" customHeight="1" x14ac:dyDescent="0.2">
      <c r="B48" s="267"/>
      <c r="C48" s="264"/>
      <c r="D48" s="264"/>
      <c r="E48" s="312" t="s">
        <v>942</v>
      </c>
      <c r="F48" s="312"/>
      <c r="G48" s="312"/>
      <c r="H48" s="312"/>
      <c r="I48" s="312"/>
      <c r="J48" s="312"/>
      <c r="K48" s="224"/>
    </row>
    <row r="49" spans="2:11" customFormat="1" ht="15" customHeight="1" x14ac:dyDescent="0.2">
      <c r="B49" s="267"/>
      <c r="C49" s="264"/>
      <c r="D49" s="264"/>
      <c r="E49" s="312" t="s">
        <v>941</v>
      </c>
      <c r="F49" s="312"/>
      <c r="G49" s="312"/>
      <c r="H49" s="312"/>
      <c r="I49" s="312"/>
      <c r="J49" s="312"/>
      <c r="K49" s="224"/>
    </row>
    <row r="50" spans="2:11" customFormat="1" ht="15" customHeight="1" x14ac:dyDescent="0.2">
      <c r="B50" s="267"/>
      <c r="C50" s="264"/>
      <c r="D50" s="264"/>
      <c r="E50" s="312" t="s">
        <v>940</v>
      </c>
      <c r="F50" s="312"/>
      <c r="G50" s="312"/>
      <c r="H50" s="312"/>
      <c r="I50" s="312"/>
      <c r="J50" s="312"/>
      <c r="K50" s="224"/>
    </row>
    <row r="51" spans="2:11" customFormat="1" ht="15" customHeight="1" x14ac:dyDescent="0.2">
      <c r="B51" s="267"/>
      <c r="C51" s="264"/>
      <c r="D51" s="312" t="s">
        <v>939</v>
      </c>
      <c r="E51" s="312"/>
      <c r="F51" s="312"/>
      <c r="G51" s="312"/>
      <c r="H51" s="312"/>
      <c r="I51" s="312"/>
      <c r="J51" s="312"/>
      <c r="K51" s="224"/>
    </row>
    <row r="52" spans="2:11" customFormat="1" ht="25.5" customHeight="1" x14ac:dyDescent="0.3">
      <c r="B52" s="229"/>
      <c r="C52" s="318" t="s">
        <v>938</v>
      </c>
      <c r="D52" s="318"/>
      <c r="E52" s="318"/>
      <c r="F52" s="318"/>
      <c r="G52" s="318"/>
      <c r="H52" s="318"/>
      <c r="I52" s="318"/>
      <c r="J52" s="318"/>
      <c r="K52" s="224"/>
    </row>
    <row r="53" spans="2:11" customFormat="1" ht="5.25" customHeight="1" x14ac:dyDescent="0.2">
      <c r="B53" s="229"/>
      <c r="C53" s="266"/>
      <c r="D53" s="266"/>
      <c r="E53" s="266"/>
      <c r="F53" s="266"/>
      <c r="G53" s="266"/>
      <c r="H53" s="266"/>
      <c r="I53" s="266"/>
      <c r="J53" s="266"/>
      <c r="K53" s="224"/>
    </row>
    <row r="54" spans="2:11" customFormat="1" ht="15" customHeight="1" x14ac:dyDescent="0.2">
      <c r="B54" s="229"/>
      <c r="C54" s="312" t="s">
        <v>937</v>
      </c>
      <c r="D54" s="312"/>
      <c r="E54" s="312"/>
      <c r="F54" s="312"/>
      <c r="G54" s="312"/>
      <c r="H54" s="312"/>
      <c r="I54" s="312"/>
      <c r="J54" s="312"/>
      <c r="K54" s="224"/>
    </row>
    <row r="55" spans="2:11" customFormat="1" ht="15" customHeight="1" x14ac:dyDescent="0.2">
      <c r="B55" s="229"/>
      <c r="C55" s="312" t="s">
        <v>936</v>
      </c>
      <c r="D55" s="312"/>
      <c r="E55" s="312"/>
      <c r="F55" s="312"/>
      <c r="G55" s="312"/>
      <c r="H55" s="312"/>
      <c r="I55" s="312"/>
      <c r="J55" s="312"/>
      <c r="K55" s="224"/>
    </row>
    <row r="56" spans="2:11" customFormat="1" ht="12.75" customHeight="1" x14ac:dyDescent="0.2">
      <c r="B56" s="229"/>
      <c r="C56" s="222"/>
      <c r="D56" s="222"/>
      <c r="E56" s="222"/>
      <c r="F56" s="222"/>
      <c r="G56" s="222"/>
      <c r="H56" s="222"/>
      <c r="I56" s="222"/>
      <c r="J56" s="222"/>
      <c r="K56" s="224"/>
    </row>
    <row r="57" spans="2:11" customFormat="1" ht="15" customHeight="1" x14ac:dyDescent="0.2">
      <c r="B57" s="229"/>
      <c r="C57" s="312" t="s">
        <v>935</v>
      </c>
      <c r="D57" s="312"/>
      <c r="E57" s="312"/>
      <c r="F57" s="312"/>
      <c r="G57" s="312"/>
      <c r="H57" s="312"/>
      <c r="I57" s="312"/>
      <c r="J57" s="312"/>
      <c r="K57" s="224"/>
    </row>
    <row r="58" spans="2:11" customFormat="1" ht="15" customHeight="1" x14ac:dyDescent="0.2">
      <c r="B58" s="229"/>
      <c r="C58" s="264"/>
      <c r="D58" s="312" t="s">
        <v>934</v>
      </c>
      <c r="E58" s="312"/>
      <c r="F58" s="312"/>
      <c r="G58" s="312"/>
      <c r="H58" s="312"/>
      <c r="I58" s="312"/>
      <c r="J58" s="312"/>
      <c r="K58" s="224"/>
    </row>
    <row r="59" spans="2:11" customFormat="1" ht="15" customHeight="1" x14ac:dyDescent="0.2">
      <c r="B59" s="229"/>
      <c r="C59" s="264"/>
      <c r="D59" s="312" t="s">
        <v>933</v>
      </c>
      <c r="E59" s="312"/>
      <c r="F59" s="312"/>
      <c r="G59" s="312"/>
      <c r="H59" s="312"/>
      <c r="I59" s="312"/>
      <c r="J59" s="312"/>
      <c r="K59" s="224"/>
    </row>
    <row r="60" spans="2:11" customFormat="1" ht="15" customHeight="1" x14ac:dyDescent="0.2">
      <c r="B60" s="229"/>
      <c r="C60" s="264"/>
      <c r="D60" s="312" t="s">
        <v>932</v>
      </c>
      <c r="E60" s="312"/>
      <c r="F60" s="312"/>
      <c r="G60" s="312"/>
      <c r="H60" s="312"/>
      <c r="I60" s="312"/>
      <c r="J60" s="312"/>
      <c r="K60" s="224"/>
    </row>
    <row r="61" spans="2:11" customFormat="1" ht="15" customHeight="1" x14ac:dyDescent="0.2">
      <c r="B61" s="229"/>
      <c r="C61" s="264"/>
      <c r="D61" s="312" t="s">
        <v>931</v>
      </c>
      <c r="E61" s="312"/>
      <c r="F61" s="312"/>
      <c r="G61" s="312"/>
      <c r="H61" s="312"/>
      <c r="I61" s="312"/>
      <c r="J61" s="312"/>
      <c r="K61" s="224"/>
    </row>
    <row r="62" spans="2:11" customFormat="1" ht="15" customHeight="1" x14ac:dyDescent="0.2">
      <c r="B62" s="229"/>
      <c r="C62" s="264"/>
      <c r="D62" s="319" t="s">
        <v>930</v>
      </c>
      <c r="E62" s="319"/>
      <c r="F62" s="319"/>
      <c r="G62" s="319"/>
      <c r="H62" s="319"/>
      <c r="I62" s="319"/>
      <c r="J62" s="319"/>
      <c r="K62" s="224"/>
    </row>
    <row r="63" spans="2:11" customFormat="1" ht="15" customHeight="1" x14ac:dyDescent="0.2">
      <c r="B63" s="229"/>
      <c r="C63" s="264"/>
      <c r="D63" s="312" t="s">
        <v>929</v>
      </c>
      <c r="E63" s="312"/>
      <c r="F63" s="312"/>
      <c r="G63" s="312"/>
      <c r="H63" s="312"/>
      <c r="I63" s="312"/>
      <c r="J63" s="312"/>
      <c r="K63" s="224"/>
    </row>
    <row r="64" spans="2:11" customFormat="1" ht="12.75" customHeight="1" x14ac:dyDescent="0.2">
      <c r="B64" s="229"/>
      <c r="C64" s="264"/>
      <c r="D64" s="264"/>
      <c r="E64" s="265"/>
      <c r="F64" s="264"/>
      <c r="G64" s="264"/>
      <c r="H64" s="264"/>
      <c r="I64" s="264"/>
      <c r="J64" s="264"/>
      <c r="K64" s="224"/>
    </row>
    <row r="65" spans="1:11" ht="15" customHeight="1" x14ac:dyDescent="0.2">
      <c r="A65"/>
      <c r="B65" s="229"/>
      <c r="C65" s="264"/>
      <c r="D65" s="312" t="s">
        <v>928</v>
      </c>
      <c r="E65" s="312"/>
      <c r="F65" s="312"/>
      <c r="G65" s="312"/>
      <c r="H65" s="312"/>
      <c r="I65" s="312"/>
      <c r="J65" s="312"/>
      <c r="K65" s="224"/>
    </row>
    <row r="66" spans="1:11" ht="15" customHeight="1" x14ac:dyDescent="0.2">
      <c r="A66"/>
      <c r="B66" s="229"/>
      <c r="C66" s="264"/>
      <c r="D66" s="319" t="s">
        <v>927</v>
      </c>
      <c r="E66" s="319"/>
      <c r="F66" s="319"/>
      <c r="G66" s="319"/>
      <c r="H66" s="319"/>
      <c r="I66" s="319"/>
      <c r="J66" s="319"/>
      <c r="K66" s="224"/>
    </row>
    <row r="67" spans="1:11" ht="15" customHeight="1" x14ac:dyDescent="0.2">
      <c r="A67"/>
      <c r="B67" s="229"/>
      <c r="C67" s="264"/>
      <c r="D67" s="312" t="s">
        <v>926</v>
      </c>
      <c r="E67" s="312"/>
      <c r="F67" s="312"/>
      <c r="G67" s="312"/>
      <c r="H67" s="312"/>
      <c r="I67" s="312"/>
      <c r="J67" s="312"/>
      <c r="K67" s="224"/>
    </row>
    <row r="68" spans="1:11" ht="15" customHeight="1" x14ac:dyDescent="0.2">
      <c r="A68"/>
      <c r="B68" s="229"/>
      <c r="C68" s="264"/>
      <c r="D68" s="312" t="s">
        <v>925</v>
      </c>
      <c r="E68" s="312"/>
      <c r="F68" s="312"/>
      <c r="G68" s="312"/>
      <c r="H68" s="312"/>
      <c r="I68" s="312"/>
      <c r="J68" s="312"/>
      <c r="K68" s="224"/>
    </row>
    <row r="69" spans="1:11" ht="15" customHeight="1" x14ac:dyDescent="0.2">
      <c r="A69"/>
      <c r="B69" s="229"/>
      <c r="C69" s="264"/>
      <c r="D69" s="312" t="s">
        <v>924</v>
      </c>
      <c r="E69" s="312"/>
      <c r="F69" s="312"/>
      <c r="G69" s="312"/>
      <c r="H69" s="312"/>
      <c r="I69" s="312"/>
      <c r="J69" s="312"/>
      <c r="K69" s="224"/>
    </row>
    <row r="70" spans="1:11" ht="15" customHeight="1" x14ac:dyDescent="0.2">
      <c r="A70"/>
      <c r="B70" s="229"/>
      <c r="C70" s="264"/>
      <c r="D70" s="312" t="s">
        <v>923</v>
      </c>
      <c r="E70" s="312"/>
      <c r="F70" s="312"/>
      <c r="G70" s="312"/>
      <c r="H70" s="312"/>
      <c r="I70" s="312"/>
      <c r="J70" s="312"/>
      <c r="K70" s="224"/>
    </row>
    <row r="71" spans="1:11" ht="15" customHeight="1" x14ac:dyDescent="0.2">
      <c r="A71"/>
      <c r="B71" s="229"/>
      <c r="C71" s="264"/>
      <c r="D71" s="222"/>
      <c r="E71" s="222"/>
      <c r="F71" s="222"/>
      <c r="G71" s="222"/>
      <c r="H71" s="222"/>
      <c r="I71" s="222"/>
      <c r="J71" s="222"/>
      <c r="K71" s="224"/>
    </row>
    <row r="72" spans="1:11" ht="15" customHeight="1" x14ac:dyDescent="0.2">
      <c r="A72"/>
      <c r="B72" s="229"/>
      <c r="C72" s="312" t="s">
        <v>982</v>
      </c>
      <c r="D72" s="312"/>
      <c r="E72" s="312"/>
      <c r="F72" s="312"/>
      <c r="G72" s="312"/>
      <c r="H72" s="312"/>
      <c r="I72" s="312"/>
      <c r="J72" s="312"/>
      <c r="K72" s="224"/>
    </row>
    <row r="73" spans="1:11" ht="15" customHeight="1" x14ac:dyDescent="0.2">
      <c r="A73"/>
      <c r="B73" s="229"/>
      <c r="C73" s="264"/>
      <c r="D73" s="312" t="s">
        <v>981</v>
      </c>
      <c r="E73" s="312"/>
      <c r="F73" s="312"/>
      <c r="G73" s="312"/>
      <c r="H73" s="312"/>
      <c r="I73" s="312"/>
      <c r="J73" s="312"/>
      <c r="K73" s="224"/>
    </row>
    <row r="74" spans="1:11" ht="15" customHeight="1" x14ac:dyDescent="0.2">
      <c r="A74"/>
      <c r="B74" s="229"/>
      <c r="C74" s="264"/>
      <c r="D74" s="312" t="s">
        <v>980</v>
      </c>
      <c r="E74" s="312"/>
      <c r="F74" s="312"/>
      <c r="G74" s="312"/>
      <c r="H74" s="312"/>
      <c r="I74" s="312"/>
      <c r="J74" s="312"/>
      <c r="K74" s="224"/>
    </row>
    <row r="75" spans="1:11" ht="12.75" customHeight="1" x14ac:dyDescent="0.2">
      <c r="A75"/>
      <c r="B75" s="263"/>
      <c r="C75" s="262"/>
      <c r="D75" s="262"/>
      <c r="E75" s="262"/>
      <c r="F75" s="262"/>
      <c r="G75" s="262"/>
      <c r="H75" s="262"/>
      <c r="I75" s="262"/>
      <c r="J75" s="262"/>
      <c r="K75" s="261"/>
    </row>
    <row r="76" spans="1:11" ht="18.75" customHeight="1" x14ac:dyDescent="0.2">
      <c r="A76"/>
      <c r="B76" s="215"/>
      <c r="C76" s="215"/>
      <c r="D76" s="215"/>
      <c r="E76" s="215"/>
      <c r="F76" s="215"/>
      <c r="G76" s="215"/>
      <c r="H76" s="215"/>
      <c r="I76" s="215"/>
      <c r="J76" s="215"/>
      <c r="K76" s="215"/>
    </row>
    <row r="77" spans="1:11" ht="18.75" customHeight="1" x14ac:dyDescent="0.2">
      <c r="A77"/>
      <c r="B77" s="215"/>
      <c r="C77" s="215"/>
      <c r="D77" s="215"/>
      <c r="E77" s="215"/>
      <c r="F77" s="215"/>
      <c r="G77" s="215"/>
      <c r="H77" s="215"/>
      <c r="I77" s="215"/>
      <c r="J77" s="215"/>
      <c r="K77" s="215"/>
    </row>
    <row r="78" spans="1:11" ht="7.5" customHeight="1" x14ac:dyDescent="0.2">
      <c r="A78"/>
      <c r="B78" s="240"/>
      <c r="C78" s="239"/>
      <c r="D78" s="239"/>
      <c r="E78" s="239"/>
      <c r="F78" s="239"/>
      <c r="G78" s="239"/>
      <c r="H78" s="239"/>
      <c r="I78" s="239"/>
      <c r="J78" s="239"/>
      <c r="K78" s="238"/>
    </row>
    <row r="79" spans="1:11" ht="45" customHeight="1" x14ac:dyDescent="0.2">
      <c r="A79"/>
      <c r="B79" s="236"/>
      <c r="C79" s="314" t="s">
        <v>922</v>
      </c>
      <c r="D79" s="314"/>
      <c r="E79" s="314"/>
      <c r="F79" s="314"/>
      <c r="G79" s="314"/>
      <c r="H79" s="314"/>
      <c r="I79" s="314"/>
      <c r="J79" s="314"/>
      <c r="K79" s="234"/>
    </row>
    <row r="80" spans="1:11" ht="17.25" customHeight="1" x14ac:dyDescent="0.2">
      <c r="A80"/>
      <c r="B80" s="236"/>
      <c r="C80" s="230" t="s">
        <v>871</v>
      </c>
      <c r="D80" s="230"/>
      <c r="E80" s="230"/>
      <c r="F80" s="230" t="s">
        <v>870</v>
      </c>
      <c r="G80" s="237"/>
      <c r="H80" s="230" t="s">
        <v>60</v>
      </c>
      <c r="I80" s="230" t="s">
        <v>63</v>
      </c>
      <c r="J80" s="230" t="s">
        <v>869</v>
      </c>
      <c r="K80" s="234"/>
    </row>
    <row r="81" spans="1:11" ht="17.25" customHeight="1" x14ac:dyDescent="0.2">
      <c r="A81"/>
      <c r="B81" s="236"/>
      <c r="C81" s="225" t="s">
        <v>868</v>
      </c>
      <c r="D81" s="225"/>
      <c r="E81" s="225"/>
      <c r="F81" s="228" t="s">
        <v>867</v>
      </c>
      <c r="G81" s="235"/>
      <c r="H81" s="225"/>
      <c r="I81" s="225"/>
      <c r="J81" s="225" t="s">
        <v>866</v>
      </c>
      <c r="K81" s="234"/>
    </row>
    <row r="82" spans="1:11" ht="5.25" customHeight="1" x14ac:dyDescent="0.2">
      <c r="A82"/>
      <c r="B82" s="236"/>
      <c r="C82" s="206"/>
      <c r="D82" s="206"/>
      <c r="E82" s="206"/>
      <c r="F82" s="206"/>
      <c r="G82" s="207"/>
      <c r="H82" s="206"/>
      <c r="I82" s="206"/>
      <c r="J82" s="206"/>
      <c r="K82" s="234"/>
    </row>
    <row r="83" spans="1:11" ht="15" customHeight="1" x14ac:dyDescent="0.2">
      <c r="A83"/>
      <c r="B83" s="236"/>
      <c r="C83" s="202" t="s">
        <v>59</v>
      </c>
      <c r="D83" s="246"/>
      <c r="E83" s="246"/>
      <c r="F83" s="201" t="s">
        <v>826</v>
      </c>
      <c r="G83" s="202"/>
      <c r="H83" s="202" t="s">
        <v>921</v>
      </c>
      <c r="I83" s="202" t="s">
        <v>842</v>
      </c>
      <c r="J83" s="202">
        <v>20</v>
      </c>
      <c r="K83" s="234"/>
    </row>
    <row r="84" spans="1:11" ht="15" customHeight="1" x14ac:dyDescent="0.2">
      <c r="A84"/>
      <c r="B84" s="236"/>
      <c r="C84" s="202" t="s">
        <v>865</v>
      </c>
      <c r="D84" s="202"/>
      <c r="E84" s="202"/>
      <c r="F84" s="201" t="s">
        <v>826</v>
      </c>
      <c r="G84" s="202"/>
      <c r="H84" s="202" t="s">
        <v>920</v>
      </c>
      <c r="I84" s="202" t="s">
        <v>842</v>
      </c>
      <c r="J84" s="202">
        <v>120</v>
      </c>
      <c r="K84" s="234"/>
    </row>
    <row r="85" spans="1:11" ht="15" customHeight="1" x14ac:dyDescent="0.2">
      <c r="A85"/>
      <c r="B85" s="205"/>
      <c r="C85" s="202" t="s">
        <v>859</v>
      </c>
      <c r="D85" s="202"/>
      <c r="E85" s="202"/>
      <c r="F85" s="201" t="s">
        <v>823</v>
      </c>
      <c r="G85" s="202"/>
      <c r="H85" s="202" t="s">
        <v>919</v>
      </c>
      <c r="I85" s="202" t="s">
        <v>842</v>
      </c>
      <c r="J85" s="202">
        <v>50</v>
      </c>
      <c r="K85" s="234"/>
    </row>
    <row r="86" spans="1:11" ht="15" customHeight="1" x14ac:dyDescent="0.2">
      <c r="A86"/>
      <c r="B86" s="205"/>
      <c r="C86" s="202" t="s">
        <v>858</v>
      </c>
      <c r="D86" s="202"/>
      <c r="E86" s="202"/>
      <c r="F86" s="201" t="s">
        <v>826</v>
      </c>
      <c r="G86" s="202"/>
      <c r="H86" s="202" t="s">
        <v>918</v>
      </c>
      <c r="I86" s="202" t="s">
        <v>857</v>
      </c>
      <c r="J86" s="202"/>
      <c r="K86" s="234"/>
    </row>
    <row r="87" spans="1:11" ht="15" customHeight="1" x14ac:dyDescent="0.2">
      <c r="A87"/>
      <c r="B87" s="205"/>
      <c r="C87" s="202" t="s">
        <v>897</v>
      </c>
      <c r="D87" s="202"/>
      <c r="E87" s="202"/>
      <c r="F87" s="201" t="s">
        <v>823</v>
      </c>
      <c r="G87" s="202"/>
      <c r="H87" s="202" t="s">
        <v>896</v>
      </c>
      <c r="I87" s="202" t="s">
        <v>842</v>
      </c>
      <c r="J87" s="202">
        <v>15</v>
      </c>
      <c r="K87" s="234"/>
    </row>
    <row r="88" spans="1:11" ht="15" customHeight="1" x14ac:dyDescent="0.2">
      <c r="A88"/>
      <c r="B88" s="205"/>
      <c r="C88" s="202" t="s">
        <v>895</v>
      </c>
      <c r="D88" s="202"/>
      <c r="E88" s="202"/>
      <c r="F88" s="201" t="s">
        <v>823</v>
      </c>
      <c r="G88" s="202"/>
      <c r="H88" s="202" t="s">
        <v>894</v>
      </c>
      <c r="I88" s="202" t="s">
        <v>842</v>
      </c>
      <c r="J88" s="202">
        <v>15</v>
      </c>
      <c r="K88" s="234"/>
    </row>
    <row r="89" spans="1:11" ht="15" customHeight="1" x14ac:dyDescent="0.2">
      <c r="A89"/>
      <c r="B89" s="205"/>
      <c r="C89" s="202" t="s">
        <v>893</v>
      </c>
      <c r="D89" s="202"/>
      <c r="E89" s="202"/>
      <c r="F89" s="201" t="s">
        <v>823</v>
      </c>
      <c r="G89" s="202"/>
      <c r="H89" s="202" t="s">
        <v>892</v>
      </c>
      <c r="I89" s="202" t="s">
        <v>842</v>
      </c>
      <c r="J89" s="202">
        <v>20</v>
      </c>
      <c r="K89" s="234"/>
    </row>
    <row r="90" spans="1:11" ht="15" customHeight="1" x14ac:dyDescent="0.2">
      <c r="A90"/>
      <c r="B90" s="205"/>
      <c r="C90" s="202" t="s">
        <v>891</v>
      </c>
      <c r="D90" s="202"/>
      <c r="E90" s="202"/>
      <c r="F90" s="201" t="s">
        <v>823</v>
      </c>
      <c r="G90" s="202"/>
      <c r="H90" s="202" t="s">
        <v>890</v>
      </c>
      <c r="I90" s="202" t="s">
        <v>842</v>
      </c>
      <c r="J90" s="202">
        <v>20</v>
      </c>
      <c r="K90" s="234"/>
    </row>
    <row r="91" spans="1:11" ht="15" customHeight="1" x14ac:dyDescent="0.2">
      <c r="A91"/>
      <c r="B91" s="205"/>
      <c r="C91" s="202" t="s">
        <v>856</v>
      </c>
      <c r="D91" s="202"/>
      <c r="E91" s="202"/>
      <c r="F91" s="201" t="s">
        <v>823</v>
      </c>
      <c r="G91" s="202"/>
      <c r="H91" s="202" t="s">
        <v>917</v>
      </c>
      <c r="I91" s="202" t="s">
        <v>842</v>
      </c>
      <c r="J91" s="202">
        <v>50</v>
      </c>
      <c r="K91" s="234"/>
    </row>
    <row r="92" spans="1:11" ht="15" customHeight="1" x14ac:dyDescent="0.2">
      <c r="A92"/>
      <c r="B92" s="205"/>
      <c r="C92" s="202" t="s">
        <v>916</v>
      </c>
      <c r="D92" s="202"/>
      <c r="E92" s="202"/>
      <c r="F92" s="201" t="s">
        <v>823</v>
      </c>
      <c r="G92" s="202"/>
      <c r="H92" s="202" t="s">
        <v>915</v>
      </c>
      <c r="I92" s="202" t="s">
        <v>842</v>
      </c>
      <c r="J92" s="202">
        <v>20</v>
      </c>
      <c r="K92" s="234"/>
    </row>
    <row r="93" spans="1:11" ht="15" customHeight="1" x14ac:dyDescent="0.2">
      <c r="A93"/>
      <c r="B93" s="205"/>
      <c r="C93" s="202" t="s">
        <v>914</v>
      </c>
      <c r="D93" s="202"/>
      <c r="E93" s="202"/>
      <c r="F93" s="201" t="s">
        <v>823</v>
      </c>
      <c r="G93" s="202"/>
      <c r="H93" s="202" t="s">
        <v>913</v>
      </c>
      <c r="I93" s="202" t="s">
        <v>842</v>
      </c>
      <c r="J93" s="202">
        <v>20</v>
      </c>
      <c r="K93" s="234"/>
    </row>
    <row r="94" spans="1:11" ht="15" customHeight="1" x14ac:dyDescent="0.2">
      <c r="A94"/>
      <c r="B94" s="205"/>
      <c r="C94" s="202" t="s">
        <v>56</v>
      </c>
      <c r="D94" s="202"/>
      <c r="E94" s="202"/>
      <c r="F94" s="201" t="s">
        <v>823</v>
      </c>
      <c r="G94" s="202"/>
      <c r="H94" s="202" t="s">
        <v>912</v>
      </c>
      <c r="I94" s="202" t="s">
        <v>842</v>
      </c>
      <c r="J94" s="202">
        <v>50</v>
      </c>
      <c r="K94" s="234"/>
    </row>
    <row r="95" spans="1:11" ht="15" customHeight="1" x14ac:dyDescent="0.2">
      <c r="A95"/>
      <c r="B95" s="205"/>
      <c r="C95" s="202" t="s">
        <v>51</v>
      </c>
      <c r="D95" s="202"/>
      <c r="E95" s="202"/>
      <c r="F95" s="201" t="s">
        <v>823</v>
      </c>
      <c r="G95" s="202"/>
      <c r="H95" s="202" t="s">
        <v>51</v>
      </c>
      <c r="I95" s="202" t="s">
        <v>842</v>
      </c>
      <c r="J95" s="202">
        <v>50</v>
      </c>
      <c r="K95" s="234"/>
    </row>
    <row r="96" spans="1:11" ht="15" customHeight="1" x14ac:dyDescent="0.2">
      <c r="A96"/>
      <c r="B96" s="205"/>
      <c r="C96" s="202" t="s">
        <v>889</v>
      </c>
      <c r="D96" s="202"/>
      <c r="E96" s="202"/>
      <c r="F96" s="201" t="s">
        <v>823</v>
      </c>
      <c r="G96" s="202"/>
      <c r="H96" s="202" t="s">
        <v>911</v>
      </c>
      <c r="I96" s="202" t="s">
        <v>842</v>
      </c>
      <c r="J96" s="202">
        <v>255</v>
      </c>
      <c r="K96" s="234"/>
    </row>
    <row r="97" spans="1:11" ht="15" customHeight="1" x14ac:dyDescent="0.2">
      <c r="A97"/>
      <c r="B97" s="205"/>
      <c r="C97" s="202" t="s">
        <v>887</v>
      </c>
      <c r="D97" s="202"/>
      <c r="E97" s="202"/>
      <c r="F97" s="201" t="s">
        <v>826</v>
      </c>
      <c r="G97" s="202"/>
      <c r="H97" s="202" t="s">
        <v>910</v>
      </c>
      <c r="I97" s="202" t="s">
        <v>885</v>
      </c>
      <c r="J97" s="202"/>
      <c r="K97" s="234"/>
    </row>
    <row r="98" spans="1:11" ht="15" customHeight="1" x14ac:dyDescent="0.2">
      <c r="A98"/>
      <c r="B98" s="205"/>
      <c r="C98" s="202" t="s">
        <v>884</v>
      </c>
      <c r="D98" s="202"/>
      <c r="E98" s="202"/>
      <c r="F98" s="201" t="s">
        <v>826</v>
      </c>
      <c r="G98" s="202"/>
      <c r="H98" s="202" t="s">
        <v>909</v>
      </c>
      <c r="I98" s="202" t="s">
        <v>821</v>
      </c>
      <c r="J98" s="202"/>
      <c r="K98" s="234"/>
    </row>
    <row r="99" spans="1:11" ht="15" customHeight="1" x14ac:dyDescent="0.2">
      <c r="A99"/>
      <c r="B99" s="205"/>
      <c r="C99" s="202" t="s">
        <v>882</v>
      </c>
      <c r="D99" s="202"/>
      <c r="E99" s="202"/>
      <c r="F99" s="201" t="s">
        <v>826</v>
      </c>
      <c r="G99" s="202"/>
      <c r="H99" s="202" t="s">
        <v>882</v>
      </c>
      <c r="I99" s="202" t="s">
        <v>821</v>
      </c>
      <c r="J99" s="202"/>
      <c r="K99" s="234"/>
    </row>
    <row r="100" spans="1:11" ht="15" customHeight="1" x14ac:dyDescent="0.2">
      <c r="A100"/>
      <c r="B100" s="205"/>
      <c r="C100" s="202" t="s">
        <v>38</v>
      </c>
      <c r="D100" s="202"/>
      <c r="E100" s="202"/>
      <c r="F100" s="201" t="s">
        <v>826</v>
      </c>
      <c r="G100" s="202"/>
      <c r="H100" s="202" t="s">
        <v>908</v>
      </c>
      <c r="I100" s="202" t="s">
        <v>821</v>
      </c>
      <c r="J100" s="202"/>
      <c r="K100" s="234"/>
    </row>
    <row r="101" spans="1:11" ht="15" customHeight="1" x14ac:dyDescent="0.2">
      <c r="A101"/>
      <c r="B101" s="205"/>
      <c r="C101" s="202" t="s">
        <v>48</v>
      </c>
      <c r="D101" s="202"/>
      <c r="E101" s="202"/>
      <c r="F101" s="201" t="s">
        <v>826</v>
      </c>
      <c r="G101" s="202"/>
      <c r="H101" s="202" t="s">
        <v>907</v>
      </c>
      <c r="I101" s="202" t="s">
        <v>821</v>
      </c>
      <c r="J101" s="202"/>
      <c r="K101" s="234"/>
    </row>
    <row r="102" spans="1:11" ht="15" customHeight="1" x14ac:dyDescent="0.2">
      <c r="A102"/>
      <c r="B102" s="257"/>
      <c r="C102" s="260"/>
      <c r="D102" s="260"/>
      <c r="E102" s="260"/>
      <c r="F102" s="260"/>
      <c r="G102" s="260"/>
      <c r="H102" s="260"/>
      <c r="I102" s="260"/>
      <c r="J102" s="260"/>
      <c r="K102" s="256"/>
    </row>
    <row r="103" spans="1:11" ht="18.75" customHeight="1" x14ac:dyDescent="0.2">
      <c r="A103"/>
      <c r="B103" s="258"/>
      <c r="C103" s="259"/>
      <c r="D103" s="259"/>
      <c r="E103" s="259"/>
      <c r="F103" s="259"/>
      <c r="G103" s="259"/>
      <c r="H103" s="259"/>
      <c r="I103" s="259"/>
      <c r="J103" s="259"/>
      <c r="K103" s="258"/>
    </row>
    <row r="104" spans="1:11" ht="18.75" customHeight="1" x14ac:dyDescent="0.2">
      <c r="A104"/>
      <c r="B104" s="215"/>
      <c r="C104" s="215"/>
      <c r="D104" s="215"/>
      <c r="E104" s="215"/>
      <c r="F104" s="215"/>
      <c r="G104" s="215"/>
      <c r="H104" s="215"/>
      <c r="I104" s="215"/>
      <c r="J104" s="215"/>
      <c r="K104" s="215"/>
    </row>
    <row r="105" spans="1:11" ht="7.5" customHeight="1" x14ac:dyDescent="0.2">
      <c r="A105"/>
      <c r="B105" s="240"/>
      <c r="C105" s="239"/>
      <c r="D105" s="239"/>
      <c r="E105" s="239"/>
      <c r="F105" s="239"/>
      <c r="G105" s="239"/>
      <c r="H105" s="239"/>
      <c r="I105" s="239"/>
      <c r="J105" s="239"/>
      <c r="K105" s="238"/>
    </row>
    <row r="106" spans="1:11" ht="45" customHeight="1" x14ac:dyDescent="0.2">
      <c r="A106"/>
      <c r="B106" s="236"/>
      <c r="C106" s="314" t="s">
        <v>906</v>
      </c>
      <c r="D106" s="314"/>
      <c r="E106" s="314"/>
      <c r="F106" s="314"/>
      <c r="G106" s="314"/>
      <c r="H106" s="314"/>
      <c r="I106" s="314"/>
      <c r="J106" s="314"/>
      <c r="K106" s="234"/>
    </row>
    <row r="107" spans="1:11" ht="17.25" customHeight="1" x14ac:dyDescent="0.2">
      <c r="A107"/>
      <c r="B107" s="236"/>
      <c r="C107" s="230" t="s">
        <v>871</v>
      </c>
      <c r="D107" s="230"/>
      <c r="E107" s="230"/>
      <c r="F107" s="230" t="s">
        <v>870</v>
      </c>
      <c r="G107" s="237"/>
      <c r="H107" s="230" t="s">
        <v>60</v>
      </c>
      <c r="I107" s="230" t="s">
        <v>63</v>
      </c>
      <c r="J107" s="230" t="s">
        <v>869</v>
      </c>
      <c r="K107" s="234"/>
    </row>
    <row r="108" spans="1:11" ht="17.25" customHeight="1" x14ac:dyDescent="0.2">
      <c r="A108"/>
      <c r="B108" s="236"/>
      <c r="C108" s="225" t="s">
        <v>868</v>
      </c>
      <c r="D108" s="225"/>
      <c r="E108" s="225"/>
      <c r="F108" s="228" t="s">
        <v>867</v>
      </c>
      <c r="G108" s="235"/>
      <c r="H108" s="225"/>
      <c r="I108" s="225"/>
      <c r="J108" s="225" t="s">
        <v>866</v>
      </c>
      <c r="K108" s="234"/>
    </row>
    <row r="109" spans="1:11" ht="5.25" customHeight="1" x14ac:dyDescent="0.2">
      <c r="A109"/>
      <c r="B109" s="236"/>
      <c r="C109" s="230"/>
      <c r="D109" s="230"/>
      <c r="E109" s="230"/>
      <c r="F109" s="230"/>
      <c r="G109" s="237"/>
      <c r="H109" s="230"/>
      <c r="I109" s="230"/>
      <c r="J109" s="230"/>
      <c r="K109" s="234"/>
    </row>
    <row r="110" spans="1:11" ht="15" customHeight="1" x14ac:dyDescent="0.2">
      <c r="A110"/>
      <c r="B110" s="236"/>
      <c r="C110" s="202" t="s">
        <v>59</v>
      </c>
      <c r="D110" s="246"/>
      <c r="E110" s="246"/>
      <c r="F110" s="201" t="s">
        <v>826</v>
      </c>
      <c r="G110" s="202"/>
      <c r="H110" s="202" t="s">
        <v>864</v>
      </c>
      <c r="I110" s="202" t="s">
        <v>842</v>
      </c>
      <c r="J110" s="202">
        <v>20</v>
      </c>
      <c r="K110" s="234"/>
    </row>
    <row r="111" spans="1:11" ht="15" customHeight="1" x14ac:dyDescent="0.2">
      <c r="A111"/>
      <c r="B111" s="236"/>
      <c r="C111" s="202" t="s">
        <v>865</v>
      </c>
      <c r="D111" s="202"/>
      <c r="E111" s="202"/>
      <c r="F111" s="201" t="s">
        <v>826</v>
      </c>
      <c r="G111" s="202"/>
      <c r="H111" s="202" t="s">
        <v>864</v>
      </c>
      <c r="I111" s="202" t="s">
        <v>842</v>
      </c>
      <c r="J111" s="202">
        <v>120</v>
      </c>
      <c r="K111" s="234"/>
    </row>
    <row r="112" spans="1:11" ht="15" customHeight="1" x14ac:dyDescent="0.2">
      <c r="A112"/>
      <c r="B112" s="205"/>
      <c r="C112" s="202" t="s">
        <v>859</v>
      </c>
      <c r="D112" s="202"/>
      <c r="E112" s="202"/>
      <c r="F112" s="201" t="s">
        <v>823</v>
      </c>
      <c r="G112" s="202"/>
      <c r="H112" s="202" t="s">
        <v>864</v>
      </c>
      <c r="I112" s="202" t="s">
        <v>842</v>
      </c>
      <c r="J112" s="202">
        <v>50</v>
      </c>
      <c r="K112" s="234"/>
    </row>
    <row r="113" spans="1:11" ht="15" customHeight="1" x14ac:dyDescent="0.2">
      <c r="A113"/>
      <c r="B113" s="205"/>
      <c r="C113" s="202" t="s">
        <v>858</v>
      </c>
      <c r="D113" s="202"/>
      <c r="E113" s="202"/>
      <c r="F113" s="201" t="s">
        <v>826</v>
      </c>
      <c r="G113" s="202"/>
      <c r="H113" s="202" t="s">
        <v>864</v>
      </c>
      <c r="I113" s="202" t="s">
        <v>857</v>
      </c>
      <c r="J113" s="202"/>
      <c r="K113" s="234"/>
    </row>
    <row r="114" spans="1:11" ht="15" customHeight="1" x14ac:dyDescent="0.2">
      <c r="A114"/>
      <c r="B114" s="205"/>
      <c r="C114" s="202" t="s">
        <v>856</v>
      </c>
      <c r="D114" s="202"/>
      <c r="E114" s="202"/>
      <c r="F114" s="201" t="s">
        <v>823</v>
      </c>
      <c r="G114" s="202"/>
      <c r="H114" s="202" t="s">
        <v>864</v>
      </c>
      <c r="I114" s="202" t="s">
        <v>842</v>
      </c>
      <c r="J114" s="202">
        <v>50</v>
      </c>
      <c r="K114" s="234"/>
    </row>
    <row r="115" spans="1:11" ht="15" customHeight="1" x14ac:dyDescent="0.2">
      <c r="A115"/>
      <c r="B115" s="205"/>
      <c r="C115" s="202" t="s">
        <v>51</v>
      </c>
      <c r="D115" s="202"/>
      <c r="E115" s="202"/>
      <c r="F115" s="201" t="s">
        <v>823</v>
      </c>
      <c r="G115" s="202"/>
      <c r="H115" s="202" t="s">
        <v>864</v>
      </c>
      <c r="I115" s="202" t="s">
        <v>842</v>
      </c>
      <c r="J115" s="202">
        <v>50</v>
      </c>
      <c r="K115" s="234"/>
    </row>
    <row r="116" spans="1:11" ht="15" customHeight="1" x14ac:dyDescent="0.2">
      <c r="A116"/>
      <c r="B116" s="205"/>
      <c r="C116" s="202" t="s">
        <v>56</v>
      </c>
      <c r="D116" s="202"/>
      <c r="E116" s="202"/>
      <c r="F116" s="201" t="s">
        <v>823</v>
      </c>
      <c r="G116" s="202"/>
      <c r="H116" s="202" t="s">
        <v>864</v>
      </c>
      <c r="I116" s="202" t="s">
        <v>842</v>
      </c>
      <c r="J116" s="202">
        <v>50</v>
      </c>
      <c r="K116" s="234"/>
    </row>
    <row r="117" spans="1:11" ht="15" customHeight="1" x14ac:dyDescent="0.2">
      <c r="A117"/>
      <c r="B117" s="205"/>
      <c r="C117" s="202" t="s">
        <v>59</v>
      </c>
      <c r="D117" s="202"/>
      <c r="E117" s="202"/>
      <c r="F117" s="201" t="s">
        <v>826</v>
      </c>
      <c r="G117" s="202"/>
      <c r="H117" s="202" t="s">
        <v>905</v>
      </c>
      <c r="I117" s="202" t="s">
        <v>842</v>
      </c>
      <c r="J117" s="202">
        <v>20</v>
      </c>
      <c r="K117" s="234"/>
    </row>
    <row r="118" spans="1:11" ht="15" customHeight="1" x14ac:dyDescent="0.2">
      <c r="A118"/>
      <c r="B118" s="205"/>
      <c r="C118" s="202" t="s">
        <v>904</v>
      </c>
      <c r="D118" s="202"/>
      <c r="E118" s="202"/>
      <c r="F118" s="201" t="s">
        <v>826</v>
      </c>
      <c r="G118" s="202"/>
      <c r="H118" s="202" t="s">
        <v>903</v>
      </c>
      <c r="I118" s="202" t="s">
        <v>842</v>
      </c>
      <c r="J118" s="202">
        <v>120</v>
      </c>
      <c r="K118" s="234"/>
    </row>
    <row r="119" spans="1:11" ht="15" customHeight="1" x14ac:dyDescent="0.2">
      <c r="A119"/>
      <c r="B119" s="205"/>
      <c r="C119" s="202" t="s">
        <v>38</v>
      </c>
      <c r="D119" s="202"/>
      <c r="E119" s="202"/>
      <c r="F119" s="201" t="s">
        <v>826</v>
      </c>
      <c r="G119" s="202"/>
      <c r="H119" s="202" t="s">
        <v>902</v>
      </c>
      <c r="I119" s="202" t="s">
        <v>821</v>
      </c>
      <c r="J119" s="202"/>
      <c r="K119" s="234"/>
    </row>
    <row r="120" spans="1:11" ht="15" customHeight="1" x14ac:dyDescent="0.2">
      <c r="A120"/>
      <c r="B120" s="205"/>
      <c r="C120" s="202" t="s">
        <v>48</v>
      </c>
      <c r="D120" s="202"/>
      <c r="E120" s="202"/>
      <c r="F120" s="201" t="s">
        <v>826</v>
      </c>
      <c r="G120" s="202"/>
      <c r="H120" s="202" t="s">
        <v>901</v>
      </c>
      <c r="I120" s="202" t="s">
        <v>821</v>
      </c>
      <c r="J120" s="202"/>
      <c r="K120" s="234"/>
    </row>
    <row r="121" spans="1:11" ht="15" customHeight="1" x14ac:dyDescent="0.2">
      <c r="A121"/>
      <c r="B121" s="205"/>
      <c r="C121" s="202" t="s">
        <v>63</v>
      </c>
      <c r="D121" s="202"/>
      <c r="E121" s="202"/>
      <c r="F121" s="201" t="s">
        <v>826</v>
      </c>
      <c r="G121" s="202"/>
      <c r="H121" s="202" t="s">
        <v>900</v>
      </c>
      <c r="I121" s="202" t="s">
        <v>810</v>
      </c>
      <c r="J121" s="202"/>
      <c r="K121" s="234"/>
    </row>
    <row r="122" spans="1:11" ht="15" customHeight="1" x14ac:dyDescent="0.2">
      <c r="A122"/>
      <c r="B122" s="257"/>
      <c r="C122" s="219"/>
      <c r="D122" s="219"/>
      <c r="E122" s="219"/>
      <c r="F122" s="219"/>
      <c r="G122" s="219"/>
      <c r="H122" s="219"/>
      <c r="I122" s="219"/>
      <c r="J122" s="219"/>
      <c r="K122" s="256"/>
    </row>
    <row r="123" spans="1:11" ht="18.75" customHeight="1" x14ac:dyDescent="0.2">
      <c r="A123"/>
      <c r="B123" s="255"/>
      <c r="C123" s="216"/>
      <c r="D123" s="216"/>
      <c r="E123" s="216"/>
      <c r="F123" s="241"/>
      <c r="G123" s="216"/>
      <c r="H123" s="216"/>
      <c r="I123" s="216"/>
      <c r="J123" s="216"/>
      <c r="K123" s="255"/>
    </row>
    <row r="124" spans="1:11" ht="18.75" customHeight="1" x14ac:dyDescent="0.2">
      <c r="A124"/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</row>
    <row r="125" spans="1:11" ht="7.5" customHeight="1" x14ac:dyDescent="0.2">
      <c r="A125"/>
      <c r="B125" s="254"/>
      <c r="C125" s="253"/>
      <c r="D125" s="253"/>
      <c r="E125" s="253"/>
      <c r="F125" s="253"/>
      <c r="G125" s="253"/>
      <c r="H125" s="253"/>
      <c r="I125" s="253"/>
      <c r="J125" s="253"/>
      <c r="K125" s="252"/>
    </row>
    <row r="126" spans="1:11" ht="45" customHeight="1" x14ac:dyDescent="0.2">
      <c r="A126"/>
      <c r="B126" s="251"/>
      <c r="C126" s="315" t="s">
        <v>899</v>
      </c>
      <c r="D126" s="315"/>
      <c r="E126" s="315"/>
      <c r="F126" s="315"/>
      <c r="G126" s="315"/>
      <c r="H126" s="315"/>
      <c r="I126" s="315"/>
      <c r="J126" s="315"/>
      <c r="K126" s="250"/>
    </row>
    <row r="127" spans="1:11" ht="17.25" customHeight="1" x14ac:dyDescent="0.2">
      <c r="A127"/>
      <c r="B127" s="249"/>
      <c r="C127" s="230" t="s">
        <v>871</v>
      </c>
      <c r="D127" s="230"/>
      <c r="E127" s="230"/>
      <c r="F127" s="230" t="s">
        <v>870</v>
      </c>
      <c r="G127" s="237"/>
      <c r="H127" s="230" t="s">
        <v>60</v>
      </c>
      <c r="I127" s="230" t="s">
        <v>63</v>
      </c>
      <c r="J127" s="230" t="s">
        <v>869</v>
      </c>
      <c r="K127" s="248"/>
    </row>
    <row r="128" spans="1:11" ht="17.25" customHeight="1" x14ac:dyDescent="0.2">
      <c r="A128"/>
      <c r="B128" s="249"/>
      <c r="C128" s="225" t="s">
        <v>868</v>
      </c>
      <c r="D128" s="225"/>
      <c r="E128" s="225"/>
      <c r="F128" s="228" t="s">
        <v>867</v>
      </c>
      <c r="G128" s="235"/>
      <c r="H128" s="225"/>
      <c r="I128" s="225"/>
      <c r="J128" s="225" t="s">
        <v>866</v>
      </c>
      <c r="K128" s="248"/>
    </row>
    <row r="129" spans="1:11" ht="5.25" customHeight="1" x14ac:dyDescent="0.2">
      <c r="A129"/>
      <c r="B129" s="245"/>
      <c r="C129" s="206"/>
      <c r="D129" s="206"/>
      <c r="E129" s="206"/>
      <c r="F129" s="206"/>
      <c r="G129" s="207"/>
      <c r="H129" s="206"/>
      <c r="I129" s="206"/>
      <c r="J129" s="206"/>
      <c r="K129" s="247"/>
    </row>
    <row r="130" spans="1:11" ht="15" customHeight="1" x14ac:dyDescent="0.2">
      <c r="A130"/>
      <c r="B130" s="245"/>
      <c r="C130" s="202" t="s">
        <v>865</v>
      </c>
      <c r="D130" s="246"/>
      <c r="E130" s="246"/>
      <c r="F130" s="201" t="s">
        <v>826</v>
      </c>
      <c r="G130" s="202"/>
      <c r="H130" s="202" t="s">
        <v>864</v>
      </c>
      <c r="I130" s="202" t="s">
        <v>842</v>
      </c>
      <c r="J130" s="202">
        <v>120</v>
      </c>
      <c r="K130" s="204"/>
    </row>
    <row r="131" spans="1:11" ht="15" customHeight="1" x14ac:dyDescent="0.2">
      <c r="A131"/>
      <c r="B131" s="245"/>
      <c r="C131" s="202" t="s">
        <v>863</v>
      </c>
      <c r="D131" s="202"/>
      <c r="E131" s="202"/>
      <c r="F131" s="201" t="s">
        <v>826</v>
      </c>
      <c r="G131" s="202"/>
      <c r="H131" s="202" t="s">
        <v>862</v>
      </c>
      <c r="I131" s="202" t="s">
        <v>842</v>
      </c>
      <c r="J131" s="202" t="s">
        <v>860</v>
      </c>
      <c r="K131" s="204"/>
    </row>
    <row r="132" spans="1:11" ht="15" customHeight="1" x14ac:dyDescent="0.2">
      <c r="A132"/>
      <c r="B132" s="245"/>
      <c r="C132" s="202" t="s">
        <v>861</v>
      </c>
      <c r="D132" s="202"/>
      <c r="E132" s="202"/>
      <c r="F132" s="201" t="s">
        <v>826</v>
      </c>
      <c r="G132" s="202"/>
      <c r="H132" s="202" t="s">
        <v>898</v>
      </c>
      <c r="I132" s="202" t="s">
        <v>842</v>
      </c>
      <c r="J132" s="202" t="s">
        <v>860</v>
      </c>
      <c r="K132" s="204"/>
    </row>
    <row r="133" spans="1:11" ht="15" customHeight="1" x14ac:dyDescent="0.2">
      <c r="A133"/>
      <c r="B133" s="245"/>
      <c r="C133" s="202" t="s">
        <v>897</v>
      </c>
      <c r="D133" s="202"/>
      <c r="E133" s="202"/>
      <c r="F133" s="201" t="s">
        <v>823</v>
      </c>
      <c r="G133" s="202"/>
      <c r="H133" s="202" t="s">
        <v>896</v>
      </c>
      <c r="I133" s="202" t="s">
        <v>842</v>
      </c>
      <c r="J133" s="202">
        <v>15</v>
      </c>
      <c r="K133" s="204"/>
    </row>
    <row r="134" spans="1:11" ht="15" customHeight="1" x14ac:dyDescent="0.2">
      <c r="A134"/>
      <c r="B134" s="245"/>
      <c r="C134" s="202" t="s">
        <v>895</v>
      </c>
      <c r="D134" s="202"/>
      <c r="E134" s="202"/>
      <c r="F134" s="201" t="s">
        <v>823</v>
      </c>
      <c r="G134" s="202"/>
      <c r="H134" s="202" t="s">
        <v>894</v>
      </c>
      <c r="I134" s="202" t="s">
        <v>842</v>
      </c>
      <c r="J134" s="202">
        <v>15</v>
      </c>
      <c r="K134" s="204"/>
    </row>
    <row r="135" spans="1:11" ht="15" customHeight="1" x14ac:dyDescent="0.2">
      <c r="A135"/>
      <c r="B135" s="245"/>
      <c r="C135" s="202" t="s">
        <v>893</v>
      </c>
      <c r="D135" s="202"/>
      <c r="E135" s="202"/>
      <c r="F135" s="201" t="s">
        <v>823</v>
      </c>
      <c r="G135" s="202"/>
      <c r="H135" s="202" t="s">
        <v>892</v>
      </c>
      <c r="I135" s="202" t="s">
        <v>842</v>
      </c>
      <c r="J135" s="202">
        <v>20</v>
      </c>
      <c r="K135" s="204"/>
    </row>
    <row r="136" spans="1:11" ht="15" customHeight="1" x14ac:dyDescent="0.2">
      <c r="A136"/>
      <c r="B136" s="245"/>
      <c r="C136" s="202" t="s">
        <v>891</v>
      </c>
      <c r="D136" s="202"/>
      <c r="E136" s="202"/>
      <c r="F136" s="201" t="s">
        <v>823</v>
      </c>
      <c r="G136" s="202"/>
      <c r="H136" s="202" t="s">
        <v>890</v>
      </c>
      <c r="I136" s="202" t="s">
        <v>842</v>
      </c>
      <c r="J136" s="202">
        <v>20</v>
      </c>
      <c r="K136" s="204"/>
    </row>
    <row r="137" spans="1:11" ht="15" customHeight="1" x14ac:dyDescent="0.2">
      <c r="A137"/>
      <c r="B137" s="245"/>
      <c r="C137" s="202" t="s">
        <v>859</v>
      </c>
      <c r="D137" s="202"/>
      <c r="E137" s="202"/>
      <c r="F137" s="201" t="s">
        <v>823</v>
      </c>
      <c r="G137" s="202"/>
      <c r="H137" s="202" t="s">
        <v>864</v>
      </c>
      <c r="I137" s="202" t="s">
        <v>842</v>
      </c>
      <c r="J137" s="202">
        <v>50</v>
      </c>
      <c r="K137" s="204"/>
    </row>
    <row r="138" spans="1:11" ht="15" customHeight="1" x14ac:dyDescent="0.2">
      <c r="A138"/>
      <c r="B138" s="245"/>
      <c r="C138" s="202" t="s">
        <v>856</v>
      </c>
      <c r="D138" s="202"/>
      <c r="E138" s="202"/>
      <c r="F138" s="201" t="s">
        <v>823</v>
      </c>
      <c r="G138" s="202"/>
      <c r="H138" s="202" t="s">
        <v>864</v>
      </c>
      <c r="I138" s="202" t="s">
        <v>842</v>
      </c>
      <c r="J138" s="202">
        <v>50</v>
      </c>
      <c r="K138" s="204"/>
    </row>
    <row r="139" spans="1:11" ht="15" customHeight="1" x14ac:dyDescent="0.2">
      <c r="A139"/>
      <c r="B139" s="245"/>
      <c r="C139" s="202" t="s">
        <v>56</v>
      </c>
      <c r="D139" s="202"/>
      <c r="E139" s="202"/>
      <c r="F139" s="201" t="s">
        <v>823</v>
      </c>
      <c r="G139" s="202"/>
      <c r="H139" s="202" t="s">
        <v>864</v>
      </c>
      <c r="I139" s="202" t="s">
        <v>842</v>
      </c>
      <c r="J139" s="202">
        <v>50</v>
      </c>
      <c r="K139" s="204"/>
    </row>
    <row r="140" spans="1:11" ht="15" customHeight="1" x14ac:dyDescent="0.2">
      <c r="A140"/>
      <c r="B140" s="245"/>
      <c r="C140" s="202" t="s">
        <v>51</v>
      </c>
      <c r="D140" s="202"/>
      <c r="E140" s="202"/>
      <c r="F140" s="201" t="s">
        <v>823</v>
      </c>
      <c r="G140" s="202"/>
      <c r="H140" s="202" t="s">
        <v>864</v>
      </c>
      <c r="I140" s="202" t="s">
        <v>842</v>
      </c>
      <c r="J140" s="202">
        <v>50</v>
      </c>
      <c r="K140" s="204"/>
    </row>
    <row r="141" spans="1:11" ht="15" customHeight="1" x14ac:dyDescent="0.2">
      <c r="A141"/>
      <c r="B141" s="245"/>
      <c r="C141" s="202" t="s">
        <v>889</v>
      </c>
      <c r="D141" s="202"/>
      <c r="E141" s="202"/>
      <c r="F141" s="201" t="s">
        <v>823</v>
      </c>
      <c r="G141" s="202"/>
      <c r="H141" s="202" t="s">
        <v>888</v>
      </c>
      <c r="I141" s="202" t="s">
        <v>842</v>
      </c>
      <c r="J141" s="202">
        <v>255</v>
      </c>
      <c r="K141" s="204"/>
    </row>
    <row r="142" spans="1:11" ht="15" customHeight="1" x14ac:dyDescent="0.2">
      <c r="A142"/>
      <c r="B142" s="245"/>
      <c r="C142" s="202" t="s">
        <v>887</v>
      </c>
      <c r="D142" s="202"/>
      <c r="E142" s="202"/>
      <c r="F142" s="201" t="s">
        <v>826</v>
      </c>
      <c r="G142" s="202"/>
      <c r="H142" s="202" t="s">
        <v>886</v>
      </c>
      <c r="I142" s="202" t="s">
        <v>885</v>
      </c>
      <c r="J142" s="202"/>
      <c r="K142" s="204"/>
    </row>
    <row r="143" spans="1:11" ht="15" customHeight="1" x14ac:dyDescent="0.2">
      <c r="A143"/>
      <c r="B143" s="245"/>
      <c r="C143" s="202" t="s">
        <v>884</v>
      </c>
      <c r="D143" s="202"/>
      <c r="E143" s="202"/>
      <c r="F143" s="201" t="s">
        <v>826</v>
      </c>
      <c r="G143" s="202"/>
      <c r="H143" s="202" t="s">
        <v>883</v>
      </c>
      <c r="I143" s="202" t="s">
        <v>821</v>
      </c>
      <c r="J143" s="202"/>
      <c r="K143" s="204"/>
    </row>
    <row r="144" spans="1:11" ht="15" customHeight="1" x14ac:dyDescent="0.2">
      <c r="A144"/>
      <c r="B144" s="245"/>
      <c r="C144" s="202" t="s">
        <v>882</v>
      </c>
      <c r="D144" s="202"/>
      <c r="E144" s="202"/>
      <c r="F144" s="201" t="s">
        <v>826</v>
      </c>
      <c r="G144" s="202"/>
      <c r="H144" s="202" t="s">
        <v>882</v>
      </c>
      <c r="I144" s="202" t="s">
        <v>821</v>
      </c>
      <c r="J144" s="202"/>
      <c r="K144" s="204"/>
    </row>
    <row r="145" spans="1:11" ht="15" customHeight="1" x14ac:dyDescent="0.2">
      <c r="A145"/>
      <c r="B145" s="245"/>
      <c r="C145" s="202" t="s">
        <v>38</v>
      </c>
      <c r="D145" s="202"/>
      <c r="E145" s="202"/>
      <c r="F145" s="201" t="s">
        <v>826</v>
      </c>
      <c r="G145" s="202"/>
      <c r="H145" s="202" t="s">
        <v>881</v>
      </c>
      <c r="I145" s="202" t="s">
        <v>821</v>
      </c>
      <c r="J145" s="202"/>
      <c r="K145" s="204"/>
    </row>
    <row r="146" spans="1:11" ht="15" customHeight="1" x14ac:dyDescent="0.2">
      <c r="A146"/>
      <c r="B146" s="245"/>
      <c r="C146" s="202" t="s">
        <v>880</v>
      </c>
      <c r="D146" s="202"/>
      <c r="E146" s="202"/>
      <c r="F146" s="201" t="s">
        <v>826</v>
      </c>
      <c r="G146" s="202"/>
      <c r="H146" s="202" t="s">
        <v>879</v>
      </c>
      <c r="I146" s="202" t="s">
        <v>821</v>
      </c>
      <c r="J146" s="202"/>
      <c r="K146" s="204"/>
    </row>
    <row r="147" spans="1:11" ht="15" customHeight="1" x14ac:dyDescent="0.2">
      <c r="A147"/>
      <c r="B147" s="244"/>
      <c r="C147" s="243"/>
      <c r="D147" s="243"/>
      <c r="E147" s="243"/>
      <c r="F147" s="243"/>
      <c r="G147" s="243"/>
      <c r="H147" s="243"/>
      <c r="I147" s="243"/>
      <c r="J147" s="243"/>
      <c r="K147" s="242"/>
    </row>
    <row r="148" spans="1:11" ht="18.75" customHeight="1" x14ac:dyDescent="0.2">
      <c r="A148"/>
      <c r="B148" s="216"/>
      <c r="C148" s="216"/>
      <c r="D148" s="216"/>
      <c r="E148" s="216"/>
      <c r="F148" s="241"/>
      <c r="G148" s="216"/>
      <c r="H148" s="216"/>
      <c r="I148" s="216"/>
      <c r="J148" s="216"/>
      <c r="K148" s="216"/>
    </row>
    <row r="149" spans="1:11" ht="18.75" customHeight="1" x14ac:dyDescent="0.2">
      <c r="A149"/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</row>
    <row r="150" spans="1:11" ht="7.5" customHeight="1" x14ac:dyDescent="0.2">
      <c r="A150"/>
      <c r="B150" s="240"/>
      <c r="C150" s="239"/>
      <c r="D150" s="239"/>
      <c r="E150" s="239"/>
      <c r="F150" s="239"/>
      <c r="G150" s="239"/>
      <c r="H150" s="239"/>
      <c r="I150" s="239"/>
      <c r="J150" s="239"/>
      <c r="K150" s="238"/>
    </row>
    <row r="151" spans="1:11" ht="45" customHeight="1" x14ac:dyDescent="0.2">
      <c r="A151"/>
      <c r="B151" s="236"/>
      <c r="C151" s="314" t="s">
        <v>878</v>
      </c>
      <c r="D151" s="314"/>
      <c r="E151" s="314"/>
      <c r="F151" s="314"/>
      <c r="G151" s="314"/>
      <c r="H151" s="314"/>
      <c r="I151" s="314"/>
      <c r="J151" s="314"/>
      <c r="K151" s="234"/>
    </row>
    <row r="152" spans="1:11" ht="17.25" customHeight="1" x14ac:dyDescent="0.2">
      <c r="A152"/>
      <c r="B152" s="236"/>
      <c r="C152" s="230" t="s">
        <v>871</v>
      </c>
      <c r="D152" s="230"/>
      <c r="E152" s="230"/>
      <c r="F152" s="230" t="s">
        <v>870</v>
      </c>
      <c r="G152" s="237"/>
      <c r="H152" s="230" t="s">
        <v>60</v>
      </c>
      <c r="I152" s="230" t="s">
        <v>63</v>
      </c>
      <c r="J152" s="230" t="s">
        <v>869</v>
      </c>
      <c r="K152" s="234"/>
    </row>
    <row r="153" spans="1:11" ht="17.25" customHeight="1" x14ac:dyDescent="0.2">
      <c r="A153"/>
      <c r="B153" s="236"/>
      <c r="C153" s="225" t="s">
        <v>868</v>
      </c>
      <c r="D153" s="225"/>
      <c r="E153" s="225"/>
      <c r="F153" s="228" t="s">
        <v>867</v>
      </c>
      <c r="G153" s="235"/>
      <c r="H153" s="225"/>
      <c r="I153" s="225"/>
      <c r="J153" s="225" t="s">
        <v>866</v>
      </c>
      <c r="K153" s="234"/>
    </row>
    <row r="154" spans="1:11" ht="5.25" customHeight="1" x14ac:dyDescent="0.2">
      <c r="A154"/>
      <c r="B154" s="205"/>
      <c r="C154" s="206"/>
      <c r="D154" s="206"/>
      <c r="E154" s="206"/>
      <c r="F154" s="206"/>
      <c r="G154" s="207"/>
      <c r="H154" s="206"/>
      <c r="I154" s="206"/>
      <c r="J154" s="206"/>
      <c r="K154" s="204"/>
    </row>
    <row r="155" spans="1:11" ht="15" customHeight="1" x14ac:dyDescent="0.2">
      <c r="A155"/>
      <c r="B155" s="205"/>
      <c r="C155" s="199" t="s">
        <v>865</v>
      </c>
      <c r="D155" s="202"/>
      <c r="E155" s="202"/>
      <c r="F155" s="233" t="s">
        <v>826</v>
      </c>
      <c r="G155" s="202"/>
      <c r="H155" s="199" t="s">
        <v>864</v>
      </c>
      <c r="I155" s="199" t="s">
        <v>842</v>
      </c>
      <c r="J155" s="199">
        <v>120</v>
      </c>
      <c r="K155" s="204"/>
    </row>
    <row r="156" spans="1:11" ht="15" customHeight="1" x14ac:dyDescent="0.2">
      <c r="A156"/>
      <c r="B156" s="205"/>
      <c r="C156" s="199" t="s">
        <v>863</v>
      </c>
      <c r="D156" s="202"/>
      <c r="E156" s="202"/>
      <c r="F156" s="233" t="s">
        <v>826</v>
      </c>
      <c r="G156" s="202"/>
      <c r="H156" s="199" t="s">
        <v>877</v>
      </c>
      <c r="I156" s="199" t="s">
        <v>842</v>
      </c>
      <c r="J156" s="199" t="s">
        <v>860</v>
      </c>
      <c r="K156" s="204"/>
    </row>
    <row r="157" spans="1:11" ht="15" customHeight="1" x14ac:dyDescent="0.2">
      <c r="A157"/>
      <c r="B157" s="205"/>
      <c r="C157" s="199" t="s">
        <v>861</v>
      </c>
      <c r="D157" s="202"/>
      <c r="E157" s="202"/>
      <c r="F157" s="233" t="s">
        <v>826</v>
      </c>
      <c r="G157" s="202"/>
      <c r="H157" s="199" t="s">
        <v>876</v>
      </c>
      <c r="I157" s="199" t="s">
        <v>842</v>
      </c>
      <c r="J157" s="199" t="s">
        <v>860</v>
      </c>
      <c r="K157" s="204"/>
    </row>
    <row r="158" spans="1:11" ht="15" customHeight="1" x14ac:dyDescent="0.2">
      <c r="A158"/>
      <c r="B158" s="205"/>
      <c r="C158" s="199" t="s">
        <v>859</v>
      </c>
      <c r="D158" s="202"/>
      <c r="E158" s="202"/>
      <c r="F158" s="233" t="s">
        <v>823</v>
      </c>
      <c r="G158" s="202"/>
      <c r="H158" s="199" t="s">
        <v>864</v>
      </c>
      <c r="I158" s="199" t="s">
        <v>842</v>
      </c>
      <c r="J158" s="199">
        <v>50</v>
      </c>
      <c r="K158" s="204"/>
    </row>
    <row r="159" spans="1:11" ht="15" customHeight="1" x14ac:dyDescent="0.2">
      <c r="A159"/>
      <c r="B159" s="205"/>
      <c r="C159" s="199" t="s">
        <v>858</v>
      </c>
      <c r="D159" s="202"/>
      <c r="E159" s="202"/>
      <c r="F159" s="233" t="s">
        <v>826</v>
      </c>
      <c r="G159" s="202"/>
      <c r="H159" s="199" t="s">
        <v>864</v>
      </c>
      <c r="I159" s="199" t="s">
        <v>857</v>
      </c>
      <c r="J159" s="199"/>
      <c r="K159" s="204"/>
    </row>
    <row r="160" spans="1:11" ht="15" customHeight="1" x14ac:dyDescent="0.2">
      <c r="A160"/>
      <c r="B160" s="205"/>
      <c r="C160" s="199" t="s">
        <v>856</v>
      </c>
      <c r="D160" s="202"/>
      <c r="E160" s="202"/>
      <c r="F160" s="233" t="s">
        <v>823</v>
      </c>
      <c r="G160" s="202"/>
      <c r="H160" s="199" t="s">
        <v>864</v>
      </c>
      <c r="I160" s="199" t="s">
        <v>842</v>
      </c>
      <c r="J160" s="199">
        <v>50</v>
      </c>
      <c r="K160" s="204"/>
    </row>
    <row r="161" spans="1:11" ht="15" customHeight="1" x14ac:dyDescent="0.2">
      <c r="A161"/>
      <c r="B161" s="205"/>
      <c r="C161" s="199" t="s">
        <v>51</v>
      </c>
      <c r="D161" s="202"/>
      <c r="E161" s="202"/>
      <c r="F161" s="233" t="s">
        <v>823</v>
      </c>
      <c r="G161" s="202"/>
      <c r="H161" s="199" t="s">
        <v>864</v>
      </c>
      <c r="I161" s="199" t="s">
        <v>842</v>
      </c>
      <c r="J161" s="199">
        <v>50</v>
      </c>
      <c r="K161" s="204"/>
    </row>
    <row r="162" spans="1:11" ht="15" customHeight="1" x14ac:dyDescent="0.2">
      <c r="A162"/>
      <c r="B162" s="205"/>
      <c r="C162" s="199" t="s">
        <v>56</v>
      </c>
      <c r="D162" s="202"/>
      <c r="E162" s="202"/>
      <c r="F162" s="233" t="s">
        <v>823</v>
      </c>
      <c r="G162" s="202"/>
      <c r="H162" s="199" t="s">
        <v>864</v>
      </c>
      <c r="I162" s="199" t="s">
        <v>842</v>
      </c>
      <c r="J162" s="199">
        <v>50</v>
      </c>
      <c r="K162" s="204"/>
    </row>
    <row r="163" spans="1:11" ht="15" customHeight="1" x14ac:dyDescent="0.2">
      <c r="A163"/>
      <c r="B163" s="205"/>
      <c r="C163" s="199" t="s">
        <v>118</v>
      </c>
      <c r="D163" s="202"/>
      <c r="E163" s="202"/>
      <c r="F163" s="233" t="s">
        <v>826</v>
      </c>
      <c r="G163" s="202"/>
      <c r="H163" s="199" t="s">
        <v>875</v>
      </c>
      <c r="I163" s="199" t="s">
        <v>842</v>
      </c>
      <c r="J163" s="199" t="s">
        <v>874</v>
      </c>
      <c r="K163" s="204"/>
    </row>
    <row r="164" spans="1:11" ht="15" customHeight="1" x14ac:dyDescent="0.2">
      <c r="A164"/>
      <c r="B164" s="205"/>
      <c r="C164" s="199" t="s">
        <v>845</v>
      </c>
      <c r="D164" s="202"/>
      <c r="E164" s="202"/>
      <c r="F164" s="233" t="s">
        <v>826</v>
      </c>
      <c r="G164" s="202"/>
      <c r="H164" s="199" t="s">
        <v>873</v>
      </c>
      <c r="I164" s="199" t="s">
        <v>821</v>
      </c>
      <c r="J164" s="199"/>
      <c r="K164" s="204"/>
    </row>
    <row r="165" spans="1:11" ht="15" customHeight="1" x14ac:dyDescent="0.2">
      <c r="A165"/>
      <c r="B165" s="221"/>
      <c r="C165" s="219"/>
      <c r="D165" s="219"/>
      <c r="E165" s="219"/>
      <c r="F165" s="219"/>
      <c r="G165" s="219"/>
      <c r="H165" s="219"/>
      <c r="I165" s="219"/>
      <c r="J165" s="219"/>
      <c r="K165" s="218"/>
    </row>
    <row r="166" spans="1:11" ht="18.75" customHeight="1" x14ac:dyDescent="0.2">
      <c r="A166"/>
      <c r="B166" s="216"/>
      <c r="C166" s="207"/>
      <c r="D166" s="207"/>
      <c r="E166" s="207"/>
      <c r="F166" s="217"/>
      <c r="G166" s="207"/>
      <c r="H166" s="207"/>
      <c r="I166" s="207"/>
      <c r="J166" s="207"/>
      <c r="K166" s="216"/>
    </row>
    <row r="167" spans="1:11" ht="18.75" customHeight="1" x14ac:dyDescent="0.2">
      <c r="A167"/>
      <c r="B167" s="215"/>
      <c r="C167" s="215"/>
      <c r="D167" s="215"/>
      <c r="E167" s="215"/>
      <c r="F167" s="215"/>
      <c r="G167" s="215"/>
      <c r="H167" s="215"/>
      <c r="I167" s="215"/>
      <c r="J167" s="215"/>
      <c r="K167" s="215"/>
    </row>
    <row r="168" spans="1:11" ht="7.5" customHeight="1" x14ac:dyDescent="0.2">
      <c r="A168"/>
      <c r="B168" s="214"/>
      <c r="C168" s="213"/>
      <c r="D168" s="213"/>
      <c r="E168" s="213"/>
      <c r="F168" s="213"/>
      <c r="G168" s="213"/>
      <c r="H168" s="213"/>
      <c r="I168" s="213"/>
      <c r="J168" s="213"/>
      <c r="K168" s="212"/>
    </row>
    <row r="169" spans="1:11" ht="45" customHeight="1" x14ac:dyDescent="0.2">
      <c r="A169"/>
      <c r="B169" s="211"/>
      <c r="C169" s="315" t="s">
        <v>872</v>
      </c>
      <c r="D169" s="315"/>
      <c r="E169" s="315"/>
      <c r="F169" s="315"/>
      <c r="G169" s="315"/>
      <c r="H169" s="315"/>
      <c r="I169" s="315"/>
      <c r="J169" s="315"/>
      <c r="K169" s="208"/>
    </row>
    <row r="170" spans="1:11" ht="17.25" customHeight="1" x14ac:dyDescent="0.2">
      <c r="A170"/>
      <c r="B170" s="211"/>
      <c r="C170" s="230" t="s">
        <v>871</v>
      </c>
      <c r="D170" s="230"/>
      <c r="E170" s="230"/>
      <c r="F170" s="230" t="s">
        <v>870</v>
      </c>
      <c r="G170" s="232"/>
      <c r="H170" s="231" t="s">
        <v>60</v>
      </c>
      <c r="I170" s="231" t="s">
        <v>63</v>
      </c>
      <c r="J170" s="230" t="s">
        <v>869</v>
      </c>
      <c r="K170" s="208"/>
    </row>
    <row r="171" spans="1:11" ht="17.25" customHeight="1" x14ac:dyDescent="0.2">
      <c r="A171"/>
      <c r="B171" s="229"/>
      <c r="C171" s="225" t="s">
        <v>868</v>
      </c>
      <c r="D171" s="225"/>
      <c r="E171" s="225"/>
      <c r="F171" s="228" t="s">
        <v>867</v>
      </c>
      <c r="G171" s="227"/>
      <c r="H171" s="226"/>
      <c r="I171" s="226"/>
      <c r="J171" s="225" t="s">
        <v>866</v>
      </c>
      <c r="K171" s="224"/>
    </row>
    <row r="172" spans="1:11" ht="5.25" customHeight="1" x14ac:dyDescent="0.2">
      <c r="A172"/>
      <c r="B172" s="205"/>
      <c r="C172" s="206"/>
      <c r="D172" s="206"/>
      <c r="E172" s="206"/>
      <c r="F172" s="206"/>
      <c r="G172" s="207"/>
      <c r="H172" s="206"/>
      <c r="I172" s="206"/>
      <c r="J172" s="206"/>
      <c r="K172" s="204"/>
    </row>
    <row r="173" spans="1:11" ht="15" customHeight="1" x14ac:dyDescent="0.2">
      <c r="A173"/>
      <c r="B173" s="205"/>
      <c r="C173" s="202" t="s">
        <v>865</v>
      </c>
      <c r="D173" s="202"/>
      <c r="E173" s="202"/>
      <c r="F173" s="201" t="s">
        <v>826</v>
      </c>
      <c r="G173" s="202"/>
      <c r="H173" s="202" t="s">
        <v>864</v>
      </c>
      <c r="I173" s="202" t="s">
        <v>842</v>
      </c>
      <c r="J173" s="202">
        <v>120</v>
      </c>
      <c r="K173" s="204"/>
    </row>
    <row r="174" spans="1:11" ht="15" customHeight="1" x14ac:dyDescent="0.2">
      <c r="A174"/>
      <c r="B174" s="205"/>
      <c r="C174" s="202" t="s">
        <v>863</v>
      </c>
      <c r="D174" s="202"/>
      <c r="E174" s="202"/>
      <c r="F174" s="201" t="s">
        <v>826</v>
      </c>
      <c r="G174" s="202"/>
      <c r="H174" s="202" t="s">
        <v>862</v>
      </c>
      <c r="I174" s="202" t="s">
        <v>842</v>
      </c>
      <c r="J174" s="202" t="s">
        <v>860</v>
      </c>
      <c r="K174" s="204"/>
    </row>
    <row r="175" spans="1:11" ht="15" customHeight="1" x14ac:dyDescent="0.2">
      <c r="A175"/>
      <c r="B175" s="205"/>
      <c r="C175" s="202" t="s">
        <v>861</v>
      </c>
      <c r="D175" s="202"/>
      <c r="E175" s="202"/>
      <c r="F175" s="201" t="s">
        <v>826</v>
      </c>
      <c r="G175" s="202"/>
      <c r="H175" s="202" t="s">
        <v>855</v>
      </c>
      <c r="I175" s="202" t="s">
        <v>842</v>
      </c>
      <c r="J175" s="202" t="s">
        <v>860</v>
      </c>
      <c r="K175" s="204"/>
    </row>
    <row r="176" spans="1:11" ht="15" customHeight="1" x14ac:dyDescent="0.2">
      <c r="A176"/>
      <c r="B176" s="205"/>
      <c r="C176" s="202" t="s">
        <v>859</v>
      </c>
      <c r="D176" s="202"/>
      <c r="E176" s="202"/>
      <c r="F176" s="201" t="s">
        <v>823</v>
      </c>
      <c r="G176" s="202"/>
      <c r="H176" s="202" t="s">
        <v>855</v>
      </c>
      <c r="I176" s="202" t="s">
        <v>842</v>
      </c>
      <c r="J176" s="202">
        <v>50</v>
      </c>
      <c r="K176" s="204"/>
    </row>
    <row r="177" spans="1:11" ht="15" customHeight="1" x14ac:dyDescent="0.2">
      <c r="A177"/>
      <c r="B177" s="205"/>
      <c r="C177" s="202" t="s">
        <v>858</v>
      </c>
      <c r="D177" s="202"/>
      <c r="E177" s="202"/>
      <c r="F177" s="201" t="s">
        <v>826</v>
      </c>
      <c r="G177" s="202"/>
      <c r="H177" s="202" t="s">
        <v>855</v>
      </c>
      <c r="I177" s="202" t="s">
        <v>857</v>
      </c>
      <c r="J177" s="202"/>
      <c r="K177" s="204"/>
    </row>
    <row r="178" spans="1:11" ht="15" customHeight="1" x14ac:dyDescent="0.2">
      <c r="A178"/>
      <c r="B178" s="205"/>
      <c r="C178" s="202" t="s">
        <v>856</v>
      </c>
      <c r="D178" s="202"/>
      <c r="E178" s="202"/>
      <c r="F178" s="201" t="s">
        <v>823</v>
      </c>
      <c r="G178" s="202"/>
      <c r="H178" s="202" t="s">
        <v>855</v>
      </c>
      <c r="I178" s="202" t="s">
        <v>842</v>
      </c>
      <c r="J178" s="202">
        <v>50</v>
      </c>
      <c r="K178" s="204"/>
    </row>
    <row r="179" spans="1:11" ht="15" customHeight="1" x14ac:dyDescent="0.2">
      <c r="A179"/>
      <c r="B179" s="205"/>
      <c r="C179" s="202" t="s">
        <v>51</v>
      </c>
      <c r="D179" s="202"/>
      <c r="E179" s="202"/>
      <c r="F179" s="201" t="s">
        <v>823</v>
      </c>
      <c r="G179" s="202"/>
      <c r="H179" s="202" t="s">
        <v>855</v>
      </c>
      <c r="I179" s="202" t="s">
        <v>842</v>
      </c>
      <c r="J179" s="202">
        <v>50</v>
      </c>
      <c r="K179" s="204"/>
    </row>
    <row r="180" spans="1:11" ht="15" customHeight="1" x14ac:dyDescent="0.2">
      <c r="A180"/>
      <c r="B180" s="205"/>
      <c r="C180" s="202" t="s">
        <v>56</v>
      </c>
      <c r="D180" s="202"/>
      <c r="E180" s="202"/>
      <c r="F180" s="201" t="s">
        <v>823</v>
      </c>
      <c r="G180" s="202"/>
      <c r="H180" s="202" t="s">
        <v>855</v>
      </c>
      <c r="I180" s="202" t="s">
        <v>842</v>
      </c>
      <c r="J180" s="202">
        <v>50</v>
      </c>
      <c r="K180" s="204"/>
    </row>
    <row r="181" spans="1:11" ht="15" customHeight="1" x14ac:dyDescent="0.2">
      <c r="A181"/>
      <c r="B181" s="205"/>
      <c r="C181" s="202" t="s">
        <v>142</v>
      </c>
      <c r="D181" s="202"/>
      <c r="E181" s="202"/>
      <c r="F181" s="201" t="s">
        <v>826</v>
      </c>
      <c r="G181" s="202"/>
      <c r="H181" s="202" t="s">
        <v>854</v>
      </c>
      <c r="I181" s="202" t="s">
        <v>853</v>
      </c>
      <c r="J181" s="202"/>
      <c r="K181" s="204"/>
    </row>
    <row r="182" spans="1:11" ht="15" customHeight="1" x14ac:dyDescent="0.2">
      <c r="A182"/>
      <c r="B182" s="205"/>
      <c r="C182" s="202" t="s">
        <v>63</v>
      </c>
      <c r="D182" s="202"/>
      <c r="E182" s="202"/>
      <c r="F182" s="201" t="s">
        <v>826</v>
      </c>
      <c r="G182" s="202"/>
      <c r="H182" s="202" t="s">
        <v>852</v>
      </c>
      <c r="I182" s="202" t="s">
        <v>800</v>
      </c>
      <c r="J182" s="202">
        <v>1</v>
      </c>
      <c r="K182" s="204"/>
    </row>
    <row r="183" spans="1:11" ht="15" customHeight="1" x14ac:dyDescent="0.2">
      <c r="A183"/>
      <c r="B183" s="205"/>
      <c r="C183" s="202" t="s">
        <v>59</v>
      </c>
      <c r="D183" s="202"/>
      <c r="E183" s="202"/>
      <c r="F183" s="201" t="s">
        <v>826</v>
      </c>
      <c r="G183" s="202"/>
      <c r="H183" s="202" t="s">
        <v>851</v>
      </c>
      <c r="I183" s="202" t="s">
        <v>842</v>
      </c>
      <c r="J183" s="202">
        <v>20</v>
      </c>
      <c r="K183" s="204"/>
    </row>
    <row r="184" spans="1:11" ht="15" customHeight="1" x14ac:dyDescent="0.2">
      <c r="A184"/>
      <c r="B184" s="205"/>
      <c r="C184" s="202" t="s">
        <v>60</v>
      </c>
      <c r="D184" s="202"/>
      <c r="E184" s="202"/>
      <c r="F184" s="201" t="s">
        <v>826</v>
      </c>
      <c r="G184" s="202"/>
      <c r="H184" s="202" t="s">
        <v>850</v>
      </c>
      <c r="I184" s="202" t="s">
        <v>842</v>
      </c>
      <c r="J184" s="202">
        <v>255</v>
      </c>
      <c r="K184" s="204"/>
    </row>
    <row r="185" spans="1:11" ht="15" customHeight="1" x14ac:dyDescent="0.2">
      <c r="A185"/>
      <c r="B185" s="205"/>
      <c r="C185" s="202" t="s">
        <v>143</v>
      </c>
      <c r="D185" s="202"/>
      <c r="E185" s="202"/>
      <c r="F185" s="201" t="s">
        <v>826</v>
      </c>
      <c r="G185" s="202"/>
      <c r="H185" s="202" t="s">
        <v>849</v>
      </c>
      <c r="I185" s="202" t="s">
        <v>842</v>
      </c>
      <c r="J185" s="202">
        <v>10</v>
      </c>
      <c r="K185" s="204"/>
    </row>
    <row r="186" spans="1:11" ht="15" customHeight="1" x14ac:dyDescent="0.2">
      <c r="A186"/>
      <c r="B186" s="205"/>
      <c r="C186" s="202" t="s">
        <v>144</v>
      </c>
      <c r="D186" s="202"/>
      <c r="E186" s="202"/>
      <c r="F186" s="201" t="s">
        <v>826</v>
      </c>
      <c r="G186" s="202"/>
      <c r="H186" s="202" t="s">
        <v>848</v>
      </c>
      <c r="I186" s="202" t="s">
        <v>821</v>
      </c>
      <c r="J186" s="202"/>
      <c r="K186" s="204"/>
    </row>
    <row r="187" spans="1:11" ht="15" customHeight="1" x14ac:dyDescent="0.2">
      <c r="A187"/>
      <c r="B187" s="205"/>
      <c r="C187" s="202" t="s">
        <v>847</v>
      </c>
      <c r="D187" s="202"/>
      <c r="E187" s="202"/>
      <c r="F187" s="201" t="s">
        <v>826</v>
      </c>
      <c r="G187" s="202"/>
      <c r="H187" s="202" t="s">
        <v>846</v>
      </c>
      <c r="I187" s="202" t="s">
        <v>821</v>
      </c>
      <c r="J187" s="202"/>
      <c r="K187" s="204"/>
    </row>
    <row r="188" spans="1:11" ht="15" customHeight="1" x14ac:dyDescent="0.2">
      <c r="A188"/>
      <c r="B188" s="205"/>
      <c r="C188" s="202" t="s">
        <v>845</v>
      </c>
      <c r="D188" s="202"/>
      <c r="E188" s="202"/>
      <c r="F188" s="201" t="s">
        <v>826</v>
      </c>
      <c r="G188" s="202"/>
      <c r="H188" s="202" t="s">
        <v>844</v>
      </c>
      <c r="I188" s="202" t="s">
        <v>821</v>
      </c>
      <c r="J188" s="202"/>
      <c r="K188" s="204"/>
    </row>
    <row r="189" spans="1:11" ht="15" customHeight="1" x14ac:dyDescent="0.2">
      <c r="A189"/>
      <c r="B189" s="205"/>
      <c r="C189" s="202" t="s">
        <v>146</v>
      </c>
      <c r="D189" s="202"/>
      <c r="E189" s="202"/>
      <c r="F189" s="201" t="s">
        <v>823</v>
      </c>
      <c r="G189" s="202"/>
      <c r="H189" s="202" t="s">
        <v>843</v>
      </c>
      <c r="I189" s="202" t="s">
        <v>842</v>
      </c>
      <c r="J189" s="202">
        <v>50</v>
      </c>
      <c r="K189" s="204"/>
    </row>
    <row r="190" spans="1:11" ht="15" customHeight="1" x14ac:dyDescent="0.2">
      <c r="A190"/>
      <c r="B190" s="205"/>
      <c r="C190" s="202" t="s">
        <v>841</v>
      </c>
      <c r="D190" s="202"/>
      <c r="E190" s="202"/>
      <c r="F190" s="201" t="s">
        <v>823</v>
      </c>
      <c r="G190" s="202"/>
      <c r="H190" s="202" t="s">
        <v>840</v>
      </c>
      <c r="I190" s="202" t="s">
        <v>835</v>
      </c>
      <c r="J190" s="202"/>
      <c r="K190" s="204"/>
    </row>
    <row r="191" spans="1:11" ht="15" customHeight="1" x14ac:dyDescent="0.2">
      <c r="A191"/>
      <c r="B191" s="205"/>
      <c r="C191" s="202" t="s">
        <v>839</v>
      </c>
      <c r="D191" s="202"/>
      <c r="E191" s="202"/>
      <c r="F191" s="201" t="s">
        <v>823</v>
      </c>
      <c r="G191" s="202"/>
      <c r="H191" s="202" t="s">
        <v>838</v>
      </c>
      <c r="I191" s="202" t="s">
        <v>835</v>
      </c>
      <c r="J191" s="202"/>
      <c r="K191" s="204"/>
    </row>
    <row r="192" spans="1:11" ht="15" customHeight="1" x14ac:dyDescent="0.2">
      <c r="A192"/>
      <c r="B192" s="205"/>
      <c r="C192" s="202" t="s">
        <v>837</v>
      </c>
      <c r="D192" s="202"/>
      <c r="E192" s="202"/>
      <c r="F192" s="201" t="s">
        <v>823</v>
      </c>
      <c r="G192" s="202"/>
      <c r="H192" s="202" t="s">
        <v>836</v>
      </c>
      <c r="I192" s="202" t="s">
        <v>835</v>
      </c>
      <c r="J192" s="202"/>
      <c r="K192" s="204"/>
    </row>
    <row r="193" spans="1:11" ht="15" customHeight="1" x14ac:dyDescent="0.2">
      <c r="A193"/>
      <c r="B193" s="205"/>
      <c r="C193" s="200" t="s">
        <v>834</v>
      </c>
      <c r="D193" s="202"/>
      <c r="E193" s="202"/>
      <c r="F193" s="201" t="s">
        <v>823</v>
      </c>
      <c r="G193" s="202"/>
      <c r="H193" s="202" t="s">
        <v>833</v>
      </c>
      <c r="I193" s="202" t="s">
        <v>832</v>
      </c>
      <c r="J193" s="223" t="s">
        <v>831</v>
      </c>
      <c r="K193" s="204"/>
    </row>
    <row r="194" spans="1:11" ht="15" customHeight="1" x14ac:dyDescent="0.2">
      <c r="A194"/>
      <c r="B194" s="205"/>
      <c r="C194" s="200" t="s">
        <v>42</v>
      </c>
      <c r="D194" s="202"/>
      <c r="E194" s="202"/>
      <c r="F194" s="201" t="s">
        <v>826</v>
      </c>
      <c r="G194" s="202"/>
      <c r="H194" s="222" t="s">
        <v>830</v>
      </c>
      <c r="I194" s="202" t="s">
        <v>816</v>
      </c>
      <c r="J194" s="202"/>
      <c r="K194" s="204"/>
    </row>
    <row r="195" spans="1:11" ht="15" customHeight="1" x14ac:dyDescent="0.2">
      <c r="A195"/>
      <c r="B195" s="205"/>
      <c r="C195" s="200" t="s">
        <v>829</v>
      </c>
      <c r="D195" s="202"/>
      <c r="E195" s="202"/>
      <c r="F195" s="201" t="s">
        <v>826</v>
      </c>
      <c r="G195" s="202"/>
      <c r="H195" s="202" t="s">
        <v>828</v>
      </c>
      <c r="I195" s="202" t="s">
        <v>821</v>
      </c>
      <c r="J195" s="202"/>
      <c r="K195" s="204"/>
    </row>
    <row r="196" spans="1:11" ht="15" customHeight="1" x14ac:dyDescent="0.2">
      <c r="A196"/>
      <c r="B196" s="205"/>
      <c r="C196" s="200" t="s">
        <v>827</v>
      </c>
      <c r="D196" s="202"/>
      <c r="E196" s="202"/>
      <c r="F196" s="201" t="s">
        <v>826</v>
      </c>
      <c r="G196" s="202"/>
      <c r="H196" s="202" t="s">
        <v>825</v>
      </c>
      <c r="I196" s="202" t="s">
        <v>821</v>
      </c>
      <c r="J196" s="202"/>
      <c r="K196" s="204"/>
    </row>
    <row r="197" spans="1:11" ht="15" customHeight="1" x14ac:dyDescent="0.2">
      <c r="A197"/>
      <c r="B197" s="205"/>
      <c r="C197" s="200" t="s">
        <v>824</v>
      </c>
      <c r="D197" s="202"/>
      <c r="E197" s="202"/>
      <c r="F197" s="201" t="s">
        <v>823</v>
      </c>
      <c r="G197" s="202"/>
      <c r="H197" s="202" t="s">
        <v>822</v>
      </c>
      <c r="I197" s="202" t="s">
        <v>821</v>
      </c>
      <c r="J197" s="202"/>
      <c r="K197" s="204"/>
    </row>
    <row r="198" spans="1:11" ht="15" customHeight="1" x14ac:dyDescent="0.2">
      <c r="A198"/>
      <c r="B198" s="221"/>
      <c r="C198" s="220"/>
      <c r="D198" s="219"/>
      <c r="E198" s="219"/>
      <c r="F198" s="219"/>
      <c r="G198" s="219"/>
      <c r="H198" s="219"/>
      <c r="I198" s="219"/>
      <c r="J198" s="219"/>
      <c r="K198" s="218"/>
    </row>
    <row r="199" spans="1:11" ht="18.75" customHeight="1" x14ac:dyDescent="0.2">
      <c r="A199"/>
      <c r="B199" s="216"/>
      <c r="C199" s="207"/>
      <c r="D199" s="207"/>
      <c r="E199" s="207"/>
      <c r="F199" s="217"/>
      <c r="G199" s="207"/>
      <c r="H199" s="207"/>
      <c r="I199" s="207"/>
      <c r="J199" s="207"/>
      <c r="K199" s="216"/>
    </row>
    <row r="200" spans="1:11" ht="18.75" customHeight="1" x14ac:dyDescent="0.2">
      <c r="A200"/>
      <c r="B200" s="216"/>
      <c r="C200" s="207"/>
      <c r="D200" s="207"/>
      <c r="E200" s="207"/>
      <c r="F200" s="217"/>
      <c r="G200" s="207"/>
      <c r="H200" s="207"/>
      <c r="I200" s="207"/>
      <c r="J200" s="207"/>
      <c r="K200" s="216"/>
    </row>
    <row r="201" spans="1:11" ht="18.75" customHeight="1" x14ac:dyDescent="0.2">
      <c r="A201"/>
      <c r="B201" s="215"/>
      <c r="C201" s="215"/>
      <c r="D201" s="215"/>
      <c r="E201" s="215"/>
      <c r="F201" s="215"/>
      <c r="G201" s="215"/>
      <c r="H201" s="215"/>
      <c r="I201" s="215"/>
      <c r="J201" s="215"/>
      <c r="K201" s="215"/>
    </row>
    <row r="202" spans="1:11" ht="13.5" x14ac:dyDescent="0.2">
      <c r="A202"/>
      <c r="B202" s="214"/>
      <c r="C202" s="213"/>
      <c r="D202" s="213"/>
      <c r="E202" s="213"/>
      <c r="F202" s="213"/>
      <c r="G202" s="213"/>
      <c r="H202" s="213"/>
      <c r="I202" s="213"/>
      <c r="J202" s="213"/>
      <c r="K202" s="212"/>
    </row>
    <row r="203" spans="1:11" ht="21" x14ac:dyDescent="0.2">
      <c r="A203"/>
      <c r="B203" s="211"/>
      <c r="C203" s="315" t="s">
        <v>820</v>
      </c>
      <c r="D203" s="315"/>
      <c r="E203" s="315"/>
      <c r="F203" s="315"/>
      <c r="G203" s="315"/>
      <c r="H203" s="315"/>
      <c r="I203" s="315"/>
      <c r="J203" s="315"/>
      <c r="K203" s="208"/>
    </row>
    <row r="204" spans="1:11" ht="25.5" customHeight="1" x14ac:dyDescent="0.3">
      <c r="A204"/>
      <c r="B204" s="211"/>
      <c r="C204" s="209" t="s">
        <v>819</v>
      </c>
      <c r="D204" s="209"/>
      <c r="E204" s="209"/>
      <c r="F204" s="209" t="s">
        <v>818</v>
      </c>
      <c r="G204" s="210"/>
      <c r="H204" s="317" t="s">
        <v>817</v>
      </c>
      <c r="I204" s="317"/>
      <c r="J204" s="317"/>
      <c r="K204" s="208"/>
    </row>
    <row r="205" spans="1:11" ht="5.25" customHeight="1" x14ac:dyDescent="0.2">
      <c r="A205"/>
      <c r="B205" s="205"/>
      <c r="C205" s="206"/>
      <c r="D205" s="206"/>
      <c r="E205" s="206"/>
      <c r="F205" s="206"/>
      <c r="G205" s="207"/>
      <c r="H205" s="206"/>
      <c r="I205" s="206"/>
      <c r="J205" s="206"/>
      <c r="K205" s="204"/>
    </row>
    <row r="206" spans="1:11" ht="15" customHeight="1" x14ac:dyDescent="0.2">
      <c r="A206"/>
      <c r="B206" s="205"/>
      <c r="C206" s="202" t="s">
        <v>816</v>
      </c>
      <c r="D206" s="202"/>
      <c r="E206" s="202"/>
      <c r="F206" s="201" t="s">
        <v>43</v>
      </c>
      <c r="G206" s="202"/>
      <c r="H206" s="313" t="s">
        <v>815</v>
      </c>
      <c r="I206" s="313"/>
      <c r="J206" s="313"/>
      <c r="K206" s="204"/>
    </row>
    <row r="207" spans="1:11" ht="15" customHeight="1" x14ac:dyDescent="0.2">
      <c r="A207"/>
      <c r="B207" s="205"/>
      <c r="C207" s="202"/>
      <c r="D207" s="202"/>
      <c r="E207" s="202"/>
      <c r="F207" s="201" t="s">
        <v>44</v>
      </c>
      <c r="G207" s="202"/>
      <c r="H207" s="313" t="s">
        <v>814</v>
      </c>
      <c r="I207" s="313"/>
      <c r="J207" s="313"/>
      <c r="K207" s="204"/>
    </row>
    <row r="208" spans="1:11" ht="15" customHeight="1" x14ac:dyDescent="0.2">
      <c r="A208"/>
      <c r="B208" s="205"/>
      <c r="C208" s="202"/>
      <c r="D208" s="202"/>
      <c r="E208" s="202"/>
      <c r="F208" s="201" t="s">
        <v>47</v>
      </c>
      <c r="G208" s="202"/>
      <c r="H208" s="313" t="s">
        <v>813</v>
      </c>
      <c r="I208" s="313"/>
      <c r="J208" s="313"/>
      <c r="K208" s="204"/>
    </row>
    <row r="209" spans="1:11" ht="15" customHeight="1" x14ac:dyDescent="0.2">
      <c r="A209"/>
      <c r="B209" s="205"/>
      <c r="C209" s="202"/>
      <c r="D209" s="202"/>
      <c r="E209" s="202"/>
      <c r="F209" s="201" t="s">
        <v>45</v>
      </c>
      <c r="G209" s="202"/>
      <c r="H209" s="313" t="s">
        <v>812</v>
      </c>
      <c r="I209" s="313"/>
      <c r="J209" s="313"/>
      <c r="K209" s="204"/>
    </row>
    <row r="210" spans="1:11" ht="15" customHeight="1" x14ac:dyDescent="0.2">
      <c r="A210"/>
      <c r="B210" s="205"/>
      <c r="C210" s="202"/>
      <c r="D210" s="202"/>
      <c r="E210" s="202"/>
      <c r="F210" s="201" t="s">
        <v>46</v>
      </c>
      <c r="G210" s="202"/>
      <c r="H210" s="313" t="s">
        <v>811</v>
      </c>
      <c r="I210" s="313"/>
      <c r="J210" s="313"/>
      <c r="K210" s="204"/>
    </row>
    <row r="211" spans="1:11" ht="15" customHeight="1" x14ac:dyDescent="0.2">
      <c r="A211"/>
      <c r="B211" s="205"/>
      <c r="C211" s="202"/>
      <c r="D211" s="202"/>
      <c r="E211" s="202"/>
      <c r="F211" s="201"/>
      <c r="G211" s="202"/>
      <c r="H211" s="202"/>
      <c r="I211" s="202"/>
      <c r="J211" s="202"/>
      <c r="K211" s="204"/>
    </row>
    <row r="212" spans="1:11" ht="15" customHeight="1" x14ac:dyDescent="0.2">
      <c r="A212"/>
      <c r="B212" s="205"/>
      <c r="C212" s="202" t="s">
        <v>810</v>
      </c>
      <c r="D212" s="202"/>
      <c r="E212" s="202"/>
      <c r="F212" s="201" t="s">
        <v>85</v>
      </c>
      <c r="G212" s="202"/>
      <c r="H212" s="313" t="s">
        <v>809</v>
      </c>
      <c r="I212" s="313"/>
      <c r="J212" s="313"/>
      <c r="K212" s="204"/>
    </row>
    <row r="213" spans="1:11" ht="15" customHeight="1" x14ac:dyDescent="0.2">
      <c r="A213"/>
      <c r="B213" s="205"/>
      <c r="C213" s="202"/>
      <c r="D213" s="202"/>
      <c r="E213" s="202"/>
      <c r="F213" s="201" t="s">
        <v>808</v>
      </c>
      <c r="G213" s="202"/>
      <c r="H213" s="313" t="s">
        <v>807</v>
      </c>
      <c r="I213" s="313"/>
      <c r="J213" s="313"/>
      <c r="K213" s="204"/>
    </row>
    <row r="214" spans="1:11" ht="15" customHeight="1" x14ac:dyDescent="0.2">
      <c r="A214"/>
      <c r="B214" s="205"/>
      <c r="C214" s="202"/>
      <c r="D214" s="202"/>
      <c r="E214" s="202"/>
      <c r="F214" s="201" t="s">
        <v>806</v>
      </c>
      <c r="G214" s="202"/>
      <c r="H214" s="313" t="s">
        <v>805</v>
      </c>
      <c r="I214" s="313"/>
      <c r="J214" s="313"/>
      <c r="K214" s="204"/>
    </row>
    <row r="215" spans="1:11" ht="15" customHeight="1" x14ac:dyDescent="0.2">
      <c r="A215"/>
      <c r="B215" s="203"/>
      <c r="C215" s="202"/>
      <c r="D215" s="202"/>
      <c r="E215" s="202"/>
      <c r="F215" s="201" t="s">
        <v>804</v>
      </c>
      <c r="G215" s="200"/>
      <c r="H215" s="316" t="s">
        <v>803</v>
      </c>
      <c r="I215" s="316"/>
      <c r="J215" s="316"/>
      <c r="K215" s="198"/>
    </row>
    <row r="216" spans="1:11" ht="15" customHeight="1" x14ac:dyDescent="0.2">
      <c r="A216"/>
      <c r="B216" s="203"/>
      <c r="C216" s="202"/>
      <c r="D216" s="202"/>
      <c r="E216" s="202"/>
      <c r="F216" s="201" t="s">
        <v>802</v>
      </c>
      <c r="G216" s="200"/>
      <c r="H216" s="316" t="s">
        <v>801</v>
      </c>
      <c r="I216" s="316"/>
      <c r="J216" s="316"/>
      <c r="K216" s="198"/>
    </row>
    <row r="217" spans="1:11" ht="15" customHeight="1" x14ac:dyDescent="0.2">
      <c r="A217"/>
      <c r="B217" s="203"/>
      <c r="C217" s="202"/>
      <c r="D217" s="202"/>
      <c r="E217" s="202"/>
      <c r="F217" s="201"/>
      <c r="G217" s="200"/>
      <c r="H217" s="199"/>
      <c r="I217" s="199"/>
      <c r="J217" s="199"/>
      <c r="K217" s="198"/>
    </row>
    <row r="218" spans="1:11" ht="15" customHeight="1" x14ac:dyDescent="0.2">
      <c r="A218"/>
      <c r="B218" s="203"/>
      <c r="C218" s="202" t="s">
        <v>800</v>
      </c>
      <c r="D218" s="202"/>
      <c r="E218" s="202"/>
      <c r="F218" s="201">
        <v>1</v>
      </c>
      <c r="G218" s="200"/>
      <c r="H218" s="316" t="s">
        <v>799</v>
      </c>
      <c r="I218" s="316"/>
      <c r="J218" s="316"/>
      <c r="K218" s="198"/>
    </row>
    <row r="219" spans="1:11" ht="15" customHeight="1" x14ac:dyDescent="0.2">
      <c r="A219"/>
      <c r="B219" s="203"/>
      <c r="C219" s="202"/>
      <c r="D219" s="202"/>
      <c r="E219" s="202"/>
      <c r="F219" s="201">
        <v>2</v>
      </c>
      <c r="G219" s="200"/>
      <c r="H219" s="316" t="s">
        <v>798</v>
      </c>
      <c r="I219" s="316"/>
      <c r="J219" s="316"/>
      <c r="K219" s="198"/>
    </row>
    <row r="220" spans="1:11" ht="15" customHeight="1" x14ac:dyDescent="0.2">
      <c r="A220"/>
      <c r="B220" s="203"/>
      <c r="C220" s="202"/>
      <c r="D220" s="202"/>
      <c r="E220" s="202"/>
      <c r="F220" s="201">
        <v>3</v>
      </c>
      <c r="G220" s="200"/>
      <c r="H220" s="316" t="s">
        <v>797</v>
      </c>
      <c r="I220" s="316"/>
      <c r="J220" s="316"/>
      <c r="K220" s="198"/>
    </row>
    <row r="221" spans="1:11" ht="15" customHeight="1" x14ac:dyDescent="0.2">
      <c r="A221"/>
      <c r="B221" s="203"/>
      <c r="C221" s="202"/>
      <c r="D221" s="202"/>
      <c r="E221" s="202"/>
      <c r="F221" s="201">
        <v>4</v>
      </c>
      <c r="G221" s="200"/>
      <c r="H221" s="316" t="s">
        <v>796</v>
      </c>
      <c r="I221" s="316"/>
      <c r="J221" s="316"/>
      <c r="K221" s="198"/>
    </row>
    <row r="222" spans="1:11" ht="12.75" customHeight="1" x14ac:dyDescent="0.2">
      <c r="A222"/>
      <c r="B222" s="197"/>
      <c r="C222" s="196"/>
      <c r="D222" s="196"/>
      <c r="E222" s="196"/>
      <c r="F222" s="196"/>
      <c r="G222" s="196"/>
      <c r="H222" s="196"/>
      <c r="I222" s="196"/>
      <c r="J222" s="196"/>
      <c r="K222" s="195"/>
    </row>
  </sheetData>
  <sheetProtection formatCells="0" formatColumns="0" formatRows="0" insertColumns="0" insertRows="0" insertHyperlinks="0" deleteColumns="0" deleteRows="0" sort="0" autoFilter="0" pivotTables="0"/>
  <mergeCells count="80"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D28:J28"/>
    <mergeCell ref="D30:J30"/>
    <mergeCell ref="D31:J31"/>
    <mergeCell ref="D33:J33"/>
    <mergeCell ref="D70:J70"/>
    <mergeCell ref="D66:J66"/>
    <mergeCell ref="D67:J67"/>
    <mergeCell ref="D68:J68"/>
    <mergeCell ref="D69:J69"/>
    <mergeCell ref="G43:J43"/>
    <mergeCell ref="D34:J34"/>
    <mergeCell ref="D35:J35"/>
    <mergeCell ref="G36:J36"/>
    <mergeCell ref="G37:J37"/>
    <mergeCell ref="G38:J38"/>
    <mergeCell ref="G44:J44"/>
    <mergeCell ref="D17:J17"/>
    <mergeCell ref="F18:J18"/>
    <mergeCell ref="F19:J19"/>
    <mergeCell ref="F20:J20"/>
    <mergeCell ref="D27:J27"/>
    <mergeCell ref="C9:J9"/>
    <mergeCell ref="D10:J10"/>
    <mergeCell ref="D11:J11"/>
    <mergeCell ref="D15:J15"/>
    <mergeCell ref="D16:J16"/>
    <mergeCell ref="D65:J65"/>
    <mergeCell ref="D59:J59"/>
    <mergeCell ref="D60:J60"/>
    <mergeCell ref="D61:J61"/>
    <mergeCell ref="D62:J62"/>
    <mergeCell ref="F21:J21"/>
    <mergeCell ref="F22:J22"/>
    <mergeCell ref="F23:J23"/>
    <mergeCell ref="C25:J25"/>
    <mergeCell ref="C26:J26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8:J218"/>
    <mergeCell ref="H219:J219"/>
    <mergeCell ref="H220:J220"/>
    <mergeCell ref="H221:J221"/>
    <mergeCell ref="H210:J210"/>
    <mergeCell ref="H212:J212"/>
    <mergeCell ref="H213:J213"/>
    <mergeCell ref="H214:J214"/>
    <mergeCell ref="H215:J215"/>
    <mergeCell ref="H216:J216"/>
    <mergeCell ref="C72:J72"/>
    <mergeCell ref="D74:J74"/>
    <mergeCell ref="D73:J73"/>
    <mergeCell ref="H209:J209"/>
    <mergeCell ref="C106:J106"/>
    <mergeCell ref="C126:J126"/>
    <mergeCell ref="C151:J151"/>
    <mergeCell ref="C169:J169"/>
    <mergeCell ref="C203:J203"/>
    <mergeCell ref="H204:J204"/>
    <mergeCell ref="H206:J206"/>
    <mergeCell ref="H207:J207"/>
    <mergeCell ref="H208:J208"/>
    <mergeCell ref="C79:J7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ASŘ - UČEBNA FYZIKY_Změna...</vt:lpstr>
      <vt:lpstr>Seznam figur</vt:lpstr>
      <vt:lpstr>Pokyny pro vyplnění</vt:lpstr>
      <vt:lpstr>'ASŘ - UČEBNA FYZIKY_Změna...'!Názvy_tisku</vt:lpstr>
      <vt:lpstr>'Rekapitulace stavby'!Názvy_tisku</vt:lpstr>
      <vt:lpstr>'Seznam figur'!Názvy_tisku</vt:lpstr>
      <vt:lpstr>'ASŘ - UČEBNA FYZIKY_Změna...'!Oblast_tisku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G9</dc:creator>
  <cp:lastModifiedBy>Jiří Smetana</cp:lastModifiedBy>
  <dcterms:created xsi:type="dcterms:W3CDTF">2024-08-27T07:08:37Z</dcterms:created>
  <dcterms:modified xsi:type="dcterms:W3CDTF">2025-03-05T08:04:05Z</dcterms:modified>
</cp:coreProperties>
</file>