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Vysinka UT - Reko teplovo..." sheetId="2" r:id="rId2"/>
    <sheet name="Vysinka TV - Reko teplovo..." sheetId="3" r:id="rId3"/>
    <sheet name="Vysinka ZP - Reko teplovo..." sheetId="4" r:id="rId4"/>
    <sheet name="Vysinka VRN - Reko teplov..." sheetId="5" r:id="rId5"/>
  </sheets>
  <definedNames>
    <definedName name="_xlnm.Print_Area" localSheetId="0">'Rekapitulace stavby'!$D$4:$AO$76,'Rekapitulace stavby'!$C$82:$AQ$106</definedName>
    <definedName name="_xlnm.Print_Titles" localSheetId="0">'Rekapitulace stavby'!$92:$92</definedName>
    <definedName name="_xlnm._FilterDatabase" localSheetId="1" hidden="1">'Vysinka UT - Reko teplovo...'!$C$135:$K$278</definedName>
    <definedName name="_xlnm.Print_Area" localSheetId="1">'Vysinka UT - Reko teplovo...'!$C$4:$J$76,'Vysinka UT - Reko teplovo...'!$C$82:$J$117,'Vysinka UT - Reko teplovo...'!$C$123:$J$278</definedName>
    <definedName name="_xlnm.Print_Titles" localSheetId="1">'Vysinka UT - Reko teplovo...'!$135:$135</definedName>
    <definedName name="_xlnm._FilterDatabase" localSheetId="2" hidden="1">'Vysinka TV - Reko teplovo...'!$C$130:$K$231</definedName>
    <definedName name="_xlnm.Print_Area" localSheetId="2">'Vysinka TV - Reko teplovo...'!$C$4:$J$76,'Vysinka TV - Reko teplovo...'!$C$82:$J$112,'Vysinka TV - Reko teplovo...'!$C$118:$J$231</definedName>
    <definedName name="_xlnm.Print_Titles" localSheetId="2">'Vysinka TV - Reko teplovo...'!$130:$130</definedName>
    <definedName name="_xlnm._FilterDatabase" localSheetId="3" hidden="1">'Vysinka ZP - Reko teplovo...'!$C$135:$K$265</definedName>
    <definedName name="_xlnm.Print_Area" localSheetId="3">'Vysinka ZP - Reko teplovo...'!$C$4:$J$76,'Vysinka ZP - Reko teplovo...'!$C$82:$J$117,'Vysinka ZP - Reko teplovo...'!$C$123:$J$265</definedName>
    <definedName name="_xlnm.Print_Titles" localSheetId="3">'Vysinka ZP - Reko teplovo...'!$135:$135</definedName>
    <definedName name="_xlnm._FilterDatabase" localSheetId="4" hidden="1">'Vysinka VRN - Reko teplov...'!$C$131:$K$230</definedName>
    <definedName name="_xlnm.Print_Area" localSheetId="4">'Vysinka VRN - Reko teplov...'!$C$4:$J$76,'Vysinka VRN - Reko teplov...'!$C$82:$J$113,'Vysinka VRN - Reko teplov...'!$C$119:$J$230</definedName>
    <definedName name="_xlnm.Print_Titles" localSheetId="4">'Vysinka VRN - Reko teplov...'!$131:$131</definedName>
  </definedNames>
  <calcPr/>
</workbook>
</file>

<file path=xl/calcChain.xml><?xml version="1.0" encoding="utf-8"?>
<calcChain xmlns="http://schemas.openxmlformats.org/spreadsheetml/2006/main">
  <c i="5" l="1" r="J39"/>
  <c r="J38"/>
  <c i="1" r="AY98"/>
  <c i="5" r="J37"/>
  <c i="1" r="AX98"/>
  <c i="5" r="BI225"/>
  <c r="BH225"/>
  <c r="BG225"/>
  <c r="BF225"/>
  <c r="T225"/>
  <c r="T224"/>
  <c r="R225"/>
  <c r="R224"/>
  <c r="P225"/>
  <c r="P224"/>
  <c r="BI218"/>
  <c r="BH218"/>
  <c r="BG218"/>
  <c r="BF218"/>
  <c r="T218"/>
  <c r="R218"/>
  <c r="P218"/>
  <c r="BI210"/>
  <c r="BH210"/>
  <c r="BG210"/>
  <c r="BF210"/>
  <c r="T210"/>
  <c r="R210"/>
  <c r="P210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2"/>
  <c r="BH182"/>
  <c r="BG182"/>
  <c r="BF182"/>
  <c r="T182"/>
  <c r="R182"/>
  <c r="P182"/>
  <c r="BI168"/>
  <c r="BH168"/>
  <c r="BG168"/>
  <c r="BF168"/>
  <c r="T168"/>
  <c r="T167"/>
  <c r="R168"/>
  <c r="R167"/>
  <c r="P168"/>
  <c r="P167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J129"/>
  <c r="F128"/>
  <c r="F126"/>
  <c r="E124"/>
  <c r="BI111"/>
  <c r="BH111"/>
  <c r="BG111"/>
  <c r="BF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F91"/>
  <c r="F89"/>
  <c r="E87"/>
  <c r="J21"/>
  <c r="E21"/>
  <c r="J128"/>
  <c r="J20"/>
  <c r="J18"/>
  <c r="E18"/>
  <c r="F129"/>
  <c r="J17"/>
  <c r="J12"/>
  <c r="J126"/>
  <c r="E7"/>
  <c r="E85"/>
  <c i="4" r="J39"/>
  <c r="J38"/>
  <c i="1" r="AY97"/>
  <c i="4" r="J37"/>
  <c i="1" r="AX97"/>
  <c i="4" r="BI263"/>
  <c r="BH263"/>
  <c r="BG263"/>
  <c r="BF263"/>
  <c r="T263"/>
  <c r="T262"/>
  <c r="T261"/>
  <c r="R263"/>
  <c r="R262"/>
  <c r="R261"/>
  <c r="P263"/>
  <c r="P262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J133"/>
  <c r="F132"/>
  <c r="F130"/>
  <c r="E128"/>
  <c r="BI115"/>
  <c r="BH115"/>
  <c r="BG115"/>
  <c r="BF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J92"/>
  <c r="F91"/>
  <c r="F89"/>
  <c r="E87"/>
  <c r="J21"/>
  <c r="E21"/>
  <c r="J91"/>
  <c r="J20"/>
  <c r="J18"/>
  <c r="E18"/>
  <c r="F133"/>
  <c r="J17"/>
  <c r="J12"/>
  <c r="J130"/>
  <c r="E7"/>
  <c r="E85"/>
  <c i="3" r="J39"/>
  <c r="J38"/>
  <c i="1" r="AY96"/>
  <c i="3" r="J37"/>
  <c i="1" r="AX96"/>
  <c i="3"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J128"/>
  <c r="F127"/>
  <c r="F125"/>
  <c r="E123"/>
  <c r="BI110"/>
  <c r="BH110"/>
  <c r="BG110"/>
  <c r="BF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2"/>
  <c r="F91"/>
  <c r="F89"/>
  <c r="E87"/>
  <c r="J21"/>
  <c r="E21"/>
  <c r="J91"/>
  <c r="J20"/>
  <c r="J18"/>
  <c r="E18"/>
  <c r="F128"/>
  <c r="J17"/>
  <c r="J12"/>
  <c r="J89"/>
  <c r="E7"/>
  <c r="E121"/>
  <c i="2" r="J39"/>
  <c r="J38"/>
  <c i="1" r="AY95"/>
  <c i="2" r="J37"/>
  <c i="1" r="AX95"/>
  <c i="2"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5"/>
  <c r="BH265"/>
  <c r="BG265"/>
  <c r="BF265"/>
  <c r="T265"/>
  <c r="T264"/>
  <c r="R265"/>
  <c r="R264"/>
  <c r="P265"/>
  <c r="P264"/>
  <c r="BI258"/>
  <c r="BH258"/>
  <c r="BG258"/>
  <c r="BF258"/>
  <c r="T258"/>
  <c r="R258"/>
  <c r="P258"/>
  <c r="BI253"/>
  <c r="BH253"/>
  <c r="BG253"/>
  <c r="BF253"/>
  <c r="T253"/>
  <c r="R253"/>
  <c r="P253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J133"/>
  <c r="F132"/>
  <c r="F130"/>
  <c r="E128"/>
  <c r="BI115"/>
  <c r="BH115"/>
  <c r="BG115"/>
  <c r="BF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J92"/>
  <c r="F91"/>
  <c r="F89"/>
  <c r="E87"/>
  <c r="J21"/>
  <c r="E21"/>
  <c r="J132"/>
  <c r="J20"/>
  <c r="J18"/>
  <c r="E18"/>
  <c r="F133"/>
  <c r="J17"/>
  <c r="J12"/>
  <c r="J89"/>
  <c r="E7"/>
  <c r="E85"/>
  <c i="1" r="CK104"/>
  <c r="CJ104"/>
  <c r="CI104"/>
  <c r="CH104"/>
  <c r="CG104"/>
  <c r="CF104"/>
  <c r="BZ104"/>
  <c r="CE104"/>
  <c r="CK103"/>
  <c r="CJ103"/>
  <c r="CI103"/>
  <c r="CH103"/>
  <c r="CG103"/>
  <c r="CF103"/>
  <c r="BZ103"/>
  <c r="CE103"/>
  <c r="CK102"/>
  <c r="CJ102"/>
  <c r="CI102"/>
  <c r="CH102"/>
  <c r="CG102"/>
  <c r="CF102"/>
  <c r="BZ102"/>
  <c r="CE102"/>
  <c r="CK101"/>
  <c r="CJ101"/>
  <c r="CI101"/>
  <c r="CH101"/>
  <c r="CG101"/>
  <c r="CF101"/>
  <c r="BZ101"/>
  <c r="CE101"/>
  <c r="L90"/>
  <c r="AM90"/>
  <c r="AM89"/>
  <c r="L89"/>
  <c r="AM87"/>
  <c r="L87"/>
  <c r="L85"/>
  <c r="L84"/>
  <c i="2" r="J265"/>
  <c r="J227"/>
  <c r="J223"/>
  <c r="BK215"/>
  <c r="J200"/>
  <c r="J179"/>
  <c r="J157"/>
  <c r="BK271"/>
  <c r="J253"/>
  <c r="BK238"/>
  <c r="J229"/>
  <c r="J207"/>
  <c r="BK185"/>
  <c r="J164"/>
  <c r="BK150"/>
  <c r="J139"/>
  <c r="BK265"/>
  <c r="J243"/>
  <c r="BK225"/>
  <c r="BK207"/>
  <c r="J185"/>
  <c r="BK172"/>
  <c r="J154"/>
  <c i="1" r="AS94"/>
  <c i="2" r="J231"/>
  <c r="J212"/>
  <c r="J205"/>
  <c r="J188"/>
  <c r="BK145"/>
  <c i="3" r="J225"/>
  <c r="BK213"/>
  <c r="J204"/>
  <c r="BK192"/>
  <c r="BK156"/>
  <c r="J146"/>
  <c r="BK230"/>
  <c r="BK216"/>
  <c r="BK184"/>
  <c r="BK164"/>
  <c r="J137"/>
  <c r="BK225"/>
  <c r="J201"/>
  <c r="BK195"/>
  <c r="BK176"/>
  <c r="J169"/>
  <c r="J161"/>
  <c r="J156"/>
  <c r="J144"/>
  <c r="J187"/>
  <c r="BK178"/>
  <c r="J139"/>
  <c i="4" r="J255"/>
  <c r="BK246"/>
  <c r="BK235"/>
  <c r="J210"/>
  <c r="J193"/>
  <c r="BK174"/>
  <c r="BK263"/>
  <c r="J252"/>
  <c r="BK243"/>
  <c r="J228"/>
  <c r="J213"/>
  <c r="BK193"/>
  <c r="BK184"/>
  <c r="J168"/>
  <c r="BK162"/>
  <c r="J145"/>
  <c r="J258"/>
  <c r="J235"/>
  <c r="BK224"/>
  <c r="BK210"/>
  <c r="J179"/>
  <c r="BK168"/>
  <c r="J152"/>
  <c r="J184"/>
  <c r="BK145"/>
  <c i="5" r="J193"/>
  <c r="J150"/>
  <c r="J188"/>
  <c r="J140"/>
  <c r="J198"/>
  <c r="J145"/>
  <c r="J203"/>
  <c r="J182"/>
  <c r="BK150"/>
  <c i="2" r="BK231"/>
  <c r="BK217"/>
  <c r="BK205"/>
  <c r="J198"/>
  <c r="J174"/>
  <c r="J169"/>
  <c r="J145"/>
  <c r="J246"/>
  <c r="J235"/>
  <c r="J203"/>
  <c r="BK188"/>
  <c r="BK179"/>
  <c r="BK154"/>
  <c r="BK274"/>
  <c r="BK246"/>
  <c r="BK235"/>
  <c r="J220"/>
  <c r="BK198"/>
  <c r="BK181"/>
  <c r="BK174"/>
  <c r="BK164"/>
  <c r="J150"/>
  <c r="J142"/>
  <c r="BK276"/>
  <c r="BK253"/>
  <c r="J249"/>
  <c r="J238"/>
  <c r="BK223"/>
  <c r="BK210"/>
  <c r="BK192"/>
  <c r="J172"/>
  <c i="3" r="BK228"/>
  <c r="J216"/>
  <c r="J207"/>
  <c r="BK201"/>
  <c r="J182"/>
  <c r="J166"/>
  <c r="BK154"/>
  <c r="BK139"/>
  <c r="J219"/>
  <c r="J195"/>
  <c r="J178"/>
  <c r="BK169"/>
  <c r="BK151"/>
  <c r="BK134"/>
  <c r="BK219"/>
  <c r="J198"/>
  <c r="BK180"/>
  <c r="J171"/>
  <c r="J164"/>
  <c r="J151"/>
  <c r="BK137"/>
  <c r="BK204"/>
  <c r="J184"/>
  <c r="J176"/>
  <c r="J134"/>
  <c i="4" r="J249"/>
  <c r="J221"/>
  <c r="J204"/>
  <c r="J190"/>
  <c r="BK159"/>
  <c r="J148"/>
  <c r="BK249"/>
  <c r="J238"/>
  <c r="J224"/>
  <c r="BK218"/>
  <c r="BK207"/>
  <c r="J197"/>
  <c r="BK187"/>
  <c r="BK165"/>
  <c r="BK148"/>
  <c r="BK139"/>
  <c r="J263"/>
  <c r="BK228"/>
  <c r="BK213"/>
  <c r="BK204"/>
  <c r="J174"/>
  <c r="J165"/>
  <c r="BK142"/>
  <c r="J187"/>
  <c r="J162"/>
  <c i="5" r="J225"/>
  <c r="BK182"/>
  <c r="BK218"/>
  <c r="J168"/>
  <c r="J135"/>
  <c r="BK193"/>
  <c r="BK225"/>
  <c r="BK168"/>
  <c r="BK140"/>
  <c i="2" r="J274"/>
  <c r="J225"/>
  <c r="BK220"/>
  <c r="BK212"/>
  <c r="BK203"/>
  <c r="J192"/>
  <c r="J176"/>
  <c r="J161"/>
  <c r="J276"/>
  <c r="J271"/>
  <c r="BK241"/>
  <c r="J233"/>
  <c r="J215"/>
  <c r="J195"/>
  <c r="J181"/>
  <c r="BK157"/>
  <c r="BK142"/>
  <c r="J258"/>
  <c r="J241"/>
  <c r="BK227"/>
  <c r="J210"/>
  <c r="BK195"/>
  <c r="BK176"/>
  <c r="BK169"/>
  <c r="BK161"/>
  <c r="J148"/>
  <c r="BK139"/>
  <c r="BK258"/>
  <c r="BK249"/>
  <c r="BK243"/>
  <c r="BK233"/>
  <c r="BK229"/>
  <c r="J217"/>
  <c r="BK200"/>
  <c r="BK148"/>
  <c i="3" r="J230"/>
  <c r="BK222"/>
  <c r="BK210"/>
  <c r="BK198"/>
  <c r="BK174"/>
  <c r="BK161"/>
  <c r="J149"/>
  <c r="BK144"/>
  <c r="J222"/>
  <c r="J213"/>
  <c r="BK182"/>
  <c r="BK171"/>
  <c r="BK159"/>
  <c r="BK149"/>
  <c r="J228"/>
  <c r="J210"/>
  <c r="BK187"/>
  <c r="J174"/>
  <c r="BK166"/>
  <c r="J159"/>
  <c r="BK146"/>
  <c r="BK207"/>
  <c r="J192"/>
  <c r="J180"/>
  <c r="J154"/>
  <c i="4" r="BK258"/>
  <c r="BK252"/>
  <c r="BK238"/>
  <c r="J218"/>
  <c r="BK197"/>
  <c r="BK152"/>
  <c r="BK255"/>
  <c r="J246"/>
  <c r="BK232"/>
  <c r="BK221"/>
  <c r="BK216"/>
  <c r="BK200"/>
  <c r="BK190"/>
  <c r="BK179"/>
  <c r="BK155"/>
  <c r="J142"/>
  <c r="J243"/>
  <c r="J232"/>
  <c r="J216"/>
  <c r="J207"/>
  <c r="J200"/>
  <c r="BK171"/>
  <c r="J155"/>
  <c r="J139"/>
  <c r="J171"/>
  <c r="J159"/>
  <c i="5" r="J210"/>
  <c r="BK210"/>
  <c r="BK145"/>
  <c r="BK203"/>
  <c r="BK188"/>
  <c r="J218"/>
  <c r="BK198"/>
  <c r="BK135"/>
  <c i="2" l="1" r="R138"/>
  <c r="BK153"/>
  <c r="J153"/>
  <c r="J99"/>
  <c r="R153"/>
  <c r="T153"/>
  <c r="P160"/>
  <c r="T160"/>
  <c r="T168"/>
  <c r="T167"/>
  <c r="P252"/>
  <c r="P270"/>
  <c r="P263"/>
  <c i="3" r="P133"/>
  <c r="P132"/>
  <c r="BK191"/>
  <c r="J191"/>
  <c r="J101"/>
  <c r="P191"/>
  <c r="P190"/>
  <c i="4" r="R138"/>
  <c r="T196"/>
  <c r="BK212"/>
  <c r="J212"/>
  <c r="J101"/>
  <c r="T212"/>
  <c r="R227"/>
  <c r="P242"/>
  <c r="P241"/>
  <c i="5" r="T134"/>
  <c r="R181"/>
  <c r="R209"/>
  <c i="2" r="P138"/>
  <c r="BK168"/>
  <c r="J168"/>
  <c r="J102"/>
  <c r="R168"/>
  <c r="R167"/>
  <c r="T252"/>
  <c r="R270"/>
  <c r="R263"/>
  <c i="3" r="R133"/>
  <c r="R132"/>
  <c r="R191"/>
  <c r="R190"/>
  <c i="4" r="T138"/>
  <c r="R196"/>
  <c r="P212"/>
  <c r="BK227"/>
  <c r="J227"/>
  <c r="J102"/>
  <c r="T227"/>
  <c r="R242"/>
  <c r="R241"/>
  <c i="5" r="P134"/>
  <c r="P181"/>
  <c r="BK209"/>
  <c r="J209"/>
  <c r="J101"/>
  <c i="2" r="BK138"/>
  <c r="J138"/>
  <c r="J98"/>
  <c r="T138"/>
  <c r="T137"/>
  <c r="P153"/>
  <c r="BK160"/>
  <c r="J160"/>
  <c r="J100"/>
  <c r="R160"/>
  <c r="P168"/>
  <c r="P167"/>
  <c r="BK252"/>
  <c r="J252"/>
  <c r="J103"/>
  <c r="R252"/>
  <c r="BK270"/>
  <c r="J270"/>
  <c r="J106"/>
  <c r="T270"/>
  <c r="T263"/>
  <c i="3" r="BK133"/>
  <c r="J133"/>
  <c r="J98"/>
  <c r="T133"/>
  <c r="T132"/>
  <c r="T131"/>
  <c r="T191"/>
  <c r="T190"/>
  <c i="4" r="BK138"/>
  <c r="J138"/>
  <c r="J98"/>
  <c r="P138"/>
  <c r="BK196"/>
  <c r="J196"/>
  <c r="J99"/>
  <c r="P196"/>
  <c r="BK203"/>
  <c r="J203"/>
  <c r="J100"/>
  <c r="P203"/>
  <c r="R203"/>
  <c r="T203"/>
  <c r="R212"/>
  <c r="P227"/>
  <c r="BK242"/>
  <c r="J242"/>
  <c r="J104"/>
  <c r="T242"/>
  <c r="T241"/>
  <c i="5" r="BK134"/>
  <c r="J134"/>
  <c r="J98"/>
  <c r="R134"/>
  <c r="R133"/>
  <c r="R132"/>
  <c r="BK181"/>
  <c r="J181"/>
  <c r="J100"/>
  <c r="T181"/>
  <c r="P209"/>
  <c r="T209"/>
  <c i="2" r="BK264"/>
  <c r="J264"/>
  <c r="J105"/>
  <c i="3" r="BK186"/>
  <c r="J186"/>
  <c r="J99"/>
  <c i="5" r="BK167"/>
  <c r="J167"/>
  <c r="J99"/>
  <c r="BK224"/>
  <c r="J224"/>
  <c r="J102"/>
  <c i="4" r="BK262"/>
  <c r="J262"/>
  <c r="J106"/>
  <c r="BK137"/>
  <c r="J137"/>
  <c r="J97"/>
  <c i="5" r="E122"/>
  <c r="BE145"/>
  <c i="4" r="BK241"/>
  <c r="J241"/>
  <c r="J103"/>
  <c i="5" r="J89"/>
  <c r="F92"/>
  <c r="BE135"/>
  <c r="BE140"/>
  <c r="BE193"/>
  <c r="BE210"/>
  <c r="BE218"/>
  <c r="BE225"/>
  <c r="BE150"/>
  <c r="BE168"/>
  <c r="BE182"/>
  <c r="BE203"/>
  <c r="J91"/>
  <c r="BE188"/>
  <c r="BE198"/>
  <c i="4" r="J89"/>
  <c r="F92"/>
  <c r="E126"/>
  <c r="J132"/>
  <c r="BE152"/>
  <c r="BE168"/>
  <c r="BE174"/>
  <c r="BE197"/>
  <c r="BE200"/>
  <c r="BE204"/>
  <c r="BE207"/>
  <c r="BE213"/>
  <c r="BE145"/>
  <c r="BE184"/>
  <c r="BE190"/>
  <c r="BE193"/>
  <c r="BE218"/>
  <c r="BE221"/>
  <c r="BE238"/>
  <c r="BE243"/>
  <c r="BE246"/>
  <c r="BE255"/>
  <c r="BE159"/>
  <c r="BE210"/>
  <c r="BE224"/>
  <c r="BE228"/>
  <c r="BE235"/>
  <c r="BE252"/>
  <c r="BE258"/>
  <c r="BE139"/>
  <c r="BE142"/>
  <c r="BE148"/>
  <c r="BE155"/>
  <c r="BE162"/>
  <c r="BE165"/>
  <c r="BE171"/>
  <c r="BE179"/>
  <c r="BE187"/>
  <c r="BE216"/>
  <c r="BE232"/>
  <c r="BE249"/>
  <c r="BE263"/>
  <c i="3" r="BE137"/>
  <c r="BE144"/>
  <c r="BE149"/>
  <c r="BE154"/>
  <c r="BE166"/>
  <c r="BE169"/>
  <c r="BE180"/>
  <c r="BE192"/>
  <c r="BE195"/>
  <c r="BE201"/>
  <c r="BE204"/>
  <c r="E85"/>
  <c r="F92"/>
  <c r="J125"/>
  <c r="J127"/>
  <c r="BE134"/>
  <c r="BE139"/>
  <c r="BE161"/>
  <c r="BE182"/>
  <c r="BE184"/>
  <c r="BE213"/>
  <c r="BE146"/>
  <c r="BE151"/>
  <c r="BE156"/>
  <c r="BE164"/>
  <c r="BE171"/>
  <c r="BE174"/>
  <c r="BE178"/>
  <c r="BE187"/>
  <c r="BE198"/>
  <c r="BE210"/>
  <c r="BE216"/>
  <c r="BE225"/>
  <c r="BE228"/>
  <c r="BE230"/>
  <c r="BE159"/>
  <c r="BE176"/>
  <c r="BE207"/>
  <c r="BE219"/>
  <c r="BE222"/>
  <c i="2" r="BE148"/>
  <c r="BE154"/>
  <c r="BE157"/>
  <c r="BE161"/>
  <c r="BE164"/>
  <c r="BE174"/>
  <c r="BE176"/>
  <c r="BE179"/>
  <c r="BE198"/>
  <c r="BE217"/>
  <c r="BE241"/>
  <c r="BE276"/>
  <c r="J91"/>
  <c r="E126"/>
  <c r="J130"/>
  <c r="BE142"/>
  <c r="BE188"/>
  <c r="BE195"/>
  <c r="BE200"/>
  <c r="BE203"/>
  <c r="BE212"/>
  <c r="BE215"/>
  <c r="BE220"/>
  <c r="BE231"/>
  <c r="BE238"/>
  <c r="BE246"/>
  <c r="BE145"/>
  <c r="BE205"/>
  <c r="BE223"/>
  <c r="BE225"/>
  <c r="BE227"/>
  <c r="BE229"/>
  <c r="BE243"/>
  <c r="BE258"/>
  <c r="BE265"/>
  <c r="BE271"/>
  <c r="F92"/>
  <c r="BE139"/>
  <c r="BE150"/>
  <c r="BE169"/>
  <c r="BE172"/>
  <c r="BE181"/>
  <c r="BE185"/>
  <c r="BE192"/>
  <c r="BE207"/>
  <c r="BE210"/>
  <c r="BE233"/>
  <c r="BE235"/>
  <c r="BE249"/>
  <c r="BE253"/>
  <c r="BE274"/>
  <c r="F38"/>
  <c i="1" r="BC95"/>
  <c i="2" r="F37"/>
  <c i="1" r="BB95"/>
  <c i="3" r="F38"/>
  <c i="1" r="BC96"/>
  <c i="4" r="F39"/>
  <c i="1" r="BD97"/>
  <c i="5" r="F36"/>
  <c i="1" r="BA98"/>
  <c i="5" r="F38"/>
  <c i="1" r="BC98"/>
  <c i="2" r="F36"/>
  <c i="1" r="BA95"/>
  <c i="3" r="F36"/>
  <c i="1" r="BA96"/>
  <c i="3" r="F39"/>
  <c i="1" r="BD96"/>
  <c i="5" r="J36"/>
  <c i="1" r="AW98"/>
  <c i="5" r="F37"/>
  <c i="1" r="BB98"/>
  <c i="4" r="F37"/>
  <c i="1" r="BB97"/>
  <c i="2" r="J36"/>
  <c i="1" r="AW95"/>
  <c i="2" r="F39"/>
  <c i="1" r="BD95"/>
  <c i="3" r="J36"/>
  <c i="1" r="AW96"/>
  <c i="3" r="F37"/>
  <c i="1" r="BB96"/>
  <c i="5" r="F39"/>
  <c i="1" r="BD98"/>
  <c i="4" r="F36"/>
  <c i="1" r="BA97"/>
  <c i="4" r="J36"/>
  <c i="1" r="AW97"/>
  <c i="4" r="F38"/>
  <c i="1" r="BC97"/>
  <c i="4" l="1" r="T137"/>
  <c r="T136"/>
  <c i="5" r="T133"/>
  <c r="T132"/>
  <c i="4" r="R137"/>
  <c r="R136"/>
  <c i="2" r="T136"/>
  <c i="5" r="P133"/>
  <c r="P132"/>
  <c i="1" r="AU98"/>
  <c i="4" r="P137"/>
  <c r="P136"/>
  <c i="1" r="AU97"/>
  <c i="3" r="R131"/>
  <c i="2" r="P137"/>
  <c r="P136"/>
  <c i="1" r="AU95"/>
  <c i="3" r="P131"/>
  <c i="1" r="AU96"/>
  <c i="2" r="R137"/>
  <c r="R136"/>
  <c r="BK137"/>
  <c r="J137"/>
  <c r="J97"/>
  <c r="BK263"/>
  <c r="J263"/>
  <c r="J104"/>
  <c i="3" r="BK132"/>
  <c r="J132"/>
  <c r="J97"/>
  <c i="4" r="BK261"/>
  <c r="J261"/>
  <c r="J105"/>
  <c i="5" r="BK133"/>
  <c r="J133"/>
  <c r="J97"/>
  <c i="3" r="BK190"/>
  <c r="J190"/>
  <c r="J100"/>
  <c i="2" r="BK167"/>
  <c r="J167"/>
  <c r="J101"/>
  <c i="4" r="BK136"/>
  <c r="J136"/>
  <c r="J96"/>
  <c r="J30"/>
  <c i="1" r="BD94"/>
  <c r="W36"/>
  <c i="4" r="J115"/>
  <c r="BE115"/>
  <c r="F35"/>
  <c i="1" r="AZ97"/>
  <c r="BA94"/>
  <c r="W33"/>
  <c r="BC94"/>
  <c r="W35"/>
  <c r="BB94"/>
  <c r="AX94"/>
  <c i="3" l="1" r="BK131"/>
  <c r="J131"/>
  <c r="J96"/>
  <c r="J30"/>
  <c i="5" r="BK132"/>
  <c r="J132"/>
  <c r="J96"/>
  <c r="J30"/>
  <c i="2" r="BK136"/>
  <c r="J136"/>
  <c r="J96"/>
  <c r="J30"/>
  <c i="1" r="AU94"/>
  <c i="5" r="J111"/>
  <c r="J105"/>
  <c r="J113"/>
  <c i="4" r="J109"/>
  <c r="J117"/>
  <c i="1" r="AY94"/>
  <c r="AW94"/>
  <c r="AK33"/>
  <c i="3" r="J110"/>
  <c r="J104"/>
  <c r="J31"/>
  <c r="J32"/>
  <c i="1" r="AG96"/>
  <c i="2" r="J115"/>
  <c r="BE115"/>
  <c r="J35"/>
  <c i="1" r="AV95"/>
  <c r="AT95"/>
  <c i="4" r="J35"/>
  <c i="1" r="AV97"/>
  <c r="AT97"/>
  <c r="W34"/>
  <c i="3" l="1" r="BE110"/>
  <c i="5" r="J31"/>
  <c r="BE111"/>
  <c i="4" r="J31"/>
  <c i="3" r="F35"/>
  <c i="1" r="AZ96"/>
  <c i="3" r="J112"/>
  <c i="2" r="F35"/>
  <c i="1" r="AZ95"/>
  <c i="2" r="J109"/>
  <c r="J117"/>
  <c i="4" r="J32"/>
  <c i="1" r="AG97"/>
  <c r="AN97"/>
  <c i="5" r="J35"/>
  <c i="1" r="AV98"/>
  <c r="AT98"/>
  <c i="5" r="J32"/>
  <c i="1" r="AG98"/>
  <c r="AN98"/>
  <c i="5" l="1" r="J41"/>
  <c i="2" r="J31"/>
  <c i="4" r="J41"/>
  <c i="2" r="J32"/>
  <c i="1" r="AG95"/>
  <c r="AN95"/>
  <c i="3" r="J35"/>
  <c i="1" r="AV96"/>
  <c r="AT96"/>
  <c r="AN96"/>
  <c i="5" r="F35"/>
  <c i="1" r="AZ98"/>
  <c r="AZ94"/>
  <c r="AV94"/>
  <c r="AT94"/>
  <c i="2" l="1" r="J41"/>
  <c i="3" r="J41"/>
  <c i="1" r="AG94"/>
  <c r="AG103"/>
  <c r="CD103"/>
  <c l="1" r="AN94"/>
  <c r="AK26"/>
  <c r="AG102"/>
  <c r="AV103"/>
  <c r="BY103"/>
  <c r="AG104"/>
  <c r="CD104"/>
  <c r="AG101"/>
  <c r="CD101"/>
  <c l="1" r="CD102"/>
  <c r="AG100"/>
  <c r="AK27"/>
  <c r="AK29"/>
  <c r="AV102"/>
  <c r="BY102"/>
  <c r="W32"/>
  <c r="AV104"/>
  <c r="BY104"/>
  <c r="AV101"/>
  <c r="BY101"/>
  <c r="AN103"/>
  <c l="1" r="AK32"/>
  <c r="AN102"/>
  <c r="AN101"/>
  <c r="AG106"/>
  <c r="AN104"/>
  <c l="1" r="AK38"/>
  <c r="AN100"/>
  <c r="AN106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<sst xmlns="http://schemas.openxmlformats.org/spreadsheetml/2006/main">
  <si>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</si>
  <si>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</si>
  <si>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</si>
  <si>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</si>
  <si>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</si>
  <si>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{09f7ce03-c4aa-4f6f-8a5e-8e86788f193e}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</si>
  <si>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</si>
  <si>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</si>
  <si>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</si>
  <si>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</si>
  <si>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</si>
  <si>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</si>
  <si>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</si>
  <si>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</si>
  <si>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Vysinka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</si>
  <si>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</si>
  <si>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</si>
  <si>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teplovodu Výšinka-2.et.-1.část</t>
  </si>
  <si>
    <t>KSO:</t>
  </si>
  <si>
    <t>CC-CZ:</t>
  </si>
  <si>
    <t>Místo:</t>
  </si>
  <si>
    <t>Turnov</t>
  </si>
  <si>
    <t>Datum:</t>
  </si>
  <si>
    <t>6. 3. 2025</t>
  </si>
  <si>
    <t>Zadavatel:</t>
  </si>
  <si>
    <t>IČ:</t>
  </si>
  <si>
    <t>Městská teplárna Trutnov, s.r.o.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</si>
  <si>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</si>
  <si>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</si>
  <si>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</si>
  <si>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</si>
  <si>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</si>
  <si>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</si>
  <si>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</si>
  <si>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SITEZ s.r.o.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</si>
  <si>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</si>
  <si>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</si>
  <si>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</si>
  <si>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</si>
  <si>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</si>
  <si>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</si>
  <si>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</si>
  <si>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</si>
  <si>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</si>
  <si>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</si>
  <si>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</si>
  <si>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</si>
  <si>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</si>
  <si>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</si>
  <si>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</si>
  <si>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</si>
  <si>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</si>
  <si>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</si>
  <si>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</si>
  <si>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</si>
  <si>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</si>
  <si>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</si>
  <si>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</si>
  <si>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</si>
  <si>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</si>
  <si>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</si>
  <si>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</si>
  <si>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</si>
  <si>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</si>
  <si>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</si>
  <si>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</si>
  <si>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</si>
  <si>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</si>
  <si>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</si>
  <si>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</si>
  <si>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</si>
  <si>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</si>
  <si>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</si>
  <si>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</si>
  <si>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</si>
  <si>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</si>
  <si>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</si>
  <si>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</si>
  <si>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</si>
  <si>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</si>
  <si>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</si>
  <si>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</si>
  <si>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</si>
  <si>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Vysinka UT</t>
  </si>
  <si>
    <t>Reko teplovodu Výšinka, 2.etapa, část 1 - ÚT</t>
  </si>
  <si>
    <t>ING</t>
  </si>
  <si>
    <t>1</t>
  </si>
  <si>
    <t>{f12be188-1751-44fe-89e9-35fb2105c184}</t>
  </si>
  <si>
    <t>2</t>
  </si>
  <si>
    <t>Vysinka TV</t>
  </si>
  <si>
    <t>Reko teplovodu Výšinka. 2.etapa, 1 část - TV</t>
  </si>
  <si>
    <t>STA</t>
  </si>
  <si>
    <t>{4a4335d2-fa22-4705-9882-f7b9652dc337}</t>
  </si>
  <si>
    <t>Vysinka ZP</t>
  </si>
  <si>
    <t>Reko teplovodu Výšinka, 2.etapa 1 část - Zemní práce</t>
  </si>
  <si>
    <t>{6a4ac37d-9c17-41d3-96f9-a690e9e95599}</t>
  </si>
  <si>
    <t>Vysinka VRN</t>
  </si>
  <si>
    <t>Reko teplovodu Výšinka, 2.etapa, 1 část VRN</t>
  </si>
  <si>
    <t>{dfcf723f-7ad9-4a85-afdd-a6fd82be6abb}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</si>
  <si>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</si>
  <si>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</si>
  <si>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</si>
  <si>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</si>
  <si>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</si>
  <si>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</si>
  <si>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</si>
  <si>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</si>
  <si>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</si>
  <si>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</si>
  <si>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</si>
  <si>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Vysinka UT - Reko teplovodu Výšinka, 2.etapa, část 1 - ÚT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</si>
  <si>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</si>
  <si>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</si>
  <si>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</si>
  <si>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</si>
  <si>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</si>
  <si>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</si>
  <si>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PSV - Práce a dodávky PSV</t>
  </si>
  <si>
    <t xml:space="preserve">    713 - Izolace tepelné</t>
  </si>
  <si>
    <t xml:space="preserve">    733 - Ústřední vytápění - rozvodné potrubí</t>
  </si>
  <si>
    <t xml:space="preserve">    783 - Dokončovací práce - nátěry</t>
  </si>
  <si>
    <t>M - Práce a dodávky M</t>
  </si>
  <si>
    <t xml:space="preserve">    23-M - Montáže potrubí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</si>
  <si>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</si>
  <si>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</si>
  <si>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</si>
  <si>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VRN4 - Inženýrská činnost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</si>
  <si>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</si>
  <si>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</si>
  <si>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</si>
  <si>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</si>
  <si>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</si>
  <si>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</si>
  <si>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</si>
  <si>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</si>
  <si>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</si>
  <si>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</si>
  <si>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</si>
  <si>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</si>
  <si>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</si>
  <si>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</si>
  <si>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</si>
  <si>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</si>
  <si>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</si>
  <si>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</si>
  <si>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</si>
  <si>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</si>
  <si>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</si>
  <si>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</si>
  <si>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</si>
  <si>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</si>
  <si>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</si>
  <si>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713</t>
  </si>
  <si>
    <t>Izolace tepelné</t>
  </si>
  <si>
    <t>K</t>
  </si>
  <si>
    <t>713463312</t>
  </si>
  <si>
    <t>Montáž izolace tepelné potrubí potrubními pouzdry s Al fólií s přesahem Al páskou 1x D přes 50 do 100 mm</t>
  </si>
  <si>
    <t>m</t>
  </si>
  <si>
    <t>16</t>
  </si>
  <si>
    <t>4832072</t>
  </si>
  <si>
    <t>PP</t>
  </si>
  <si>
    <t>Montáž izolace tepelné potrubí a ohybů tvarovkami nebo deskami potrubními pouzdry s povrchovou úpravou hliníkovou fólií se samolepícím přesahem (izolační materiál ve specifikaci) přelepenými samolepící hliníkovou páskou potrubí jednovrstvá D přes 50 do 100 mm</t>
  </si>
  <si>
    <t>Online PSC</t>
  </si>
  <si>
    <t>https://podminky.urs.cz/item/CS_URS_2025_01/713463312</t>
  </si>
  <si>
    <t>M</t>
  </si>
  <si>
    <t>63154575</t>
  </si>
  <si>
    <t>pouzdro izolační potrubní z minerální vlny s Al fólií max. 250/100°C 60/40mm</t>
  </si>
  <si>
    <t>32</t>
  </si>
  <si>
    <t>-1351922071</t>
  </si>
  <si>
    <t>VV</t>
  </si>
  <si>
    <t>4*1,02 'Přepočtené koeficientem množství</t>
  </si>
  <si>
    <t>3</t>
  </si>
  <si>
    <t>713471212</t>
  </si>
  <si>
    <t>Montáž tepelné izolace armatur snímatelnými pouzdry na suchý zip</t>
  </si>
  <si>
    <t>kus</t>
  </si>
  <si>
    <t>-2033350528</t>
  </si>
  <si>
    <t>Montáž izolace tepelné potrubí, ohybů, přírub, armatur nebo tvarovek snímatelnými pouzdry s vrstvenou izolací s upevněním na suchý zip (izolační materiál ve specifikaci) armatur</t>
  </si>
  <si>
    <t>https://podminky.urs.cz/item/CS_URS_2025_01/713471212</t>
  </si>
  <si>
    <t>4</t>
  </si>
  <si>
    <t>TEM.AUV50</t>
  </si>
  <si>
    <t>Snímatelné izolační pouzdro na armaturu - uzavírací ventil, DN50, do 150 stupňů</t>
  </si>
  <si>
    <t>1625311907</t>
  </si>
  <si>
    <t>5</t>
  </si>
  <si>
    <t>998713101</t>
  </si>
  <si>
    <t>Přesun hmot tonážní pro izolace tepelné v objektech v do 6 m</t>
  </si>
  <si>
    <t>t</t>
  </si>
  <si>
    <t>-1129955941</t>
  </si>
  <si>
    <t>Přesun hmot pro izolace tepelné stanovený z hmotnosti přesunovaného materiálu vodorovná dopravní vzdálenost do 50 m s užitím mechanizace v objektech výšky do 6 m</t>
  </si>
  <si>
    <t>https://podminky.urs.cz/item/CS_URS_2025_01/998713101</t>
  </si>
  <si>
    <t>733</t>
  </si>
  <si>
    <t>Ústřední vytápění - rozvodné potrubí</t>
  </si>
  <si>
    <t>6</t>
  </si>
  <si>
    <t>733121219</t>
  </si>
  <si>
    <t>Potrubí ocelové hladké bezešvé v kotelnách nebo strojovnách spojované svařováním D 60,3x2,9 mm</t>
  </si>
  <si>
    <t>1491084665</t>
  </si>
  <si>
    <t>https://podminky.urs.cz/item/CS_URS_2025_01/733121219</t>
  </si>
  <si>
    <t>7</t>
  </si>
  <si>
    <t>998733101</t>
  </si>
  <si>
    <t>Přesun hmot tonážní pro rozvody potrubí v objektech v do 6 m</t>
  </si>
  <si>
    <t>547743300</t>
  </si>
  <si>
    <t>Přesun hmot pro rozvody potrubí stanovený z hmotnosti přesunovaného materiálu vodorovná dopravní vzdálenost do 50 m základní v objektech výšky do 6 m</t>
  </si>
  <si>
    <t>https://podminky.urs.cz/item/CS_URS_2025_01/998733101</t>
  </si>
  <si>
    <t>783</t>
  </si>
  <si>
    <t>Dokončovací práce - nátěry</t>
  </si>
  <si>
    <t>8</t>
  </si>
  <si>
    <t>783615563</t>
  </si>
  <si>
    <t>Mezinátěr jednonásobný syntetický samozákladující nátěr potrubí přes DN 50 do DN 100 mm</t>
  </si>
  <si>
    <t>-520300637</t>
  </si>
  <si>
    <t>Mezinátěr armatur a kovových potrubí potrubí přes DN 50 do DN 100 mm syntetický samozákladující</t>
  </si>
  <si>
    <t>https://podminky.urs.cz/item/CS_URS_2025_01/783615563</t>
  </si>
  <si>
    <t>9</t>
  </si>
  <si>
    <t>783634651</t>
  </si>
  <si>
    <t>Základní antikorozní jednonásobný epoxidový nátěr potrubí DN do 50 mm</t>
  </si>
  <si>
    <t>2143057363</t>
  </si>
  <si>
    <t>Základní antikorozní nátěr armatur a kovových potrubí jednonásobný potrubí do DN 50 mm epoxidový</t>
  </si>
  <si>
    <t>https://podminky.urs.cz/item/CS_URS_2025_01/783634651</t>
  </si>
  <si>
    <t>Práce a dodávky M</t>
  </si>
  <si>
    <t>23-M</t>
  </si>
  <si>
    <t>Montáže potrubí</t>
  </si>
  <si>
    <t>10</t>
  </si>
  <si>
    <t>230021045</t>
  </si>
  <si>
    <t>Montáž trubní díly přivařovací tř.11-13 do 1 kg D 60,3 mm tl 2,9 mm</t>
  </si>
  <si>
    <t>64</t>
  </si>
  <si>
    <t>1770169137</t>
  </si>
  <si>
    <t>Montáž trubních dílů přivařovacích hmotnosti do 1 kg tř. 11 až 13 Ø 60,3 mm, tl. 2,9 mm</t>
  </si>
  <si>
    <t>https://podminky.urs.cz/item/CS_URS_2025_01/230021045</t>
  </si>
  <si>
    <t>11</t>
  </si>
  <si>
    <t>R65/50</t>
  </si>
  <si>
    <t xml:space="preserve">Redukce EN 10253-2, mat. P235GH  DN65/50</t>
  </si>
  <si>
    <t>-1901398784</t>
  </si>
  <si>
    <t>55261743</t>
  </si>
  <si>
    <t>ohyb 90°- R 3DN rozměr 60,3mm tl 3,2mm</t>
  </si>
  <si>
    <t>1529799814</t>
  </si>
  <si>
    <t>13</t>
  </si>
  <si>
    <t>230023045</t>
  </si>
  <si>
    <t>Montáž trubní díly přivařovací tř.11-13 do 10 kg D 60,3 mm tl 2,9 mm</t>
  </si>
  <si>
    <t>-52583101</t>
  </si>
  <si>
    <t>Montáž trubních dílů přivařovacích hmotnosti přes 3 do 10 kg tř. 11 až 13 Ø 60,3 mm, tl. 2,9 mm</t>
  </si>
  <si>
    <t>https://podminky.urs.cz/item/CS_URS_2025_01/230023045</t>
  </si>
  <si>
    <t>14</t>
  </si>
  <si>
    <t>KKPR50-40</t>
  </si>
  <si>
    <t>Kulový kohout přivařovací, PN40, DN50, Tmax.200°C</t>
  </si>
  <si>
    <t>128</t>
  </si>
  <si>
    <t>1218478766</t>
  </si>
  <si>
    <t>15</t>
  </si>
  <si>
    <t>230197032</t>
  </si>
  <si>
    <t>Montáž potrubí teplovodů z trub ocelových předizolovaných DN 50 vnějšího průměru D 140 mm</t>
  </si>
  <si>
    <t>1175456810</t>
  </si>
  <si>
    <t>Montáž potrubí teplovodů z trub ocelových předizolovaných DN 50, vnějšího průměru D 140 mm</t>
  </si>
  <si>
    <t>https://podminky.urs.cz/item/CS_URS_2025_01/230197032</t>
  </si>
  <si>
    <t>2*12</t>
  </si>
  <si>
    <t>14391063</t>
  </si>
  <si>
    <t>potrubí horkovodní ocelové předizolované kompaktní systém DN 50/140</t>
  </si>
  <si>
    <t>1639266788</t>
  </si>
  <si>
    <t>24*1,05 'Přepočtené koeficientem množství</t>
  </si>
  <si>
    <t>17</t>
  </si>
  <si>
    <t>230197046</t>
  </si>
  <si>
    <t>Montáž potrubí teplovodů z trub ocelových předizolovaných DN 100 vnějšího průměru D 225 mm</t>
  </si>
  <si>
    <t>2110096599</t>
  </si>
  <si>
    <t>Montáž potrubí teplovodů z trub ocelových předizolovaných DN 100, vnějšího průměru D 225 mm</t>
  </si>
  <si>
    <t>https://podminky.urs.cz/item/CS_URS_2025_01/230197046</t>
  </si>
  <si>
    <t>8*12+4*6</t>
  </si>
  <si>
    <t>18</t>
  </si>
  <si>
    <t>14391072</t>
  </si>
  <si>
    <t>potrubí horkovodní ocelové předizolované kompaktní systém DN 100/225</t>
  </si>
  <si>
    <t>-787406730</t>
  </si>
  <si>
    <t>120*1,05 'Přepočtené koeficientem množství</t>
  </si>
  <si>
    <t>19</t>
  </si>
  <si>
    <t>230197532</t>
  </si>
  <si>
    <t>Montáž předizolovaných trubních dílů přivařovacích teplovodních hmotnosti přes 10 do 50 kg DN 50 vnějšího průměru D 140 mm</t>
  </si>
  <si>
    <t>-516273505</t>
  </si>
  <si>
    <t>Montáž trubních dílů přivařovacích teplovodních na předizolovaném ocelovém potrubí hmotnosti přes 10 do 50 kg DN 50, vnějšího průměru D 140 mm</t>
  </si>
  <si>
    <t>https://podminky.urs.cz/item/CS_URS_2025_01/230197532</t>
  </si>
  <si>
    <t>20</t>
  </si>
  <si>
    <t>14392527</t>
  </si>
  <si>
    <t>koleno ocelové předizolované série2 60° kompaktní ocelový systém 1,0x1,0m DN 50/140</t>
  </si>
  <si>
    <t>719017517</t>
  </si>
  <si>
    <t>230197546</t>
  </si>
  <si>
    <t>Montáž předizolovaných trubních dílů přivařovacích teplovodních hmotnosti přes 10 do 50 kg DN 100 vnějšího průměru D 225 mm</t>
  </si>
  <si>
    <t>-1698681733</t>
  </si>
  <si>
    <t>Montáž trubních dílů přivařovacích teplovodních na předizolovaném ocelovém potrubí hmotnosti přes 10 do 50 kg DN 100, vnějšího průměru D 225 mm</t>
  </si>
  <si>
    <t>https://podminky.urs.cz/item/CS_URS_2025_01/230197546</t>
  </si>
  <si>
    <t>22</t>
  </si>
  <si>
    <t>14392530</t>
  </si>
  <si>
    <t>koleno ocelové předizolované série2 60° kompaktní ocelový systém 1,0x1,0m DN 100/225</t>
  </si>
  <si>
    <t>-939524893</t>
  </si>
  <si>
    <t>23</t>
  </si>
  <si>
    <t>RFNT.2PT100065N</t>
  </si>
  <si>
    <t>Paralelní odbočka FTS P-T 2-DN100/225 x 2-DN65/160 al. N</t>
  </si>
  <si>
    <t>986820144</t>
  </si>
  <si>
    <t>24</t>
  </si>
  <si>
    <t>230198632</t>
  </si>
  <si>
    <t>Montáž smršťovací spojky na předizolovaném ocelovém potrubí teplovodů DN 50 vnějšího průměru D 140 mm</t>
  </si>
  <si>
    <t>1146648173</t>
  </si>
  <si>
    <t>Montáž spojky na předizolovaném ocelovém potrubí teplovodů smršťovací DN 50, vnějšího průměru D 140 mm</t>
  </si>
  <si>
    <t>https://podminky.urs.cz/item/CS_URS_2025_01/230198632</t>
  </si>
  <si>
    <t>25</t>
  </si>
  <si>
    <t>28658057</t>
  </si>
  <si>
    <t>doizolování spoje PI potrubí série2 kompletní s PUR izolací DN 50/140</t>
  </si>
  <si>
    <t>1154683522</t>
  </si>
  <si>
    <t>26</t>
  </si>
  <si>
    <t>230198646</t>
  </si>
  <si>
    <t>Montáž smršťovací spojky na předizolovaném ocelovém potrubí teplovodů DN 100 vnějšího průměru D 225 mm</t>
  </si>
  <si>
    <t>717964060</t>
  </si>
  <si>
    <t>Montáž spojky na předizolovaném ocelovém potrubí teplovodů smršťovací DN 100, vnějšího průměru D 225 mm</t>
  </si>
  <si>
    <t>https://podminky.urs.cz/item/CS_URS_2025_01/230198646</t>
  </si>
  <si>
    <t>27</t>
  </si>
  <si>
    <t>28658060</t>
  </si>
  <si>
    <t>doizolování spoje PI potrubí série2 kompletní s PUR izolací DN 100/225</t>
  </si>
  <si>
    <t>357755036</t>
  </si>
  <si>
    <t>28</t>
  </si>
  <si>
    <t>230199431</t>
  </si>
  <si>
    <t>Řez předizolovaného ocelového potrubí teplovodů DN 50</t>
  </si>
  <si>
    <t>-452145325</t>
  </si>
  <si>
    <t>Řez předizolovaného ocelového potrubí teplovodů včetně izolace DN 50</t>
  </si>
  <si>
    <t>https://podminky.urs.cz/item/CS_URS_2025_01/230199431</t>
  </si>
  <si>
    <t>29</t>
  </si>
  <si>
    <t>230199445</t>
  </si>
  <si>
    <t>Řez předizolovaného ocelového potrubí teplovodů DN 100</t>
  </si>
  <si>
    <t>-163675009</t>
  </si>
  <si>
    <t>Řez předizolovaného ocelového potrubí teplovodů včetně izolace DN 100</t>
  </si>
  <si>
    <t>https://podminky.urs.cz/item/CS_URS_2025_01/230199445</t>
  </si>
  <si>
    <t>30</t>
  </si>
  <si>
    <t>RFNT.0CR140</t>
  </si>
  <si>
    <t>CR-Gumová průchodka stěnou D140</t>
  </si>
  <si>
    <t>256</t>
  </si>
  <si>
    <t>1928165608</t>
  </si>
  <si>
    <t>31</t>
  </si>
  <si>
    <t>RFNT.FPPI120X1000</t>
  </si>
  <si>
    <t>FTS FPP Dilatační PE polštář - Velikost 1, 120x1000x40mm</t>
  </si>
  <si>
    <t>-53141938</t>
  </si>
  <si>
    <t>RFNT.FPPII240X1200</t>
  </si>
  <si>
    <t>FTS FPP Dilatační PE polštář - Velikost 2, 240x1000x40mm</t>
  </si>
  <si>
    <t>-1881618795</t>
  </si>
  <si>
    <t>33</t>
  </si>
  <si>
    <t>RFNT.MTSIT220AJ</t>
  </si>
  <si>
    <t>FTS MT sign. folie, šíře 220 mm - AJ</t>
  </si>
  <si>
    <t>1035913594</t>
  </si>
  <si>
    <t>34</t>
  </si>
  <si>
    <t>RNRG.2SSM0000500140</t>
  </si>
  <si>
    <t>Manžeta ukončovací smršťovací série2 DHEC, DN 50, DA140</t>
  </si>
  <si>
    <t>259804269</t>
  </si>
  <si>
    <t>35</t>
  </si>
  <si>
    <t>RNRG.2SSM0001000225</t>
  </si>
  <si>
    <t xml:space="preserve">Manžeta ukončovací smršťovací  série2 DHEC, DN 100, DA225</t>
  </si>
  <si>
    <t>-2023625870</t>
  </si>
  <si>
    <t>36</t>
  </si>
  <si>
    <t>230120042</t>
  </si>
  <si>
    <t>Čištění potrubí profukováním nebo proplachováním DN 40</t>
  </si>
  <si>
    <t>-135575711</t>
  </si>
  <si>
    <t>https://podminky.urs.cz/item/CS_URS_2025_01/230120042</t>
  </si>
  <si>
    <t>37</t>
  </si>
  <si>
    <t>230120046</t>
  </si>
  <si>
    <t>Čištění potrubí profukováním nebo proplachováním DN 100</t>
  </si>
  <si>
    <t>320615044</t>
  </si>
  <si>
    <t>https://podminky.urs.cz/item/CS_URS_2025_01/230120046</t>
  </si>
  <si>
    <t>38</t>
  </si>
  <si>
    <t>08211321</t>
  </si>
  <si>
    <t>voda pitná pro ostatní odběratele</t>
  </si>
  <si>
    <t>m3</t>
  </si>
  <si>
    <t>-1275693934</t>
  </si>
  <si>
    <t>39</t>
  </si>
  <si>
    <t>230170003</t>
  </si>
  <si>
    <t>Tlakové zkoušky těsnosti potrubí - příprava DN přes 80 do 125</t>
  </si>
  <si>
    <t>sada</t>
  </si>
  <si>
    <t>812023401</t>
  </si>
  <si>
    <t>Příprava pro zkoušku těsnosti potrubí DN přes 80 do 125</t>
  </si>
  <si>
    <t>https://podminky.urs.cz/item/CS_URS_2025_01/230170003</t>
  </si>
  <si>
    <t>40</t>
  </si>
  <si>
    <t>230170011</t>
  </si>
  <si>
    <t>Tlakové zkoušky těsnosti potrubí - zkouška DN do 40</t>
  </si>
  <si>
    <t>1361380460</t>
  </si>
  <si>
    <t>Zkouška těsnosti potrubí DN do 40</t>
  </si>
  <si>
    <t>https://podminky.urs.cz/item/CS_URS_2025_01/230170011</t>
  </si>
  <si>
    <t>41</t>
  </si>
  <si>
    <t>230170013</t>
  </si>
  <si>
    <t>Tlakové zkoušky těsnosti potrubí - zkouška DN přes 80 do 125</t>
  </si>
  <si>
    <t>615435821</t>
  </si>
  <si>
    <t>Zkouška těsnosti potrubí DN přes 80 do 125</t>
  </si>
  <si>
    <t>https://podminky.urs.cz/item/CS_URS_2025_01/230170013</t>
  </si>
  <si>
    <t>HZS</t>
  </si>
  <si>
    <t>Hodinové zúčtovací sazby</t>
  </si>
  <si>
    <t>42</t>
  </si>
  <si>
    <t>HZS1431</t>
  </si>
  <si>
    <t>Hodinová zúčtovací sazba dělník inženýrských sítí</t>
  </si>
  <si>
    <t>hod</t>
  </si>
  <si>
    <t>512</t>
  </si>
  <si>
    <t>-452827437</t>
  </si>
  <si>
    <t>Hodinové zúčtovací sazby profesí HSV provádění konstrukcí inženýrských a dopravních staveb dělník inženýrských sítí</t>
  </si>
  <si>
    <t>https://podminky.urs.cz/item/CS_URS_2024_01/HZS1431</t>
  </si>
  <si>
    <t>P</t>
  </si>
  <si>
    <t xml:space="preserve">Poznámka k položce:_x000d_
montáž dilatatčních polštářů </t>
  </si>
  <si>
    <t>40*0,3</t>
  </si>
  <si>
    <t>43</t>
  </si>
  <si>
    <t>HZS1432</t>
  </si>
  <si>
    <t>Hodinová zúčtovací sazba potrubář</t>
  </si>
  <si>
    <t>-1313447927</t>
  </si>
  <si>
    <t>Hodinové zúčtovací sazby profesí HSV provádění konstrukcí inženýrských a dopravních staveb potrubář</t>
  </si>
  <si>
    <t>https://podminky.urs.cz/item/CS_URS_2024_01/HZS1432</t>
  </si>
  <si>
    <t>Poznámka k položce:_x000d_
Montáž průchodek a koncovích víček 4*0,5</t>
  </si>
  <si>
    <t>4*0,5</t>
  </si>
  <si>
    <t>Vedlejší rozpočtové náklady</t>
  </si>
  <si>
    <t>VRN1</t>
  </si>
  <si>
    <t>Průzkumné, geodetické a projektové práce</t>
  </si>
  <si>
    <t>44</t>
  </si>
  <si>
    <t>012203000</t>
  </si>
  <si>
    <t>Geodetické práce při provádění stavby</t>
  </si>
  <si>
    <t>kpl</t>
  </si>
  <si>
    <t>1024</t>
  </si>
  <si>
    <t>842317603</t>
  </si>
  <si>
    <t>https://podminky.urs.cz/item/CS_URS_2024_01/012203000</t>
  </si>
  <si>
    <t>Poznámka k položce:_x000d_
Geometrické zaměření horní hrany spojek - (uveden počet spojek)_x000d_
Spojky nutno zaměřit před zásypem potrubí</t>
  </si>
  <si>
    <t>VRN4</t>
  </si>
  <si>
    <t>Inženýrská činnost</t>
  </si>
  <si>
    <t>45</t>
  </si>
  <si>
    <t>043124000</t>
  </si>
  <si>
    <t>Zkoušky rentgenové - 20%</t>
  </si>
  <si>
    <t>290918647</t>
  </si>
  <si>
    <t>https://podminky.urs.cz/item/CS_URS_2024_01/043124000</t>
  </si>
  <si>
    <t>46</t>
  </si>
  <si>
    <t>0431240R</t>
  </si>
  <si>
    <t>Zkoušky ultrazvuk - 100%</t>
  </si>
  <si>
    <t>-2035823202</t>
  </si>
  <si>
    <t>47</t>
  </si>
  <si>
    <t>04314400R</t>
  </si>
  <si>
    <t>Vizuální kontrola</t>
  </si>
  <si>
    <t>360060341</t>
  </si>
  <si>
    <t>Poznámka k položce:_x000d_
6hodx 2 pracovníci</t>
  </si>
  <si>
    <t>Vysinka TV - Reko teplovodu Výšinka. 2.etapa, 1 část - TV</t>
  </si>
  <si>
    <t>HSV - Práce a dodávky HSV</t>
  </si>
  <si>
    <t xml:space="preserve">    8 - Vedení trubní dálková a přípojná</t>
  </si>
  <si>
    <t xml:space="preserve">    998 - Přesun hmot</t>
  </si>
  <si>
    <t xml:space="preserve">    722 - Zdravotechnika - vnitřní vodovod</t>
  </si>
  <si>
    <t>HSV</t>
  </si>
  <si>
    <t>Práce a dodávky HSV</t>
  </si>
  <si>
    <t>Vedení trubní dálková a přípojná</t>
  </si>
  <si>
    <t>871171301</t>
  </si>
  <si>
    <t>Montáž potrubí předizolovaného plastového spojovaného lisováním jednotrubkového d 40 vnějšího pláště DA 90-145 mm</t>
  </si>
  <si>
    <t>-352647106</t>
  </si>
  <si>
    <t>Montáž potrubí z trub plastových předizolovaných spojovaných lisováním nebo svěrnými tvarovkami jednotrubkových PN 0,6-0,1 MPa, t = 80-95°C d 40, vnějšího pláště DA 90-145 mm</t>
  </si>
  <si>
    <t>https://podminky.urs.cz/item/CS_URS_2025_01/871171301</t>
  </si>
  <si>
    <t>28636204</t>
  </si>
  <si>
    <t>trubka plastová Pe-Xa předizolovaná teplovodní pro pitnou vodu, iz. mikrobuněčná PE-X pěna, plášť dvoustěnné HDPE, PN10, d 40/90</t>
  </si>
  <si>
    <t>222941027</t>
  </si>
  <si>
    <t>871211301</t>
  </si>
  <si>
    <t>Montáž potrubí předizolovaného plastového spojovaného lisováním jednotrubkového d 63 vnějšího pláště DA 126- 200 mm</t>
  </si>
  <si>
    <t>-1479079220</t>
  </si>
  <si>
    <t>Montáž potrubí z trub plastových předizolovaných spojovaných lisováním nebo svěrnými tvarovkami jednotrubkových PN 0,6-0,1 MPa, t = 80-95°C d 63, vnějšího pláště DA 126- 200 mm</t>
  </si>
  <si>
    <t>https://podminky.urs.cz/item/CS_URS_2025_01/871211301</t>
  </si>
  <si>
    <t>65+15</t>
  </si>
  <si>
    <t>Součet</t>
  </si>
  <si>
    <t>28636209</t>
  </si>
  <si>
    <t>trubka plastová Pe-Xa předizolovaná teplovodní pro pitnou vodu, iz. mikrobuněčná PE-X pěna, plášť dvoustěnné HDPE, PN10, d 63/140</t>
  </si>
  <si>
    <t>2073562127</t>
  </si>
  <si>
    <t>871231301</t>
  </si>
  <si>
    <t>Montáž potrubí předizolovaného plastového spojovaného lisováním jednotrubkového d 75 vnějšího pláště DA 142- 200 mm</t>
  </si>
  <si>
    <t>-1681241283</t>
  </si>
  <si>
    <t>Montáž potrubí z trub plastových předizolovaných spojovaných lisováním nebo svěrnými tvarovkami jednotrubkových PN 0,6-0,1 MPa, t = 80-95°C d 75, vnějšího pláště DA 142- 200 mm</t>
  </si>
  <si>
    <t>https://podminky.urs.cz/item/CS_URS_2025_01/871231301</t>
  </si>
  <si>
    <t>28636211R</t>
  </si>
  <si>
    <t>trubka plastová Pe-Xa předizolovaná teplovodní pro pitnou vodu, iz. mikrobuněčná PE-X pěna, plášť dvoustěnné HDPE, PN10, d 75/140</t>
  </si>
  <si>
    <t>462589770</t>
  </si>
  <si>
    <t>877181311</t>
  </si>
  <si>
    <t>Montáž přechodů s kovovým vnitřním/vnějším závitem d 40x5/4" spojovaných lisováním na předizolovaném plastovém jednotrubkovém potrubí</t>
  </si>
  <si>
    <t>-1400732244</t>
  </si>
  <si>
    <t>Montáž tvarovek na plastovém předizolovaném potrubí jednotrubkových, spojovaných lisováním nebo svěrnými tvarovkami přechodů s kovovým závitem vnějším nebo vnitřním d 40 x 5/4"</t>
  </si>
  <si>
    <t>https://podminky.urs.cz/item/CS_URS_2025_01/877181311</t>
  </si>
  <si>
    <t>31611113</t>
  </si>
  <si>
    <t>přechodka lisovaná na vnější závit ocelová pro termoplasticky zesílené potrubí (TRSP), max 95 °C, PN10, d 40x1 1/4"</t>
  </si>
  <si>
    <t>-1591196017</t>
  </si>
  <si>
    <t>877221310</t>
  </si>
  <si>
    <t>Montáž T-kusů spojovaných lisováním na předizolovaném plastovém jednotrubkovém potrubí d 63</t>
  </si>
  <si>
    <t>1371474569</t>
  </si>
  <si>
    <t>Montáž tvarovek na plastovém předizolovaném potrubí jednotrubkových, spojovaných lisováním nebo svěrnými tvarovkami T-kusů d 63</t>
  </si>
  <si>
    <t>https://podminky.urs.cz/item/CS_URS_2025_01/877221310</t>
  </si>
  <si>
    <t>19761296</t>
  </si>
  <si>
    <t>T-kus lisovaný mosazný redukovaný pro plastové předizolované potrubí PE-Xa SDR 11, PN6, d 63x40x63</t>
  </si>
  <si>
    <t>242265815</t>
  </si>
  <si>
    <t>877221311</t>
  </si>
  <si>
    <t>Montáž přechodů s kovovým vnitřním/vnějším závitem d 63x2" spojovaných lisováním na předizolovaném plastovém jednotrubkovém potrubí</t>
  </si>
  <si>
    <t>-1980952728</t>
  </si>
  <si>
    <t>Montáž tvarovek na plastovém předizolovaném potrubí jednotrubkových, spojovaných lisováním nebo svěrnými tvarovkami přechodů s kovovým závitem vnějším nebo vnitřním d 63 x 2"</t>
  </si>
  <si>
    <t>https://podminky.urs.cz/item/CS_URS_2025_01/877221311</t>
  </si>
  <si>
    <t>31611115</t>
  </si>
  <si>
    <t>přechodka lisovaná na vnější závit ocelová pro termoplasticky zesílené potrubí (TRSP), max 115 °C, PN16, d 63x2"</t>
  </si>
  <si>
    <t>1340217448</t>
  </si>
  <si>
    <t>877231310</t>
  </si>
  <si>
    <t>Montáž T-kusů spojovaných lisováním na předizolovaném plastovém jednotrubkovém potrubí d 75</t>
  </si>
  <si>
    <t>-887839322</t>
  </si>
  <si>
    <t>Montáž tvarovek na plastovém předizolovaném potrubí jednotrubkových, spojovaných lisováním nebo svěrnými tvarovkami T-kusů d 75</t>
  </si>
  <si>
    <t>https://podminky.urs.cz/item/CS_URS_2025_01/877231310</t>
  </si>
  <si>
    <t>19761302</t>
  </si>
  <si>
    <t>T-kus lisovaný mosazný redukovaný pro plastové předizolované potrubí PE-Xa SDR 11, PN6, d 75x63x75</t>
  </si>
  <si>
    <t>-1247500780</t>
  </si>
  <si>
    <t>879120203</t>
  </si>
  <si>
    <t>Montáž izolace tvarovek skořepinové na předizolovaném plastovém potrubí vnější plášť potrubí 90-250 mm T-kus</t>
  </si>
  <si>
    <t>-1807416337</t>
  </si>
  <si>
    <t>Montáž izolace tvarovek a křížení na plastovém předizolovaném potrubí skořepinové, vnější plášť potrubí 90-250 mm T-kus</t>
  </si>
  <si>
    <t>https://podminky.urs.cz/item/CS_URS_2025_01/879120203</t>
  </si>
  <si>
    <t>28658094</t>
  </si>
  <si>
    <t>doizolování spoje T-kus jednoduchý pro plastové předizolované potrubí DA 145/175/200</t>
  </si>
  <si>
    <t>291542360</t>
  </si>
  <si>
    <t>R.116ENO125040</t>
  </si>
  <si>
    <t>Smršťovací manžeta ukončovací DA110/1xd40</t>
  </si>
  <si>
    <t>-1166300617</t>
  </si>
  <si>
    <t>R.116ENO145070</t>
  </si>
  <si>
    <t>Smršťovací manžeta ukončovací DA140/1xd63</t>
  </si>
  <si>
    <t>33486860</t>
  </si>
  <si>
    <t>R.116HEN125</t>
  </si>
  <si>
    <t>Průchodka do domu netlaková 110/DA40</t>
  </si>
  <si>
    <t>395750635</t>
  </si>
  <si>
    <t>R.116HEN145</t>
  </si>
  <si>
    <t xml:space="preserve">Průchodka do domu netlaková  125/DA63</t>
  </si>
  <si>
    <t>248217746</t>
  </si>
  <si>
    <t>969113838</t>
  </si>
  <si>
    <t>998</t>
  </si>
  <si>
    <t>Přesun hmot</t>
  </si>
  <si>
    <t>998276101</t>
  </si>
  <si>
    <t>Přesun hmot pro trubní vedení z trub z plastických hmot otevřený výkop</t>
  </si>
  <si>
    <t>1268732690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</si>
  <si>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</si>
  <si>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</si>
  <si>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722</t>
  </si>
  <si>
    <t>Zdravotechnika - vnitřní vodovod</t>
  </si>
  <si>
    <t>722176116</t>
  </si>
  <si>
    <t>Montáž potrubí plastové spojované svary polyfuzně D přes 40 do 50 mm</t>
  </si>
  <si>
    <t>1399246536</t>
  </si>
  <si>
    <t>Montáž potrubí z plastových trub svařovaných polyfuzně D přes 40 do 50 mm</t>
  </si>
  <si>
    <t>https://podminky.urs.cz/item/CS_URS_2025_01/722176116</t>
  </si>
  <si>
    <t>WVN.STRE040S4</t>
  </si>
  <si>
    <t>TRUBKA Wavin PP-RCT EVO (S 4) D 40 x 4,5</t>
  </si>
  <si>
    <t>-1145263304</t>
  </si>
  <si>
    <t>2*1,03 'Přepočtené koeficientem množství</t>
  </si>
  <si>
    <t>722176117</t>
  </si>
  <si>
    <t>Montáž potrubí plastové spojované svary polyfuzně D přes 50 do 63 mm</t>
  </si>
  <si>
    <t>-2145135752</t>
  </si>
  <si>
    <t>Montáž potrubí z plastových trub svařovaných polyfuzně D přes 50 do 63 mm</t>
  </si>
  <si>
    <t>https://podminky.urs.cz/item/CS_URS_2025_01/722176117</t>
  </si>
  <si>
    <t>WVN.STRE063S4</t>
  </si>
  <si>
    <t>TRUBKA Wavin PP-RCT EVO (S 4) D 63 x 7,1</t>
  </si>
  <si>
    <t>-2098531440</t>
  </si>
  <si>
    <t>722179191</t>
  </si>
  <si>
    <t>Příplatek k rozvodu vody z plastů za malý rozsah prací na zakázce do 20 m</t>
  </si>
  <si>
    <t>soubor</t>
  </si>
  <si>
    <t>-428981606</t>
  </si>
  <si>
    <t>Příplatek k ceně rozvody vody z plastů za práce malého rozsahu na zakázce do 20 m rozvodu</t>
  </si>
  <si>
    <t>https://podminky.urs.cz/item/CS_URS_2025_01/722179191</t>
  </si>
  <si>
    <t>722181252</t>
  </si>
  <si>
    <t>Ochrana vodovodního potrubí přilepenými termoizolačními trubicemi z PE tl přes 20 do 25 mm DN přes 22 do 45 mm</t>
  </si>
  <si>
    <t>425913460</t>
  </si>
  <si>
    <t>Ochrana potrubí termoizolačními trubicemi z pěnového polyetylenu PE přilepenými v příčných a podélných spojích, tloušťky izolace přes 20 do 25 mm, vnitřního průměru izolace DN přes 22 do 45 mm</t>
  </si>
  <si>
    <t>https://podminky.urs.cz/item/CS_URS_2025_01/722181252</t>
  </si>
  <si>
    <t>722181253</t>
  </si>
  <si>
    <t>Ochrana vodovodního potrubí přilepenými termoizolačními trubicemi z PE tl přes 20 do 25 mm DN přes 45 do 63 mm</t>
  </si>
  <si>
    <t>-689248240</t>
  </si>
  <si>
    <t>Ochrana potrubí termoizolačními trubicemi z pěnového polyetylenu PE přilepenými v příčných a podélných spojích, tloušťky izolace přes 20 do 25 mm, vnitřního průměru izolace DN přes 45 do 63 mm</t>
  </si>
  <si>
    <t>https://podminky.urs.cz/item/CS_URS_2025_01/722181253</t>
  </si>
  <si>
    <t>722230104</t>
  </si>
  <si>
    <t>Ventil přímý G 5/4" se dvěma závity</t>
  </si>
  <si>
    <t>1964301544</t>
  </si>
  <si>
    <t>Armatury se dvěma závity ventily přímé G 5/4"</t>
  </si>
  <si>
    <t>https://podminky.urs.cz/item/CS_URS_2025_01/722230104</t>
  </si>
  <si>
    <t>722230106</t>
  </si>
  <si>
    <t>Ventil přímý G 2" se dvěma závity</t>
  </si>
  <si>
    <t>-76264343</t>
  </si>
  <si>
    <t>Armatury se dvěma závity ventily přímé G 2"</t>
  </si>
  <si>
    <t>https://podminky.urs.cz/item/CS_URS_2025_01/722230106</t>
  </si>
  <si>
    <t>722290234</t>
  </si>
  <si>
    <t>Proplach a dezinfekce vodovodního potrubí DN do 80</t>
  </si>
  <si>
    <t>-1611103900</t>
  </si>
  <si>
    <t>Zkoušky, proplach a desinfekce vodovodního potrubí proplach a desinfekce vodovodního potrubí do DN 80</t>
  </si>
  <si>
    <t>https://podminky.urs.cz/item/CS_URS_2025_01/722290234</t>
  </si>
  <si>
    <t>722290249</t>
  </si>
  <si>
    <t>Zkouška těsnosti vodovodního potrubí plastového DN přes 40 do 90</t>
  </si>
  <si>
    <t>40645011</t>
  </si>
  <si>
    <t>Zkoušky, proplach a desinfekce vodovodního potrubí zkoušky těsnosti vodovodního potrubí plastového přes DN 40 do DN 90</t>
  </si>
  <si>
    <t>https://podminky.urs.cz/item/CS_URS_2025_01/722290249</t>
  </si>
  <si>
    <t>998722101</t>
  </si>
  <si>
    <t>Přesun hmot tonážní pro vnitřní vodovod v objektech v do 6 m</t>
  </si>
  <si>
    <t>-38418915</t>
  </si>
  <si>
    <t>Přesun hmot pro vnitřní vodovod stanovený z hmotnosti přesunovaného materiálu vodorovná dopravní vzdálenost do 50 m základní v objektech výšky do 6 m</t>
  </si>
  <si>
    <t>https://podminky.urs.cz/item/CS_URS_2025_01/998722101</t>
  </si>
  <si>
    <t>28654375</t>
  </si>
  <si>
    <t>přechodka PPR s vnějším plastovým závitem dG 63x2"</t>
  </si>
  <si>
    <t>976214753</t>
  </si>
  <si>
    <t>28654373</t>
  </si>
  <si>
    <t>přechodka PPR s vnějším plastovým závitem dG 40x5/4"</t>
  </si>
  <si>
    <t>818106232</t>
  </si>
  <si>
    <t>Vysinka ZP - Reko teplovodu Výšinka, 2.etapa 1 část - Zemní práce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</si>
  <si>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</si>
  <si>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</si>
  <si>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</si>
  <si>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</si>
  <si>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</si>
  <si>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711 - Izolace proti vodě, vlhkosti a plynům</t>
  </si>
  <si>
    <t xml:space="preserve">    46-M - Zemní práce při extr.mont.pracích</t>
  </si>
  <si>
    <t>Zemní práce</t>
  </si>
  <si>
    <t>112101102</t>
  </si>
  <si>
    <t>Odstranění stromů listnatých průměru kmene přes 300 do 500 mm</t>
  </si>
  <si>
    <t>-130131458</t>
  </si>
  <si>
    <t>Odstranění stromů s odřezáním kmene a s odvětvením listnatých, průměru kmene přes 300 do 500 mm</t>
  </si>
  <si>
    <t>https://podminky.urs.cz/item/CS_URS_2025_01/112101102</t>
  </si>
  <si>
    <t>112251102</t>
  </si>
  <si>
    <t>Odstranění pařezů průměru přes 300 do 500 mm</t>
  </si>
  <si>
    <t>-2108426593</t>
  </si>
  <si>
    <t>Odstranění pařezů strojně s jejich vykopáním nebo vytrháním průměru přes 300 do 500 mm</t>
  </si>
  <si>
    <t>https://podminky.urs.cz/item/CS_URS_2025_01/112251102</t>
  </si>
  <si>
    <t>113107036</t>
  </si>
  <si>
    <t>Odstranění podkladu z betonu vyztuženého sítěmi tl přes 100 do 150 mm při překopech ručně</t>
  </si>
  <si>
    <t>m2</t>
  </si>
  <si>
    <t>385810279</t>
  </si>
  <si>
    <t>Odstranění podkladů nebo krytů při překopech inženýrských sítí s přemístěním hmot na skládku ve vzdálenosti do 3 m nebo s naložením na dopravní prostředek ručně z betonu vyztuženého sítěmi, o tl. vrstvy přes 100 do 150 mm</t>
  </si>
  <si>
    <t>https://podminky.urs.cz/item/CS_URS_2025_01/113107036</t>
  </si>
  <si>
    <t>132251254</t>
  </si>
  <si>
    <t>Hloubení rýh nezapažených š do 2000 mm v hornině třídy těžitelnosti I skupiny 3 objem do 500 m3 strojně</t>
  </si>
  <si>
    <t>-1440934390</t>
  </si>
  <si>
    <t>Hloubení nezapažených rýh šířky přes 800 do 2 000 mm strojně s urovnáním dna do předepsaného profilu a spádu v hornině třídy těžitelnosti I skupiny 3 přes 100 do 500 m3</t>
  </si>
  <si>
    <t>https://podminky.urs.cz/item/CS_URS_2025_01/132251254</t>
  </si>
  <si>
    <t>135*1,2</t>
  </si>
  <si>
    <t>139001101</t>
  </si>
  <si>
    <t>Příplatek za ztížení vykopávky v blízkosti podzemního vedení</t>
  </si>
  <si>
    <t>977843624</t>
  </si>
  <si>
    <t>Příplatek k cenám hloubených vykopávek za ztížení vykopávky v blízkosti podzemního vedení nebo výbušnin pro jakoukoliv třídu horniny</t>
  </si>
  <si>
    <t>https://podminky.urs.cz/item/CS_URS_2025_01/139001101</t>
  </si>
  <si>
    <t>151101101</t>
  </si>
  <si>
    <t>Zřízení příložného pažení a rozepření stěn rýh hl do 2 m</t>
  </si>
  <si>
    <t>112124799</t>
  </si>
  <si>
    <t>Zřízení pažení a rozepření stěn rýh pro podzemní vedení příložné pro jakoukoliv mezerovitost, hloubky do 2 m</t>
  </si>
  <si>
    <t>https://podminky.urs.cz/item/CS_URS_2025_01/151101101</t>
  </si>
  <si>
    <t>146*1,2</t>
  </si>
  <si>
    <t>151101111</t>
  </si>
  <si>
    <t>Odstranění příložného pažení a rozepření stěn rýh hl do 2 m</t>
  </si>
  <si>
    <t>713563944</t>
  </si>
  <si>
    <t>Odstranění pažení a rozepření stěn rýh pro podzemní vedení s uložením materiálu na vzdálenost do 3 m od kraje výkopu příložné, hloubky do 2 m</t>
  </si>
  <si>
    <t>https://podminky.urs.cz/item/CS_URS_2025_01/151101111</t>
  </si>
  <si>
    <t>162751117</t>
  </si>
  <si>
    <t>Vodorovné přemístění přes 9 000 do 10000 m výkopku/sypaniny z horniny třídy těžitelnosti I skupiny 1 až 3</t>
  </si>
  <si>
    <t>-430066695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</si>
  <si>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</si>
  <si>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</si>
  <si>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932493473</t>
  </si>
  <si>
    <t>167151101</t>
  </si>
  <si>
    <t>Nakládání výkopku z hornin třídy těžitelnosti I skupiny 1 až 3 do 100 m3</t>
  </si>
  <si>
    <t>-1861877101</t>
  </si>
  <si>
    <t>Nakládání, skládání a překládání neulehlého výkopku nebo sypaniny strojně nakládání, množství do 100 m3, z horniny třídy těžitelnosti I, skupiny 1 až 3</t>
  </si>
  <si>
    <t>https://podminky.urs.cz/item/CS_URS_2025_01/167151101</t>
  </si>
  <si>
    <t>167151111</t>
  </si>
  <si>
    <t>Nakládání výkopku z hornin třídy těžitelnosti I skupiny 1 až 3 přes 100 m3</t>
  </si>
  <si>
    <t>2094135912</t>
  </si>
  <si>
    <t>Nakládání, skládání a překládání neulehlého výkopku nebo sypaniny strojně nakládání, množství přes 100 m3, z hornin třídy těžitelnosti I, skupiny 1 až 3</t>
  </si>
  <si>
    <t>https://podminky.urs.cz/item/CS_URS_2025_01/167151111</t>
  </si>
  <si>
    <t>174151101</t>
  </si>
  <si>
    <t>Zásyp jam, šachet rýh nebo kolem objektů sypaninou se zhutněním</t>
  </si>
  <si>
    <t>-1547687506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</si>
  <si>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</si>
  <si>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</si>
  <si>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162-77,625</t>
  </si>
  <si>
    <t>175151101</t>
  </si>
  <si>
    <t>Obsypání potrubí strojně sypaninou bez prohození, uloženou do 3 m</t>
  </si>
  <si>
    <t>1393048093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</si>
  <si>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</si>
  <si>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</si>
  <si>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135*0,15+135*0,2+135*0,225</t>
  </si>
  <si>
    <t>58337303</t>
  </si>
  <si>
    <t>štěrkopísek frakce 0/8</t>
  </si>
  <si>
    <t>862870528</t>
  </si>
  <si>
    <t>77,625*2 'Přepočtené koeficientem množství</t>
  </si>
  <si>
    <t>181311103</t>
  </si>
  <si>
    <t>Rozprostření ornice tl vrstvy do 200 mm v rovině nebo ve svahu do 1:5 ručně</t>
  </si>
  <si>
    <t>-453231716</t>
  </si>
  <si>
    <t>Rozprostření a urovnání ornice v rovině nebo ve svahu sklonu do 1:5 ručně při souvislé ploše, tl. vrstvy do 200 mm</t>
  </si>
  <si>
    <t>https://podminky.urs.cz/item/CS_URS_2023_02/181311103</t>
  </si>
  <si>
    <t>181411121</t>
  </si>
  <si>
    <t>Založení lučního trávníku výsevem pl do 1000 m2 v rovině a ve svahu do 1:5</t>
  </si>
  <si>
    <t>-1076537995</t>
  </si>
  <si>
    <t>Založení trávníku na půdě předem připravené plochy do 1000 m2 výsevem včetně utažení lučního v rovině nebo na svahu do 1:5</t>
  </si>
  <si>
    <t>https://podminky.urs.cz/item/CS_URS_2023_02/181411121</t>
  </si>
  <si>
    <t>00572470</t>
  </si>
  <si>
    <t>osivo směs travní univerzál</t>
  </si>
  <si>
    <t>kg</t>
  </si>
  <si>
    <t>1773269502</t>
  </si>
  <si>
    <t>95*0,02 'Přepočtené koeficientem množství</t>
  </si>
  <si>
    <t>Svislé a kompletní konstrukce</t>
  </si>
  <si>
    <t>310001152</t>
  </si>
  <si>
    <t>Vytvoření prostupů průřezu přes 0,5 m2 v monolitických betonových zdech tl přes 0,5 do 1 m osazením trub, dílců nebo tvarovek do bednění</t>
  </si>
  <si>
    <t>-563844755</t>
  </si>
  <si>
    <t>Vytvoření prostupů ve zdech z monolitického betonu nebo železobetonu osazením trub, prefabrikovaných dílců, dutinových tvarovek, apod., do bednění vnější průřezové plochy přes 0,5 m2, tloušťky zdi přes 0,5 do 1,0 m</t>
  </si>
  <si>
    <t>https://podminky.urs.cz/item/CS_URS_2025_01/310001152</t>
  </si>
  <si>
    <t>310002152</t>
  </si>
  <si>
    <t>Vložení trub průřezu přes 0,5 m2 do otvorů vytvořených ve zdech tl přes 0,5 do 1 m</t>
  </si>
  <si>
    <t>-584334966</t>
  </si>
  <si>
    <t>Vložení trub (chrániček) do otvorů vytvořených ve zdech včetně utěsnění vnější průřezové plochy přes 0,5 m2, tloušťky zdi přes 0,5 do 1,0 m</t>
  </si>
  <si>
    <t>https://podminky.urs.cz/item/CS_URS_2025_01/310002152</t>
  </si>
  <si>
    <t>Komunikace pozemní</t>
  </si>
  <si>
    <t>564851011</t>
  </si>
  <si>
    <t>Podklad ze štěrkodrtě ŠD plochy do 100 m2 tl 150 mm</t>
  </si>
  <si>
    <t>258439529</t>
  </si>
  <si>
    <t>Podklad ze štěrkodrti ŠD s rozprostřením a zhutněním plochy jednotlivě do 100 m2, po zhutnění tl. 150 mm</t>
  </si>
  <si>
    <t>https://podminky.urs.cz/item/CS_URS_2025_01/564851011</t>
  </si>
  <si>
    <t>581121311</t>
  </si>
  <si>
    <t>Kryt cementobetonový vozovek skupiny CB III tl 150 mm</t>
  </si>
  <si>
    <t>-324649514</t>
  </si>
  <si>
    <t>Kryt cementobetonový silničních komunikací skupiny CB III tl. 150 mm</t>
  </si>
  <si>
    <t>https://podminky.urs.cz/item/CS_URS_2025_01/581121311</t>
  </si>
  <si>
    <t>4400990120</t>
  </si>
  <si>
    <t>Kari síť svařovaná KY 49 drát 8 mm oko 100×100 mm 3×2 m</t>
  </si>
  <si>
    <t>1319602872</t>
  </si>
  <si>
    <t>Ostatní konstrukce a práce, bourání</t>
  </si>
  <si>
    <t>916231213</t>
  </si>
  <si>
    <t>Osazení chodníkového obrubníku betonového stojatého s boční opěrou do lože z betonu prostého</t>
  </si>
  <si>
    <t>-742219736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</si>
  <si>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</si>
  <si>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</si>
  <si>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>59217017</t>
  </si>
  <si>
    <t>obrubník betonový chodníkový 1000x100x250mm</t>
  </si>
  <si>
    <t>2001418048</t>
  </si>
  <si>
    <t>919735123</t>
  </si>
  <si>
    <t>Řezání stávajícího betonového krytu hl přes 100 do 150 mm</t>
  </si>
  <si>
    <t>-1557242883</t>
  </si>
  <si>
    <t>Řezání stávajícího betonového krytu nebo podkladu hloubky přes 100 do 150 mm</t>
  </si>
  <si>
    <t>https://podminky.urs.cz/item/CS_URS_2025_01/919735123</t>
  </si>
  <si>
    <t>963015121</t>
  </si>
  <si>
    <t>Demontáž prefabrikovaných krycích desek kanálů, šachet nebo žump do hmotnosti 0,09 t</t>
  </si>
  <si>
    <t>132680845</t>
  </si>
  <si>
    <t>Demontáž prefabrikovaných krycích desek kanálů, šachet nebo žump hmotnosti do 0,09 t</t>
  </si>
  <si>
    <t>https://podminky.urs.cz/item/CS_URS_2025_01/963015121</t>
  </si>
  <si>
    <t>971024561</t>
  </si>
  <si>
    <t>Vybourání otvorů ve zdivu kamenném pl do 1 m2 na MV nebo MVC tl do 600 mm</t>
  </si>
  <si>
    <t>-190148526</t>
  </si>
  <si>
    <t>Vybourání otvorů ve zdivu základovém nebo nadzákladovém kamenném, smíšeném kamenném, na maltu vápennou nebo vápenocementovou, plochy do 1 m2, tl. do 600 mm</t>
  </si>
  <si>
    <t>https://podminky.urs.cz/item/CS_URS_2025_01/971024561</t>
  </si>
  <si>
    <t>997</t>
  </si>
  <si>
    <t>Doprava suti a vybouraných hmot</t>
  </si>
  <si>
    <t>997013509</t>
  </si>
  <si>
    <t>Příplatek k odvozu suti a vybouraných hmot na skládku ZKD 1 km přes 1 km</t>
  </si>
  <si>
    <t>1457350409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</si>
  <si>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</si>
  <si>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</si>
  <si>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33,55*15 'Přepočtené koeficientem množství</t>
  </si>
  <si>
    <t>997013511</t>
  </si>
  <si>
    <t>Odvoz suti a vybouraných hmot z meziskládky na skládku do 1 km s naložením a se složením</t>
  </si>
  <si>
    <t>-972824226</t>
  </si>
  <si>
    <t>Odvoz suti a vybouraných hmot z meziskládky na skládku s naložením a se složením, na vzdálenost do 1 km</t>
  </si>
  <si>
    <t>https://podminky.urs.cz/item/CS_URS_2025_01/997013511</t>
  </si>
  <si>
    <t>997013862</t>
  </si>
  <si>
    <t>Poplatek za uložení stavebního odpadu na recyklační skládce (skládkovné) z armovaného betonu kód odpadu 17 01 01</t>
  </si>
  <si>
    <t>2145376721</t>
  </si>
  <si>
    <t>Poplatek za uložení stavebního odpadu na recyklační skládce (skládkovné) z armovaného betonu zatříděného do Katalogu odpadů pod kódem 17 01 01</t>
  </si>
  <si>
    <t>https://podminky.urs.cz/item/CS_URS_2025_01/997013862</t>
  </si>
  <si>
    <t>997013873</t>
  </si>
  <si>
    <t>Poplatek za uložení stavebního odpadu na recyklační skládce (skládkovné) zeminy a kamení zatříděného do Katalogu odpadů pod kódem 17 05 04</t>
  </si>
  <si>
    <t>82054046</t>
  </si>
  <si>
    <t>https://podminky.urs.cz/item/CS_URS_2025_01/997013873</t>
  </si>
  <si>
    <t>711</t>
  </si>
  <si>
    <t>Izolace proti vodě, vlhkosti a plynům</t>
  </si>
  <si>
    <t>711111052</t>
  </si>
  <si>
    <t>Provedení izolace proti zemní vlhkosti vodorovné za studena 2x nátěr tekutou lepenkou</t>
  </si>
  <si>
    <t>626835436</t>
  </si>
  <si>
    <t>Provedení izolace proti zemní vlhkosti natěradly a tmely za studena na ploše vodorovné V dvojnásobným nátěrem tekutou lepenkou</t>
  </si>
  <si>
    <t>https://podminky.urs.cz/item/CS_URS_2024_01/711111052</t>
  </si>
  <si>
    <t>711112052</t>
  </si>
  <si>
    <t>Provedení izolace proti zemní vlhkosti svislé za studena 2x nátěr tekutou lepenkou</t>
  </si>
  <si>
    <t>-356971696</t>
  </si>
  <si>
    <t>Provedení izolace proti zemní vlhkosti natěradly a tmely za studena na ploše svislé S dvojnásobným nátěrem tekutou lepenkou</t>
  </si>
  <si>
    <t>https://podminky.urs.cz/item/CS_URS_2024_01/711112052</t>
  </si>
  <si>
    <t>24551030</t>
  </si>
  <si>
    <t>stěrka hydroizolační dvousložková cemento-polymerová vlákny vyztužená proti zemní vlhkosti</t>
  </si>
  <si>
    <t>-1824041689</t>
  </si>
  <si>
    <t>1*1,5</t>
  </si>
  <si>
    <t>711191011</t>
  </si>
  <si>
    <t>Provedení adhezního můstku na svislé ploše</t>
  </si>
  <si>
    <t>1361240270</t>
  </si>
  <si>
    <t>Provedení nátěru adhezního můstku na ploše svislé S</t>
  </si>
  <si>
    <t>https://podminky.urs.cz/item/CS_URS_2024_01/711191011</t>
  </si>
  <si>
    <t>58581220</t>
  </si>
  <si>
    <t>adhezní můstek pod izolační a vyrovnávací lepící hmoty</t>
  </si>
  <si>
    <t>977047735</t>
  </si>
  <si>
    <t>1*8</t>
  </si>
  <si>
    <t>998711102</t>
  </si>
  <si>
    <t>Přesun hmot tonážní pro izolace proti vodě, vlhkosti a plynům v objektech v přes 6 do 12 m</t>
  </si>
  <si>
    <t>-1078475273</t>
  </si>
  <si>
    <t>Přesun hmot pro izolace proti vodě, vlhkosti a plynům stanovený z hmotnosti přesunovaného materiálu vodorovná dopravní vzdálenost do 50 m základní v objektech výšky přes 6 do 12 m</t>
  </si>
  <si>
    <t>https://podminky.urs.cz/item/CS_URS_2024_01/998711102</t>
  </si>
  <si>
    <t>46-M</t>
  </si>
  <si>
    <t>Zemní práce při extr.mont.pracích</t>
  </si>
  <si>
    <t>468031211</t>
  </si>
  <si>
    <t>Vytrhání obrub při elektromontážích stojatých chodníkových s odhozením nebo naložením na dopravní prostředek</t>
  </si>
  <si>
    <t>-1572748398</t>
  </si>
  <si>
    <t>Vytrhání obrub s odkopáním horniny a lože, s odhozením nebo naložením na dopravní prostředek stojatých chodníkových</t>
  </si>
  <si>
    <t>https://podminky.urs.cz/item/CS_URS_2025_01/468031211</t>
  </si>
  <si>
    <t>Vysinka VRN - Reko teplovodu Výšinka, 2.etapa, 1 část VRN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</si>
  <si>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</si>
  <si>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</si>
  <si>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</si>
  <si>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</si>
  <si>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Průzkumné, zeměměřičské a projektové práce</t>
  </si>
  <si>
    <t>011002000</t>
  </si>
  <si>
    <t>Průzkumné práce</t>
  </si>
  <si>
    <t>-1108175939</t>
  </si>
  <si>
    <t>https://podminky.urs.cz/item/CS_URS_2024_02/011002000</t>
  </si>
  <si>
    <t>- provedení doplňkového průzkumu pro upřesnění základových podmínek pod navrhovanými stavebními objekty a inženýrskými objekty</t>
  </si>
  <si>
    <t>012002000</t>
  </si>
  <si>
    <t>Zeměměřičské práce</t>
  </si>
  <si>
    <t>104005356</t>
  </si>
  <si>
    <t>https://podminky.urs.cz/item/CS_URS_2024_02/012002000</t>
  </si>
  <si>
    <t xml:space="preserve">- geodetické zaměření stavebních objektů </t>
  </si>
  <si>
    <t>013002000</t>
  </si>
  <si>
    <t>1881565696</t>
  </si>
  <si>
    <t>https://podminky.urs.cz/item/CS_URS_2024_02/013002000</t>
  </si>
  <si>
    <t>- Dokumentace skutečného provedení stavby</t>
  </si>
  <si>
    <t>013294000</t>
  </si>
  <si>
    <t>Technická a ostatní dokumentace stavby</t>
  </si>
  <si>
    <t>-2051299400</t>
  </si>
  <si>
    <t>https://podminky.urs.cz/item/CS_URS_2024_02/013294000</t>
  </si>
  <si>
    <t>v rozsahu dle SoD odstavce 6.5 (a)(vi)</t>
  </si>
  <si>
    <t>- technické dokumentace a ostatní dokumentace dle přílohy 4 SoD</t>
  </si>
  <si>
    <t>v rozsahu dle SoD odstavce 6.5 (l)</t>
  </si>
  <si>
    <t xml:space="preserve">- získání a dodání potřebných revizních zpráv, protokolů, povolení, potvrzení, atestů, schválení a certifikátů nutných pro provedení Díla </t>
  </si>
  <si>
    <t>v rozsahu dle SoD odstavce 6.5 (m)</t>
  </si>
  <si>
    <t>- poskytnutí užívacích práv k Dílu Objednateli v souladu s touto Smlouvou a právními předpisy obecně závaznými v České republice</t>
  </si>
  <si>
    <t>v rozsahu dle SoD odstavce 6.5 (n)</t>
  </si>
  <si>
    <t>- zpracování a dodání dodavatelského předpisu pro údržbu a dodavatelského předpisu pro provoz Díla dle přílohy 4 této Smlouvy</t>
  </si>
  <si>
    <t>v rozsahu dle SoD odstavce 6.5 (v)</t>
  </si>
  <si>
    <t>- získání potřebných práv duševního vlastnictví a jejich poskytnutí Objednateli dle odst. 34.8 a čl. 35 této Smlouvy</t>
  </si>
  <si>
    <t>v rozsahu dle SoD odstavce 6.5 (z)</t>
  </si>
  <si>
    <t>- zpracování harmonogramu provedení Díla dle odst. 7.5 této Smlouvy, aktualizace HMG</t>
  </si>
  <si>
    <t>- POV (Plán organizace výstavby)</t>
  </si>
  <si>
    <t>VRN3</t>
  </si>
  <si>
    <t>030001000</t>
  </si>
  <si>
    <t>270548766</t>
  </si>
  <si>
    <t>https://podminky.urs.cz/item/CS_URS_2024_02/030001000</t>
  </si>
  <si>
    <t>Poznámka k položce:_x000d_
Oplocení staveniště_x000d_
Hygyenické zařízení staveniště_x000d_
Stavební buňky_x000d_
Skládky na staveništi_x000d_
Uvedení dotčených ploch do původního stavu</t>
  </si>
  <si>
    <t>- zřízení, provoz, demontáž objektů zařízení staveniště</t>
  </si>
  <si>
    <t>- stavební buňky</t>
  </si>
  <si>
    <t>- skládky na staveništi</t>
  </si>
  <si>
    <t>- vnitrostaveništní komunikace, dopravní značení na staveništi</t>
  </si>
  <si>
    <t>- oplocení staveniště (montáž, pronájem, demontáž)</t>
  </si>
  <si>
    <t>- montáž, provoz, demontáž mobilního WC</t>
  </si>
  <si>
    <t>- uvedení dotčeným ploch do původního stavu po zrušení zařízení staveniště</t>
  </si>
  <si>
    <t>- obsahem jsou všechny další vedlejší náklady (např. pomocné mechanismy a konstrukce) potřebné pro úspěšné dokončení stavby</t>
  </si>
  <si>
    <t>041103000</t>
  </si>
  <si>
    <t>Dozor projektanta</t>
  </si>
  <si>
    <t>439971116</t>
  </si>
  <si>
    <t>https://podminky.urs.cz/item/CS_URS_2024_02/041103000</t>
  </si>
  <si>
    <t>Poznámka k položce:_x000d_
- zajištění a provádění dozoru projektanta v souladu s § 161 odst. 2 zákona 283/2021 Sb., stavební zákon, v platném znění</t>
  </si>
  <si>
    <t>- zajištění a provádění dozoru projektanta v souladu s § 161 odst. 2 zákona 283/2021 Sb., stavební zákon, v platném znění</t>
  </si>
  <si>
    <t>041414000</t>
  </si>
  <si>
    <t>BOZP na staveništi</t>
  </si>
  <si>
    <t>-100760824</t>
  </si>
  <si>
    <t>https://podminky.urs.cz/item/CS_URS_2024_02/041414000</t>
  </si>
  <si>
    <t>- vypracování plánu BOZP a náklady na plnění vyplývající z jeho plánu</t>
  </si>
  <si>
    <t>043002000</t>
  </si>
  <si>
    <t>Zkoušky a ostatní měření</t>
  </si>
  <si>
    <t>-1371794998</t>
  </si>
  <si>
    <t>https://podminky.urs.cz/item/CS_URS_2024_02/043002000</t>
  </si>
  <si>
    <t>Hutnící zkoušky</t>
  </si>
  <si>
    <t>045002000</t>
  </si>
  <si>
    <t>Kompletační a koordinační činnost</t>
  </si>
  <si>
    <t>-1343845554</t>
  </si>
  <si>
    <t>https://podminky.urs.cz/item/CS_URS_2024_02/045002000</t>
  </si>
  <si>
    <t>- komplexní inženýrská a kompletační činnost</t>
  </si>
  <si>
    <t>049002000</t>
  </si>
  <si>
    <t>Inženýrská činnost ostatní</t>
  </si>
  <si>
    <t>-492101725</t>
  </si>
  <si>
    <t>https://podminky.urs.cz/item/CS_URS_2024_02/049002000</t>
  </si>
  <si>
    <t>Poznámka k položce:_x000d_
obstarání veškerých dalších povolení, rozhodnutí a souhlasů vyžadovaných právními předpisy atd., včetně vytýčení inženýrských sítí</t>
  </si>
  <si>
    <t>- obstarání veškerých dalších povolení, rozhodnutí a souhlasů vyžadovaných právními předpisy atd., včetně vytýčení inženýrských sítí</t>
  </si>
  <si>
    <t>VRN7</t>
  </si>
  <si>
    <t>070001000</t>
  </si>
  <si>
    <t>-708297326</t>
  </si>
  <si>
    <t>https://podminky.urs.cz/item/CS_URS_2024_02/070001000</t>
  </si>
  <si>
    <t>Poznámka k položce:_x000d_
Ochranná pásma_x000d_
Zajištění DIO_x000d_
Přechody pro chodce</t>
  </si>
  <si>
    <t>- projednání DIO a zajištění DIR</t>
  </si>
  <si>
    <t xml:space="preserve">- ochranná pásma </t>
  </si>
  <si>
    <t>- práce v komunikaci</t>
  </si>
  <si>
    <t>071103000</t>
  </si>
  <si>
    <t>Provoz investora</t>
  </si>
  <si>
    <t>-1741398209</t>
  </si>
  <si>
    <t>https://podminky.urs.cz/item/CS_URS_2024_02/071103000</t>
  </si>
  <si>
    <t>- provoz investora a třetích osob</t>
  </si>
  <si>
    <t>- ostatní provozní vlivy</t>
  </si>
  <si>
    <t>VRN9</t>
  </si>
  <si>
    <t>092002000</t>
  </si>
  <si>
    <t>Ostatní náklady související s provozem</t>
  </si>
  <si>
    <t>-827314443</t>
  </si>
  <si>
    <t>https://podminky.urs.cz/item/CS_URS_2024_02/092002000</t>
  </si>
  <si>
    <t>Poznámka k položce:_x000d_
Pomontážní čistící operace</t>
  </si>
  <si>
    <t>Pomontážní čistící operace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</si>
</sst>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7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5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2" fillId="0" borderId="0" xfId="0" applyNumberFormat="1" applyFont="1" applyAlignment="1" applyProtection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23" xfId="0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41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13463312" TargetMode="External" /><Relationship Id="rId2" Type="http://schemas.openxmlformats.org/officeDocument/2006/relationships/hyperlink" Target="https://podminky.urs.cz/item/CS_URS_2025_01/713471212" TargetMode="External" /><Relationship Id="rId3" Type="http://schemas.openxmlformats.org/officeDocument/2006/relationships/hyperlink" Target="https://podminky.urs.cz/item/CS_URS_2025_01/998713101" TargetMode="External" /><Relationship Id="rId4" Type="http://schemas.openxmlformats.org/officeDocument/2006/relationships/hyperlink" Target="https://podminky.urs.cz/item/CS_URS_2025_01/733121219" TargetMode="External" /><Relationship Id="rId5" Type="http://schemas.openxmlformats.org/officeDocument/2006/relationships/hyperlink" Target="https://podminky.urs.cz/item/CS_URS_2025_01/998733101" TargetMode="External" /><Relationship Id="rId6" Type="http://schemas.openxmlformats.org/officeDocument/2006/relationships/hyperlink" Target="https://podminky.urs.cz/item/CS_URS_2025_01/783615563" TargetMode="External" /><Relationship Id="rId7" Type="http://schemas.openxmlformats.org/officeDocument/2006/relationships/hyperlink" Target="https://podminky.urs.cz/item/CS_URS_2025_01/783634651" TargetMode="External" /><Relationship Id="rId8" Type="http://schemas.openxmlformats.org/officeDocument/2006/relationships/hyperlink" Target="https://podminky.urs.cz/item/CS_URS_2025_01/230021045" TargetMode="External" /><Relationship Id="rId9" Type="http://schemas.openxmlformats.org/officeDocument/2006/relationships/hyperlink" Target="https://podminky.urs.cz/item/CS_URS_2025_01/230023045" TargetMode="External" /><Relationship Id="rId10" Type="http://schemas.openxmlformats.org/officeDocument/2006/relationships/hyperlink" Target="https://podminky.urs.cz/item/CS_URS_2025_01/230197032" TargetMode="External" /><Relationship Id="rId11" Type="http://schemas.openxmlformats.org/officeDocument/2006/relationships/hyperlink" Target="https://podminky.urs.cz/item/CS_URS_2025_01/230197046" TargetMode="External" /><Relationship Id="rId12" Type="http://schemas.openxmlformats.org/officeDocument/2006/relationships/hyperlink" Target="https://podminky.urs.cz/item/CS_URS_2025_01/230197532" TargetMode="External" /><Relationship Id="rId13" Type="http://schemas.openxmlformats.org/officeDocument/2006/relationships/hyperlink" Target="https://podminky.urs.cz/item/CS_URS_2025_01/230197546" TargetMode="External" /><Relationship Id="rId14" Type="http://schemas.openxmlformats.org/officeDocument/2006/relationships/hyperlink" Target="https://podminky.urs.cz/item/CS_URS_2025_01/230198632" TargetMode="External" /><Relationship Id="rId15" Type="http://schemas.openxmlformats.org/officeDocument/2006/relationships/hyperlink" Target="https://podminky.urs.cz/item/CS_URS_2025_01/230198646" TargetMode="External" /><Relationship Id="rId16" Type="http://schemas.openxmlformats.org/officeDocument/2006/relationships/hyperlink" Target="https://podminky.urs.cz/item/CS_URS_2025_01/230199431" TargetMode="External" /><Relationship Id="rId17" Type="http://schemas.openxmlformats.org/officeDocument/2006/relationships/hyperlink" Target="https://podminky.urs.cz/item/CS_URS_2025_01/230199445" TargetMode="External" /><Relationship Id="rId18" Type="http://schemas.openxmlformats.org/officeDocument/2006/relationships/hyperlink" Target="https://podminky.urs.cz/item/CS_URS_2025_01/230120042" TargetMode="External" /><Relationship Id="rId19" Type="http://schemas.openxmlformats.org/officeDocument/2006/relationships/hyperlink" Target="https://podminky.urs.cz/item/CS_URS_2025_01/230120046" TargetMode="External" /><Relationship Id="rId20" Type="http://schemas.openxmlformats.org/officeDocument/2006/relationships/hyperlink" Target="https://podminky.urs.cz/item/CS_URS_2025_01/230170003" TargetMode="External" /><Relationship Id="rId21" Type="http://schemas.openxmlformats.org/officeDocument/2006/relationships/hyperlink" Target="https://podminky.urs.cz/item/CS_URS_2025_01/230170011" TargetMode="External" /><Relationship Id="rId22" Type="http://schemas.openxmlformats.org/officeDocument/2006/relationships/hyperlink" Target="https://podminky.urs.cz/item/CS_URS_2025_01/230170013" TargetMode="External" /><Relationship Id="rId23" Type="http://schemas.openxmlformats.org/officeDocument/2006/relationships/hyperlink" Target="https://podminky.urs.cz/item/CS_URS_2024_01/HZS1431" TargetMode="External" /><Relationship Id="rId24" Type="http://schemas.openxmlformats.org/officeDocument/2006/relationships/hyperlink" Target="https://podminky.urs.cz/item/CS_URS_2024_01/HZS1432" TargetMode="External" /><Relationship Id="rId25" Type="http://schemas.openxmlformats.org/officeDocument/2006/relationships/hyperlink" Target="https://podminky.urs.cz/item/CS_URS_2024_01/012203000" TargetMode="External" /><Relationship Id="rId26" Type="http://schemas.openxmlformats.org/officeDocument/2006/relationships/hyperlink" Target="https://podminky.urs.cz/item/CS_URS_2024_01/043124000" TargetMode="External" /><Relationship Id="rId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871171301" TargetMode="External" /><Relationship Id="rId2" Type="http://schemas.openxmlformats.org/officeDocument/2006/relationships/hyperlink" Target="https://podminky.urs.cz/item/CS_URS_2025_01/871211301" TargetMode="External" /><Relationship Id="rId3" Type="http://schemas.openxmlformats.org/officeDocument/2006/relationships/hyperlink" Target="https://podminky.urs.cz/item/CS_URS_2025_01/871231301" TargetMode="External" /><Relationship Id="rId4" Type="http://schemas.openxmlformats.org/officeDocument/2006/relationships/hyperlink" Target="https://podminky.urs.cz/item/CS_URS_2025_01/877181311" TargetMode="External" /><Relationship Id="rId5" Type="http://schemas.openxmlformats.org/officeDocument/2006/relationships/hyperlink" Target="https://podminky.urs.cz/item/CS_URS_2025_01/877221310" TargetMode="External" /><Relationship Id="rId6" Type="http://schemas.openxmlformats.org/officeDocument/2006/relationships/hyperlink" Target="https://podminky.urs.cz/item/CS_URS_2025_01/877221311" TargetMode="External" /><Relationship Id="rId7" Type="http://schemas.openxmlformats.org/officeDocument/2006/relationships/hyperlink" Target="https://podminky.urs.cz/item/CS_URS_2025_01/877231310" TargetMode="External" /><Relationship Id="rId8" Type="http://schemas.openxmlformats.org/officeDocument/2006/relationships/hyperlink" Target="https://podminky.urs.cz/item/CS_URS_2025_01/879120203" TargetMode="External" /><Relationship Id="rId9" Type="http://schemas.openxmlformats.org/officeDocument/2006/relationships/hyperlink" Target="https://podminky.urs.cz/item/CS_URS_2025_01/998276101" TargetMode="External" /><Relationship Id="rId10" Type="http://schemas.openxmlformats.org/officeDocument/2006/relationships/hyperlink" Target="https://podminky.urs.cz/item/CS_URS_2025_01/722176116" TargetMode="External" /><Relationship Id="rId11" Type="http://schemas.openxmlformats.org/officeDocument/2006/relationships/hyperlink" Target="https://podminky.urs.cz/item/CS_URS_2025_01/722176117" TargetMode="External" /><Relationship Id="rId12" Type="http://schemas.openxmlformats.org/officeDocument/2006/relationships/hyperlink" Target="https://podminky.urs.cz/item/CS_URS_2025_01/722179191" TargetMode="External" /><Relationship Id="rId13" Type="http://schemas.openxmlformats.org/officeDocument/2006/relationships/hyperlink" Target="https://podminky.urs.cz/item/CS_URS_2025_01/722181252" TargetMode="External" /><Relationship Id="rId14" Type="http://schemas.openxmlformats.org/officeDocument/2006/relationships/hyperlink" Target="https://podminky.urs.cz/item/CS_URS_2025_01/722181253" TargetMode="External" /><Relationship Id="rId15" Type="http://schemas.openxmlformats.org/officeDocument/2006/relationships/hyperlink" Target="https://podminky.urs.cz/item/CS_URS_2025_01/722230104" TargetMode="External" /><Relationship Id="rId16" Type="http://schemas.openxmlformats.org/officeDocument/2006/relationships/hyperlink" Target="https://podminky.urs.cz/item/CS_URS_2025_01/722230106" TargetMode="External" /><Relationship Id="rId17" Type="http://schemas.openxmlformats.org/officeDocument/2006/relationships/hyperlink" Target="https://podminky.urs.cz/item/CS_URS_2025_01/722290234" TargetMode="External" /><Relationship Id="rId18" Type="http://schemas.openxmlformats.org/officeDocument/2006/relationships/hyperlink" Target="https://podminky.urs.cz/item/CS_URS_2025_01/722290249" TargetMode="External" /><Relationship Id="rId19" Type="http://schemas.openxmlformats.org/officeDocument/2006/relationships/hyperlink" Target="https://podminky.urs.cz/item/CS_URS_2025_01/998722101" TargetMode="External" /><Relationship Id="rId2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01102" TargetMode="External" /><Relationship Id="rId2" Type="http://schemas.openxmlformats.org/officeDocument/2006/relationships/hyperlink" Target="https://podminky.urs.cz/item/CS_URS_2025_01/112251102" TargetMode="External" /><Relationship Id="rId3" Type="http://schemas.openxmlformats.org/officeDocument/2006/relationships/hyperlink" Target="https://podminky.urs.cz/item/CS_URS_2025_01/113107036" TargetMode="External" /><Relationship Id="rId4" Type="http://schemas.openxmlformats.org/officeDocument/2006/relationships/hyperlink" Target="https://podminky.urs.cz/item/CS_URS_2025_01/132251254" TargetMode="External" /><Relationship Id="rId5" Type="http://schemas.openxmlformats.org/officeDocument/2006/relationships/hyperlink" Target="https://podminky.urs.cz/item/CS_URS_2025_01/139001101" TargetMode="External" /><Relationship Id="rId6" Type="http://schemas.openxmlformats.org/officeDocument/2006/relationships/hyperlink" Target="https://podminky.urs.cz/item/CS_URS_2025_01/151101101" TargetMode="External" /><Relationship Id="rId7" Type="http://schemas.openxmlformats.org/officeDocument/2006/relationships/hyperlink" Target="https://podminky.urs.cz/item/CS_URS_2025_01/151101111" TargetMode="External" /><Relationship Id="rId8" Type="http://schemas.openxmlformats.org/officeDocument/2006/relationships/hyperlink" Target="https://podminky.urs.cz/item/CS_URS_2025_01/162751117" TargetMode="External" /><Relationship Id="rId9" Type="http://schemas.openxmlformats.org/officeDocument/2006/relationships/hyperlink" Target="https://podminky.urs.cz/item/CS_URS_2025_01/162751117" TargetMode="External" /><Relationship Id="rId10" Type="http://schemas.openxmlformats.org/officeDocument/2006/relationships/hyperlink" Target="https://podminky.urs.cz/item/CS_URS_2025_01/167151101" TargetMode="External" /><Relationship Id="rId11" Type="http://schemas.openxmlformats.org/officeDocument/2006/relationships/hyperlink" Target="https://podminky.urs.cz/item/CS_URS_2025_01/167151111" TargetMode="External" /><Relationship Id="rId12" Type="http://schemas.openxmlformats.org/officeDocument/2006/relationships/hyperlink" Target="https://podminky.urs.cz/item/CS_URS_2025_01/174151101" TargetMode="External" /><Relationship Id="rId13" Type="http://schemas.openxmlformats.org/officeDocument/2006/relationships/hyperlink" Target="https://podminky.urs.cz/item/CS_URS_2025_01/175151101" TargetMode="External" /><Relationship Id="rId14" Type="http://schemas.openxmlformats.org/officeDocument/2006/relationships/hyperlink" Target="https://podminky.urs.cz/item/CS_URS_2023_02/181311103" TargetMode="External" /><Relationship Id="rId15" Type="http://schemas.openxmlformats.org/officeDocument/2006/relationships/hyperlink" Target="https://podminky.urs.cz/item/CS_URS_2023_02/181411121" TargetMode="External" /><Relationship Id="rId16" Type="http://schemas.openxmlformats.org/officeDocument/2006/relationships/hyperlink" Target="https://podminky.urs.cz/item/CS_URS_2025_01/310001152" TargetMode="External" /><Relationship Id="rId17" Type="http://schemas.openxmlformats.org/officeDocument/2006/relationships/hyperlink" Target="https://podminky.urs.cz/item/CS_URS_2025_01/310002152" TargetMode="External" /><Relationship Id="rId18" Type="http://schemas.openxmlformats.org/officeDocument/2006/relationships/hyperlink" Target="https://podminky.urs.cz/item/CS_URS_2025_01/564851011" TargetMode="External" /><Relationship Id="rId19" Type="http://schemas.openxmlformats.org/officeDocument/2006/relationships/hyperlink" Target="https://podminky.urs.cz/item/CS_URS_2025_01/581121311" TargetMode="External" /><Relationship Id="rId20" Type="http://schemas.openxmlformats.org/officeDocument/2006/relationships/hyperlink" Target="https://podminky.urs.cz/item/CS_URS_2024_01/916231213" TargetMode="External" /><Relationship Id="rId21" Type="http://schemas.openxmlformats.org/officeDocument/2006/relationships/hyperlink" Target="https://podminky.urs.cz/item/CS_URS_2025_01/919735123" TargetMode="External" /><Relationship Id="rId22" Type="http://schemas.openxmlformats.org/officeDocument/2006/relationships/hyperlink" Target="https://podminky.urs.cz/item/CS_URS_2025_01/963015121" TargetMode="External" /><Relationship Id="rId23" Type="http://schemas.openxmlformats.org/officeDocument/2006/relationships/hyperlink" Target="https://podminky.urs.cz/item/CS_URS_2025_01/971024561" TargetMode="External" /><Relationship Id="rId24" Type="http://schemas.openxmlformats.org/officeDocument/2006/relationships/hyperlink" Target="https://podminky.urs.cz/item/CS_URS_2025_01/997013509" TargetMode="External" /><Relationship Id="rId25" Type="http://schemas.openxmlformats.org/officeDocument/2006/relationships/hyperlink" Target="https://podminky.urs.cz/item/CS_URS_2025_01/997013511" TargetMode="External" /><Relationship Id="rId26" Type="http://schemas.openxmlformats.org/officeDocument/2006/relationships/hyperlink" Target="https://podminky.urs.cz/item/CS_URS_2025_01/997013862" TargetMode="External" /><Relationship Id="rId27" Type="http://schemas.openxmlformats.org/officeDocument/2006/relationships/hyperlink" Target="https://podminky.urs.cz/item/CS_URS_2025_01/997013873" TargetMode="External" /><Relationship Id="rId28" Type="http://schemas.openxmlformats.org/officeDocument/2006/relationships/hyperlink" Target="https://podminky.urs.cz/item/CS_URS_2024_01/711111052" TargetMode="External" /><Relationship Id="rId29" Type="http://schemas.openxmlformats.org/officeDocument/2006/relationships/hyperlink" Target="https://podminky.urs.cz/item/CS_URS_2024_01/711112052" TargetMode="External" /><Relationship Id="rId30" Type="http://schemas.openxmlformats.org/officeDocument/2006/relationships/hyperlink" Target="https://podminky.urs.cz/item/CS_URS_2024_01/711191011" TargetMode="External" /><Relationship Id="rId31" Type="http://schemas.openxmlformats.org/officeDocument/2006/relationships/hyperlink" Target="https://podminky.urs.cz/item/CS_URS_2024_01/998711102" TargetMode="External" /><Relationship Id="rId32" Type="http://schemas.openxmlformats.org/officeDocument/2006/relationships/hyperlink" Target="https://podminky.urs.cz/item/CS_URS_2025_01/468031211" TargetMode="External" /><Relationship Id="rId3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1002000" TargetMode="External" /><Relationship Id="rId2" Type="http://schemas.openxmlformats.org/officeDocument/2006/relationships/hyperlink" Target="https://podminky.urs.cz/item/CS_URS_2024_02/012002000" TargetMode="External" /><Relationship Id="rId3" Type="http://schemas.openxmlformats.org/officeDocument/2006/relationships/hyperlink" Target="https://podminky.urs.cz/item/CS_URS_2024_02/013002000" TargetMode="External" /><Relationship Id="rId4" Type="http://schemas.openxmlformats.org/officeDocument/2006/relationships/hyperlink" Target="https://podminky.urs.cz/item/CS_URS_2024_02/013294000" TargetMode="External" /><Relationship Id="rId5" Type="http://schemas.openxmlformats.org/officeDocument/2006/relationships/hyperlink" Target="https://podminky.urs.cz/item/CS_URS_2024_02/030001000" TargetMode="External" /><Relationship Id="rId6" Type="http://schemas.openxmlformats.org/officeDocument/2006/relationships/hyperlink" Target="https://podminky.urs.cz/item/CS_URS_2024_02/041103000" TargetMode="External" /><Relationship Id="rId7" Type="http://schemas.openxmlformats.org/officeDocument/2006/relationships/hyperlink" Target="https://podminky.urs.cz/item/CS_URS_2024_02/041414000" TargetMode="External" /><Relationship Id="rId8" Type="http://schemas.openxmlformats.org/officeDocument/2006/relationships/hyperlink" Target="https://podminky.urs.cz/item/CS_URS_2024_02/043002000" TargetMode="External" /><Relationship Id="rId9" Type="http://schemas.openxmlformats.org/officeDocument/2006/relationships/hyperlink" Target="https://podminky.urs.cz/item/CS_URS_2024_02/045002000" TargetMode="External" /><Relationship Id="rId10" Type="http://schemas.openxmlformats.org/officeDocument/2006/relationships/hyperlink" Target="https://podminky.urs.cz/item/CS_URS_2024_02/049002000" TargetMode="External" /><Relationship Id="rId11" Type="http://schemas.openxmlformats.org/officeDocument/2006/relationships/hyperlink" Target="https://podminky.urs.cz/item/CS_URS_2024_02/070001000" TargetMode="External" /><Relationship Id="rId12" Type="http://schemas.openxmlformats.org/officeDocument/2006/relationships/hyperlink" Target="https://podminky.urs.cz/item/CS_URS_2024_02/071103000" TargetMode="External" /><Relationship Id="rId13" Type="http://schemas.openxmlformats.org/officeDocument/2006/relationships/hyperlink" Target="https://podminky.urs.cz/item/CS_URS_2024_02/092002000" TargetMode="External" /><Relationship Id="rId14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14.4" customHeight="1">
      <c r="B26" s="21"/>
      <c r="C26" s="22"/>
      <c r="D26" s="38" t="s">
        <v>36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39">
        <f>ROUND(AG94,2)</f>
        <v>0</v>
      </c>
      <c r="AL26" s="22"/>
      <c r="AM26" s="22"/>
      <c r="AN26" s="22"/>
      <c r="AO26" s="22"/>
      <c r="AP26" s="22"/>
      <c r="AQ26" s="22"/>
      <c r="AR26" s="20"/>
      <c r="BE26" s="31"/>
    </row>
    <row r="27" s="1" customFormat="1" ht="14.4" customHeight="1">
      <c r="B27" s="21"/>
      <c r="C27" s="22"/>
      <c r="D27" s="38" t="s">
        <v>37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39">
        <f>ROUND(AG100, 2)</f>
        <v>0</v>
      </c>
      <c r="AL27" s="39"/>
      <c r="AM27" s="39"/>
      <c r="AN27" s="39"/>
      <c r="AO27" s="39"/>
      <c r="AP27" s="22"/>
      <c r="AQ27" s="22"/>
      <c r="AR27" s="20"/>
      <c r="BE27" s="31"/>
    </row>
    <row r="28" s="2" customFormat="1" ht="6.96" customHeigh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3"/>
      <c r="BE28" s="31"/>
    </row>
    <row r="29" s="2" customFormat="1" ht="25.92" customHeight="1">
      <c r="A29" s="40"/>
      <c r="B29" s="41"/>
      <c r="C29" s="42"/>
      <c r="D29" s="44" t="s">
        <v>38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6">
        <f>ROUND(AK26 + AK27, 2)</f>
        <v>0</v>
      </c>
      <c r="AL29" s="45"/>
      <c r="AM29" s="45"/>
      <c r="AN29" s="45"/>
      <c r="AO29" s="45"/>
      <c r="AP29" s="42"/>
      <c r="AQ29" s="42"/>
      <c r="AR29" s="43"/>
      <c r="BE29" s="31"/>
    </row>
    <row r="30" s="2" customFormat="1" ht="6.96" customHeight="1">
      <c r="A30" s="40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3"/>
      <c r="BE30" s="31"/>
    </row>
    <row r="31" s="2" customFormat="1">
      <c r="A31" s="40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7" t="s">
        <v>39</v>
      </c>
      <c r="M31" s="47"/>
      <c r="N31" s="47"/>
      <c r="O31" s="47"/>
      <c r="P31" s="47"/>
      <c r="Q31" s="42"/>
      <c r="R31" s="42"/>
      <c r="S31" s="42"/>
      <c r="T31" s="42"/>
      <c r="U31" s="42"/>
      <c r="V31" s="42"/>
      <c r="W31" s="47" t="s">
        <v>40</v>
      </c>
      <c r="X31" s="47"/>
      <c r="Y31" s="47"/>
      <c r="Z31" s="47"/>
      <c r="AA31" s="47"/>
      <c r="AB31" s="47"/>
      <c r="AC31" s="47"/>
      <c r="AD31" s="47"/>
      <c r="AE31" s="47"/>
      <c r="AF31" s="42"/>
      <c r="AG31" s="42"/>
      <c r="AH31" s="42"/>
      <c r="AI31" s="42"/>
      <c r="AJ31" s="42"/>
      <c r="AK31" s="47" t="s">
        <v>41</v>
      </c>
      <c r="AL31" s="47"/>
      <c r="AM31" s="47"/>
      <c r="AN31" s="47"/>
      <c r="AO31" s="47"/>
      <c r="AP31" s="42"/>
      <c r="AQ31" s="42"/>
      <c r="AR31" s="43"/>
      <c r="BE31" s="31"/>
    </row>
    <row r="32" s="3" customFormat="1" ht="14.4" customHeight="1">
      <c r="A32" s="3"/>
      <c r="B32" s="48"/>
      <c r="C32" s="49"/>
      <c r="D32" s="32" t="s">
        <v>42</v>
      </c>
      <c r="E32" s="49"/>
      <c r="F32" s="32" t="s">
        <v>43</v>
      </c>
      <c r="G32" s="49"/>
      <c r="H32" s="49"/>
      <c r="I32" s="49"/>
      <c r="J32" s="49"/>
      <c r="K32" s="49"/>
      <c r="L32" s="50">
        <v>0.20999999999999999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ROUND(AZ94 + SUM(CD100:CD104),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f>ROUND(AV94 + SUM(BY100:BY104), 2)</f>
        <v>0</v>
      </c>
      <c r="AL32" s="49"/>
      <c r="AM32" s="49"/>
      <c r="AN32" s="49"/>
      <c r="AO32" s="49"/>
      <c r="AP32" s="49"/>
      <c r="AQ32" s="49"/>
      <c r="AR32" s="52"/>
      <c r="BE32" s="53"/>
    </row>
    <row r="33" s="3" customFormat="1" ht="14.4" customHeight="1">
      <c r="A33" s="3"/>
      <c r="B33" s="48"/>
      <c r="C33" s="49"/>
      <c r="D33" s="49"/>
      <c r="E33" s="49"/>
      <c r="F33" s="32" t="s">
        <v>44</v>
      </c>
      <c r="G33" s="49"/>
      <c r="H33" s="49"/>
      <c r="I33" s="49"/>
      <c r="J33" s="49"/>
      <c r="K33" s="49"/>
      <c r="L33" s="50">
        <v>0.12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ROUND(BA94 + SUM(CE100:CE104),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f>ROUND(AW94 + SUM(BZ100:BZ104), 2)</f>
        <v>0</v>
      </c>
      <c r="AL33" s="49"/>
      <c r="AM33" s="49"/>
      <c r="AN33" s="49"/>
      <c r="AO33" s="49"/>
      <c r="AP33" s="49"/>
      <c r="AQ33" s="49"/>
      <c r="AR33" s="52"/>
      <c r="BE33" s="53"/>
    </row>
    <row r="34" hidden="1" s="3" customFormat="1" ht="14.4" customHeight="1">
      <c r="A34" s="3"/>
      <c r="B34" s="48"/>
      <c r="C34" s="49"/>
      <c r="D34" s="49"/>
      <c r="E34" s="49"/>
      <c r="F34" s="32" t="s">
        <v>45</v>
      </c>
      <c r="G34" s="49"/>
      <c r="H34" s="49"/>
      <c r="I34" s="49"/>
      <c r="J34" s="49"/>
      <c r="K34" s="49"/>
      <c r="L34" s="50">
        <v>0.20999999999999999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1">
        <f>ROUND(BB94 + SUM(CF100:CF104), 2)</f>
        <v>0</v>
      </c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1">
        <v>0</v>
      </c>
      <c r="AL34" s="49"/>
      <c r="AM34" s="49"/>
      <c r="AN34" s="49"/>
      <c r="AO34" s="49"/>
      <c r="AP34" s="49"/>
      <c r="AQ34" s="49"/>
      <c r="AR34" s="52"/>
      <c r="BE34" s="53"/>
    </row>
    <row r="35" hidden="1" s="3" customFormat="1" ht="14.4" customHeight="1">
      <c r="A35" s="3"/>
      <c r="B35" s="48"/>
      <c r="C35" s="49"/>
      <c r="D35" s="49"/>
      <c r="E35" s="49"/>
      <c r="F35" s="32" t="s">
        <v>46</v>
      </c>
      <c r="G35" s="49"/>
      <c r="H35" s="49"/>
      <c r="I35" s="49"/>
      <c r="J35" s="49"/>
      <c r="K35" s="49"/>
      <c r="L35" s="50">
        <v>0.12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1">
        <f>ROUND(BC94 + SUM(CG100:CG104), 2)</f>
        <v>0</v>
      </c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1">
        <v>0</v>
      </c>
      <c r="AL35" s="49"/>
      <c r="AM35" s="49"/>
      <c r="AN35" s="49"/>
      <c r="AO35" s="49"/>
      <c r="AP35" s="49"/>
      <c r="AQ35" s="49"/>
      <c r="AR35" s="52"/>
      <c r="BE35" s="3"/>
    </row>
    <row r="36" hidden="1" s="3" customFormat="1" ht="14.4" customHeight="1">
      <c r="A36" s="3"/>
      <c r="B36" s="48"/>
      <c r="C36" s="49"/>
      <c r="D36" s="49"/>
      <c r="E36" s="49"/>
      <c r="F36" s="32" t="s">
        <v>47</v>
      </c>
      <c r="G36" s="49"/>
      <c r="H36" s="49"/>
      <c r="I36" s="49"/>
      <c r="J36" s="49"/>
      <c r="K36" s="49"/>
      <c r="L36" s="50">
        <v>0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1">
        <f>ROUND(BD94 + SUM(CH100:CH104), 2)</f>
        <v>0</v>
      </c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1">
        <v>0</v>
      </c>
      <c r="AL36" s="49"/>
      <c r="AM36" s="49"/>
      <c r="AN36" s="49"/>
      <c r="AO36" s="49"/>
      <c r="AP36" s="49"/>
      <c r="AQ36" s="49"/>
      <c r="AR36" s="52"/>
      <c r="BE36" s="3"/>
    </row>
    <row r="37" s="2" customFormat="1" ht="6.96" customHeight="1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3"/>
      <c r="BE37" s="40"/>
    </row>
    <row r="38" s="2" customFormat="1" ht="25.92" customHeight="1">
      <c r="A38" s="40"/>
      <c r="B38" s="41"/>
      <c r="C38" s="54"/>
      <c r="D38" s="55" t="s">
        <v>48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7" t="s">
        <v>49</v>
      </c>
      <c r="U38" s="56"/>
      <c r="V38" s="56"/>
      <c r="W38" s="56"/>
      <c r="X38" s="58" t="s">
        <v>50</v>
      </c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9">
        <f>SUM(AK29:AK36)</f>
        <v>0</v>
      </c>
      <c r="AL38" s="56"/>
      <c r="AM38" s="56"/>
      <c r="AN38" s="56"/>
      <c r="AO38" s="60"/>
      <c r="AP38" s="54"/>
      <c r="AQ38" s="54"/>
      <c r="AR38" s="43"/>
      <c r="BE38" s="40"/>
    </row>
    <row r="39" s="2" customFormat="1" ht="6.96" customHeight="1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3"/>
      <c r="BE39" s="40"/>
    </row>
    <row r="40" s="2" customFormat="1" ht="14.4" customHeight="1">
      <c r="A40" s="4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3"/>
      <c r="BE40" s="4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1"/>
      <c r="C49" s="62"/>
      <c r="D49" s="63" t="s">
        <v>51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3" t="s">
        <v>52</v>
      </c>
      <c r="AI49" s="64"/>
      <c r="AJ49" s="64"/>
      <c r="AK49" s="64"/>
      <c r="AL49" s="64"/>
      <c r="AM49" s="64"/>
      <c r="AN49" s="64"/>
      <c r="AO49" s="64"/>
      <c r="AP49" s="62"/>
      <c r="AQ49" s="62"/>
      <c r="AR49" s="65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40"/>
      <c r="B60" s="41"/>
      <c r="C60" s="42"/>
      <c r="D60" s="66" t="s">
        <v>53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66" t="s">
        <v>54</v>
      </c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66" t="s">
        <v>53</v>
      </c>
      <c r="AI60" s="45"/>
      <c r="AJ60" s="45"/>
      <c r="AK60" s="45"/>
      <c r="AL60" s="45"/>
      <c r="AM60" s="66" t="s">
        <v>54</v>
      </c>
      <c r="AN60" s="45"/>
      <c r="AO60" s="45"/>
      <c r="AP60" s="42"/>
      <c r="AQ60" s="42"/>
      <c r="AR60" s="43"/>
      <c r="BE60" s="40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40"/>
      <c r="B64" s="41"/>
      <c r="C64" s="42"/>
      <c r="D64" s="63" t="s">
        <v>55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3" t="s">
        <v>56</v>
      </c>
      <c r="AI64" s="67"/>
      <c r="AJ64" s="67"/>
      <c r="AK64" s="67"/>
      <c r="AL64" s="67"/>
      <c r="AM64" s="67"/>
      <c r="AN64" s="67"/>
      <c r="AO64" s="67"/>
      <c r="AP64" s="42"/>
      <c r="AQ64" s="42"/>
      <c r="AR64" s="43"/>
      <c r="BE64" s="40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40"/>
      <c r="B75" s="41"/>
      <c r="C75" s="42"/>
      <c r="D75" s="66" t="s">
        <v>53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66" t="s">
        <v>54</v>
      </c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66" t="s">
        <v>53</v>
      </c>
      <c r="AI75" s="45"/>
      <c r="AJ75" s="45"/>
      <c r="AK75" s="45"/>
      <c r="AL75" s="45"/>
      <c r="AM75" s="66" t="s">
        <v>54</v>
      </c>
      <c r="AN75" s="45"/>
      <c r="AO75" s="45"/>
      <c r="AP75" s="42"/>
      <c r="AQ75" s="42"/>
      <c r="AR75" s="43"/>
      <c r="BE75" s="40"/>
    </row>
    <row r="76" s="2" customForma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3"/>
      <c r="BE76" s="40"/>
    </row>
    <row r="77" s="2" customFormat="1" ht="6.96" customHeight="1">
      <c r="A77" s="40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43"/>
      <c r="BE77" s="40"/>
    </row>
    <row r="81" s="2" customFormat="1" ht="6.96" customHeight="1">
      <c r="A81" s="40"/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43"/>
      <c r="BE81" s="40"/>
    </row>
    <row r="82" s="2" customFormat="1" ht="24.96" customHeight="1">
      <c r="A82" s="40"/>
      <c r="B82" s="41"/>
      <c r="C82" s="23" t="s">
        <v>57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3"/>
      <c r="B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3"/>
      <c r="BE83" s="40"/>
    </row>
    <row r="84" s="4" customFormat="1" ht="12" customHeight="1">
      <c r="A84" s="4"/>
      <c r="B84" s="72"/>
      <c r="C84" s="32" t="s">
        <v>13</v>
      </c>
      <c r="D84" s="73"/>
      <c r="E84" s="73"/>
      <c r="F84" s="73"/>
      <c r="G84" s="73"/>
      <c r="H84" s="73"/>
      <c r="I84" s="73"/>
      <c r="J84" s="73"/>
      <c r="K84" s="73"/>
      <c r="L84" s="73" t="str">
        <f>K5</f>
        <v>Vysinka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4"/>
      <c r="BE84" s="4"/>
    </row>
    <row r="85" s="5" customFormat="1" ht="36.96" customHeight="1">
      <c r="A85" s="5"/>
      <c r="B85" s="75"/>
      <c r="C85" s="76" t="s">
        <v>16</v>
      </c>
      <c r="D85" s="77"/>
      <c r="E85" s="77"/>
      <c r="F85" s="77"/>
      <c r="G85" s="77"/>
      <c r="H85" s="77"/>
      <c r="I85" s="77"/>
      <c r="J85" s="77"/>
      <c r="K85" s="77"/>
      <c r="L85" s="78" t="str">
        <f>K6</f>
        <v>Rekonstrukce teplovodu Výšinka-2.et.-1.část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9"/>
      <c r="BE85" s="5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3"/>
      <c r="BE86" s="40"/>
    </row>
    <row r="87" s="2" customFormat="1" ht="12" customHeight="1">
      <c r="A87" s="40"/>
      <c r="B87" s="41"/>
      <c r="C87" s="32" t="s">
        <v>20</v>
      </c>
      <c r="D87" s="42"/>
      <c r="E87" s="42"/>
      <c r="F87" s="42"/>
      <c r="G87" s="42"/>
      <c r="H87" s="42"/>
      <c r="I87" s="42"/>
      <c r="J87" s="42"/>
      <c r="K87" s="42"/>
      <c r="L87" s="80" t="str">
        <f>IF(K8="","",K8)</f>
        <v>Turnov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2" t="s">
        <v>22</v>
      </c>
      <c r="AJ87" s="42"/>
      <c r="AK87" s="42"/>
      <c r="AL87" s="42"/>
      <c r="AM87" s="81" t="str">
        <f>IF(AN8= "","",AN8)</f>
        <v>6. 3. 2025</v>
      </c>
      <c r="AN87" s="81"/>
      <c r="AO87" s="42"/>
      <c r="AP87" s="42"/>
      <c r="AQ87" s="42"/>
      <c r="AR87" s="43"/>
      <c r="B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3"/>
      <c r="BE88" s="40"/>
    </row>
    <row r="89" s="2" customFormat="1" ht="15.15" customHeight="1">
      <c r="A89" s="40"/>
      <c r="B89" s="41"/>
      <c r="C89" s="32" t="s">
        <v>24</v>
      </c>
      <c r="D89" s="42"/>
      <c r="E89" s="42"/>
      <c r="F89" s="42"/>
      <c r="G89" s="42"/>
      <c r="H89" s="42"/>
      <c r="I89" s="42"/>
      <c r="J89" s="42"/>
      <c r="K89" s="42"/>
      <c r="L89" s="73" t="str">
        <f>IF(E11= "","",E11)</f>
        <v>Městská teplárna Trutnov, s.r.o.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2" t="s">
        <v>30</v>
      </c>
      <c r="AJ89" s="42"/>
      <c r="AK89" s="42"/>
      <c r="AL89" s="42"/>
      <c r="AM89" s="82" t="str">
        <f>IF(E17="","",E17)</f>
        <v xml:space="preserve"> </v>
      </c>
      <c r="AN89" s="73"/>
      <c r="AO89" s="73"/>
      <c r="AP89" s="73"/>
      <c r="AQ89" s="42"/>
      <c r="AR89" s="43"/>
      <c r="AS89" s="83" t="s">
        <v>58</v>
      </c>
      <c r="AT89" s="84"/>
      <c r="AU89" s="85"/>
      <c r="AV89" s="85"/>
      <c r="AW89" s="85"/>
      <c r="AX89" s="85"/>
      <c r="AY89" s="85"/>
      <c r="AZ89" s="85"/>
      <c r="BA89" s="85"/>
      <c r="BB89" s="85"/>
      <c r="BC89" s="85"/>
      <c r="BD89" s="86"/>
      <c r="BE89" s="40"/>
    </row>
    <row r="90" s="2" customFormat="1" ht="15.15" customHeight="1">
      <c r="A90" s="40"/>
      <c r="B90" s="41"/>
      <c r="C90" s="32" t="s">
        <v>28</v>
      </c>
      <c r="D90" s="42"/>
      <c r="E90" s="42"/>
      <c r="F90" s="42"/>
      <c r="G90" s="42"/>
      <c r="H90" s="42"/>
      <c r="I90" s="42"/>
      <c r="J90" s="42"/>
      <c r="K90" s="42"/>
      <c r="L90" s="73" t="str">
        <f>IF(E14= "Vyplň údaj","",E14)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2" t="s">
        <v>33</v>
      </c>
      <c r="AJ90" s="42"/>
      <c r="AK90" s="42"/>
      <c r="AL90" s="42"/>
      <c r="AM90" s="82" t="str">
        <f>IF(E20="","",E20)</f>
        <v>SITEZ s.r.o.</v>
      </c>
      <c r="AN90" s="73"/>
      <c r="AO90" s="73"/>
      <c r="AP90" s="73"/>
      <c r="AQ90" s="42"/>
      <c r="AR90" s="43"/>
      <c r="AS90" s="87"/>
      <c r="AT90" s="88"/>
      <c r="AU90" s="89"/>
      <c r="AV90" s="89"/>
      <c r="AW90" s="89"/>
      <c r="AX90" s="89"/>
      <c r="AY90" s="89"/>
      <c r="AZ90" s="89"/>
      <c r="BA90" s="89"/>
      <c r="BB90" s="89"/>
      <c r="BC90" s="89"/>
      <c r="BD90" s="90"/>
      <c r="BE90" s="40"/>
    </row>
    <row r="91" s="2" customFormat="1" ht="10.8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3"/>
      <c r="AS91" s="91"/>
      <c r="AT91" s="92"/>
      <c r="AU91" s="93"/>
      <c r="AV91" s="93"/>
      <c r="AW91" s="93"/>
      <c r="AX91" s="93"/>
      <c r="AY91" s="93"/>
      <c r="AZ91" s="93"/>
      <c r="BA91" s="93"/>
      <c r="BB91" s="93"/>
      <c r="BC91" s="93"/>
      <c r="BD91" s="94"/>
      <c r="BE91" s="40"/>
    </row>
    <row r="92" s="2" customFormat="1" ht="29.28" customHeight="1">
      <c r="A92" s="40"/>
      <c r="B92" s="41"/>
      <c r="C92" s="95" t="s">
        <v>59</v>
      </c>
      <c r="D92" s="96"/>
      <c r="E92" s="96"/>
      <c r="F92" s="96"/>
      <c r="G92" s="96"/>
      <c r="H92" s="97"/>
      <c r="I92" s="98" t="s">
        <v>60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9" t="s">
        <v>61</v>
      </c>
      <c r="AH92" s="96"/>
      <c r="AI92" s="96"/>
      <c r="AJ92" s="96"/>
      <c r="AK92" s="96"/>
      <c r="AL92" s="96"/>
      <c r="AM92" s="96"/>
      <c r="AN92" s="98" t="s">
        <v>62</v>
      </c>
      <c r="AO92" s="96"/>
      <c r="AP92" s="100"/>
      <c r="AQ92" s="101" t="s">
        <v>63</v>
      </c>
      <c r="AR92" s="43"/>
      <c r="AS92" s="102" t="s">
        <v>64</v>
      </c>
      <c r="AT92" s="103" t="s">
        <v>65</v>
      </c>
      <c r="AU92" s="103" t="s">
        <v>66</v>
      </c>
      <c r="AV92" s="103" t="s">
        <v>67</v>
      </c>
      <c r="AW92" s="103" t="s">
        <v>68</v>
      </c>
      <c r="AX92" s="103" t="s">
        <v>69</v>
      </c>
      <c r="AY92" s="103" t="s">
        <v>70</v>
      </c>
      <c r="AZ92" s="103" t="s">
        <v>71</v>
      </c>
      <c r="BA92" s="103" t="s">
        <v>72</v>
      </c>
      <c r="BB92" s="103" t="s">
        <v>73</v>
      </c>
      <c r="BC92" s="103" t="s">
        <v>74</v>
      </c>
      <c r="BD92" s="104" t="s">
        <v>75</v>
      </c>
      <c r="BE92" s="40"/>
    </row>
    <row r="93" s="2" customFormat="1" ht="10.8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3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7"/>
      <c r="BE93" s="40"/>
    </row>
    <row r="94" s="6" customFormat="1" ht="32.4" customHeight="1">
      <c r="A94" s="6"/>
      <c r="B94" s="108"/>
      <c r="C94" s="109" t="s">
        <v>76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>
        <f>ROUND(SUM(AG95:AG98),2)</f>
        <v>0</v>
      </c>
      <c r="AH94" s="111"/>
      <c r="AI94" s="111"/>
      <c r="AJ94" s="111"/>
      <c r="AK94" s="111"/>
      <c r="AL94" s="111"/>
      <c r="AM94" s="111"/>
      <c r="AN94" s="112">
        <f>SUM(AG94,AT94)</f>
        <v>0</v>
      </c>
      <c r="AO94" s="112"/>
      <c r="AP94" s="112"/>
      <c r="AQ94" s="113" t="s">
        <v>1</v>
      </c>
      <c r="AR94" s="114"/>
      <c r="AS94" s="115">
        <f>ROUND(SUM(AS95:AS98),2)</f>
        <v>0</v>
      </c>
      <c r="AT94" s="116">
        <f>ROUND(SUM(AV94:AW94),2)</f>
        <v>0</v>
      </c>
      <c r="AU94" s="117">
        <f>ROUND(SUM(AU95:AU98),5)</f>
        <v>0</v>
      </c>
      <c r="AV94" s="116">
        <f>ROUND(AZ94*L32,2)</f>
        <v>0</v>
      </c>
      <c r="AW94" s="116">
        <f>ROUND(BA94*L33,2)</f>
        <v>0</v>
      </c>
      <c r="AX94" s="116">
        <f>ROUND(BB94*L32,2)</f>
        <v>0</v>
      </c>
      <c r="AY94" s="116">
        <f>ROUND(BC94*L33,2)</f>
        <v>0</v>
      </c>
      <c r="AZ94" s="116">
        <f>ROUND(SUM(AZ95:AZ98),2)</f>
        <v>0</v>
      </c>
      <c r="BA94" s="116">
        <f>ROUND(SUM(BA95:BA98),2)</f>
        <v>0</v>
      </c>
      <c r="BB94" s="116">
        <f>ROUND(SUM(BB95:BB98),2)</f>
        <v>0</v>
      </c>
      <c r="BC94" s="116">
        <f>ROUND(SUM(BC95:BC98),2)</f>
        <v>0</v>
      </c>
      <c r="BD94" s="118">
        <f>ROUND(SUM(BD95:BD98),2)</f>
        <v>0</v>
      </c>
      <c r="BE94" s="6"/>
      <c r="BS94" s="119" t="s">
        <v>77</v>
      </c>
      <c r="BT94" s="119" t="s">
        <v>78</v>
      </c>
      <c r="BU94" s="120" t="s">
        <v>79</v>
      </c>
      <c r="BV94" s="119" t="s">
        <v>80</v>
      </c>
      <c r="BW94" s="119" t="s">
        <v>5</v>
      </c>
      <c r="BX94" s="119" t="s">
        <v>81</v>
      </c>
      <c r="CL94" s="119" t="s">
        <v>1</v>
      </c>
    </row>
    <row r="95" s="7" customFormat="1" ht="24.75" customHeight="1">
      <c r="A95" s="121" t="s">
        <v>82</v>
      </c>
      <c r="B95" s="122"/>
      <c r="C95" s="123"/>
      <c r="D95" s="124" t="s">
        <v>83</v>
      </c>
      <c r="E95" s="124"/>
      <c r="F95" s="124"/>
      <c r="G95" s="124"/>
      <c r="H95" s="124"/>
      <c r="I95" s="125"/>
      <c r="J95" s="124" t="s">
        <v>84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'Vysinka UT - Reko teplovo...'!J32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85</v>
      </c>
      <c r="AR95" s="128"/>
      <c r="AS95" s="129">
        <v>0</v>
      </c>
      <c r="AT95" s="130">
        <f>ROUND(SUM(AV95:AW95),2)</f>
        <v>0</v>
      </c>
      <c r="AU95" s="131">
        <f>'Vysinka UT - Reko teplovo...'!P136</f>
        <v>0</v>
      </c>
      <c r="AV95" s="130">
        <f>'Vysinka UT - Reko teplovo...'!J35</f>
        <v>0</v>
      </c>
      <c r="AW95" s="130">
        <f>'Vysinka UT - Reko teplovo...'!J36</f>
        <v>0</v>
      </c>
      <c r="AX95" s="130">
        <f>'Vysinka UT - Reko teplovo...'!J37</f>
        <v>0</v>
      </c>
      <c r="AY95" s="130">
        <f>'Vysinka UT - Reko teplovo...'!J38</f>
        <v>0</v>
      </c>
      <c r="AZ95" s="130">
        <f>'Vysinka UT - Reko teplovo...'!F35</f>
        <v>0</v>
      </c>
      <c r="BA95" s="130">
        <f>'Vysinka UT - Reko teplovo...'!F36</f>
        <v>0</v>
      </c>
      <c r="BB95" s="130">
        <f>'Vysinka UT - Reko teplovo...'!F37</f>
        <v>0</v>
      </c>
      <c r="BC95" s="130">
        <f>'Vysinka UT - Reko teplovo...'!F38</f>
        <v>0</v>
      </c>
      <c r="BD95" s="132">
        <f>'Vysinka UT - Reko teplovo...'!F39</f>
        <v>0</v>
      </c>
      <c r="BE95" s="7"/>
      <c r="BT95" s="133" t="s">
        <v>86</v>
      </c>
      <c r="BV95" s="133" t="s">
        <v>80</v>
      </c>
      <c r="BW95" s="133" t="s">
        <v>87</v>
      </c>
      <c r="BX95" s="133" t="s">
        <v>5</v>
      </c>
      <c r="CL95" s="133" t="s">
        <v>1</v>
      </c>
      <c r="CM95" s="133" t="s">
        <v>88</v>
      </c>
    </row>
    <row r="96" s="7" customFormat="1" ht="24.75" customHeight="1">
      <c r="A96" s="121" t="s">
        <v>82</v>
      </c>
      <c r="B96" s="122"/>
      <c r="C96" s="123"/>
      <c r="D96" s="124" t="s">
        <v>89</v>
      </c>
      <c r="E96" s="124"/>
      <c r="F96" s="124"/>
      <c r="G96" s="124"/>
      <c r="H96" s="124"/>
      <c r="I96" s="125"/>
      <c r="J96" s="124" t="s">
        <v>90</v>
      </c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6">
        <f>'Vysinka TV - Reko teplovo...'!J32</f>
        <v>0</v>
      </c>
      <c r="AH96" s="125"/>
      <c r="AI96" s="125"/>
      <c r="AJ96" s="125"/>
      <c r="AK96" s="125"/>
      <c r="AL96" s="125"/>
      <c r="AM96" s="125"/>
      <c r="AN96" s="126">
        <f>SUM(AG96,AT96)</f>
        <v>0</v>
      </c>
      <c r="AO96" s="125"/>
      <c r="AP96" s="125"/>
      <c r="AQ96" s="127" t="s">
        <v>91</v>
      </c>
      <c r="AR96" s="128"/>
      <c r="AS96" s="129">
        <v>0</v>
      </c>
      <c r="AT96" s="130">
        <f>ROUND(SUM(AV96:AW96),2)</f>
        <v>0</v>
      </c>
      <c r="AU96" s="131">
        <f>'Vysinka TV - Reko teplovo...'!P131</f>
        <v>0</v>
      </c>
      <c r="AV96" s="130">
        <f>'Vysinka TV - Reko teplovo...'!J35</f>
        <v>0</v>
      </c>
      <c r="AW96" s="130">
        <f>'Vysinka TV - Reko teplovo...'!J36</f>
        <v>0</v>
      </c>
      <c r="AX96" s="130">
        <f>'Vysinka TV - Reko teplovo...'!J37</f>
        <v>0</v>
      </c>
      <c r="AY96" s="130">
        <f>'Vysinka TV - Reko teplovo...'!J38</f>
        <v>0</v>
      </c>
      <c r="AZ96" s="130">
        <f>'Vysinka TV - Reko teplovo...'!F35</f>
        <v>0</v>
      </c>
      <c r="BA96" s="130">
        <f>'Vysinka TV - Reko teplovo...'!F36</f>
        <v>0</v>
      </c>
      <c r="BB96" s="130">
        <f>'Vysinka TV - Reko teplovo...'!F37</f>
        <v>0</v>
      </c>
      <c r="BC96" s="130">
        <f>'Vysinka TV - Reko teplovo...'!F38</f>
        <v>0</v>
      </c>
      <c r="BD96" s="132">
        <f>'Vysinka TV - Reko teplovo...'!F39</f>
        <v>0</v>
      </c>
      <c r="BE96" s="7"/>
      <c r="BT96" s="133" t="s">
        <v>86</v>
      </c>
      <c r="BV96" s="133" t="s">
        <v>80</v>
      </c>
      <c r="BW96" s="133" t="s">
        <v>92</v>
      </c>
      <c r="BX96" s="133" t="s">
        <v>5</v>
      </c>
      <c r="CL96" s="133" t="s">
        <v>1</v>
      </c>
      <c r="CM96" s="133" t="s">
        <v>88</v>
      </c>
    </row>
    <row r="97" s="7" customFormat="1" ht="24.75" customHeight="1">
      <c r="A97" s="121" t="s">
        <v>82</v>
      </c>
      <c r="B97" s="122"/>
      <c r="C97" s="123"/>
      <c r="D97" s="124" t="s">
        <v>93</v>
      </c>
      <c r="E97" s="124"/>
      <c r="F97" s="124"/>
      <c r="G97" s="124"/>
      <c r="H97" s="124"/>
      <c r="I97" s="125"/>
      <c r="J97" s="124" t="s">
        <v>94</v>
      </c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6">
        <f>'Vysinka ZP - Reko teplovo...'!J32</f>
        <v>0</v>
      </c>
      <c r="AH97" s="125"/>
      <c r="AI97" s="125"/>
      <c r="AJ97" s="125"/>
      <c r="AK97" s="125"/>
      <c r="AL97" s="125"/>
      <c r="AM97" s="125"/>
      <c r="AN97" s="126">
        <f>SUM(AG97,AT97)</f>
        <v>0</v>
      </c>
      <c r="AO97" s="125"/>
      <c r="AP97" s="125"/>
      <c r="AQ97" s="127" t="s">
        <v>91</v>
      </c>
      <c r="AR97" s="128"/>
      <c r="AS97" s="129">
        <v>0</v>
      </c>
      <c r="AT97" s="130">
        <f>ROUND(SUM(AV97:AW97),2)</f>
        <v>0</v>
      </c>
      <c r="AU97" s="131">
        <f>'Vysinka ZP - Reko teplovo...'!P136</f>
        <v>0</v>
      </c>
      <c r="AV97" s="130">
        <f>'Vysinka ZP - Reko teplovo...'!J35</f>
        <v>0</v>
      </c>
      <c r="AW97" s="130">
        <f>'Vysinka ZP - Reko teplovo...'!J36</f>
        <v>0</v>
      </c>
      <c r="AX97" s="130">
        <f>'Vysinka ZP - Reko teplovo...'!J37</f>
        <v>0</v>
      </c>
      <c r="AY97" s="130">
        <f>'Vysinka ZP - Reko teplovo...'!J38</f>
        <v>0</v>
      </c>
      <c r="AZ97" s="130">
        <f>'Vysinka ZP - Reko teplovo...'!F35</f>
        <v>0</v>
      </c>
      <c r="BA97" s="130">
        <f>'Vysinka ZP - Reko teplovo...'!F36</f>
        <v>0</v>
      </c>
      <c r="BB97" s="130">
        <f>'Vysinka ZP - Reko teplovo...'!F37</f>
        <v>0</v>
      </c>
      <c r="BC97" s="130">
        <f>'Vysinka ZP - Reko teplovo...'!F38</f>
        <v>0</v>
      </c>
      <c r="BD97" s="132">
        <f>'Vysinka ZP - Reko teplovo...'!F39</f>
        <v>0</v>
      </c>
      <c r="BE97" s="7"/>
      <c r="BT97" s="133" t="s">
        <v>86</v>
      </c>
      <c r="BV97" s="133" t="s">
        <v>80</v>
      </c>
      <c r="BW97" s="133" t="s">
        <v>95</v>
      </c>
      <c r="BX97" s="133" t="s">
        <v>5</v>
      </c>
      <c r="CL97" s="133" t="s">
        <v>1</v>
      </c>
      <c r="CM97" s="133" t="s">
        <v>88</v>
      </c>
    </row>
    <row r="98" s="7" customFormat="1" ht="24.75" customHeight="1">
      <c r="A98" s="121" t="s">
        <v>82</v>
      </c>
      <c r="B98" s="122"/>
      <c r="C98" s="123"/>
      <c r="D98" s="124" t="s">
        <v>96</v>
      </c>
      <c r="E98" s="124"/>
      <c r="F98" s="124"/>
      <c r="G98" s="124"/>
      <c r="H98" s="124"/>
      <c r="I98" s="125"/>
      <c r="J98" s="124" t="s">
        <v>97</v>
      </c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6">
        <f>'Vysinka VRN - Reko teplov...'!J32</f>
        <v>0</v>
      </c>
      <c r="AH98" s="125"/>
      <c r="AI98" s="125"/>
      <c r="AJ98" s="125"/>
      <c r="AK98" s="125"/>
      <c r="AL98" s="125"/>
      <c r="AM98" s="125"/>
      <c r="AN98" s="126">
        <f>SUM(AG98,AT98)</f>
        <v>0</v>
      </c>
      <c r="AO98" s="125"/>
      <c r="AP98" s="125"/>
      <c r="AQ98" s="127" t="s">
        <v>91</v>
      </c>
      <c r="AR98" s="128"/>
      <c r="AS98" s="134">
        <v>0</v>
      </c>
      <c r="AT98" s="135">
        <f>ROUND(SUM(AV98:AW98),2)</f>
        <v>0</v>
      </c>
      <c r="AU98" s="136">
        <f>'Vysinka VRN - Reko teplov...'!P132</f>
        <v>0</v>
      </c>
      <c r="AV98" s="135">
        <f>'Vysinka VRN - Reko teplov...'!J35</f>
        <v>0</v>
      </c>
      <c r="AW98" s="135">
        <f>'Vysinka VRN - Reko teplov...'!J36</f>
        <v>0</v>
      </c>
      <c r="AX98" s="135">
        <f>'Vysinka VRN - Reko teplov...'!J37</f>
        <v>0</v>
      </c>
      <c r="AY98" s="135">
        <f>'Vysinka VRN - Reko teplov...'!J38</f>
        <v>0</v>
      </c>
      <c r="AZ98" s="135">
        <f>'Vysinka VRN - Reko teplov...'!F35</f>
        <v>0</v>
      </c>
      <c r="BA98" s="135">
        <f>'Vysinka VRN - Reko teplov...'!F36</f>
        <v>0</v>
      </c>
      <c r="BB98" s="135">
        <f>'Vysinka VRN - Reko teplov...'!F37</f>
        <v>0</v>
      </c>
      <c r="BC98" s="135">
        <f>'Vysinka VRN - Reko teplov...'!F38</f>
        <v>0</v>
      </c>
      <c r="BD98" s="137">
        <f>'Vysinka VRN - Reko teplov...'!F39</f>
        <v>0</v>
      </c>
      <c r="BE98" s="7"/>
      <c r="BT98" s="133" t="s">
        <v>86</v>
      </c>
      <c r="BV98" s="133" t="s">
        <v>80</v>
      </c>
      <c r="BW98" s="133" t="s">
        <v>98</v>
      </c>
      <c r="BX98" s="133" t="s">
        <v>5</v>
      </c>
      <c r="CL98" s="133" t="s">
        <v>1</v>
      </c>
      <c r="CM98" s="133" t="s">
        <v>88</v>
      </c>
    </row>
    <row r="99">
      <c r="B99" s="21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0"/>
    </row>
    <row r="100" s="2" customFormat="1" ht="30" customHeight="1">
      <c r="A100" s="40"/>
      <c r="B100" s="41"/>
      <c r="C100" s="109" t="s">
        <v>99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112">
        <f>ROUND(SUM(AG101:AG104), 2)</f>
        <v>0</v>
      </c>
      <c r="AH100" s="112"/>
      <c r="AI100" s="112"/>
      <c r="AJ100" s="112"/>
      <c r="AK100" s="112"/>
      <c r="AL100" s="112"/>
      <c r="AM100" s="112"/>
      <c r="AN100" s="112">
        <f>ROUND(SUM(AN101:AN104), 2)</f>
        <v>0</v>
      </c>
      <c r="AO100" s="112"/>
      <c r="AP100" s="112"/>
      <c r="AQ100" s="138"/>
      <c r="AR100" s="43"/>
      <c r="AS100" s="102" t="s">
        <v>100</v>
      </c>
      <c r="AT100" s="103" t="s">
        <v>101</v>
      </c>
      <c r="AU100" s="103" t="s">
        <v>42</v>
      </c>
      <c r="AV100" s="104" t="s">
        <v>65</v>
      </c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="2" customFormat="1" ht="19.92" customHeight="1">
      <c r="A101" s="40"/>
      <c r="B101" s="41"/>
      <c r="C101" s="42"/>
      <c r="D101" s="139" t="s">
        <v>102</v>
      </c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42"/>
      <c r="AD101" s="42"/>
      <c r="AE101" s="42"/>
      <c r="AF101" s="42"/>
      <c r="AG101" s="140">
        <f>ROUND(AG94 * AS101, 2)</f>
        <v>0</v>
      </c>
      <c r="AH101" s="141"/>
      <c r="AI101" s="141"/>
      <c r="AJ101" s="141"/>
      <c r="AK101" s="141"/>
      <c r="AL101" s="141"/>
      <c r="AM101" s="141"/>
      <c r="AN101" s="141">
        <f>ROUND(AG101 + AV101, 2)</f>
        <v>0</v>
      </c>
      <c r="AO101" s="141"/>
      <c r="AP101" s="141"/>
      <c r="AQ101" s="42"/>
      <c r="AR101" s="43"/>
      <c r="AS101" s="142">
        <v>0</v>
      </c>
      <c r="AT101" s="143" t="s">
        <v>103</v>
      </c>
      <c r="AU101" s="143" t="s">
        <v>43</v>
      </c>
      <c r="AV101" s="144">
        <f>ROUND(IF(AU101="základní",AG101*L32,IF(AU101="snížená",AG101*L33,0)), 2)</f>
        <v>0</v>
      </c>
      <c r="AW101" s="40"/>
      <c r="AX101" s="40"/>
      <c r="AY101" s="40"/>
      <c r="AZ101" s="40"/>
      <c r="BA101" s="40"/>
      <c r="BB101" s="40"/>
      <c r="BC101" s="40"/>
      <c r="BD101" s="40"/>
      <c r="BE101" s="40"/>
      <c r="BV101" s="17" t="s">
        <v>104</v>
      </c>
      <c r="BY101" s="145">
        <f>IF(AU101="základní",AV101,0)</f>
        <v>0</v>
      </c>
      <c r="BZ101" s="145">
        <f>IF(AU101="snížená",AV101,0)</f>
        <v>0</v>
      </c>
      <c r="CA101" s="145">
        <v>0</v>
      </c>
      <c r="CB101" s="145">
        <v>0</v>
      </c>
      <c r="CC101" s="145">
        <v>0</v>
      </c>
      <c r="CD101" s="145">
        <f>IF(AU101="základní",AG101,0)</f>
        <v>0</v>
      </c>
      <c r="CE101" s="145">
        <f>IF(AU101="snížená",AG101,0)</f>
        <v>0</v>
      </c>
      <c r="CF101" s="145">
        <f>IF(AU101="zákl. přenesená",AG101,0)</f>
        <v>0</v>
      </c>
      <c r="CG101" s="145">
        <f>IF(AU101="sníž. přenesená",AG101,0)</f>
        <v>0</v>
      </c>
      <c r="CH101" s="145">
        <f>IF(AU101="nulová",AG101,0)</f>
        <v>0</v>
      </c>
      <c r="CI101" s="17">
        <f>IF(AU101="základní",1,IF(AU101="snížená",2,IF(AU101="zákl. přenesená",4,IF(AU101="sníž. přenesená",5,3))))</f>
        <v>1</v>
      </c>
      <c r="CJ101" s="17">
        <f>IF(AT101="stavební čast",1,IF(AT101="investiční čast",2,3))</f>
        <v>1</v>
      </c>
      <c r="CK101" s="17" t="str">
        <f>IF(D101="Vyplň vlastní","","x")</f>
        <v>x</v>
      </c>
    </row>
    <row r="102" s="2" customFormat="1" ht="19.92" customHeight="1">
      <c r="A102" s="40"/>
      <c r="B102" s="41"/>
      <c r="C102" s="42"/>
      <c r="D102" s="146" t="s">
        <v>105</v>
      </c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42"/>
      <c r="AD102" s="42"/>
      <c r="AE102" s="42"/>
      <c r="AF102" s="42"/>
      <c r="AG102" s="140">
        <f>ROUND(AG94 * AS102, 2)</f>
        <v>0</v>
      </c>
      <c r="AH102" s="141"/>
      <c r="AI102" s="141"/>
      <c r="AJ102" s="141"/>
      <c r="AK102" s="141"/>
      <c r="AL102" s="141"/>
      <c r="AM102" s="141"/>
      <c r="AN102" s="141">
        <f>ROUND(AG102 + AV102, 2)</f>
        <v>0</v>
      </c>
      <c r="AO102" s="141"/>
      <c r="AP102" s="141"/>
      <c r="AQ102" s="42"/>
      <c r="AR102" s="43"/>
      <c r="AS102" s="142">
        <v>0</v>
      </c>
      <c r="AT102" s="143" t="s">
        <v>103</v>
      </c>
      <c r="AU102" s="143" t="s">
        <v>43</v>
      </c>
      <c r="AV102" s="144">
        <f>ROUND(IF(AU102="základní",AG102*L32,IF(AU102="snížená",AG102*L33,0)), 2)</f>
        <v>0</v>
      </c>
      <c r="AW102" s="40"/>
      <c r="AX102" s="40"/>
      <c r="AY102" s="40"/>
      <c r="AZ102" s="40"/>
      <c r="BA102" s="40"/>
      <c r="BB102" s="40"/>
      <c r="BC102" s="40"/>
      <c r="BD102" s="40"/>
      <c r="BE102" s="40"/>
      <c r="BV102" s="17" t="s">
        <v>106</v>
      </c>
      <c r="BY102" s="145">
        <f>IF(AU102="základní",AV102,0)</f>
        <v>0</v>
      </c>
      <c r="BZ102" s="145">
        <f>IF(AU102="snížená",AV102,0)</f>
        <v>0</v>
      </c>
      <c r="CA102" s="145">
        <v>0</v>
      </c>
      <c r="CB102" s="145">
        <v>0</v>
      </c>
      <c r="CC102" s="145">
        <v>0</v>
      </c>
      <c r="CD102" s="145">
        <f>IF(AU102="základní",AG102,0)</f>
        <v>0</v>
      </c>
      <c r="CE102" s="145">
        <f>IF(AU102="snížená",AG102,0)</f>
        <v>0</v>
      </c>
      <c r="CF102" s="145">
        <f>IF(AU102="zákl. přenesená",AG102,0)</f>
        <v>0</v>
      </c>
      <c r="CG102" s="145">
        <f>IF(AU102="sníž. přenesená",AG102,0)</f>
        <v>0</v>
      </c>
      <c r="CH102" s="145">
        <f>IF(AU102="nulová",AG102,0)</f>
        <v>0</v>
      </c>
      <c r="CI102" s="17">
        <f>IF(AU102="základní",1,IF(AU102="snížená",2,IF(AU102="zákl. přenesená",4,IF(AU102="sníž. přenesená",5,3))))</f>
        <v>1</v>
      </c>
      <c r="CJ102" s="17">
        <f>IF(AT102="stavební čast",1,IF(AT102="investiční čast",2,3))</f>
        <v>1</v>
      </c>
      <c r="CK102" s="17" t="str">
        <f>IF(D102="Vyplň vlastní","","x")</f>
        <v/>
      </c>
    </row>
    <row r="103" s="2" customFormat="1" ht="19.92" customHeight="1">
      <c r="A103" s="40"/>
      <c r="B103" s="41"/>
      <c r="C103" s="42"/>
      <c r="D103" s="146" t="s">
        <v>105</v>
      </c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42"/>
      <c r="AD103" s="42"/>
      <c r="AE103" s="42"/>
      <c r="AF103" s="42"/>
      <c r="AG103" s="140">
        <f>ROUND(AG94 * AS103, 2)</f>
        <v>0</v>
      </c>
      <c r="AH103" s="141"/>
      <c r="AI103" s="141"/>
      <c r="AJ103" s="141"/>
      <c r="AK103" s="141"/>
      <c r="AL103" s="141"/>
      <c r="AM103" s="141"/>
      <c r="AN103" s="141">
        <f>ROUND(AG103 + AV103, 2)</f>
        <v>0</v>
      </c>
      <c r="AO103" s="141"/>
      <c r="AP103" s="141"/>
      <c r="AQ103" s="42"/>
      <c r="AR103" s="43"/>
      <c r="AS103" s="142">
        <v>0</v>
      </c>
      <c r="AT103" s="143" t="s">
        <v>103</v>
      </c>
      <c r="AU103" s="143" t="s">
        <v>43</v>
      </c>
      <c r="AV103" s="144">
        <f>ROUND(IF(AU103="základní",AG103*L32,IF(AU103="snížená",AG103*L33,0)), 2)</f>
        <v>0</v>
      </c>
      <c r="AW103" s="40"/>
      <c r="AX103" s="40"/>
      <c r="AY103" s="40"/>
      <c r="AZ103" s="40"/>
      <c r="BA103" s="40"/>
      <c r="BB103" s="40"/>
      <c r="BC103" s="40"/>
      <c r="BD103" s="40"/>
      <c r="BE103" s="40"/>
      <c r="BV103" s="17" t="s">
        <v>106</v>
      </c>
      <c r="BY103" s="145">
        <f>IF(AU103="základní",AV103,0)</f>
        <v>0</v>
      </c>
      <c r="BZ103" s="145">
        <f>IF(AU103="snížená",AV103,0)</f>
        <v>0</v>
      </c>
      <c r="CA103" s="145">
        <v>0</v>
      </c>
      <c r="CB103" s="145">
        <v>0</v>
      </c>
      <c r="CC103" s="145">
        <v>0</v>
      </c>
      <c r="CD103" s="145">
        <f>IF(AU103="základní",AG103,0)</f>
        <v>0</v>
      </c>
      <c r="CE103" s="145">
        <f>IF(AU103="snížená",AG103,0)</f>
        <v>0</v>
      </c>
      <c r="CF103" s="145">
        <f>IF(AU103="zákl. přenesená",AG103,0)</f>
        <v>0</v>
      </c>
      <c r="CG103" s="145">
        <f>IF(AU103="sníž. přenesená",AG103,0)</f>
        <v>0</v>
      </c>
      <c r="CH103" s="145">
        <f>IF(AU103="nulová",AG103,0)</f>
        <v>0</v>
      </c>
      <c r="CI103" s="17">
        <f>IF(AU103="základní",1,IF(AU103="snížená",2,IF(AU103="zákl. přenesená",4,IF(AU103="sníž. přenesená",5,3))))</f>
        <v>1</v>
      </c>
      <c r="CJ103" s="17">
        <f>IF(AT103="stavební čast",1,IF(AT103="investiční čast",2,3))</f>
        <v>1</v>
      </c>
      <c r="CK103" s="17" t="str">
        <f>IF(D103="Vyplň vlastní","","x")</f>
        <v/>
      </c>
    </row>
    <row r="104" s="2" customFormat="1" ht="19.92" customHeight="1">
      <c r="A104" s="40"/>
      <c r="B104" s="41"/>
      <c r="C104" s="42"/>
      <c r="D104" s="146" t="s">
        <v>105</v>
      </c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42"/>
      <c r="AD104" s="42"/>
      <c r="AE104" s="42"/>
      <c r="AF104" s="42"/>
      <c r="AG104" s="140">
        <f>ROUND(AG94 * AS104, 2)</f>
        <v>0</v>
      </c>
      <c r="AH104" s="141"/>
      <c r="AI104" s="141"/>
      <c r="AJ104" s="141"/>
      <c r="AK104" s="141"/>
      <c r="AL104" s="141"/>
      <c r="AM104" s="141"/>
      <c r="AN104" s="141">
        <f>ROUND(AG104 + AV104, 2)</f>
        <v>0</v>
      </c>
      <c r="AO104" s="141"/>
      <c r="AP104" s="141"/>
      <c r="AQ104" s="42"/>
      <c r="AR104" s="43"/>
      <c r="AS104" s="147">
        <v>0</v>
      </c>
      <c r="AT104" s="148" t="s">
        <v>103</v>
      </c>
      <c r="AU104" s="148" t="s">
        <v>43</v>
      </c>
      <c r="AV104" s="149">
        <f>ROUND(IF(AU104="základní",AG104*L32,IF(AU104="snížená",AG104*L33,0)), 2)</f>
        <v>0</v>
      </c>
      <c r="AW104" s="40"/>
      <c r="AX104" s="40"/>
      <c r="AY104" s="40"/>
      <c r="AZ104" s="40"/>
      <c r="BA104" s="40"/>
      <c r="BB104" s="40"/>
      <c r="BC104" s="40"/>
      <c r="BD104" s="40"/>
      <c r="BE104" s="40"/>
      <c r="BV104" s="17" t="s">
        <v>106</v>
      </c>
      <c r="BY104" s="145">
        <f>IF(AU104="základní",AV104,0)</f>
        <v>0</v>
      </c>
      <c r="BZ104" s="145">
        <f>IF(AU104="snížená",AV104,0)</f>
        <v>0</v>
      </c>
      <c r="CA104" s="145">
        <v>0</v>
      </c>
      <c r="CB104" s="145">
        <v>0</v>
      </c>
      <c r="CC104" s="145">
        <v>0</v>
      </c>
      <c r="CD104" s="145">
        <f>IF(AU104="základní",AG104,0)</f>
        <v>0</v>
      </c>
      <c r="CE104" s="145">
        <f>IF(AU104="snížená",AG104,0)</f>
        <v>0</v>
      </c>
      <c r="CF104" s="145">
        <f>IF(AU104="zákl. přenesená",AG104,0)</f>
        <v>0</v>
      </c>
      <c r="CG104" s="145">
        <f>IF(AU104="sníž. přenesená",AG104,0)</f>
        <v>0</v>
      </c>
      <c r="CH104" s="145">
        <f>IF(AU104="nulová",AG104,0)</f>
        <v>0</v>
      </c>
      <c r="CI104" s="17">
        <f>IF(AU104="základní",1,IF(AU104="snížená",2,IF(AU104="zákl. přenesená",4,IF(AU104="sníž. přenesená",5,3))))</f>
        <v>1</v>
      </c>
      <c r="CJ104" s="17">
        <f>IF(AT104="stavební čast",1,IF(AT104="investiční čast",2,3))</f>
        <v>1</v>
      </c>
      <c r="CK104" s="17" t="str">
        <f>IF(D104="Vyplň vlastní","","x")</f>
        <v/>
      </c>
    </row>
    <row r="105" s="2" customFormat="1" ht="10.8" customHeight="1">
      <c r="A105" s="40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3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="2" customFormat="1" ht="30" customHeight="1">
      <c r="A106" s="40"/>
      <c r="B106" s="41"/>
      <c r="C106" s="150" t="s">
        <v>107</v>
      </c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2">
        <f>ROUND(AG94 + AG100, 2)</f>
        <v>0</v>
      </c>
      <c r="AH106" s="152"/>
      <c r="AI106" s="152"/>
      <c r="AJ106" s="152"/>
      <c r="AK106" s="152"/>
      <c r="AL106" s="152"/>
      <c r="AM106" s="152"/>
      <c r="AN106" s="152">
        <f>ROUND(AN94 + AN100, 2)</f>
        <v>0</v>
      </c>
      <c r="AO106" s="152"/>
      <c r="AP106" s="152"/>
      <c r="AQ106" s="151"/>
      <c r="AR106" s="43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="2" customFormat="1" ht="6.96" customHeight="1">
      <c r="A107" s="40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43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</sheetData>
  <sheetProtection sheet="1" formatColumns="0" formatRows="0" objects="1" scenarios="1" spinCount="100000" saltValue="orTkG4sIEJUJWGXM6UKV+PzkE/qHFZRyCbCQhWCq4h1xbppxzDWWFWQzQVT2zz76mWZDMmk03leaJi4hSxEY3g==" hashValue="RJypnUrsoRW4tUjkSDYeNMX9WMreP1mYxWjlqHj6s/7nw4Uduem7yD4aWwAEoi5sMRqrGWX0hK8yqkWOAtn04g==" algorithmName="SHA-512" password="CC35"/>
  <mergeCells count="72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AN98:AP98"/>
    <mergeCell ref="AG98:AM98"/>
    <mergeCell ref="D98:H98"/>
    <mergeCell ref="J98:AF98"/>
    <mergeCell ref="D101:AB101"/>
    <mergeCell ref="AG101:AM101"/>
    <mergeCell ref="AN101:AP101"/>
    <mergeCell ref="D102:AB102"/>
    <mergeCell ref="AG102:AM102"/>
    <mergeCell ref="AN102:AP102"/>
    <mergeCell ref="D103:AB103"/>
    <mergeCell ref="AG103:AM103"/>
    <mergeCell ref="AN103:AP103"/>
    <mergeCell ref="D104:AB104"/>
    <mergeCell ref="AG104:AM104"/>
    <mergeCell ref="AN104:AP104"/>
    <mergeCell ref="AG94:AM94"/>
    <mergeCell ref="AN94:AP94"/>
    <mergeCell ref="AG100:AM100"/>
    <mergeCell ref="AN100:AP100"/>
    <mergeCell ref="AG106:AM106"/>
    <mergeCell ref="AN106:AP106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100:AU104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0:AT104">
      <formula1>"stavební čast, technologická čast, investiční čast"</formula1>
    </dataValidation>
  </dataValidations>
  <hyperlinks>
    <hyperlink ref="A95" location="'Vysinka UT - Reko teplovo...'!C2" display="/"/>
    <hyperlink ref="A96" location="'Vysinka TV - Reko teplovo...'!C2" display="/"/>
    <hyperlink ref="A97" location="'Vysinka ZP - Reko teplovo...'!C2" display="/"/>
    <hyperlink ref="A98" location="'Vysinka VRN - Reko tepl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0"/>
      <c r="AT3" s="17" t="s">
        <v>88</v>
      </c>
    </row>
    <row r="4" s="1" customFormat="1" ht="24.96" customHeight="1">
      <c r="B4" s="20"/>
      <c r="D4" s="155" t="s">
        <v>108</v>
      </c>
      <c r="L4" s="20"/>
      <c r="M4" s="156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7" t="s">
        <v>16</v>
      </c>
      <c r="L6" s="20"/>
    </row>
    <row r="7" s="1" customFormat="1" ht="16.5" customHeight="1">
      <c r="B7" s="20"/>
      <c r="E7" s="158" t="str">
        <f>'Rekapitulace stavby'!K6</f>
        <v>Rekonstrukce teplovodu Výšinka-2.et.-1.část</v>
      </c>
      <c r="F7" s="157"/>
      <c r="G7" s="157"/>
      <c r="H7" s="157"/>
      <c r="L7" s="20"/>
    </row>
    <row r="8" s="2" customFormat="1" ht="12" customHeight="1">
      <c r="A8" s="40"/>
      <c r="B8" s="43"/>
      <c r="C8" s="40"/>
      <c r="D8" s="157" t="s">
        <v>109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3"/>
      <c r="C9" s="40"/>
      <c r="D9" s="40"/>
      <c r="E9" s="159" t="s">
        <v>110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7" t="s">
        <v>18</v>
      </c>
      <c r="E11" s="40"/>
      <c r="F11" s="160" t="s">
        <v>1</v>
      </c>
      <c r="G11" s="40"/>
      <c r="H11" s="40"/>
      <c r="I11" s="157" t="s">
        <v>19</v>
      </c>
      <c r="J11" s="160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7" t="s">
        <v>20</v>
      </c>
      <c r="E12" s="40"/>
      <c r="F12" s="160" t="s">
        <v>21</v>
      </c>
      <c r="G12" s="40"/>
      <c r="H12" s="40"/>
      <c r="I12" s="157" t="s">
        <v>22</v>
      </c>
      <c r="J12" s="161" t="str">
        <f>'Rekapitulace stavby'!AN8</f>
        <v>6. 3. 2025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7" t="s">
        <v>24</v>
      </c>
      <c r="E14" s="40"/>
      <c r="F14" s="40"/>
      <c r="G14" s="40"/>
      <c r="H14" s="40"/>
      <c r="I14" s="157" t="s">
        <v>25</v>
      </c>
      <c r="J14" s="160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0" t="s">
        <v>26</v>
      </c>
      <c r="F15" s="40"/>
      <c r="G15" s="40"/>
      <c r="H15" s="40"/>
      <c r="I15" s="157" t="s">
        <v>27</v>
      </c>
      <c r="J15" s="160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7" t="s">
        <v>28</v>
      </c>
      <c r="E17" s="40"/>
      <c r="F17" s="40"/>
      <c r="G17" s="40"/>
      <c r="H17" s="40"/>
      <c r="I17" s="157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0"/>
      <c r="G18" s="160"/>
      <c r="H18" s="160"/>
      <c r="I18" s="157" t="s">
        <v>27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7" t="s">
        <v>30</v>
      </c>
      <c r="E20" s="40"/>
      <c r="F20" s="40"/>
      <c r="G20" s="40"/>
      <c r="H20" s="40"/>
      <c r="I20" s="157" t="s">
        <v>25</v>
      </c>
      <c r="J20" s="160" t="str">
        <f>IF('Rekapitulace stavby'!AN16="","",'Rekapitulace stavby'!AN16)</f>
        <v/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0" t="str">
        <f>IF('Rekapitulace stavby'!E17="","",'Rekapitulace stavby'!E17)</f>
        <v xml:space="preserve"> </v>
      </c>
      <c r="F21" s="40"/>
      <c r="G21" s="40"/>
      <c r="H21" s="40"/>
      <c r="I21" s="157" t="s">
        <v>27</v>
      </c>
      <c r="J21" s="160" t="str">
        <f>IF('Rekapitulace stavby'!AN17="","",'Rekapitulace stavby'!AN17)</f>
        <v/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7" t="s">
        <v>33</v>
      </c>
      <c r="E23" s="40"/>
      <c r="F23" s="40"/>
      <c r="G23" s="40"/>
      <c r="H23" s="40"/>
      <c r="I23" s="157" t="s">
        <v>25</v>
      </c>
      <c r="J23" s="160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0" t="s">
        <v>34</v>
      </c>
      <c r="F24" s="40"/>
      <c r="G24" s="40"/>
      <c r="H24" s="40"/>
      <c r="I24" s="157" t="s">
        <v>27</v>
      </c>
      <c r="J24" s="160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7" t="s">
        <v>35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6"/>
      <c r="E29" s="166"/>
      <c r="F29" s="166"/>
      <c r="G29" s="166"/>
      <c r="H29" s="166"/>
      <c r="I29" s="166"/>
      <c r="J29" s="166"/>
      <c r="K29" s="166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0" t="s">
        <v>111</v>
      </c>
      <c r="E30" s="40"/>
      <c r="F30" s="40"/>
      <c r="G30" s="40"/>
      <c r="H30" s="40"/>
      <c r="I30" s="40"/>
      <c r="J30" s="167">
        <f>J96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8" t="s">
        <v>102</v>
      </c>
      <c r="E31" s="40"/>
      <c r="F31" s="40"/>
      <c r="G31" s="40"/>
      <c r="H31" s="40"/>
      <c r="I31" s="40"/>
      <c r="J31" s="167">
        <f>J109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69" t="s">
        <v>38</v>
      </c>
      <c r="E32" s="40"/>
      <c r="F32" s="40"/>
      <c r="G32" s="40"/>
      <c r="H32" s="40"/>
      <c r="I32" s="40"/>
      <c r="J32" s="170">
        <f>ROUND(J30 + J31,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6"/>
      <c r="E33" s="166"/>
      <c r="F33" s="166"/>
      <c r="G33" s="166"/>
      <c r="H33" s="166"/>
      <c r="I33" s="166"/>
      <c r="J33" s="166"/>
      <c r="K33" s="166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1" t="s">
        <v>40</v>
      </c>
      <c r="G34" s="40"/>
      <c r="H34" s="40"/>
      <c r="I34" s="171" t="s">
        <v>39</v>
      </c>
      <c r="J34" s="171" t="s">
        <v>41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2" t="s">
        <v>42</v>
      </c>
      <c r="E35" s="157" t="s">
        <v>43</v>
      </c>
      <c r="F35" s="173">
        <f>ROUND((SUM(BE109:BE116) + SUM(BE136:BE278)),  2)</f>
        <v>0</v>
      </c>
      <c r="G35" s="40"/>
      <c r="H35" s="40"/>
      <c r="I35" s="174">
        <v>0.20999999999999999</v>
      </c>
      <c r="J35" s="173">
        <f>ROUND(((SUM(BE109:BE116) + SUM(BE136:BE278))*I35),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57" t="s">
        <v>44</v>
      </c>
      <c r="F36" s="173">
        <f>ROUND((SUM(BF109:BF116) + SUM(BF136:BF278)),  2)</f>
        <v>0</v>
      </c>
      <c r="G36" s="40"/>
      <c r="H36" s="40"/>
      <c r="I36" s="174">
        <v>0.12</v>
      </c>
      <c r="J36" s="173">
        <f>ROUND(((SUM(BF109:BF116) + SUM(BF136:BF278))*I36),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7" t="s">
        <v>45</v>
      </c>
      <c r="F37" s="173">
        <f>ROUND((SUM(BG109:BG116) + SUM(BG136:BG278)),  2)</f>
        <v>0</v>
      </c>
      <c r="G37" s="40"/>
      <c r="H37" s="40"/>
      <c r="I37" s="174">
        <v>0.20999999999999999</v>
      </c>
      <c r="J37" s="173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57" t="s">
        <v>46</v>
      </c>
      <c r="F38" s="173">
        <f>ROUND((SUM(BH109:BH116) + SUM(BH136:BH278)),  2)</f>
        <v>0</v>
      </c>
      <c r="G38" s="40"/>
      <c r="H38" s="40"/>
      <c r="I38" s="174">
        <v>0.12</v>
      </c>
      <c r="J38" s="173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57" t="s">
        <v>47</v>
      </c>
      <c r="F39" s="173">
        <f>ROUND((SUM(BI109:BI116) + SUM(BI136:BI278)),  2)</f>
        <v>0</v>
      </c>
      <c r="G39" s="40"/>
      <c r="H39" s="40"/>
      <c r="I39" s="174">
        <v>0</v>
      </c>
      <c r="J39" s="173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75"/>
      <c r="D41" s="176" t="s">
        <v>48</v>
      </c>
      <c r="E41" s="177"/>
      <c r="F41" s="177"/>
      <c r="G41" s="178" t="s">
        <v>49</v>
      </c>
      <c r="H41" s="179" t="s">
        <v>50</v>
      </c>
      <c r="I41" s="177"/>
      <c r="J41" s="180">
        <f>SUM(J32:J39)</f>
        <v>0</v>
      </c>
      <c r="K41" s="181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2" t="s">
        <v>51</v>
      </c>
      <c r="E50" s="183"/>
      <c r="F50" s="183"/>
      <c r="G50" s="182" t="s">
        <v>52</v>
      </c>
      <c r="H50" s="183"/>
      <c r="I50" s="183"/>
      <c r="J50" s="183"/>
      <c r="K50" s="183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4" t="s">
        <v>53</v>
      </c>
      <c r="E61" s="185"/>
      <c r="F61" s="186" t="s">
        <v>54</v>
      </c>
      <c r="G61" s="184" t="s">
        <v>53</v>
      </c>
      <c r="H61" s="185"/>
      <c r="I61" s="185"/>
      <c r="J61" s="187" t="s">
        <v>54</v>
      </c>
      <c r="K61" s="185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2" t="s">
        <v>55</v>
      </c>
      <c r="E65" s="188"/>
      <c r="F65" s="188"/>
      <c r="G65" s="182" t="s">
        <v>56</v>
      </c>
      <c r="H65" s="188"/>
      <c r="I65" s="188"/>
      <c r="J65" s="188"/>
      <c r="K65" s="188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4" t="s">
        <v>53</v>
      </c>
      <c r="E76" s="185"/>
      <c r="F76" s="186" t="s">
        <v>54</v>
      </c>
      <c r="G76" s="184" t="s">
        <v>53</v>
      </c>
      <c r="H76" s="185"/>
      <c r="I76" s="185"/>
      <c r="J76" s="187" t="s">
        <v>54</v>
      </c>
      <c r="K76" s="185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9"/>
      <c r="C77" s="190"/>
      <c r="D77" s="190"/>
      <c r="E77" s="190"/>
      <c r="F77" s="190"/>
      <c r="G77" s="190"/>
      <c r="H77" s="190"/>
      <c r="I77" s="190"/>
      <c r="J77" s="190"/>
      <c r="K77" s="190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112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3" t="str">
        <f>E7</f>
        <v>Rekonstrukce teplovodu Výšinka-2.et.-1.část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109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30" customHeight="1">
      <c r="A87" s="40"/>
      <c r="B87" s="41"/>
      <c r="C87" s="42"/>
      <c r="D87" s="42"/>
      <c r="E87" s="78" t="str">
        <f>E9</f>
        <v>Vysinka UT - Reko teplovodu Výšinka, 2.etapa, část 1 - ÚT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>Turnov</v>
      </c>
      <c r="G89" s="42"/>
      <c r="H89" s="42"/>
      <c r="I89" s="32" t="s">
        <v>22</v>
      </c>
      <c r="J89" s="81" t="str">
        <f>IF(J12="","",J12)</f>
        <v>6. 3. 2025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>Městská teplárna Trutnov, s.r.o.</v>
      </c>
      <c r="G91" s="42"/>
      <c r="H91" s="42"/>
      <c r="I91" s="32" t="s">
        <v>30</v>
      </c>
      <c r="J91" s="36" t="str">
        <f>E21</f>
        <v xml:space="preserve"> 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28</v>
      </c>
      <c r="D92" s="42"/>
      <c r="E92" s="42"/>
      <c r="F92" s="27" t="str">
        <f>IF(E18="","",E18)</f>
        <v>Vyplň údaj</v>
      </c>
      <c r="G92" s="42"/>
      <c r="H92" s="42"/>
      <c r="I92" s="32" t="s">
        <v>33</v>
      </c>
      <c r="J92" s="36" t="str">
        <f>E24</f>
        <v>SITEZ s.r.o.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4" t="s">
        <v>113</v>
      </c>
      <c r="D94" s="151"/>
      <c r="E94" s="151"/>
      <c r="F94" s="151"/>
      <c r="G94" s="151"/>
      <c r="H94" s="151"/>
      <c r="I94" s="151"/>
      <c r="J94" s="195" t="s">
        <v>114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6" t="s">
        <v>115</v>
      </c>
      <c r="D96" s="42"/>
      <c r="E96" s="42"/>
      <c r="F96" s="42"/>
      <c r="G96" s="42"/>
      <c r="H96" s="42"/>
      <c r="I96" s="42"/>
      <c r="J96" s="112">
        <f>J136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116</v>
      </c>
    </row>
    <row r="97" s="9" customFormat="1" ht="24.96" customHeight="1">
      <c r="A97" s="9"/>
      <c r="B97" s="197"/>
      <c r="C97" s="198"/>
      <c r="D97" s="199" t="s">
        <v>117</v>
      </c>
      <c r="E97" s="200"/>
      <c r="F97" s="200"/>
      <c r="G97" s="200"/>
      <c r="H97" s="200"/>
      <c r="I97" s="200"/>
      <c r="J97" s="201">
        <f>J137</f>
        <v>0</v>
      </c>
      <c r="K97" s="198"/>
      <c r="L97" s="20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3"/>
      <c r="C98" s="204"/>
      <c r="D98" s="205" t="s">
        <v>118</v>
      </c>
      <c r="E98" s="206"/>
      <c r="F98" s="206"/>
      <c r="G98" s="206"/>
      <c r="H98" s="206"/>
      <c r="I98" s="206"/>
      <c r="J98" s="207">
        <f>J138</f>
        <v>0</v>
      </c>
      <c r="K98" s="204"/>
      <c r="L98" s="20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3"/>
      <c r="C99" s="204"/>
      <c r="D99" s="205" t="s">
        <v>119</v>
      </c>
      <c r="E99" s="206"/>
      <c r="F99" s="206"/>
      <c r="G99" s="206"/>
      <c r="H99" s="206"/>
      <c r="I99" s="206"/>
      <c r="J99" s="207">
        <f>J153</f>
        <v>0</v>
      </c>
      <c r="K99" s="204"/>
      <c r="L99" s="20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3"/>
      <c r="C100" s="204"/>
      <c r="D100" s="205" t="s">
        <v>120</v>
      </c>
      <c r="E100" s="206"/>
      <c r="F100" s="206"/>
      <c r="G100" s="206"/>
      <c r="H100" s="206"/>
      <c r="I100" s="206"/>
      <c r="J100" s="207">
        <f>J160</f>
        <v>0</v>
      </c>
      <c r="K100" s="204"/>
      <c r="L100" s="20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7"/>
      <c r="C101" s="198"/>
      <c r="D101" s="199" t="s">
        <v>121</v>
      </c>
      <c r="E101" s="200"/>
      <c r="F101" s="200"/>
      <c r="G101" s="200"/>
      <c r="H101" s="200"/>
      <c r="I101" s="200"/>
      <c r="J101" s="201">
        <f>J167</f>
        <v>0</v>
      </c>
      <c r="K101" s="198"/>
      <c r="L101" s="20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3"/>
      <c r="C102" s="204"/>
      <c r="D102" s="205" t="s">
        <v>122</v>
      </c>
      <c r="E102" s="206"/>
      <c r="F102" s="206"/>
      <c r="G102" s="206"/>
      <c r="H102" s="206"/>
      <c r="I102" s="206"/>
      <c r="J102" s="207">
        <f>J168</f>
        <v>0</v>
      </c>
      <c r="K102" s="204"/>
      <c r="L102" s="20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7"/>
      <c r="C103" s="198"/>
      <c r="D103" s="199" t="s">
        <v>123</v>
      </c>
      <c r="E103" s="200"/>
      <c r="F103" s="200"/>
      <c r="G103" s="200"/>
      <c r="H103" s="200"/>
      <c r="I103" s="200"/>
      <c r="J103" s="201">
        <f>J252</f>
        <v>0</v>
      </c>
      <c r="K103" s="198"/>
      <c r="L103" s="20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7"/>
      <c r="C104" s="198"/>
      <c r="D104" s="199" t="s">
        <v>124</v>
      </c>
      <c r="E104" s="200"/>
      <c r="F104" s="200"/>
      <c r="G104" s="200"/>
      <c r="H104" s="200"/>
      <c r="I104" s="200"/>
      <c r="J104" s="201">
        <f>J263</f>
        <v>0</v>
      </c>
      <c r="K104" s="198"/>
      <c r="L104" s="20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203"/>
      <c r="C105" s="204"/>
      <c r="D105" s="205" t="s">
        <v>125</v>
      </c>
      <c r="E105" s="206"/>
      <c r="F105" s="206"/>
      <c r="G105" s="206"/>
      <c r="H105" s="206"/>
      <c r="I105" s="206"/>
      <c r="J105" s="207">
        <f>J264</f>
        <v>0</v>
      </c>
      <c r="K105" s="204"/>
      <c r="L105" s="20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3"/>
      <c r="C106" s="204"/>
      <c r="D106" s="205" t="s">
        <v>126</v>
      </c>
      <c r="E106" s="206"/>
      <c r="F106" s="206"/>
      <c r="G106" s="206"/>
      <c r="H106" s="206"/>
      <c r="I106" s="206"/>
      <c r="J106" s="207">
        <f>J270</f>
        <v>0</v>
      </c>
      <c r="K106" s="204"/>
      <c r="L106" s="20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29.28" customHeight="1">
      <c r="A109" s="40"/>
      <c r="B109" s="41"/>
      <c r="C109" s="196" t="s">
        <v>127</v>
      </c>
      <c r="D109" s="42"/>
      <c r="E109" s="42"/>
      <c r="F109" s="42"/>
      <c r="G109" s="42"/>
      <c r="H109" s="42"/>
      <c r="I109" s="42"/>
      <c r="J109" s="209">
        <f>ROUND(J110 + J111 + J112 + J113 + J114 + J115,2)</f>
        <v>0</v>
      </c>
      <c r="K109" s="42"/>
      <c r="L109" s="65"/>
      <c r="N109" s="210" t="s">
        <v>42</v>
      </c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8" customHeight="1">
      <c r="A110" s="40"/>
      <c r="B110" s="41"/>
      <c r="C110" s="42"/>
      <c r="D110" s="146" t="s">
        <v>128</v>
      </c>
      <c r="E110" s="139"/>
      <c r="F110" s="139"/>
      <c r="G110" s="42"/>
      <c r="H110" s="42"/>
      <c r="I110" s="42"/>
      <c r="J110" s="140">
        <v>0</v>
      </c>
      <c r="K110" s="42"/>
      <c r="L110" s="211"/>
      <c r="M110" s="212"/>
      <c r="N110" s="213" t="s">
        <v>43</v>
      </c>
      <c r="O110" s="212"/>
      <c r="P110" s="212"/>
      <c r="Q110" s="212"/>
      <c r="R110" s="212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5" t="s">
        <v>129</v>
      </c>
      <c r="AZ110" s="212"/>
      <c r="BA110" s="212"/>
      <c r="BB110" s="212"/>
      <c r="BC110" s="212"/>
      <c r="BD110" s="212"/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215" t="s">
        <v>86</v>
      </c>
      <c r="BK110" s="212"/>
      <c r="BL110" s="212"/>
      <c r="BM110" s="212"/>
    </row>
    <row r="111" s="2" customFormat="1" ht="18" customHeight="1">
      <c r="A111" s="40"/>
      <c r="B111" s="41"/>
      <c r="C111" s="42"/>
      <c r="D111" s="146" t="s">
        <v>130</v>
      </c>
      <c r="E111" s="139"/>
      <c r="F111" s="139"/>
      <c r="G111" s="42"/>
      <c r="H111" s="42"/>
      <c r="I111" s="42"/>
      <c r="J111" s="140">
        <v>0</v>
      </c>
      <c r="K111" s="42"/>
      <c r="L111" s="211"/>
      <c r="M111" s="212"/>
      <c r="N111" s="213" t="s">
        <v>43</v>
      </c>
      <c r="O111" s="212"/>
      <c r="P111" s="212"/>
      <c r="Q111" s="212"/>
      <c r="R111" s="212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5" t="s">
        <v>129</v>
      </c>
      <c r="AZ111" s="212"/>
      <c r="BA111" s="212"/>
      <c r="BB111" s="212"/>
      <c r="BC111" s="212"/>
      <c r="BD111" s="212"/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215" t="s">
        <v>86</v>
      </c>
      <c r="BK111" s="212"/>
      <c r="BL111" s="212"/>
      <c r="BM111" s="212"/>
    </row>
    <row r="112" s="2" customFormat="1" ht="18" customHeight="1">
      <c r="A112" s="40"/>
      <c r="B112" s="41"/>
      <c r="C112" s="42"/>
      <c r="D112" s="146" t="s">
        <v>131</v>
      </c>
      <c r="E112" s="139"/>
      <c r="F112" s="139"/>
      <c r="G112" s="42"/>
      <c r="H112" s="42"/>
      <c r="I112" s="42"/>
      <c r="J112" s="140">
        <v>0</v>
      </c>
      <c r="K112" s="42"/>
      <c r="L112" s="211"/>
      <c r="M112" s="212"/>
      <c r="N112" s="213" t="s">
        <v>43</v>
      </c>
      <c r="O112" s="212"/>
      <c r="P112" s="212"/>
      <c r="Q112" s="212"/>
      <c r="R112" s="212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5" t="s">
        <v>129</v>
      </c>
      <c r="AZ112" s="212"/>
      <c r="BA112" s="212"/>
      <c r="BB112" s="212"/>
      <c r="BC112" s="212"/>
      <c r="BD112" s="212"/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215" t="s">
        <v>86</v>
      </c>
      <c r="BK112" s="212"/>
      <c r="BL112" s="212"/>
      <c r="BM112" s="212"/>
    </row>
    <row r="113" s="2" customFormat="1" ht="18" customHeight="1">
      <c r="A113" s="40"/>
      <c r="B113" s="41"/>
      <c r="C113" s="42"/>
      <c r="D113" s="146" t="s">
        <v>132</v>
      </c>
      <c r="E113" s="139"/>
      <c r="F113" s="139"/>
      <c r="G113" s="42"/>
      <c r="H113" s="42"/>
      <c r="I113" s="42"/>
      <c r="J113" s="140">
        <v>0</v>
      </c>
      <c r="K113" s="42"/>
      <c r="L113" s="211"/>
      <c r="M113" s="212"/>
      <c r="N113" s="213" t="s">
        <v>43</v>
      </c>
      <c r="O113" s="212"/>
      <c r="P113" s="212"/>
      <c r="Q113" s="212"/>
      <c r="R113" s="212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5" t="s">
        <v>129</v>
      </c>
      <c r="AZ113" s="212"/>
      <c r="BA113" s="212"/>
      <c r="BB113" s="212"/>
      <c r="BC113" s="212"/>
      <c r="BD113" s="212"/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215" t="s">
        <v>86</v>
      </c>
      <c r="BK113" s="212"/>
      <c r="BL113" s="212"/>
      <c r="BM113" s="212"/>
    </row>
    <row r="114" s="2" customFormat="1" ht="18" customHeight="1">
      <c r="A114" s="40"/>
      <c r="B114" s="41"/>
      <c r="C114" s="42"/>
      <c r="D114" s="146" t="s">
        <v>133</v>
      </c>
      <c r="E114" s="139"/>
      <c r="F114" s="139"/>
      <c r="G114" s="42"/>
      <c r="H114" s="42"/>
      <c r="I114" s="42"/>
      <c r="J114" s="140">
        <v>0</v>
      </c>
      <c r="K114" s="42"/>
      <c r="L114" s="211"/>
      <c r="M114" s="212"/>
      <c r="N114" s="213" t="s">
        <v>43</v>
      </c>
      <c r="O114" s="212"/>
      <c r="P114" s="212"/>
      <c r="Q114" s="212"/>
      <c r="R114" s="212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/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5" t="s">
        <v>129</v>
      </c>
      <c r="AZ114" s="212"/>
      <c r="BA114" s="212"/>
      <c r="BB114" s="212"/>
      <c r="BC114" s="212"/>
      <c r="BD114" s="212"/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215" t="s">
        <v>86</v>
      </c>
      <c r="BK114" s="212"/>
      <c r="BL114" s="212"/>
      <c r="BM114" s="212"/>
    </row>
    <row r="115" s="2" customFormat="1" ht="18" customHeight="1">
      <c r="A115" s="40"/>
      <c r="B115" s="41"/>
      <c r="C115" s="42"/>
      <c r="D115" s="139" t="s">
        <v>134</v>
      </c>
      <c r="E115" s="42"/>
      <c r="F115" s="42"/>
      <c r="G115" s="42"/>
      <c r="H115" s="42"/>
      <c r="I115" s="42"/>
      <c r="J115" s="140">
        <f>ROUND(J30*T115,2)</f>
        <v>0</v>
      </c>
      <c r="K115" s="42"/>
      <c r="L115" s="211"/>
      <c r="M115" s="212"/>
      <c r="N115" s="213" t="s">
        <v>43</v>
      </c>
      <c r="O115" s="212"/>
      <c r="P115" s="212"/>
      <c r="Q115" s="212"/>
      <c r="R115" s="212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5" t="s">
        <v>135</v>
      </c>
      <c r="AZ115" s="212"/>
      <c r="BA115" s="212"/>
      <c r="BB115" s="212"/>
      <c r="BC115" s="212"/>
      <c r="BD115" s="212"/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215" t="s">
        <v>86</v>
      </c>
      <c r="BK115" s="212"/>
      <c r="BL115" s="212"/>
      <c r="BM115" s="212"/>
    </row>
    <row r="116" s="2" customForma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29.28" customHeight="1">
      <c r="A117" s="40"/>
      <c r="B117" s="41"/>
      <c r="C117" s="150" t="s">
        <v>107</v>
      </c>
      <c r="D117" s="151"/>
      <c r="E117" s="151"/>
      <c r="F117" s="151"/>
      <c r="G117" s="151"/>
      <c r="H117" s="151"/>
      <c r="I117" s="151"/>
      <c r="J117" s="152">
        <f>ROUND(J96+J109,2)</f>
        <v>0</v>
      </c>
      <c r="K117" s="151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22" s="2" customFormat="1" ht="6.96" customHeight="1">
      <c r="A122" s="40"/>
      <c r="B122" s="70"/>
      <c r="C122" s="71"/>
      <c r="D122" s="71"/>
      <c r="E122" s="71"/>
      <c r="F122" s="71"/>
      <c r="G122" s="71"/>
      <c r="H122" s="71"/>
      <c r="I122" s="71"/>
      <c r="J122" s="71"/>
      <c r="K122" s="71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24.96" customHeight="1">
      <c r="A123" s="40"/>
      <c r="B123" s="41"/>
      <c r="C123" s="23" t="s">
        <v>136</v>
      </c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6.96" customHeight="1">
      <c r="A124" s="40"/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12" customHeight="1">
      <c r="A125" s="40"/>
      <c r="B125" s="41"/>
      <c r="C125" s="32" t="s">
        <v>16</v>
      </c>
      <c r="D125" s="42"/>
      <c r="E125" s="42"/>
      <c r="F125" s="42"/>
      <c r="G125" s="42"/>
      <c r="H125" s="42"/>
      <c r="I125" s="42"/>
      <c r="J125" s="42"/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16.5" customHeight="1">
      <c r="A126" s="40"/>
      <c r="B126" s="41"/>
      <c r="C126" s="42"/>
      <c r="D126" s="42"/>
      <c r="E126" s="193" t="str">
        <f>E7</f>
        <v>Rekonstrukce teplovodu Výšinka-2.et.-1.část</v>
      </c>
      <c r="F126" s="32"/>
      <c r="G126" s="32"/>
      <c r="H126" s="3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12" customHeight="1">
      <c r="A127" s="40"/>
      <c r="B127" s="41"/>
      <c r="C127" s="32" t="s">
        <v>109</v>
      </c>
      <c r="D127" s="42"/>
      <c r="E127" s="42"/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30" customHeight="1">
      <c r="A128" s="40"/>
      <c r="B128" s="41"/>
      <c r="C128" s="42"/>
      <c r="D128" s="42"/>
      <c r="E128" s="78" t="str">
        <f>E9</f>
        <v>Vysinka UT - Reko teplovodu Výšinka, 2.etapa, část 1 - ÚT</v>
      </c>
      <c r="F128" s="42"/>
      <c r="G128" s="42"/>
      <c r="H128" s="42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6.96" customHeight="1">
      <c r="A129" s="40"/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12" customHeight="1">
      <c r="A130" s="40"/>
      <c r="B130" s="41"/>
      <c r="C130" s="32" t="s">
        <v>20</v>
      </c>
      <c r="D130" s="42"/>
      <c r="E130" s="42"/>
      <c r="F130" s="27" t="str">
        <f>F12</f>
        <v>Turnov</v>
      </c>
      <c r="G130" s="42"/>
      <c r="H130" s="42"/>
      <c r="I130" s="32" t="s">
        <v>22</v>
      </c>
      <c r="J130" s="81" t="str">
        <f>IF(J12="","",J12)</f>
        <v>6. 3. 2025</v>
      </c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6.96" customHeight="1">
      <c r="A131" s="40"/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15.15" customHeight="1">
      <c r="A132" s="40"/>
      <c r="B132" s="41"/>
      <c r="C132" s="32" t="s">
        <v>24</v>
      </c>
      <c r="D132" s="42"/>
      <c r="E132" s="42"/>
      <c r="F132" s="27" t="str">
        <f>E15</f>
        <v>Městská teplárna Trutnov, s.r.o.</v>
      </c>
      <c r="G132" s="42"/>
      <c r="H132" s="42"/>
      <c r="I132" s="32" t="s">
        <v>30</v>
      </c>
      <c r="J132" s="36" t="str">
        <f>E21</f>
        <v xml:space="preserve"> </v>
      </c>
      <c r="K132" s="42"/>
      <c r="L132" s="65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15.15" customHeight="1">
      <c r="A133" s="40"/>
      <c r="B133" s="41"/>
      <c r="C133" s="32" t="s">
        <v>28</v>
      </c>
      <c r="D133" s="42"/>
      <c r="E133" s="42"/>
      <c r="F133" s="27" t="str">
        <f>IF(E18="","",E18)</f>
        <v>Vyplň údaj</v>
      </c>
      <c r="G133" s="42"/>
      <c r="H133" s="42"/>
      <c r="I133" s="32" t="s">
        <v>33</v>
      </c>
      <c r="J133" s="36" t="str">
        <f>E24</f>
        <v>SITEZ s.r.o.</v>
      </c>
      <c r="K133" s="42"/>
      <c r="L133" s="65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2" customFormat="1" ht="10.32" customHeight="1">
      <c r="A134" s="40"/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65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11" customFormat="1" ht="29.28" customHeight="1">
      <c r="A135" s="217"/>
      <c r="B135" s="218"/>
      <c r="C135" s="219" t="s">
        <v>137</v>
      </c>
      <c r="D135" s="220" t="s">
        <v>63</v>
      </c>
      <c r="E135" s="220" t="s">
        <v>59</v>
      </c>
      <c r="F135" s="220" t="s">
        <v>60</v>
      </c>
      <c r="G135" s="220" t="s">
        <v>138</v>
      </c>
      <c r="H135" s="220" t="s">
        <v>139</v>
      </c>
      <c r="I135" s="220" t="s">
        <v>140</v>
      </c>
      <c r="J135" s="221" t="s">
        <v>114</v>
      </c>
      <c r="K135" s="222" t="s">
        <v>141</v>
      </c>
      <c r="L135" s="223"/>
      <c r="M135" s="102" t="s">
        <v>1</v>
      </c>
      <c r="N135" s="103" t="s">
        <v>42</v>
      </c>
      <c r="O135" s="103" t="s">
        <v>142</v>
      </c>
      <c r="P135" s="103" t="s">
        <v>143</v>
      </c>
      <c r="Q135" s="103" t="s">
        <v>144</v>
      </c>
      <c r="R135" s="103" t="s">
        <v>145</v>
      </c>
      <c r="S135" s="103" t="s">
        <v>146</v>
      </c>
      <c r="T135" s="104" t="s">
        <v>147</v>
      </c>
      <c r="U135" s="217"/>
      <c r="V135" s="217"/>
      <c r="W135" s="217"/>
      <c r="X135" s="217"/>
      <c r="Y135" s="217"/>
      <c r="Z135" s="217"/>
      <c r="AA135" s="217"/>
      <c r="AB135" s="217"/>
      <c r="AC135" s="217"/>
      <c r="AD135" s="217"/>
      <c r="AE135" s="217"/>
    </row>
    <row r="136" s="2" customFormat="1" ht="22.8" customHeight="1">
      <c r="A136" s="40"/>
      <c r="B136" s="41"/>
      <c r="C136" s="109" t="s">
        <v>148</v>
      </c>
      <c r="D136" s="42"/>
      <c r="E136" s="42"/>
      <c r="F136" s="42"/>
      <c r="G136" s="42"/>
      <c r="H136" s="42"/>
      <c r="I136" s="42"/>
      <c r="J136" s="224">
        <f>BK136</f>
        <v>0</v>
      </c>
      <c r="K136" s="42"/>
      <c r="L136" s="43"/>
      <c r="M136" s="105"/>
      <c r="N136" s="225"/>
      <c r="O136" s="106"/>
      <c r="P136" s="226">
        <f>P137+P167+P252+P263</f>
        <v>0</v>
      </c>
      <c r="Q136" s="106"/>
      <c r="R136" s="226">
        <f>R137+R167+R252+R263</f>
        <v>12.379798399999999</v>
      </c>
      <c r="S136" s="106"/>
      <c r="T136" s="227">
        <f>T137+T167+T252+T263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7" t="s">
        <v>77</v>
      </c>
      <c r="AU136" s="17" t="s">
        <v>116</v>
      </c>
      <c r="BK136" s="228">
        <f>BK137+BK167+BK252+BK263</f>
        <v>0</v>
      </c>
    </row>
    <row r="137" s="12" customFormat="1" ht="25.92" customHeight="1">
      <c r="A137" s="12"/>
      <c r="B137" s="229"/>
      <c r="C137" s="230"/>
      <c r="D137" s="231" t="s">
        <v>77</v>
      </c>
      <c r="E137" s="232" t="s">
        <v>149</v>
      </c>
      <c r="F137" s="232" t="s">
        <v>150</v>
      </c>
      <c r="G137" s="230"/>
      <c r="H137" s="230"/>
      <c r="I137" s="233"/>
      <c r="J137" s="234">
        <f>BK137</f>
        <v>0</v>
      </c>
      <c r="K137" s="230"/>
      <c r="L137" s="235"/>
      <c r="M137" s="236"/>
      <c r="N137" s="237"/>
      <c r="O137" s="237"/>
      <c r="P137" s="238">
        <f>P138+P153+P160</f>
        <v>0</v>
      </c>
      <c r="Q137" s="237"/>
      <c r="R137" s="238">
        <f>R138+R153+R160</f>
        <v>0.020650399999999999</v>
      </c>
      <c r="S137" s="237"/>
      <c r="T137" s="239">
        <f>T138+T153+T160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40" t="s">
        <v>88</v>
      </c>
      <c r="AT137" s="241" t="s">
        <v>77</v>
      </c>
      <c r="AU137" s="241" t="s">
        <v>78</v>
      </c>
      <c r="AY137" s="240" t="s">
        <v>151</v>
      </c>
      <c r="BK137" s="242">
        <f>BK138+BK153+BK160</f>
        <v>0</v>
      </c>
    </row>
    <row r="138" s="12" customFormat="1" ht="22.8" customHeight="1">
      <c r="A138" s="12"/>
      <c r="B138" s="229"/>
      <c r="C138" s="230"/>
      <c r="D138" s="231" t="s">
        <v>77</v>
      </c>
      <c r="E138" s="243" t="s">
        <v>152</v>
      </c>
      <c r="F138" s="243" t="s">
        <v>153</v>
      </c>
      <c r="G138" s="230"/>
      <c r="H138" s="230"/>
      <c r="I138" s="233"/>
      <c r="J138" s="244">
        <f>BK138</f>
        <v>0</v>
      </c>
      <c r="K138" s="230"/>
      <c r="L138" s="235"/>
      <c r="M138" s="236"/>
      <c r="N138" s="237"/>
      <c r="O138" s="237"/>
      <c r="P138" s="238">
        <f>SUM(P139:P152)</f>
        <v>0</v>
      </c>
      <c r="Q138" s="237"/>
      <c r="R138" s="238">
        <f>SUM(R139:R152)</f>
        <v>0.0062103999999999996</v>
      </c>
      <c r="S138" s="237"/>
      <c r="T138" s="239">
        <f>SUM(T139:T152)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40" t="s">
        <v>88</v>
      </c>
      <c r="AT138" s="241" t="s">
        <v>77</v>
      </c>
      <c r="AU138" s="241" t="s">
        <v>86</v>
      </c>
      <c r="AY138" s="240" t="s">
        <v>151</v>
      </c>
      <c r="BK138" s="242">
        <f>SUM(BK139:BK152)</f>
        <v>0</v>
      </c>
    </row>
    <row r="139" s="2" customFormat="1" ht="33" customHeight="1">
      <c r="A139" s="40"/>
      <c r="B139" s="41"/>
      <c r="C139" s="245" t="s">
        <v>86</v>
      </c>
      <c r="D139" s="245" t="s">
        <v>154</v>
      </c>
      <c r="E139" s="246" t="s">
        <v>155</v>
      </c>
      <c r="F139" s="247" t="s">
        <v>156</v>
      </c>
      <c r="G139" s="248" t="s">
        <v>157</v>
      </c>
      <c r="H139" s="249">
        <v>4</v>
      </c>
      <c r="I139" s="250"/>
      <c r="J139" s="251">
        <f>ROUND(I139*H139,2)</f>
        <v>0</v>
      </c>
      <c r="K139" s="252"/>
      <c r="L139" s="43"/>
      <c r="M139" s="253" t="s">
        <v>1</v>
      </c>
      <c r="N139" s="254" t="s">
        <v>43</v>
      </c>
      <c r="O139" s="93"/>
      <c r="P139" s="255">
        <f>O139*H139</f>
        <v>0</v>
      </c>
      <c r="Q139" s="255">
        <v>0.00017000000000000001</v>
      </c>
      <c r="R139" s="255">
        <f>Q139*H139</f>
        <v>0.00068000000000000005</v>
      </c>
      <c r="S139" s="255">
        <v>0</v>
      </c>
      <c r="T139" s="25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57" t="s">
        <v>158</v>
      </c>
      <c r="AT139" s="257" t="s">
        <v>154</v>
      </c>
      <c r="AU139" s="257" t="s">
        <v>88</v>
      </c>
      <c r="AY139" s="17" t="s">
        <v>151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86</v>
      </c>
      <c r="BK139" s="145">
        <f>ROUND(I139*H139,2)</f>
        <v>0</v>
      </c>
      <c r="BL139" s="17" t="s">
        <v>158</v>
      </c>
      <c r="BM139" s="257" t="s">
        <v>159</v>
      </c>
    </row>
    <row r="140" s="2" customFormat="1">
      <c r="A140" s="40"/>
      <c r="B140" s="41"/>
      <c r="C140" s="42"/>
      <c r="D140" s="258" t="s">
        <v>160</v>
      </c>
      <c r="E140" s="42"/>
      <c r="F140" s="259" t="s">
        <v>161</v>
      </c>
      <c r="G140" s="42"/>
      <c r="H140" s="42"/>
      <c r="I140" s="214"/>
      <c r="J140" s="42"/>
      <c r="K140" s="42"/>
      <c r="L140" s="43"/>
      <c r="M140" s="260"/>
      <c r="N140" s="261"/>
      <c r="O140" s="93"/>
      <c r="P140" s="93"/>
      <c r="Q140" s="93"/>
      <c r="R140" s="93"/>
      <c r="S140" s="93"/>
      <c r="T140" s="94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7" t="s">
        <v>160</v>
      </c>
      <c r="AU140" s="17" t="s">
        <v>88</v>
      </c>
    </row>
    <row r="141" s="2" customFormat="1">
      <c r="A141" s="40"/>
      <c r="B141" s="41"/>
      <c r="C141" s="42"/>
      <c r="D141" s="262" t="s">
        <v>162</v>
      </c>
      <c r="E141" s="42"/>
      <c r="F141" s="263" t="s">
        <v>163</v>
      </c>
      <c r="G141" s="42"/>
      <c r="H141" s="42"/>
      <c r="I141" s="214"/>
      <c r="J141" s="42"/>
      <c r="K141" s="42"/>
      <c r="L141" s="43"/>
      <c r="M141" s="260"/>
      <c r="N141" s="261"/>
      <c r="O141" s="93"/>
      <c r="P141" s="93"/>
      <c r="Q141" s="93"/>
      <c r="R141" s="93"/>
      <c r="S141" s="93"/>
      <c r="T141" s="94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7" t="s">
        <v>162</v>
      </c>
      <c r="AU141" s="17" t="s">
        <v>88</v>
      </c>
    </row>
    <row r="142" s="2" customFormat="1" ht="24.15" customHeight="1">
      <c r="A142" s="40"/>
      <c r="B142" s="41"/>
      <c r="C142" s="264" t="s">
        <v>88</v>
      </c>
      <c r="D142" s="264" t="s">
        <v>164</v>
      </c>
      <c r="E142" s="265" t="s">
        <v>165</v>
      </c>
      <c r="F142" s="266" t="s">
        <v>166</v>
      </c>
      <c r="G142" s="267" t="s">
        <v>157</v>
      </c>
      <c r="H142" s="268">
        <v>4.0800000000000001</v>
      </c>
      <c r="I142" s="269"/>
      <c r="J142" s="270">
        <f>ROUND(I142*H142,2)</f>
        <v>0</v>
      </c>
      <c r="K142" s="271"/>
      <c r="L142" s="272"/>
      <c r="M142" s="273" t="s">
        <v>1</v>
      </c>
      <c r="N142" s="274" t="s">
        <v>43</v>
      </c>
      <c r="O142" s="93"/>
      <c r="P142" s="255">
        <f>O142*H142</f>
        <v>0</v>
      </c>
      <c r="Q142" s="255">
        <v>0.00088000000000000003</v>
      </c>
      <c r="R142" s="255">
        <f>Q142*H142</f>
        <v>0.0035904000000000001</v>
      </c>
      <c r="S142" s="255">
        <v>0</v>
      </c>
      <c r="T142" s="25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57" t="s">
        <v>167</v>
      </c>
      <c r="AT142" s="257" t="s">
        <v>164</v>
      </c>
      <c r="AU142" s="257" t="s">
        <v>88</v>
      </c>
      <c r="AY142" s="17" t="s">
        <v>151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86</v>
      </c>
      <c r="BK142" s="145">
        <f>ROUND(I142*H142,2)</f>
        <v>0</v>
      </c>
      <c r="BL142" s="17" t="s">
        <v>158</v>
      </c>
      <c r="BM142" s="257" t="s">
        <v>168</v>
      </c>
    </row>
    <row r="143" s="2" customFormat="1">
      <c r="A143" s="40"/>
      <c r="B143" s="41"/>
      <c r="C143" s="42"/>
      <c r="D143" s="258" t="s">
        <v>160</v>
      </c>
      <c r="E143" s="42"/>
      <c r="F143" s="259" t="s">
        <v>166</v>
      </c>
      <c r="G143" s="42"/>
      <c r="H143" s="42"/>
      <c r="I143" s="214"/>
      <c r="J143" s="42"/>
      <c r="K143" s="42"/>
      <c r="L143" s="43"/>
      <c r="M143" s="260"/>
      <c r="N143" s="261"/>
      <c r="O143" s="93"/>
      <c r="P143" s="93"/>
      <c r="Q143" s="93"/>
      <c r="R143" s="93"/>
      <c r="S143" s="93"/>
      <c r="T143" s="94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7" t="s">
        <v>160</v>
      </c>
      <c r="AU143" s="17" t="s">
        <v>88</v>
      </c>
    </row>
    <row r="144" s="13" customFormat="1">
      <c r="A144" s="13"/>
      <c r="B144" s="275"/>
      <c r="C144" s="276"/>
      <c r="D144" s="258" t="s">
        <v>169</v>
      </c>
      <c r="E144" s="276"/>
      <c r="F144" s="277" t="s">
        <v>170</v>
      </c>
      <c r="G144" s="276"/>
      <c r="H144" s="278">
        <v>4.0800000000000001</v>
      </c>
      <c r="I144" s="279"/>
      <c r="J144" s="276"/>
      <c r="K144" s="276"/>
      <c r="L144" s="280"/>
      <c r="M144" s="281"/>
      <c r="N144" s="282"/>
      <c r="O144" s="282"/>
      <c r="P144" s="282"/>
      <c r="Q144" s="282"/>
      <c r="R144" s="282"/>
      <c r="S144" s="282"/>
      <c r="T144" s="28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84" t="s">
        <v>169</v>
      </c>
      <c r="AU144" s="284" t="s">
        <v>88</v>
      </c>
      <c r="AV144" s="13" t="s">
        <v>88</v>
      </c>
      <c r="AW144" s="13" t="s">
        <v>4</v>
      </c>
      <c r="AX144" s="13" t="s">
        <v>86</v>
      </c>
      <c r="AY144" s="284" t="s">
        <v>151</v>
      </c>
    </row>
    <row r="145" s="2" customFormat="1" ht="24.15" customHeight="1">
      <c r="A145" s="40"/>
      <c r="B145" s="41"/>
      <c r="C145" s="245" t="s">
        <v>171</v>
      </c>
      <c r="D145" s="245" t="s">
        <v>154</v>
      </c>
      <c r="E145" s="246" t="s">
        <v>172</v>
      </c>
      <c r="F145" s="247" t="s">
        <v>173</v>
      </c>
      <c r="G145" s="248" t="s">
        <v>174</v>
      </c>
      <c r="H145" s="249">
        <v>2</v>
      </c>
      <c r="I145" s="250"/>
      <c r="J145" s="251">
        <f>ROUND(I145*H145,2)</f>
        <v>0</v>
      </c>
      <c r="K145" s="252"/>
      <c r="L145" s="43"/>
      <c r="M145" s="253" t="s">
        <v>1</v>
      </c>
      <c r="N145" s="254" t="s">
        <v>43</v>
      </c>
      <c r="O145" s="93"/>
      <c r="P145" s="255">
        <f>O145*H145</f>
        <v>0</v>
      </c>
      <c r="Q145" s="255">
        <v>0</v>
      </c>
      <c r="R145" s="255">
        <f>Q145*H145</f>
        <v>0</v>
      </c>
      <c r="S145" s="255">
        <v>0</v>
      </c>
      <c r="T145" s="25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57" t="s">
        <v>158</v>
      </c>
      <c r="AT145" s="257" t="s">
        <v>154</v>
      </c>
      <c r="AU145" s="257" t="s">
        <v>88</v>
      </c>
      <c r="AY145" s="17" t="s">
        <v>151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7" t="s">
        <v>86</v>
      </c>
      <c r="BK145" s="145">
        <f>ROUND(I145*H145,2)</f>
        <v>0</v>
      </c>
      <c r="BL145" s="17" t="s">
        <v>158</v>
      </c>
      <c r="BM145" s="257" t="s">
        <v>175</v>
      </c>
    </row>
    <row r="146" s="2" customFormat="1">
      <c r="A146" s="40"/>
      <c r="B146" s="41"/>
      <c r="C146" s="42"/>
      <c r="D146" s="258" t="s">
        <v>160</v>
      </c>
      <c r="E146" s="42"/>
      <c r="F146" s="259" t="s">
        <v>176</v>
      </c>
      <c r="G146" s="42"/>
      <c r="H146" s="42"/>
      <c r="I146" s="214"/>
      <c r="J146" s="42"/>
      <c r="K146" s="42"/>
      <c r="L146" s="43"/>
      <c r="M146" s="260"/>
      <c r="N146" s="261"/>
      <c r="O146" s="93"/>
      <c r="P146" s="93"/>
      <c r="Q146" s="93"/>
      <c r="R146" s="93"/>
      <c r="S146" s="93"/>
      <c r="T146" s="94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7" t="s">
        <v>160</v>
      </c>
      <c r="AU146" s="17" t="s">
        <v>88</v>
      </c>
    </row>
    <row r="147" s="2" customFormat="1">
      <c r="A147" s="40"/>
      <c r="B147" s="41"/>
      <c r="C147" s="42"/>
      <c r="D147" s="262" t="s">
        <v>162</v>
      </c>
      <c r="E147" s="42"/>
      <c r="F147" s="263" t="s">
        <v>177</v>
      </c>
      <c r="G147" s="42"/>
      <c r="H147" s="42"/>
      <c r="I147" s="214"/>
      <c r="J147" s="42"/>
      <c r="K147" s="42"/>
      <c r="L147" s="43"/>
      <c r="M147" s="260"/>
      <c r="N147" s="261"/>
      <c r="O147" s="93"/>
      <c r="P147" s="93"/>
      <c r="Q147" s="93"/>
      <c r="R147" s="93"/>
      <c r="S147" s="93"/>
      <c r="T147" s="94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7" t="s">
        <v>162</v>
      </c>
      <c r="AU147" s="17" t="s">
        <v>88</v>
      </c>
    </row>
    <row r="148" s="2" customFormat="1" ht="24.15" customHeight="1">
      <c r="A148" s="40"/>
      <c r="B148" s="41"/>
      <c r="C148" s="264" t="s">
        <v>178</v>
      </c>
      <c r="D148" s="264" t="s">
        <v>164</v>
      </c>
      <c r="E148" s="265" t="s">
        <v>179</v>
      </c>
      <c r="F148" s="266" t="s">
        <v>180</v>
      </c>
      <c r="G148" s="267" t="s">
        <v>174</v>
      </c>
      <c r="H148" s="268">
        <v>2</v>
      </c>
      <c r="I148" s="269"/>
      <c r="J148" s="270">
        <f>ROUND(I148*H148,2)</f>
        <v>0</v>
      </c>
      <c r="K148" s="271"/>
      <c r="L148" s="272"/>
      <c r="M148" s="273" t="s">
        <v>1</v>
      </c>
      <c r="N148" s="274" t="s">
        <v>43</v>
      </c>
      <c r="O148" s="93"/>
      <c r="P148" s="255">
        <f>O148*H148</f>
        <v>0</v>
      </c>
      <c r="Q148" s="255">
        <v>0.00097000000000000005</v>
      </c>
      <c r="R148" s="255">
        <f>Q148*H148</f>
        <v>0.0019400000000000001</v>
      </c>
      <c r="S148" s="255">
        <v>0</v>
      </c>
      <c r="T148" s="25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57" t="s">
        <v>167</v>
      </c>
      <c r="AT148" s="257" t="s">
        <v>164</v>
      </c>
      <c r="AU148" s="257" t="s">
        <v>88</v>
      </c>
      <c r="AY148" s="17" t="s">
        <v>151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86</v>
      </c>
      <c r="BK148" s="145">
        <f>ROUND(I148*H148,2)</f>
        <v>0</v>
      </c>
      <c r="BL148" s="17" t="s">
        <v>158</v>
      </c>
      <c r="BM148" s="257" t="s">
        <v>181</v>
      </c>
    </row>
    <row r="149" s="2" customFormat="1">
      <c r="A149" s="40"/>
      <c r="B149" s="41"/>
      <c r="C149" s="42"/>
      <c r="D149" s="258" t="s">
        <v>160</v>
      </c>
      <c r="E149" s="42"/>
      <c r="F149" s="259" t="s">
        <v>180</v>
      </c>
      <c r="G149" s="42"/>
      <c r="H149" s="42"/>
      <c r="I149" s="214"/>
      <c r="J149" s="42"/>
      <c r="K149" s="42"/>
      <c r="L149" s="43"/>
      <c r="M149" s="260"/>
      <c r="N149" s="261"/>
      <c r="O149" s="93"/>
      <c r="P149" s="93"/>
      <c r="Q149" s="93"/>
      <c r="R149" s="93"/>
      <c r="S149" s="93"/>
      <c r="T149" s="94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7" t="s">
        <v>160</v>
      </c>
      <c r="AU149" s="17" t="s">
        <v>88</v>
      </c>
    </row>
    <row r="150" s="2" customFormat="1" ht="24.15" customHeight="1">
      <c r="A150" s="40"/>
      <c r="B150" s="41"/>
      <c r="C150" s="245" t="s">
        <v>182</v>
      </c>
      <c r="D150" s="245" t="s">
        <v>154</v>
      </c>
      <c r="E150" s="246" t="s">
        <v>183</v>
      </c>
      <c r="F150" s="247" t="s">
        <v>184</v>
      </c>
      <c r="G150" s="248" t="s">
        <v>185</v>
      </c>
      <c r="H150" s="249">
        <v>0.0060000000000000001</v>
      </c>
      <c r="I150" s="250"/>
      <c r="J150" s="251">
        <f>ROUND(I150*H150,2)</f>
        <v>0</v>
      </c>
      <c r="K150" s="252"/>
      <c r="L150" s="43"/>
      <c r="M150" s="253" t="s">
        <v>1</v>
      </c>
      <c r="N150" s="254" t="s">
        <v>43</v>
      </c>
      <c r="O150" s="93"/>
      <c r="P150" s="255">
        <f>O150*H150</f>
        <v>0</v>
      </c>
      <c r="Q150" s="255">
        <v>0</v>
      </c>
      <c r="R150" s="255">
        <f>Q150*H150</f>
        <v>0</v>
      </c>
      <c r="S150" s="255">
        <v>0</v>
      </c>
      <c r="T150" s="25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57" t="s">
        <v>158</v>
      </c>
      <c r="AT150" s="257" t="s">
        <v>154</v>
      </c>
      <c r="AU150" s="257" t="s">
        <v>88</v>
      </c>
      <c r="AY150" s="17" t="s">
        <v>151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7" t="s">
        <v>86</v>
      </c>
      <c r="BK150" s="145">
        <f>ROUND(I150*H150,2)</f>
        <v>0</v>
      </c>
      <c r="BL150" s="17" t="s">
        <v>158</v>
      </c>
      <c r="BM150" s="257" t="s">
        <v>186</v>
      </c>
    </row>
    <row r="151" s="2" customFormat="1">
      <c r="A151" s="40"/>
      <c r="B151" s="41"/>
      <c r="C151" s="42"/>
      <c r="D151" s="258" t="s">
        <v>160</v>
      </c>
      <c r="E151" s="42"/>
      <c r="F151" s="259" t="s">
        <v>187</v>
      </c>
      <c r="G151" s="42"/>
      <c r="H151" s="42"/>
      <c r="I151" s="214"/>
      <c r="J151" s="42"/>
      <c r="K151" s="42"/>
      <c r="L151" s="43"/>
      <c r="M151" s="260"/>
      <c r="N151" s="261"/>
      <c r="O151" s="93"/>
      <c r="P151" s="93"/>
      <c r="Q151" s="93"/>
      <c r="R151" s="93"/>
      <c r="S151" s="93"/>
      <c r="T151" s="94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7" t="s">
        <v>160</v>
      </c>
      <c r="AU151" s="17" t="s">
        <v>88</v>
      </c>
    </row>
    <row r="152" s="2" customFormat="1">
      <c r="A152" s="40"/>
      <c r="B152" s="41"/>
      <c r="C152" s="42"/>
      <c r="D152" s="262" t="s">
        <v>162</v>
      </c>
      <c r="E152" s="42"/>
      <c r="F152" s="263" t="s">
        <v>188</v>
      </c>
      <c r="G152" s="42"/>
      <c r="H152" s="42"/>
      <c r="I152" s="214"/>
      <c r="J152" s="42"/>
      <c r="K152" s="42"/>
      <c r="L152" s="43"/>
      <c r="M152" s="260"/>
      <c r="N152" s="261"/>
      <c r="O152" s="93"/>
      <c r="P152" s="93"/>
      <c r="Q152" s="93"/>
      <c r="R152" s="93"/>
      <c r="S152" s="93"/>
      <c r="T152" s="94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7" t="s">
        <v>162</v>
      </c>
      <c r="AU152" s="17" t="s">
        <v>88</v>
      </c>
    </row>
    <row r="153" s="12" customFormat="1" ht="22.8" customHeight="1">
      <c r="A153" s="12"/>
      <c r="B153" s="229"/>
      <c r="C153" s="230"/>
      <c r="D153" s="231" t="s">
        <v>77</v>
      </c>
      <c r="E153" s="243" t="s">
        <v>189</v>
      </c>
      <c r="F153" s="243" t="s">
        <v>190</v>
      </c>
      <c r="G153" s="230"/>
      <c r="H153" s="230"/>
      <c r="I153" s="233"/>
      <c r="J153" s="244">
        <f>BK153</f>
        <v>0</v>
      </c>
      <c r="K153" s="230"/>
      <c r="L153" s="235"/>
      <c r="M153" s="236"/>
      <c r="N153" s="237"/>
      <c r="O153" s="237"/>
      <c r="P153" s="238">
        <f>SUM(P154:P159)</f>
        <v>0</v>
      </c>
      <c r="Q153" s="237"/>
      <c r="R153" s="238">
        <f>SUM(R154:R159)</f>
        <v>0.014279999999999999</v>
      </c>
      <c r="S153" s="237"/>
      <c r="T153" s="239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40" t="s">
        <v>88</v>
      </c>
      <c r="AT153" s="241" t="s">
        <v>77</v>
      </c>
      <c r="AU153" s="241" t="s">
        <v>86</v>
      </c>
      <c r="AY153" s="240" t="s">
        <v>151</v>
      </c>
      <c r="BK153" s="242">
        <f>SUM(BK154:BK159)</f>
        <v>0</v>
      </c>
    </row>
    <row r="154" s="2" customFormat="1" ht="33" customHeight="1">
      <c r="A154" s="40"/>
      <c r="B154" s="41"/>
      <c r="C154" s="245" t="s">
        <v>191</v>
      </c>
      <c r="D154" s="245" t="s">
        <v>154</v>
      </c>
      <c r="E154" s="246" t="s">
        <v>192</v>
      </c>
      <c r="F154" s="247" t="s">
        <v>193</v>
      </c>
      <c r="G154" s="248" t="s">
        <v>157</v>
      </c>
      <c r="H154" s="249">
        <v>2</v>
      </c>
      <c r="I154" s="250"/>
      <c r="J154" s="251">
        <f>ROUND(I154*H154,2)</f>
        <v>0</v>
      </c>
      <c r="K154" s="252"/>
      <c r="L154" s="43"/>
      <c r="M154" s="253" t="s">
        <v>1</v>
      </c>
      <c r="N154" s="254" t="s">
        <v>43</v>
      </c>
      <c r="O154" s="93"/>
      <c r="P154" s="255">
        <f>O154*H154</f>
        <v>0</v>
      </c>
      <c r="Q154" s="255">
        <v>0.0071399999999999996</v>
      </c>
      <c r="R154" s="255">
        <f>Q154*H154</f>
        <v>0.014279999999999999</v>
      </c>
      <c r="S154" s="255">
        <v>0</v>
      </c>
      <c r="T154" s="25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57" t="s">
        <v>158</v>
      </c>
      <c r="AT154" s="257" t="s">
        <v>154</v>
      </c>
      <c r="AU154" s="257" t="s">
        <v>88</v>
      </c>
      <c r="AY154" s="17" t="s">
        <v>151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7" t="s">
        <v>86</v>
      </c>
      <c r="BK154" s="145">
        <f>ROUND(I154*H154,2)</f>
        <v>0</v>
      </c>
      <c r="BL154" s="17" t="s">
        <v>158</v>
      </c>
      <c r="BM154" s="257" t="s">
        <v>194</v>
      </c>
    </row>
    <row r="155" s="2" customFormat="1">
      <c r="A155" s="40"/>
      <c r="B155" s="41"/>
      <c r="C155" s="42"/>
      <c r="D155" s="258" t="s">
        <v>160</v>
      </c>
      <c r="E155" s="42"/>
      <c r="F155" s="259" t="s">
        <v>193</v>
      </c>
      <c r="G155" s="42"/>
      <c r="H155" s="42"/>
      <c r="I155" s="214"/>
      <c r="J155" s="42"/>
      <c r="K155" s="42"/>
      <c r="L155" s="43"/>
      <c r="M155" s="260"/>
      <c r="N155" s="261"/>
      <c r="O155" s="93"/>
      <c r="P155" s="93"/>
      <c r="Q155" s="93"/>
      <c r="R155" s="93"/>
      <c r="S155" s="93"/>
      <c r="T155" s="94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7" t="s">
        <v>160</v>
      </c>
      <c r="AU155" s="17" t="s">
        <v>88</v>
      </c>
    </row>
    <row r="156" s="2" customFormat="1">
      <c r="A156" s="40"/>
      <c r="B156" s="41"/>
      <c r="C156" s="42"/>
      <c r="D156" s="262" t="s">
        <v>162</v>
      </c>
      <c r="E156" s="42"/>
      <c r="F156" s="263" t="s">
        <v>195</v>
      </c>
      <c r="G156" s="42"/>
      <c r="H156" s="42"/>
      <c r="I156" s="214"/>
      <c r="J156" s="42"/>
      <c r="K156" s="42"/>
      <c r="L156" s="43"/>
      <c r="M156" s="260"/>
      <c r="N156" s="261"/>
      <c r="O156" s="93"/>
      <c r="P156" s="93"/>
      <c r="Q156" s="93"/>
      <c r="R156" s="93"/>
      <c r="S156" s="93"/>
      <c r="T156" s="94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7" t="s">
        <v>162</v>
      </c>
      <c r="AU156" s="17" t="s">
        <v>88</v>
      </c>
    </row>
    <row r="157" s="2" customFormat="1" ht="24.15" customHeight="1">
      <c r="A157" s="40"/>
      <c r="B157" s="41"/>
      <c r="C157" s="245" t="s">
        <v>196</v>
      </c>
      <c r="D157" s="245" t="s">
        <v>154</v>
      </c>
      <c r="E157" s="246" t="s">
        <v>197</v>
      </c>
      <c r="F157" s="247" t="s">
        <v>198</v>
      </c>
      <c r="G157" s="248" t="s">
        <v>185</v>
      </c>
      <c r="H157" s="249">
        <v>0.014</v>
      </c>
      <c r="I157" s="250"/>
      <c r="J157" s="251">
        <f>ROUND(I157*H157,2)</f>
        <v>0</v>
      </c>
      <c r="K157" s="252"/>
      <c r="L157" s="43"/>
      <c r="M157" s="253" t="s">
        <v>1</v>
      </c>
      <c r="N157" s="254" t="s">
        <v>43</v>
      </c>
      <c r="O157" s="93"/>
      <c r="P157" s="255">
        <f>O157*H157</f>
        <v>0</v>
      </c>
      <c r="Q157" s="255">
        <v>0</v>
      </c>
      <c r="R157" s="255">
        <f>Q157*H157</f>
        <v>0</v>
      </c>
      <c r="S157" s="255">
        <v>0</v>
      </c>
      <c r="T157" s="25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57" t="s">
        <v>158</v>
      </c>
      <c r="AT157" s="257" t="s">
        <v>154</v>
      </c>
      <c r="AU157" s="257" t="s">
        <v>88</v>
      </c>
      <c r="AY157" s="17" t="s">
        <v>151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7" t="s">
        <v>86</v>
      </c>
      <c r="BK157" s="145">
        <f>ROUND(I157*H157,2)</f>
        <v>0</v>
      </c>
      <c r="BL157" s="17" t="s">
        <v>158</v>
      </c>
      <c r="BM157" s="257" t="s">
        <v>199</v>
      </c>
    </row>
    <row r="158" s="2" customFormat="1">
      <c r="A158" s="40"/>
      <c r="B158" s="41"/>
      <c r="C158" s="42"/>
      <c r="D158" s="258" t="s">
        <v>160</v>
      </c>
      <c r="E158" s="42"/>
      <c r="F158" s="259" t="s">
        <v>200</v>
      </c>
      <c r="G158" s="42"/>
      <c r="H158" s="42"/>
      <c r="I158" s="214"/>
      <c r="J158" s="42"/>
      <c r="K158" s="42"/>
      <c r="L158" s="43"/>
      <c r="M158" s="260"/>
      <c r="N158" s="261"/>
      <c r="O158" s="93"/>
      <c r="P158" s="93"/>
      <c r="Q158" s="93"/>
      <c r="R158" s="93"/>
      <c r="S158" s="93"/>
      <c r="T158" s="94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7" t="s">
        <v>160</v>
      </c>
      <c r="AU158" s="17" t="s">
        <v>88</v>
      </c>
    </row>
    <row r="159" s="2" customFormat="1">
      <c r="A159" s="40"/>
      <c r="B159" s="41"/>
      <c r="C159" s="42"/>
      <c r="D159" s="262" t="s">
        <v>162</v>
      </c>
      <c r="E159" s="42"/>
      <c r="F159" s="263" t="s">
        <v>201</v>
      </c>
      <c r="G159" s="42"/>
      <c r="H159" s="42"/>
      <c r="I159" s="214"/>
      <c r="J159" s="42"/>
      <c r="K159" s="42"/>
      <c r="L159" s="43"/>
      <c r="M159" s="260"/>
      <c r="N159" s="261"/>
      <c r="O159" s="93"/>
      <c r="P159" s="93"/>
      <c r="Q159" s="93"/>
      <c r="R159" s="93"/>
      <c r="S159" s="93"/>
      <c r="T159" s="94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7" t="s">
        <v>162</v>
      </c>
      <c r="AU159" s="17" t="s">
        <v>88</v>
      </c>
    </row>
    <row r="160" s="12" customFormat="1" ht="22.8" customHeight="1">
      <c r="A160" s="12"/>
      <c r="B160" s="229"/>
      <c r="C160" s="230"/>
      <c r="D160" s="231" t="s">
        <v>77</v>
      </c>
      <c r="E160" s="243" t="s">
        <v>202</v>
      </c>
      <c r="F160" s="243" t="s">
        <v>203</v>
      </c>
      <c r="G160" s="230"/>
      <c r="H160" s="230"/>
      <c r="I160" s="233"/>
      <c r="J160" s="244">
        <f>BK160</f>
        <v>0</v>
      </c>
      <c r="K160" s="230"/>
      <c r="L160" s="235"/>
      <c r="M160" s="236"/>
      <c r="N160" s="237"/>
      <c r="O160" s="237"/>
      <c r="P160" s="238">
        <f>SUM(P161:P166)</f>
        <v>0</v>
      </c>
      <c r="Q160" s="237"/>
      <c r="R160" s="238">
        <f>SUM(R161:R166)</f>
        <v>0.00016000000000000001</v>
      </c>
      <c r="S160" s="237"/>
      <c r="T160" s="239">
        <f>SUM(T161:T166)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40" t="s">
        <v>88</v>
      </c>
      <c r="AT160" s="241" t="s">
        <v>77</v>
      </c>
      <c r="AU160" s="241" t="s">
        <v>86</v>
      </c>
      <c r="AY160" s="240" t="s">
        <v>151</v>
      </c>
      <c r="BK160" s="242">
        <f>SUM(BK161:BK166)</f>
        <v>0</v>
      </c>
    </row>
    <row r="161" s="2" customFormat="1" ht="24.15" customHeight="1">
      <c r="A161" s="40"/>
      <c r="B161" s="41"/>
      <c r="C161" s="245" t="s">
        <v>204</v>
      </c>
      <c r="D161" s="245" t="s">
        <v>154</v>
      </c>
      <c r="E161" s="246" t="s">
        <v>205</v>
      </c>
      <c r="F161" s="247" t="s">
        <v>206</v>
      </c>
      <c r="G161" s="248" t="s">
        <v>157</v>
      </c>
      <c r="H161" s="249">
        <v>2</v>
      </c>
      <c r="I161" s="250"/>
      <c r="J161" s="251">
        <f>ROUND(I161*H161,2)</f>
        <v>0</v>
      </c>
      <c r="K161" s="252"/>
      <c r="L161" s="43"/>
      <c r="M161" s="253" t="s">
        <v>1</v>
      </c>
      <c r="N161" s="254" t="s">
        <v>43</v>
      </c>
      <c r="O161" s="93"/>
      <c r="P161" s="255">
        <f>O161*H161</f>
        <v>0</v>
      </c>
      <c r="Q161" s="255">
        <v>5.0000000000000002E-05</v>
      </c>
      <c r="R161" s="255">
        <f>Q161*H161</f>
        <v>0.00010000000000000001</v>
      </c>
      <c r="S161" s="255">
        <v>0</v>
      </c>
      <c r="T161" s="25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57" t="s">
        <v>158</v>
      </c>
      <c r="AT161" s="257" t="s">
        <v>154</v>
      </c>
      <c r="AU161" s="257" t="s">
        <v>88</v>
      </c>
      <c r="AY161" s="17" t="s">
        <v>151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86</v>
      </c>
      <c r="BK161" s="145">
        <f>ROUND(I161*H161,2)</f>
        <v>0</v>
      </c>
      <c r="BL161" s="17" t="s">
        <v>158</v>
      </c>
      <c r="BM161" s="257" t="s">
        <v>207</v>
      </c>
    </row>
    <row r="162" s="2" customFormat="1">
      <c r="A162" s="40"/>
      <c r="B162" s="41"/>
      <c r="C162" s="42"/>
      <c r="D162" s="258" t="s">
        <v>160</v>
      </c>
      <c r="E162" s="42"/>
      <c r="F162" s="259" t="s">
        <v>208</v>
      </c>
      <c r="G162" s="42"/>
      <c r="H162" s="42"/>
      <c r="I162" s="214"/>
      <c r="J162" s="42"/>
      <c r="K162" s="42"/>
      <c r="L162" s="43"/>
      <c r="M162" s="260"/>
      <c r="N162" s="261"/>
      <c r="O162" s="93"/>
      <c r="P162" s="93"/>
      <c r="Q162" s="93"/>
      <c r="R162" s="93"/>
      <c r="S162" s="93"/>
      <c r="T162" s="94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7" t="s">
        <v>160</v>
      </c>
      <c r="AU162" s="17" t="s">
        <v>88</v>
      </c>
    </row>
    <row r="163" s="2" customFormat="1">
      <c r="A163" s="40"/>
      <c r="B163" s="41"/>
      <c r="C163" s="42"/>
      <c r="D163" s="262" t="s">
        <v>162</v>
      </c>
      <c r="E163" s="42"/>
      <c r="F163" s="263" t="s">
        <v>209</v>
      </c>
      <c r="G163" s="42"/>
      <c r="H163" s="42"/>
      <c r="I163" s="214"/>
      <c r="J163" s="42"/>
      <c r="K163" s="42"/>
      <c r="L163" s="43"/>
      <c r="M163" s="260"/>
      <c r="N163" s="261"/>
      <c r="O163" s="93"/>
      <c r="P163" s="93"/>
      <c r="Q163" s="93"/>
      <c r="R163" s="93"/>
      <c r="S163" s="93"/>
      <c r="T163" s="94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7" t="s">
        <v>162</v>
      </c>
      <c r="AU163" s="17" t="s">
        <v>88</v>
      </c>
    </row>
    <row r="164" s="2" customFormat="1" ht="24.15" customHeight="1">
      <c r="A164" s="40"/>
      <c r="B164" s="41"/>
      <c r="C164" s="245" t="s">
        <v>210</v>
      </c>
      <c r="D164" s="245" t="s">
        <v>154</v>
      </c>
      <c r="E164" s="246" t="s">
        <v>211</v>
      </c>
      <c r="F164" s="247" t="s">
        <v>212</v>
      </c>
      <c r="G164" s="248" t="s">
        <v>157</v>
      </c>
      <c r="H164" s="249">
        <v>2</v>
      </c>
      <c r="I164" s="250"/>
      <c r="J164" s="251">
        <f>ROUND(I164*H164,2)</f>
        <v>0</v>
      </c>
      <c r="K164" s="252"/>
      <c r="L164" s="43"/>
      <c r="M164" s="253" t="s">
        <v>1</v>
      </c>
      <c r="N164" s="254" t="s">
        <v>43</v>
      </c>
      <c r="O164" s="93"/>
      <c r="P164" s="255">
        <f>O164*H164</f>
        <v>0</v>
      </c>
      <c r="Q164" s="255">
        <v>3.0000000000000001E-05</v>
      </c>
      <c r="R164" s="255">
        <f>Q164*H164</f>
        <v>6.0000000000000002E-05</v>
      </c>
      <c r="S164" s="255">
        <v>0</v>
      </c>
      <c r="T164" s="25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57" t="s">
        <v>158</v>
      </c>
      <c r="AT164" s="257" t="s">
        <v>154</v>
      </c>
      <c r="AU164" s="257" t="s">
        <v>88</v>
      </c>
      <c r="AY164" s="17" t="s">
        <v>151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7" t="s">
        <v>86</v>
      </c>
      <c r="BK164" s="145">
        <f>ROUND(I164*H164,2)</f>
        <v>0</v>
      </c>
      <c r="BL164" s="17" t="s">
        <v>158</v>
      </c>
      <c r="BM164" s="257" t="s">
        <v>213</v>
      </c>
    </row>
    <row r="165" s="2" customFormat="1">
      <c r="A165" s="40"/>
      <c r="B165" s="41"/>
      <c r="C165" s="42"/>
      <c r="D165" s="258" t="s">
        <v>160</v>
      </c>
      <c r="E165" s="42"/>
      <c r="F165" s="259" t="s">
        <v>214</v>
      </c>
      <c r="G165" s="42"/>
      <c r="H165" s="42"/>
      <c r="I165" s="214"/>
      <c r="J165" s="42"/>
      <c r="K165" s="42"/>
      <c r="L165" s="43"/>
      <c r="M165" s="260"/>
      <c r="N165" s="261"/>
      <c r="O165" s="93"/>
      <c r="P165" s="93"/>
      <c r="Q165" s="93"/>
      <c r="R165" s="93"/>
      <c r="S165" s="93"/>
      <c r="T165" s="94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7" t="s">
        <v>160</v>
      </c>
      <c r="AU165" s="17" t="s">
        <v>88</v>
      </c>
    </row>
    <row r="166" s="2" customFormat="1">
      <c r="A166" s="40"/>
      <c r="B166" s="41"/>
      <c r="C166" s="42"/>
      <c r="D166" s="262" t="s">
        <v>162</v>
      </c>
      <c r="E166" s="42"/>
      <c r="F166" s="263" t="s">
        <v>215</v>
      </c>
      <c r="G166" s="42"/>
      <c r="H166" s="42"/>
      <c r="I166" s="214"/>
      <c r="J166" s="42"/>
      <c r="K166" s="42"/>
      <c r="L166" s="43"/>
      <c r="M166" s="260"/>
      <c r="N166" s="261"/>
      <c r="O166" s="93"/>
      <c r="P166" s="93"/>
      <c r="Q166" s="93"/>
      <c r="R166" s="93"/>
      <c r="S166" s="93"/>
      <c r="T166" s="94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7" t="s">
        <v>162</v>
      </c>
      <c r="AU166" s="17" t="s">
        <v>88</v>
      </c>
    </row>
    <row r="167" s="12" customFormat="1" ht="25.92" customHeight="1">
      <c r="A167" s="12"/>
      <c r="B167" s="229"/>
      <c r="C167" s="230"/>
      <c r="D167" s="231" t="s">
        <v>77</v>
      </c>
      <c r="E167" s="232" t="s">
        <v>164</v>
      </c>
      <c r="F167" s="232" t="s">
        <v>216</v>
      </c>
      <c r="G167" s="230"/>
      <c r="H167" s="230"/>
      <c r="I167" s="233"/>
      <c r="J167" s="234">
        <f>BK167</f>
        <v>0</v>
      </c>
      <c r="K167" s="230"/>
      <c r="L167" s="235"/>
      <c r="M167" s="236"/>
      <c r="N167" s="237"/>
      <c r="O167" s="237"/>
      <c r="P167" s="238">
        <f>P168</f>
        <v>0</v>
      </c>
      <c r="Q167" s="237"/>
      <c r="R167" s="238">
        <f>R168</f>
        <v>12.359147999999999</v>
      </c>
      <c r="S167" s="237"/>
      <c r="T167" s="239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40" t="s">
        <v>171</v>
      </c>
      <c r="AT167" s="241" t="s">
        <v>77</v>
      </c>
      <c r="AU167" s="241" t="s">
        <v>78</v>
      </c>
      <c r="AY167" s="240" t="s">
        <v>151</v>
      </c>
      <c r="BK167" s="242">
        <f>BK168</f>
        <v>0</v>
      </c>
    </row>
    <row r="168" s="12" customFormat="1" ht="22.8" customHeight="1">
      <c r="A168" s="12"/>
      <c r="B168" s="229"/>
      <c r="C168" s="230"/>
      <c r="D168" s="231" t="s">
        <v>77</v>
      </c>
      <c r="E168" s="243" t="s">
        <v>217</v>
      </c>
      <c r="F168" s="243" t="s">
        <v>218</v>
      </c>
      <c r="G168" s="230"/>
      <c r="H168" s="230"/>
      <c r="I168" s="233"/>
      <c r="J168" s="244">
        <f>BK168</f>
        <v>0</v>
      </c>
      <c r="K168" s="230"/>
      <c r="L168" s="235"/>
      <c r="M168" s="236"/>
      <c r="N168" s="237"/>
      <c r="O168" s="237"/>
      <c r="P168" s="238">
        <f>SUM(P169:P251)</f>
        <v>0</v>
      </c>
      <c r="Q168" s="237"/>
      <c r="R168" s="238">
        <f>SUM(R169:R251)</f>
        <v>12.359147999999999</v>
      </c>
      <c r="S168" s="237"/>
      <c r="T168" s="239">
        <f>SUM(T169:T251)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40" t="s">
        <v>171</v>
      </c>
      <c r="AT168" s="241" t="s">
        <v>77</v>
      </c>
      <c r="AU168" s="241" t="s">
        <v>86</v>
      </c>
      <c r="AY168" s="240" t="s">
        <v>151</v>
      </c>
      <c r="BK168" s="242">
        <f>SUM(BK169:BK251)</f>
        <v>0</v>
      </c>
    </row>
    <row r="169" s="2" customFormat="1" ht="24.15" customHeight="1">
      <c r="A169" s="40"/>
      <c r="B169" s="41"/>
      <c r="C169" s="245" t="s">
        <v>219</v>
      </c>
      <c r="D169" s="245" t="s">
        <v>154</v>
      </c>
      <c r="E169" s="246" t="s">
        <v>220</v>
      </c>
      <c r="F169" s="247" t="s">
        <v>221</v>
      </c>
      <c r="G169" s="248" t="s">
        <v>174</v>
      </c>
      <c r="H169" s="249">
        <v>4</v>
      </c>
      <c r="I169" s="250"/>
      <c r="J169" s="251">
        <f>ROUND(I169*H169,2)</f>
        <v>0</v>
      </c>
      <c r="K169" s="252"/>
      <c r="L169" s="43"/>
      <c r="M169" s="253" t="s">
        <v>1</v>
      </c>
      <c r="N169" s="254" t="s">
        <v>43</v>
      </c>
      <c r="O169" s="93"/>
      <c r="P169" s="255">
        <f>O169*H169</f>
        <v>0</v>
      </c>
      <c r="Q169" s="255">
        <v>0.00012</v>
      </c>
      <c r="R169" s="255">
        <f>Q169*H169</f>
        <v>0.00048000000000000001</v>
      </c>
      <c r="S169" s="255">
        <v>0</v>
      </c>
      <c r="T169" s="25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57" t="s">
        <v>222</v>
      </c>
      <c r="AT169" s="257" t="s">
        <v>154</v>
      </c>
      <c r="AU169" s="257" t="s">
        <v>88</v>
      </c>
      <c r="AY169" s="17" t="s">
        <v>151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7" t="s">
        <v>86</v>
      </c>
      <c r="BK169" s="145">
        <f>ROUND(I169*H169,2)</f>
        <v>0</v>
      </c>
      <c r="BL169" s="17" t="s">
        <v>222</v>
      </c>
      <c r="BM169" s="257" t="s">
        <v>223</v>
      </c>
    </row>
    <row r="170" s="2" customFormat="1">
      <c r="A170" s="40"/>
      <c r="B170" s="41"/>
      <c r="C170" s="42"/>
      <c r="D170" s="258" t="s">
        <v>160</v>
      </c>
      <c r="E170" s="42"/>
      <c r="F170" s="259" t="s">
        <v>224</v>
      </c>
      <c r="G170" s="42"/>
      <c r="H170" s="42"/>
      <c r="I170" s="214"/>
      <c r="J170" s="42"/>
      <c r="K170" s="42"/>
      <c r="L170" s="43"/>
      <c r="M170" s="260"/>
      <c r="N170" s="261"/>
      <c r="O170" s="93"/>
      <c r="P170" s="93"/>
      <c r="Q170" s="93"/>
      <c r="R170" s="93"/>
      <c r="S170" s="93"/>
      <c r="T170" s="94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7" t="s">
        <v>160</v>
      </c>
      <c r="AU170" s="17" t="s">
        <v>88</v>
      </c>
    </row>
    <row r="171" s="2" customFormat="1">
      <c r="A171" s="40"/>
      <c r="B171" s="41"/>
      <c r="C171" s="42"/>
      <c r="D171" s="262" t="s">
        <v>162</v>
      </c>
      <c r="E171" s="42"/>
      <c r="F171" s="263" t="s">
        <v>225</v>
      </c>
      <c r="G171" s="42"/>
      <c r="H171" s="42"/>
      <c r="I171" s="214"/>
      <c r="J171" s="42"/>
      <c r="K171" s="42"/>
      <c r="L171" s="43"/>
      <c r="M171" s="260"/>
      <c r="N171" s="261"/>
      <c r="O171" s="93"/>
      <c r="P171" s="93"/>
      <c r="Q171" s="93"/>
      <c r="R171" s="93"/>
      <c r="S171" s="93"/>
      <c r="T171" s="94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7" t="s">
        <v>162</v>
      </c>
      <c r="AU171" s="17" t="s">
        <v>88</v>
      </c>
    </row>
    <row r="172" s="2" customFormat="1" ht="16.5" customHeight="1">
      <c r="A172" s="40"/>
      <c r="B172" s="41"/>
      <c r="C172" s="264" t="s">
        <v>226</v>
      </c>
      <c r="D172" s="264" t="s">
        <v>164</v>
      </c>
      <c r="E172" s="265" t="s">
        <v>227</v>
      </c>
      <c r="F172" s="266" t="s">
        <v>228</v>
      </c>
      <c r="G172" s="267" t="s">
        <v>174</v>
      </c>
      <c r="H172" s="268">
        <v>2</v>
      </c>
      <c r="I172" s="269"/>
      <c r="J172" s="270">
        <f>ROUND(I172*H172,2)</f>
        <v>0</v>
      </c>
      <c r="K172" s="271"/>
      <c r="L172" s="272"/>
      <c r="M172" s="273" t="s">
        <v>1</v>
      </c>
      <c r="N172" s="274" t="s">
        <v>43</v>
      </c>
      <c r="O172" s="93"/>
      <c r="P172" s="255">
        <f>O172*H172</f>
        <v>0</v>
      </c>
      <c r="Q172" s="255">
        <v>0.00048000000000000001</v>
      </c>
      <c r="R172" s="255">
        <f>Q172*H172</f>
        <v>0.00096000000000000002</v>
      </c>
      <c r="S172" s="255">
        <v>0</v>
      </c>
      <c r="T172" s="25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57" t="s">
        <v>167</v>
      </c>
      <c r="AT172" s="257" t="s">
        <v>164</v>
      </c>
      <c r="AU172" s="257" t="s">
        <v>88</v>
      </c>
      <c r="AY172" s="17" t="s">
        <v>151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7" t="s">
        <v>86</v>
      </c>
      <c r="BK172" s="145">
        <f>ROUND(I172*H172,2)</f>
        <v>0</v>
      </c>
      <c r="BL172" s="17" t="s">
        <v>158</v>
      </c>
      <c r="BM172" s="257" t="s">
        <v>229</v>
      </c>
    </row>
    <row r="173" s="2" customFormat="1">
      <c r="A173" s="40"/>
      <c r="B173" s="41"/>
      <c r="C173" s="42"/>
      <c r="D173" s="258" t="s">
        <v>160</v>
      </c>
      <c r="E173" s="42"/>
      <c r="F173" s="259" t="s">
        <v>228</v>
      </c>
      <c r="G173" s="42"/>
      <c r="H173" s="42"/>
      <c r="I173" s="214"/>
      <c r="J173" s="42"/>
      <c r="K173" s="42"/>
      <c r="L173" s="43"/>
      <c r="M173" s="260"/>
      <c r="N173" s="261"/>
      <c r="O173" s="93"/>
      <c r="P173" s="93"/>
      <c r="Q173" s="93"/>
      <c r="R173" s="93"/>
      <c r="S173" s="93"/>
      <c r="T173" s="94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7" t="s">
        <v>160</v>
      </c>
      <c r="AU173" s="17" t="s">
        <v>88</v>
      </c>
    </row>
    <row r="174" s="2" customFormat="1" ht="16.5" customHeight="1">
      <c r="A174" s="40"/>
      <c r="B174" s="41"/>
      <c r="C174" s="264" t="s">
        <v>8</v>
      </c>
      <c r="D174" s="264" t="s">
        <v>164</v>
      </c>
      <c r="E174" s="265" t="s">
        <v>230</v>
      </c>
      <c r="F174" s="266" t="s">
        <v>231</v>
      </c>
      <c r="G174" s="267" t="s">
        <v>174</v>
      </c>
      <c r="H174" s="268">
        <v>2</v>
      </c>
      <c r="I174" s="269"/>
      <c r="J174" s="270">
        <f>ROUND(I174*H174,2)</f>
        <v>0</v>
      </c>
      <c r="K174" s="271"/>
      <c r="L174" s="272"/>
      <c r="M174" s="273" t="s">
        <v>1</v>
      </c>
      <c r="N174" s="274" t="s">
        <v>43</v>
      </c>
      <c r="O174" s="93"/>
      <c r="P174" s="255">
        <f>O174*H174</f>
        <v>0</v>
      </c>
      <c r="Q174" s="255">
        <v>0.00142</v>
      </c>
      <c r="R174" s="255">
        <f>Q174*H174</f>
        <v>0.0028400000000000001</v>
      </c>
      <c r="S174" s="255">
        <v>0</v>
      </c>
      <c r="T174" s="25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57" t="s">
        <v>167</v>
      </c>
      <c r="AT174" s="257" t="s">
        <v>164</v>
      </c>
      <c r="AU174" s="257" t="s">
        <v>88</v>
      </c>
      <c r="AY174" s="17" t="s">
        <v>151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7" t="s">
        <v>86</v>
      </c>
      <c r="BK174" s="145">
        <f>ROUND(I174*H174,2)</f>
        <v>0</v>
      </c>
      <c r="BL174" s="17" t="s">
        <v>158</v>
      </c>
      <c r="BM174" s="257" t="s">
        <v>232</v>
      </c>
    </row>
    <row r="175" s="2" customFormat="1">
      <c r="A175" s="40"/>
      <c r="B175" s="41"/>
      <c r="C175" s="42"/>
      <c r="D175" s="258" t="s">
        <v>160</v>
      </c>
      <c r="E175" s="42"/>
      <c r="F175" s="259" t="s">
        <v>231</v>
      </c>
      <c r="G175" s="42"/>
      <c r="H175" s="42"/>
      <c r="I175" s="214"/>
      <c r="J175" s="42"/>
      <c r="K175" s="42"/>
      <c r="L175" s="43"/>
      <c r="M175" s="260"/>
      <c r="N175" s="261"/>
      <c r="O175" s="93"/>
      <c r="P175" s="93"/>
      <c r="Q175" s="93"/>
      <c r="R175" s="93"/>
      <c r="S175" s="93"/>
      <c r="T175" s="94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7" t="s">
        <v>160</v>
      </c>
      <c r="AU175" s="17" t="s">
        <v>88</v>
      </c>
    </row>
    <row r="176" s="2" customFormat="1" ht="24.15" customHeight="1">
      <c r="A176" s="40"/>
      <c r="B176" s="41"/>
      <c r="C176" s="245" t="s">
        <v>233</v>
      </c>
      <c r="D176" s="245" t="s">
        <v>154</v>
      </c>
      <c r="E176" s="246" t="s">
        <v>234</v>
      </c>
      <c r="F176" s="247" t="s">
        <v>235</v>
      </c>
      <c r="G176" s="248" t="s">
        <v>174</v>
      </c>
      <c r="H176" s="249">
        <v>2</v>
      </c>
      <c r="I176" s="250"/>
      <c r="J176" s="251">
        <f>ROUND(I176*H176,2)</f>
        <v>0</v>
      </c>
      <c r="K176" s="252"/>
      <c r="L176" s="43"/>
      <c r="M176" s="253" t="s">
        <v>1</v>
      </c>
      <c r="N176" s="254" t="s">
        <v>43</v>
      </c>
      <c r="O176" s="93"/>
      <c r="P176" s="255">
        <f>O176*H176</f>
        <v>0</v>
      </c>
      <c r="Q176" s="255">
        <v>0.00012</v>
      </c>
      <c r="R176" s="255">
        <f>Q176*H176</f>
        <v>0.00024000000000000001</v>
      </c>
      <c r="S176" s="255">
        <v>0</v>
      </c>
      <c r="T176" s="25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57" t="s">
        <v>222</v>
      </c>
      <c r="AT176" s="257" t="s">
        <v>154</v>
      </c>
      <c r="AU176" s="257" t="s">
        <v>88</v>
      </c>
      <c r="AY176" s="17" t="s">
        <v>151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7" t="s">
        <v>86</v>
      </c>
      <c r="BK176" s="145">
        <f>ROUND(I176*H176,2)</f>
        <v>0</v>
      </c>
      <c r="BL176" s="17" t="s">
        <v>222</v>
      </c>
      <c r="BM176" s="257" t="s">
        <v>236</v>
      </c>
    </row>
    <row r="177" s="2" customFormat="1">
      <c r="A177" s="40"/>
      <c r="B177" s="41"/>
      <c r="C177" s="42"/>
      <c r="D177" s="258" t="s">
        <v>160</v>
      </c>
      <c r="E177" s="42"/>
      <c r="F177" s="259" t="s">
        <v>237</v>
      </c>
      <c r="G177" s="42"/>
      <c r="H177" s="42"/>
      <c r="I177" s="214"/>
      <c r="J177" s="42"/>
      <c r="K177" s="42"/>
      <c r="L177" s="43"/>
      <c r="M177" s="260"/>
      <c r="N177" s="261"/>
      <c r="O177" s="93"/>
      <c r="P177" s="93"/>
      <c r="Q177" s="93"/>
      <c r="R177" s="93"/>
      <c r="S177" s="93"/>
      <c r="T177" s="94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7" t="s">
        <v>160</v>
      </c>
      <c r="AU177" s="17" t="s">
        <v>88</v>
      </c>
    </row>
    <row r="178" s="2" customFormat="1">
      <c r="A178" s="40"/>
      <c r="B178" s="41"/>
      <c r="C178" s="42"/>
      <c r="D178" s="262" t="s">
        <v>162</v>
      </c>
      <c r="E178" s="42"/>
      <c r="F178" s="263" t="s">
        <v>238</v>
      </c>
      <c r="G178" s="42"/>
      <c r="H178" s="42"/>
      <c r="I178" s="214"/>
      <c r="J178" s="42"/>
      <c r="K178" s="42"/>
      <c r="L178" s="43"/>
      <c r="M178" s="260"/>
      <c r="N178" s="261"/>
      <c r="O178" s="93"/>
      <c r="P178" s="93"/>
      <c r="Q178" s="93"/>
      <c r="R178" s="93"/>
      <c r="S178" s="93"/>
      <c r="T178" s="94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7" t="s">
        <v>162</v>
      </c>
      <c r="AU178" s="17" t="s">
        <v>88</v>
      </c>
    </row>
    <row r="179" s="2" customFormat="1" ht="21.75" customHeight="1">
      <c r="A179" s="40"/>
      <c r="B179" s="41"/>
      <c r="C179" s="264" t="s">
        <v>239</v>
      </c>
      <c r="D179" s="264" t="s">
        <v>164</v>
      </c>
      <c r="E179" s="265" t="s">
        <v>240</v>
      </c>
      <c r="F179" s="266" t="s">
        <v>241</v>
      </c>
      <c r="G179" s="267" t="s">
        <v>174</v>
      </c>
      <c r="H179" s="268">
        <v>2</v>
      </c>
      <c r="I179" s="269"/>
      <c r="J179" s="270">
        <f>ROUND(I179*H179,2)</f>
        <v>0</v>
      </c>
      <c r="K179" s="271"/>
      <c r="L179" s="272"/>
      <c r="M179" s="273" t="s">
        <v>1</v>
      </c>
      <c r="N179" s="274" t="s">
        <v>43</v>
      </c>
      <c r="O179" s="93"/>
      <c r="P179" s="255">
        <f>O179*H179</f>
        <v>0</v>
      </c>
      <c r="Q179" s="255">
        <v>5</v>
      </c>
      <c r="R179" s="255">
        <f>Q179*H179</f>
        <v>10</v>
      </c>
      <c r="S179" s="255">
        <v>0</v>
      </c>
      <c r="T179" s="25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57" t="s">
        <v>242</v>
      </c>
      <c r="AT179" s="257" t="s">
        <v>164</v>
      </c>
      <c r="AU179" s="257" t="s">
        <v>88</v>
      </c>
      <c r="AY179" s="17" t="s">
        <v>151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7" t="s">
        <v>86</v>
      </c>
      <c r="BK179" s="145">
        <f>ROUND(I179*H179,2)</f>
        <v>0</v>
      </c>
      <c r="BL179" s="17" t="s">
        <v>242</v>
      </c>
      <c r="BM179" s="257" t="s">
        <v>243</v>
      </c>
    </row>
    <row r="180" s="2" customFormat="1">
      <c r="A180" s="40"/>
      <c r="B180" s="41"/>
      <c r="C180" s="42"/>
      <c r="D180" s="258" t="s">
        <v>160</v>
      </c>
      <c r="E180" s="42"/>
      <c r="F180" s="259" t="s">
        <v>241</v>
      </c>
      <c r="G180" s="42"/>
      <c r="H180" s="42"/>
      <c r="I180" s="214"/>
      <c r="J180" s="42"/>
      <c r="K180" s="42"/>
      <c r="L180" s="43"/>
      <c r="M180" s="260"/>
      <c r="N180" s="261"/>
      <c r="O180" s="93"/>
      <c r="P180" s="93"/>
      <c r="Q180" s="93"/>
      <c r="R180" s="93"/>
      <c r="S180" s="93"/>
      <c r="T180" s="94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7" t="s">
        <v>160</v>
      </c>
      <c r="AU180" s="17" t="s">
        <v>88</v>
      </c>
    </row>
    <row r="181" s="2" customFormat="1" ht="33" customHeight="1">
      <c r="A181" s="40"/>
      <c r="B181" s="41"/>
      <c r="C181" s="245" t="s">
        <v>244</v>
      </c>
      <c r="D181" s="245" t="s">
        <v>154</v>
      </c>
      <c r="E181" s="246" t="s">
        <v>245</v>
      </c>
      <c r="F181" s="247" t="s">
        <v>246</v>
      </c>
      <c r="G181" s="248" t="s">
        <v>157</v>
      </c>
      <c r="H181" s="249">
        <v>24</v>
      </c>
      <c r="I181" s="250"/>
      <c r="J181" s="251">
        <f>ROUND(I181*H181,2)</f>
        <v>0</v>
      </c>
      <c r="K181" s="252"/>
      <c r="L181" s="43"/>
      <c r="M181" s="253" t="s">
        <v>1</v>
      </c>
      <c r="N181" s="254" t="s">
        <v>43</v>
      </c>
      <c r="O181" s="93"/>
      <c r="P181" s="255">
        <f>O181*H181</f>
        <v>0</v>
      </c>
      <c r="Q181" s="255">
        <v>0.00016000000000000001</v>
      </c>
      <c r="R181" s="255">
        <f>Q181*H181</f>
        <v>0.0038400000000000005</v>
      </c>
      <c r="S181" s="255">
        <v>0</v>
      </c>
      <c r="T181" s="25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57" t="s">
        <v>222</v>
      </c>
      <c r="AT181" s="257" t="s">
        <v>154</v>
      </c>
      <c r="AU181" s="257" t="s">
        <v>88</v>
      </c>
      <c r="AY181" s="17" t="s">
        <v>151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86</v>
      </c>
      <c r="BK181" s="145">
        <f>ROUND(I181*H181,2)</f>
        <v>0</v>
      </c>
      <c r="BL181" s="17" t="s">
        <v>222</v>
      </c>
      <c r="BM181" s="257" t="s">
        <v>247</v>
      </c>
    </row>
    <row r="182" s="2" customFormat="1">
      <c r="A182" s="40"/>
      <c r="B182" s="41"/>
      <c r="C182" s="42"/>
      <c r="D182" s="258" t="s">
        <v>160</v>
      </c>
      <c r="E182" s="42"/>
      <c r="F182" s="259" t="s">
        <v>248</v>
      </c>
      <c r="G182" s="42"/>
      <c r="H182" s="42"/>
      <c r="I182" s="214"/>
      <c r="J182" s="42"/>
      <c r="K182" s="42"/>
      <c r="L182" s="43"/>
      <c r="M182" s="260"/>
      <c r="N182" s="261"/>
      <c r="O182" s="93"/>
      <c r="P182" s="93"/>
      <c r="Q182" s="93"/>
      <c r="R182" s="93"/>
      <c r="S182" s="93"/>
      <c r="T182" s="94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7" t="s">
        <v>160</v>
      </c>
      <c r="AU182" s="17" t="s">
        <v>88</v>
      </c>
    </row>
    <row r="183" s="2" customFormat="1">
      <c r="A183" s="40"/>
      <c r="B183" s="41"/>
      <c r="C183" s="42"/>
      <c r="D183" s="262" t="s">
        <v>162</v>
      </c>
      <c r="E183" s="42"/>
      <c r="F183" s="263" t="s">
        <v>249</v>
      </c>
      <c r="G183" s="42"/>
      <c r="H183" s="42"/>
      <c r="I183" s="214"/>
      <c r="J183" s="42"/>
      <c r="K183" s="42"/>
      <c r="L183" s="43"/>
      <c r="M183" s="260"/>
      <c r="N183" s="261"/>
      <c r="O183" s="93"/>
      <c r="P183" s="93"/>
      <c r="Q183" s="93"/>
      <c r="R183" s="93"/>
      <c r="S183" s="93"/>
      <c r="T183" s="94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7" t="s">
        <v>162</v>
      </c>
      <c r="AU183" s="17" t="s">
        <v>88</v>
      </c>
    </row>
    <row r="184" s="13" customFormat="1">
      <c r="A184" s="13"/>
      <c r="B184" s="275"/>
      <c r="C184" s="276"/>
      <c r="D184" s="258" t="s">
        <v>169</v>
      </c>
      <c r="E184" s="285" t="s">
        <v>1</v>
      </c>
      <c r="F184" s="277" t="s">
        <v>250</v>
      </c>
      <c r="G184" s="276"/>
      <c r="H184" s="278">
        <v>24</v>
      </c>
      <c r="I184" s="279"/>
      <c r="J184" s="276"/>
      <c r="K184" s="276"/>
      <c r="L184" s="280"/>
      <c r="M184" s="281"/>
      <c r="N184" s="282"/>
      <c r="O184" s="282"/>
      <c r="P184" s="282"/>
      <c r="Q184" s="282"/>
      <c r="R184" s="282"/>
      <c r="S184" s="282"/>
      <c r="T184" s="28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84" t="s">
        <v>169</v>
      </c>
      <c r="AU184" s="284" t="s">
        <v>88</v>
      </c>
      <c r="AV184" s="13" t="s">
        <v>88</v>
      </c>
      <c r="AW184" s="13" t="s">
        <v>32</v>
      </c>
      <c r="AX184" s="13" t="s">
        <v>86</v>
      </c>
      <c r="AY184" s="284" t="s">
        <v>151</v>
      </c>
    </row>
    <row r="185" s="2" customFormat="1" ht="24.15" customHeight="1">
      <c r="A185" s="40"/>
      <c r="B185" s="41"/>
      <c r="C185" s="264" t="s">
        <v>158</v>
      </c>
      <c r="D185" s="264" t="s">
        <v>164</v>
      </c>
      <c r="E185" s="265" t="s">
        <v>251</v>
      </c>
      <c r="F185" s="266" t="s">
        <v>252</v>
      </c>
      <c r="G185" s="267" t="s">
        <v>157</v>
      </c>
      <c r="H185" s="268">
        <v>25.199999999999999</v>
      </c>
      <c r="I185" s="269"/>
      <c r="J185" s="270">
        <f>ROUND(I185*H185,2)</f>
        <v>0</v>
      </c>
      <c r="K185" s="271"/>
      <c r="L185" s="272"/>
      <c r="M185" s="273" t="s">
        <v>1</v>
      </c>
      <c r="N185" s="274" t="s">
        <v>43</v>
      </c>
      <c r="O185" s="93"/>
      <c r="P185" s="255">
        <f>O185*H185</f>
        <v>0</v>
      </c>
      <c r="Q185" s="255">
        <v>0.0061900000000000002</v>
      </c>
      <c r="R185" s="255">
        <f>Q185*H185</f>
        <v>0.15598799999999999</v>
      </c>
      <c r="S185" s="255">
        <v>0</v>
      </c>
      <c r="T185" s="25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57" t="s">
        <v>242</v>
      </c>
      <c r="AT185" s="257" t="s">
        <v>164</v>
      </c>
      <c r="AU185" s="257" t="s">
        <v>88</v>
      </c>
      <c r="AY185" s="17" t="s">
        <v>151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7" t="s">
        <v>86</v>
      </c>
      <c r="BK185" s="145">
        <f>ROUND(I185*H185,2)</f>
        <v>0</v>
      </c>
      <c r="BL185" s="17" t="s">
        <v>242</v>
      </c>
      <c r="BM185" s="257" t="s">
        <v>253</v>
      </c>
    </row>
    <row r="186" s="2" customFormat="1">
      <c r="A186" s="40"/>
      <c r="B186" s="41"/>
      <c r="C186" s="42"/>
      <c r="D186" s="258" t="s">
        <v>160</v>
      </c>
      <c r="E186" s="42"/>
      <c r="F186" s="259" t="s">
        <v>252</v>
      </c>
      <c r="G186" s="42"/>
      <c r="H186" s="42"/>
      <c r="I186" s="214"/>
      <c r="J186" s="42"/>
      <c r="K186" s="42"/>
      <c r="L186" s="43"/>
      <c r="M186" s="260"/>
      <c r="N186" s="261"/>
      <c r="O186" s="93"/>
      <c r="P186" s="93"/>
      <c r="Q186" s="93"/>
      <c r="R186" s="93"/>
      <c r="S186" s="93"/>
      <c r="T186" s="94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7" t="s">
        <v>160</v>
      </c>
      <c r="AU186" s="17" t="s">
        <v>88</v>
      </c>
    </row>
    <row r="187" s="13" customFormat="1">
      <c r="A187" s="13"/>
      <c r="B187" s="275"/>
      <c r="C187" s="276"/>
      <c r="D187" s="258" t="s">
        <v>169</v>
      </c>
      <c r="E187" s="276"/>
      <c r="F187" s="277" t="s">
        <v>254</v>
      </c>
      <c r="G187" s="276"/>
      <c r="H187" s="278">
        <v>25.199999999999999</v>
      </c>
      <c r="I187" s="279"/>
      <c r="J187" s="276"/>
      <c r="K187" s="276"/>
      <c r="L187" s="280"/>
      <c r="M187" s="281"/>
      <c r="N187" s="282"/>
      <c r="O187" s="282"/>
      <c r="P187" s="282"/>
      <c r="Q187" s="282"/>
      <c r="R187" s="282"/>
      <c r="S187" s="282"/>
      <c r="T187" s="28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84" t="s">
        <v>169</v>
      </c>
      <c r="AU187" s="284" t="s">
        <v>88</v>
      </c>
      <c r="AV187" s="13" t="s">
        <v>88</v>
      </c>
      <c r="AW187" s="13" t="s">
        <v>4</v>
      </c>
      <c r="AX187" s="13" t="s">
        <v>86</v>
      </c>
      <c r="AY187" s="284" t="s">
        <v>151</v>
      </c>
    </row>
    <row r="188" s="2" customFormat="1" ht="33" customHeight="1">
      <c r="A188" s="40"/>
      <c r="B188" s="41"/>
      <c r="C188" s="245" t="s">
        <v>255</v>
      </c>
      <c r="D188" s="245" t="s">
        <v>154</v>
      </c>
      <c r="E188" s="246" t="s">
        <v>256</v>
      </c>
      <c r="F188" s="247" t="s">
        <v>257</v>
      </c>
      <c r="G188" s="248" t="s">
        <v>157</v>
      </c>
      <c r="H188" s="249">
        <v>120</v>
      </c>
      <c r="I188" s="250"/>
      <c r="J188" s="251">
        <f>ROUND(I188*H188,2)</f>
        <v>0</v>
      </c>
      <c r="K188" s="252"/>
      <c r="L188" s="43"/>
      <c r="M188" s="253" t="s">
        <v>1</v>
      </c>
      <c r="N188" s="254" t="s">
        <v>43</v>
      </c>
      <c r="O188" s="93"/>
      <c r="P188" s="255">
        <f>O188*H188</f>
        <v>0</v>
      </c>
      <c r="Q188" s="255">
        <v>5.0000000000000002E-05</v>
      </c>
      <c r="R188" s="255">
        <f>Q188*H188</f>
        <v>0.0060000000000000001</v>
      </c>
      <c r="S188" s="255">
        <v>0</v>
      </c>
      <c r="T188" s="25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57" t="s">
        <v>222</v>
      </c>
      <c r="AT188" s="257" t="s">
        <v>154</v>
      </c>
      <c r="AU188" s="257" t="s">
        <v>88</v>
      </c>
      <c r="AY188" s="17" t="s">
        <v>151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7" t="s">
        <v>86</v>
      </c>
      <c r="BK188" s="145">
        <f>ROUND(I188*H188,2)</f>
        <v>0</v>
      </c>
      <c r="BL188" s="17" t="s">
        <v>222</v>
      </c>
      <c r="BM188" s="257" t="s">
        <v>258</v>
      </c>
    </row>
    <row r="189" s="2" customFormat="1">
      <c r="A189" s="40"/>
      <c r="B189" s="41"/>
      <c r="C189" s="42"/>
      <c r="D189" s="258" t="s">
        <v>160</v>
      </c>
      <c r="E189" s="42"/>
      <c r="F189" s="259" t="s">
        <v>259</v>
      </c>
      <c r="G189" s="42"/>
      <c r="H189" s="42"/>
      <c r="I189" s="214"/>
      <c r="J189" s="42"/>
      <c r="K189" s="42"/>
      <c r="L189" s="43"/>
      <c r="M189" s="260"/>
      <c r="N189" s="261"/>
      <c r="O189" s="93"/>
      <c r="P189" s="93"/>
      <c r="Q189" s="93"/>
      <c r="R189" s="93"/>
      <c r="S189" s="93"/>
      <c r="T189" s="94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7" t="s">
        <v>160</v>
      </c>
      <c r="AU189" s="17" t="s">
        <v>88</v>
      </c>
    </row>
    <row r="190" s="2" customFormat="1">
      <c r="A190" s="40"/>
      <c r="B190" s="41"/>
      <c r="C190" s="42"/>
      <c r="D190" s="262" t="s">
        <v>162</v>
      </c>
      <c r="E190" s="42"/>
      <c r="F190" s="263" t="s">
        <v>260</v>
      </c>
      <c r="G190" s="42"/>
      <c r="H190" s="42"/>
      <c r="I190" s="214"/>
      <c r="J190" s="42"/>
      <c r="K190" s="42"/>
      <c r="L190" s="43"/>
      <c r="M190" s="260"/>
      <c r="N190" s="261"/>
      <c r="O190" s="93"/>
      <c r="P190" s="93"/>
      <c r="Q190" s="93"/>
      <c r="R190" s="93"/>
      <c r="S190" s="93"/>
      <c r="T190" s="94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7" t="s">
        <v>162</v>
      </c>
      <c r="AU190" s="17" t="s">
        <v>88</v>
      </c>
    </row>
    <row r="191" s="13" customFormat="1">
      <c r="A191" s="13"/>
      <c r="B191" s="275"/>
      <c r="C191" s="276"/>
      <c r="D191" s="258" t="s">
        <v>169</v>
      </c>
      <c r="E191" s="285" t="s">
        <v>1</v>
      </c>
      <c r="F191" s="277" t="s">
        <v>261</v>
      </c>
      <c r="G191" s="276"/>
      <c r="H191" s="278">
        <v>120</v>
      </c>
      <c r="I191" s="279"/>
      <c r="J191" s="276"/>
      <c r="K191" s="276"/>
      <c r="L191" s="280"/>
      <c r="M191" s="281"/>
      <c r="N191" s="282"/>
      <c r="O191" s="282"/>
      <c r="P191" s="282"/>
      <c r="Q191" s="282"/>
      <c r="R191" s="282"/>
      <c r="S191" s="282"/>
      <c r="T191" s="28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84" t="s">
        <v>169</v>
      </c>
      <c r="AU191" s="284" t="s">
        <v>88</v>
      </c>
      <c r="AV191" s="13" t="s">
        <v>88</v>
      </c>
      <c r="AW191" s="13" t="s">
        <v>32</v>
      </c>
      <c r="AX191" s="13" t="s">
        <v>86</v>
      </c>
      <c r="AY191" s="284" t="s">
        <v>151</v>
      </c>
    </row>
    <row r="192" s="2" customFormat="1" ht="24.15" customHeight="1">
      <c r="A192" s="40"/>
      <c r="B192" s="41"/>
      <c r="C192" s="264" t="s">
        <v>262</v>
      </c>
      <c r="D192" s="264" t="s">
        <v>164</v>
      </c>
      <c r="E192" s="265" t="s">
        <v>263</v>
      </c>
      <c r="F192" s="266" t="s">
        <v>264</v>
      </c>
      <c r="G192" s="267" t="s">
        <v>157</v>
      </c>
      <c r="H192" s="268">
        <v>126</v>
      </c>
      <c r="I192" s="269"/>
      <c r="J192" s="270">
        <f>ROUND(I192*H192,2)</f>
        <v>0</v>
      </c>
      <c r="K192" s="271"/>
      <c r="L192" s="272"/>
      <c r="M192" s="273" t="s">
        <v>1</v>
      </c>
      <c r="N192" s="274" t="s">
        <v>43</v>
      </c>
      <c r="O192" s="93"/>
      <c r="P192" s="255">
        <f>O192*H192</f>
        <v>0</v>
      </c>
      <c r="Q192" s="255">
        <v>0.014710000000000001</v>
      </c>
      <c r="R192" s="255">
        <f>Q192*H192</f>
        <v>1.8534600000000001</v>
      </c>
      <c r="S192" s="255">
        <v>0</v>
      </c>
      <c r="T192" s="25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57" t="s">
        <v>242</v>
      </c>
      <c r="AT192" s="257" t="s">
        <v>164</v>
      </c>
      <c r="AU192" s="257" t="s">
        <v>88</v>
      </c>
      <c r="AY192" s="17" t="s">
        <v>151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86</v>
      </c>
      <c r="BK192" s="145">
        <f>ROUND(I192*H192,2)</f>
        <v>0</v>
      </c>
      <c r="BL192" s="17" t="s">
        <v>242</v>
      </c>
      <c r="BM192" s="257" t="s">
        <v>265</v>
      </c>
    </row>
    <row r="193" s="2" customFormat="1">
      <c r="A193" s="40"/>
      <c r="B193" s="41"/>
      <c r="C193" s="42"/>
      <c r="D193" s="258" t="s">
        <v>160</v>
      </c>
      <c r="E193" s="42"/>
      <c r="F193" s="259" t="s">
        <v>264</v>
      </c>
      <c r="G193" s="42"/>
      <c r="H193" s="42"/>
      <c r="I193" s="214"/>
      <c r="J193" s="42"/>
      <c r="K193" s="42"/>
      <c r="L193" s="43"/>
      <c r="M193" s="260"/>
      <c r="N193" s="261"/>
      <c r="O193" s="93"/>
      <c r="P193" s="93"/>
      <c r="Q193" s="93"/>
      <c r="R193" s="93"/>
      <c r="S193" s="93"/>
      <c r="T193" s="94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7" t="s">
        <v>160</v>
      </c>
      <c r="AU193" s="17" t="s">
        <v>88</v>
      </c>
    </row>
    <row r="194" s="13" customFormat="1">
      <c r="A194" s="13"/>
      <c r="B194" s="275"/>
      <c r="C194" s="276"/>
      <c r="D194" s="258" t="s">
        <v>169</v>
      </c>
      <c r="E194" s="276"/>
      <c r="F194" s="277" t="s">
        <v>266</v>
      </c>
      <c r="G194" s="276"/>
      <c r="H194" s="278">
        <v>126</v>
      </c>
      <c r="I194" s="279"/>
      <c r="J194" s="276"/>
      <c r="K194" s="276"/>
      <c r="L194" s="280"/>
      <c r="M194" s="281"/>
      <c r="N194" s="282"/>
      <c r="O194" s="282"/>
      <c r="P194" s="282"/>
      <c r="Q194" s="282"/>
      <c r="R194" s="282"/>
      <c r="S194" s="282"/>
      <c r="T194" s="28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84" t="s">
        <v>169</v>
      </c>
      <c r="AU194" s="284" t="s">
        <v>88</v>
      </c>
      <c r="AV194" s="13" t="s">
        <v>88</v>
      </c>
      <c r="AW194" s="13" t="s">
        <v>4</v>
      </c>
      <c r="AX194" s="13" t="s">
        <v>86</v>
      </c>
      <c r="AY194" s="284" t="s">
        <v>151</v>
      </c>
    </row>
    <row r="195" s="2" customFormat="1" ht="37.8" customHeight="1">
      <c r="A195" s="40"/>
      <c r="B195" s="41"/>
      <c r="C195" s="245" t="s">
        <v>267</v>
      </c>
      <c r="D195" s="245" t="s">
        <v>154</v>
      </c>
      <c r="E195" s="246" t="s">
        <v>268</v>
      </c>
      <c r="F195" s="247" t="s">
        <v>269</v>
      </c>
      <c r="G195" s="248" t="s">
        <v>174</v>
      </c>
      <c r="H195" s="249">
        <v>4</v>
      </c>
      <c r="I195" s="250"/>
      <c r="J195" s="251">
        <f>ROUND(I195*H195,2)</f>
        <v>0</v>
      </c>
      <c r="K195" s="252"/>
      <c r="L195" s="43"/>
      <c r="M195" s="253" t="s">
        <v>1</v>
      </c>
      <c r="N195" s="254" t="s">
        <v>43</v>
      </c>
      <c r="O195" s="93"/>
      <c r="P195" s="255">
        <f>O195*H195</f>
        <v>0</v>
      </c>
      <c r="Q195" s="255">
        <v>0.00021000000000000001</v>
      </c>
      <c r="R195" s="255">
        <f>Q195*H195</f>
        <v>0.00084000000000000003</v>
      </c>
      <c r="S195" s="255">
        <v>0</v>
      </c>
      <c r="T195" s="25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57" t="s">
        <v>222</v>
      </c>
      <c r="AT195" s="257" t="s">
        <v>154</v>
      </c>
      <c r="AU195" s="257" t="s">
        <v>88</v>
      </c>
      <c r="AY195" s="17" t="s">
        <v>151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7" t="s">
        <v>86</v>
      </c>
      <c r="BK195" s="145">
        <f>ROUND(I195*H195,2)</f>
        <v>0</v>
      </c>
      <c r="BL195" s="17" t="s">
        <v>222</v>
      </c>
      <c r="BM195" s="257" t="s">
        <v>270</v>
      </c>
    </row>
    <row r="196" s="2" customFormat="1">
      <c r="A196" s="40"/>
      <c r="B196" s="41"/>
      <c r="C196" s="42"/>
      <c r="D196" s="258" t="s">
        <v>160</v>
      </c>
      <c r="E196" s="42"/>
      <c r="F196" s="259" t="s">
        <v>271</v>
      </c>
      <c r="G196" s="42"/>
      <c r="H196" s="42"/>
      <c r="I196" s="214"/>
      <c r="J196" s="42"/>
      <c r="K196" s="42"/>
      <c r="L196" s="43"/>
      <c r="M196" s="260"/>
      <c r="N196" s="261"/>
      <c r="O196" s="93"/>
      <c r="P196" s="93"/>
      <c r="Q196" s="93"/>
      <c r="R196" s="93"/>
      <c r="S196" s="93"/>
      <c r="T196" s="94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7" t="s">
        <v>160</v>
      </c>
      <c r="AU196" s="17" t="s">
        <v>88</v>
      </c>
    </row>
    <row r="197" s="2" customFormat="1">
      <c r="A197" s="40"/>
      <c r="B197" s="41"/>
      <c r="C197" s="42"/>
      <c r="D197" s="262" t="s">
        <v>162</v>
      </c>
      <c r="E197" s="42"/>
      <c r="F197" s="263" t="s">
        <v>272</v>
      </c>
      <c r="G197" s="42"/>
      <c r="H197" s="42"/>
      <c r="I197" s="214"/>
      <c r="J197" s="42"/>
      <c r="K197" s="42"/>
      <c r="L197" s="43"/>
      <c r="M197" s="260"/>
      <c r="N197" s="261"/>
      <c r="O197" s="93"/>
      <c r="P197" s="93"/>
      <c r="Q197" s="93"/>
      <c r="R197" s="93"/>
      <c r="S197" s="93"/>
      <c r="T197" s="94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7" t="s">
        <v>162</v>
      </c>
      <c r="AU197" s="17" t="s">
        <v>88</v>
      </c>
    </row>
    <row r="198" s="2" customFormat="1" ht="24.15" customHeight="1">
      <c r="A198" s="40"/>
      <c r="B198" s="41"/>
      <c r="C198" s="264" t="s">
        <v>273</v>
      </c>
      <c r="D198" s="264" t="s">
        <v>164</v>
      </c>
      <c r="E198" s="265" t="s">
        <v>274</v>
      </c>
      <c r="F198" s="266" t="s">
        <v>275</v>
      </c>
      <c r="G198" s="267" t="s">
        <v>174</v>
      </c>
      <c r="H198" s="268">
        <v>4</v>
      </c>
      <c r="I198" s="269"/>
      <c r="J198" s="270">
        <f>ROUND(I198*H198,2)</f>
        <v>0</v>
      </c>
      <c r="K198" s="271"/>
      <c r="L198" s="272"/>
      <c r="M198" s="273" t="s">
        <v>1</v>
      </c>
      <c r="N198" s="274" t="s">
        <v>43</v>
      </c>
      <c r="O198" s="93"/>
      <c r="P198" s="255">
        <f>O198*H198</f>
        <v>0</v>
      </c>
      <c r="Q198" s="255">
        <v>0.012999999999999999</v>
      </c>
      <c r="R198" s="255">
        <f>Q198*H198</f>
        <v>0.051999999999999998</v>
      </c>
      <c r="S198" s="255">
        <v>0</v>
      </c>
      <c r="T198" s="25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57" t="s">
        <v>242</v>
      </c>
      <c r="AT198" s="257" t="s">
        <v>164</v>
      </c>
      <c r="AU198" s="257" t="s">
        <v>88</v>
      </c>
      <c r="AY198" s="17" t="s">
        <v>151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7" t="s">
        <v>86</v>
      </c>
      <c r="BK198" s="145">
        <f>ROUND(I198*H198,2)</f>
        <v>0</v>
      </c>
      <c r="BL198" s="17" t="s">
        <v>242</v>
      </c>
      <c r="BM198" s="257" t="s">
        <v>276</v>
      </c>
    </row>
    <row r="199" s="2" customFormat="1">
      <c r="A199" s="40"/>
      <c r="B199" s="41"/>
      <c r="C199" s="42"/>
      <c r="D199" s="258" t="s">
        <v>160</v>
      </c>
      <c r="E199" s="42"/>
      <c r="F199" s="259" t="s">
        <v>275</v>
      </c>
      <c r="G199" s="42"/>
      <c r="H199" s="42"/>
      <c r="I199" s="214"/>
      <c r="J199" s="42"/>
      <c r="K199" s="42"/>
      <c r="L199" s="43"/>
      <c r="M199" s="260"/>
      <c r="N199" s="261"/>
      <c r="O199" s="93"/>
      <c r="P199" s="93"/>
      <c r="Q199" s="93"/>
      <c r="R199" s="93"/>
      <c r="S199" s="93"/>
      <c r="T199" s="94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7" t="s">
        <v>160</v>
      </c>
      <c r="AU199" s="17" t="s">
        <v>88</v>
      </c>
    </row>
    <row r="200" s="2" customFormat="1" ht="37.8" customHeight="1">
      <c r="A200" s="40"/>
      <c r="B200" s="41"/>
      <c r="C200" s="245" t="s">
        <v>7</v>
      </c>
      <c r="D200" s="245" t="s">
        <v>154</v>
      </c>
      <c r="E200" s="246" t="s">
        <v>277</v>
      </c>
      <c r="F200" s="247" t="s">
        <v>278</v>
      </c>
      <c r="G200" s="248" t="s">
        <v>174</v>
      </c>
      <c r="H200" s="249">
        <v>4</v>
      </c>
      <c r="I200" s="250"/>
      <c r="J200" s="251">
        <f>ROUND(I200*H200,2)</f>
        <v>0</v>
      </c>
      <c r="K200" s="252"/>
      <c r="L200" s="43"/>
      <c r="M200" s="253" t="s">
        <v>1</v>
      </c>
      <c r="N200" s="254" t="s">
        <v>43</v>
      </c>
      <c r="O200" s="93"/>
      <c r="P200" s="255">
        <f>O200*H200</f>
        <v>0</v>
      </c>
      <c r="Q200" s="255">
        <v>0.00025999999999999998</v>
      </c>
      <c r="R200" s="255">
        <f>Q200*H200</f>
        <v>0.0010399999999999999</v>
      </c>
      <c r="S200" s="255">
        <v>0</v>
      </c>
      <c r="T200" s="25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57" t="s">
        <v>222</v>
      </c>
      <c r="AT200" s="257" t="s">
        <v>154</v>
      </c>
      <c r="AU200" s="257" t="s">
        <v>88</v>
      </c>
      <c r="AY200" s="17" t="s">
        <v>151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86</v>
      </c>
      <c r="BK200" s="145">
        <f>ROUND(I200*H200,2)</f>
        <v>0</v>
      </c>
      <c r="BL200" s="17" t="s">
        <v>222</v>
      </c>
      <c r="BM200" s="257" t="s">
        <v>279</v>
      </c>
    </row>
    <row r="201" s="2" customFormat="1">
      <c r="A201" s="40"/>
      <c r="B201" s="41"/>
      <c r="C201" s="42"/>
      <c r="D201" s="258" t="s">
        <v>160</v>
      </c>
      <c r="E201" s="42"/>
      <c r="F201" s="259" t="s">
        <v>280</v>
      </c>
      <c r="G201" s="42"/>
      <c r="H201" s="42"/>
      <c r="I201" s="214"/>
      <c r="J201" s="42"/>
      <c r="K201" s="42"/>
      <c r="L201" s="43"/>
      <c r="M201" s="260"/>
      <c r="N201" s="261"/>
      <c r="O201" s="93"/>
      <c r="P201" s="93"/>
      <c r="Q201" s="93"/>
      <c r="R201" s="93"/>
      <c r="S201" s="93"/>
      <c r="T201" s="94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7" t="s">
        <v>160</v>
      </c>
      <c r="AU201" s="17" t="s">
        <v>88</v>
      </c>
    </row>
    <row r="202" s="2" customFormat="1">
      <c r="A202" s="40"/>
      <c r="B202" s="41"/>
      <c r="C202" s="42"/>
      <c r="D202" s="262" t="s">
        <v>162</v>
      </c>
      <c r="E202" s="42"/>
      <c r="F202" s="263" t="s">
        <v>281</v>
      </c>
      <c r="G202" s="42"/>
      <c r="H202" s="42"/>
      <c r="I202" s="214"/>
      <c r="J202" s="42"/>
      <c r="K202" s="42"/>
      <c r="L202" s="43"/>
      <c r="M202" s="260"/>
      <c r="N202" s="261"/>
      <c r="O202" s="93"/>
      <c r="P202" s="93"/>
      <c r="Q202" s="93"/>
      <c r="R202" s="93"/>
      <c r="S202" s="93"/>
      <c r="T202" s="94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7" t="s">
        <v>162</v>
      </c>
      <c r="AU202" s="17" t="s">
        <v>88</v>
      </c>
    </row>
    <row r="203" s="2" customFormat="1" ht="24.15" customHeight="1">
      <c r="A203" s="40"/>
      <c r="B203" s="41"/>
      <c r="C203" s="264" t="s">
        <v>282</v>
      </c>
      <c r="D203" s="264" t="s">
        <v>164</v>
      </c>
      <c r="E203" s="265" t="s">
        <v>283</v>
      </c>
      <c r="F203" s="266" t="s">
        <v>284</v>
      </c>
      <c r="G203" s="267" t="s">
        <v>174</v>
      </c>
      <c r="H203" s="268">
        <v>2</v>
      </c>
      <c r="I203" s="269"/>
      <c r="J203" s="270">
        <f>ROUND(I203*H203,2)</f>
        <v>0</v>
      </c>
      <c r="K203" s="271"/>
      <c r="L203" s="272"/>
      <c r="M203" s="273" t="s">
        <v>1</v>
      </c>
      <c r="N203" s="274" t="s">
        <v>43</v>
      </c>
      <c r="O203" s="93"/>
      <c r="P203" s="255">
        <f>O203*H203</f>
        <v>0</v>
      </c>
      <c r="Q203" s="255">
        <v>0.029000000000000001</v>
      </c>
      <c r="R203" s="255">
        <f>Q203*H203</f>
        <v>0.058000000000000003</v>
      </c>
      <c r="S203" s="255">
        <v>0</v>
      </c>
      <c r="T203" s="25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57" t="s">
        <v>242</v>
      </c>
      <c r="AT203" s="257" t="s">
        <v>164</v>
      </c>
      <c r="AU203" s="257" t="s">
        <v>88</v>
      </c>
      <c r="AY203" s="17" t="s">
        <v>151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86</v>
      </c>
      <c r="BK203" s="145">
        <f>ROUND(I203*H203,2)</f>
        <v>0</v>
      </c>
      <c r="BL203" s="17" t="s">
        <v>242</v>
      </c>
      <c r="BM203" s="257" t="s">
        <v>285</v>
      </c>
    </row>
    <row r="204" s="2" customFormat="1">
      <c r="A204" s="40"/>
      <c r="B204" s="41"/>
      <c r="C204" s="42"/>
      <c r="D204" s="258" t="s">
        <v>160</v>
      </c>
      <c r="E204" s="42"/>
      <c r="F204" s="259" t="s">
        <v>284</v>
      </c>
      <c r="G204" s="42"/>
      <c r="H204" s="42"/>
      <c r="I204" s="214"/>
      <c r="J204" s="42"/>
      <c r="K204" s="42"/>
      <c r="L204" s="43"/>
      <c r="M204" s="260"/>
      <c r="N204" s="261"/>
      <c r="O204" s="93"/>
      <c r="P204" s="93"/>
      <c r="Q204" s="93"/>
      <c r="R204" s="93"/>
      <c r="S204" s="93"/>
      <c r="T204" s="94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7" t="s">
        <v>160</v>
      </c>
      <c r="AU204" s="17" t="s">
        <v>88</v>
      </c>
    </row>
    <row r="205" s="2" customFormat="1" ht="24.15" customHeight="1">
      <c r="A205" s="40"/>
      <c r="B205" s="41"/>
      <c r="C205" s="264" t="s">
        <v>286</v>
      </c>
      <c r="D205" s="264" t="s">
        <v>164</v>
      </c>
      <c r="E205" s="265" t="s">
        <v>287</v>
      </c>
      <c r="F205" s="266" t="s">
        <v>288</v>
      </c>
      <c r="G205" s="267" t="s">
        <v>174</v>
      </c>
      <c r="H205" s="268">
        <v>2</v>
      </c>
      <c r="I205" s="269"/>
      <c r="J205" s="270">
        <f>ROUND(I205*H205,2)</f>
        <v>0</v>
      </c>
      <c r="K205" s="271"/>
      <c r="L205" s="272"/>
      <c r="M205" s="273" t="s">
        <v>1</v>
      </c>
      <c r="N205" s="274" t="s">
        <v>43</v>
      </c>
      <c r="O205" s="93"/>
      <c r="P205" s="255">
        <f>O205*H205</f>
        <v>0</v>
      </c>
      <c r="Q205" s="255">
        <v>0.026329999999999999</v>
      </c>
      <c r="R205" s="255">
        <f>Q205*H205</f>
        <v>0.052659999999999998</v>
      </c>
      <c r="S205" s="255">
        <v>0</v>
      </c>
      <c r="T205" s="25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57" t="s">
        <v>242</v>
      </c>
      <c r="AT205" s="257" t="s">
        <v>164</v>
      </c>
      <c r="AU205" s="257" t="s">
        <v>88</v>
      </c>
      <c r="AY205" s="17" t="s">
        <v>151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7" t="s">
        <v>86</v>
      </c>
      <c r="BK205" s="145">
        <f>ROUND(I205*H205,2)</f>
        <v>0</v>
      </c>
      <c r="BL205" s="17" t="s">
        <v>242</v>
      </c>
      <c r="BM205" s="257" t="s">
        <v>289</v>
      </c>
    </row>
    <row r="206" s="2" customFormat="1">
      <c r="A206" s="40"/>
      <c r="B206" s="41"/>
      <c r="C206" s="42"/>
      <c r="D206" s="258" t="s">
        <v>160</v>
      </c>
      <c r="E206" s="42"/>
      <c r="F206" s="259" t="s">
        <v>288</v>
      </c>
      <c r="G206" s="42"/>
      <c r="H206" s="42"/>
      <c r="I206" s="214"/>
      <c r="J206" s="42"/>
      <c r="K206" s="42"/>
      <c r="L206" s="43"/>
      <c r="M206" s="260"/>
      <c r="N206" s="261"/>
      <c r="O206" s="93"/>
      <c r="P206" s="93"/>
      <c r="Q206" s="93"/>
      <c r="R206" s="93"/>
      <c r="S206" s="93"/>
      <c r="T206" s="94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7" t="s">
        <v>160</v>
      </c>
      <c r="AU206" s="17" t="s">
        <v>88</v>
      </c>
    </row>
    <row r="207" s="2" customFormat="1" ht="37.8" customHeight="1">
      <c r="A207" s="40"/>
      <c r="B207" s="41"/>
      <c r="C207" s="245" t="s">
        <v>290</v>
      </c>
      <c r="D207" s="245" t="s">
        <v>154</v>
      </c>
      <c r="E207" s="246" t="s">
        <v>291</v>
      </c>
      <c r="F207" s="247" t="s">
        <v>292</v>
      </c>
      <c r="G207" s="248" t="s">
        <v>174</v>
      </c>
      <c r="H207" s="249">
        <v>8</v>
      </c>
      <c r="I207" s="250"/>
      <c r="J207" s="251">
        <f>ROUND(I207*H207,2)</f>
        <v>0</v>
      </c>
      <c r="K207" s="252"/>
      <c r="L207" s="43"/>
      <c r="M207" s="253" t="s">
        <v>1</v>
      </c>
      <c r="N207" s="254" t="s">
        <v>43</v>
      </c>
      <c r="O207" s="93"/>
      <c r="P207" s="255">
        <f>O207*H207</f>
        <v>0</v>
      </c>
      <c r="Q207" s="255">
        <v>0.0028</v>
      </c>
      <c r="R207" s="255">
        <f>Q207*H207</f>
        <v>0.0224</v>
      </c>
      <c r="S207" s="255">
        <v>0</v>
      </c>
      <c r="T207" s="25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57" t="s">
        <v>222</v>
      </c>
      <c r="AT207" s="257" t="s">
        <v>154</v>
      </c>
      <c r="AU207" s="257" t="s">
        <v>88</v>
      </c>
      <c r="AY207" s="17" t="s">
        <v>151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86</v>
      </c>
      <c r="BK207" s="145">
        <f>ROUND(I207*H207,2)</f>
        <v>0</v>
      </c>
      <c r="BL207" s="17" t="s">
        <v>222</v>
      </c>
      <c r="BM207" s="257" t="s">
        <v>293</v>
      </c>
    </row>
    <row r="208" s="2" customFormat="1">
      <c r="A208" s="40"/>
      <c r="B208" s="41"/>
      <c r="C208" s="42"/>
      <c r="D208" s="258" t="s">
        <v>160</v>
      </c>
      <c r="E208" s="42"/>
      <c r="F208" s="259" t="s">
        <v>294</v>
      </c>
      <c r="G208" s="42"/>
      <c r="H208" s="42"/>
      <c r="I208" s="214"/>
      <c r="J208" s="42"/>
      <c r="K208" s="42"/>
      <c r="L208" s="43"/>
      <c r="M208" s="260"/>
      <c r="N208" s="261"/>
      <c r="O208" s="93"/>
      <c r="P208" s="93"/>
      <c r="Q208" s="93"/>
      <c r="R208" s="93"/>
      <c r="S208" s="93"/>
      <c r="T208" s="94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7" t="s">
        <v>160</v>
      </c>
      <c r="AU208" s="17" t="s">
        <v>88</v>
      </c>
    </row>
    <row r="209" s="2" customFormat="1">
      <c r="A209" s="40"/>
      <c r="B209" s="41"/>
      <c r="C209" s="42"/>
      <c r="D209" s="262" t="s">
        <v>162</v>
      </c>
      <c r="E209" s="42"/>
      <c r="F209" s="263" t="s">
        <v>295</v>
      </c>
      <c r="G209" s="42"/>
      <c r="H209" s="42"/>
      <c r="I209" s="214"/>
      <c r="J209" s="42"/>
      <c r="K209" s="42"/>
      <c r="L209" s="43"/>
      <c r="M209" s="260"/>
      <c r="N209" s="261"/>
      <c r="O209" s="93"/>
      <c r="P209" s="93"/>
      <c r="Q209" s="93"/>
      <c r="R209" s="93"/>
      <c r="S209" s="93"/>
      <c r="T209" s="94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7" t="s">
        <v>162</v>
      </c>
      <c r="AU209" s="17" t="s">
        <v>88</v>
      </c>
    </row>
    <row r="210" s="2" customFormat="1" ht="24.15" customHeight="1">
      <c r="A210" s="40"/>
      <c r="B210" s="41"/>
      <c r="C210" s="264" t="s">
        <v>296</v>
      </c>
      <c r="D210" s="264" t="s">
        <v>164</v>
      </c>
      <c r="E210" s="265" t="s">
        <v>297</v>
      </c>
      <c r="F210" s="266" t="s">
        <v>298</v>
      </c>
      <c r="G210" s="267" t="s">
        <v>174</v>
      </c>
      <c r="H210" s="268">
        <v>8</v>
      </c>
      <c r="I210" s="269"/>
      <c r="J210" s="270">
        <f>ROUND(I210*H210,2)</f>
        <v>0</v>
      </c>
      <c r="K210" s="271"/>
      <c r="L210" s="272"/>
      <c r="M210" s="273" t="s">
        <v>1</v>
      </c>
      <c r="N210" s="274" t="s">
        <v>43</v>
      </c>
      <c r="O210" s="93"/>
      <c r="P210" s="255">
        <f>O210*H210</f>
        <v>0</v>
      </c>
      <c r="Q210" s="255">
        <v>0.00155</v>
      </c>
      <c r="R210" s="255">
        <f>Q210*H210</f>
        <v>0.0124</v>
      </c>
      <c r="S210" s="255">
        <v>0</v>
      </c>
      <c r="T210" s="25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57" t="s">
        <v>242</v>
      </c>
      <c r="AT210" s="257" t="s">
        <v>164</v>
      </c>
      <c r="AU210" s="257" t="s">
        <v>88</v>
      </c>
      <c r="AY210" s="17" t="s">
        <v>151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7" t="s">
        <v>86</v>
      </c>
      <c r="BK210" s="145">
        <f>ROUND(I210*H210,2)</f>
        <v>0</v>
      </c>
      <c r="BL210" s="17" t="s">
        <v>242</v>
      </c>
      <c r="BM210" s="257" t="s">
        <v>299</v>
      </c>
    </row>
    <row r="211" s="2" customFormat="1">
      <c r="A211" s="40"/>
      <c r="B211" s="41"/>
      <c r="C211" s="42"/>
      <c r="D211" s="258" t="s">
        <v>160</v>
      </c>
      <c r="E211" s="42"/>
      <c r="F211" s="259" t="s">
        <v>298</v>
      </c>
      <c r="G211" s="42"/>
      <c r="H211" s="42"/>
      <c r="I211" s="214"/>
      <c r="J211" s="42"/>
      <c r="K211" s="42"/>
      <c r="L211" s="43"/>
      <c r="M211" s="260"/>
      <c r="N211" s="261"/>
      <c r="O211" s="93"/>
      <c r="P211" s="93"/>
      <c r="Q211" s="93"/>
      <c r="R211" s="93"/>
      <c r="S211" s="93"/>
      <c r="T211" s="94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7" t="s">
        <v>160</v>
      </c>
      <c r="AU211" s="17" t="s">
        <v>88</v>
      </c>
    </row>
    <row r="212" s="2" customFormat="1" ht="37.8" customHeight="1">
      <c r="A212" s="40"/>
      <c r="B212" s="41"/>
      <c r="C212" s="245" t="s">
        <v>300</v>
      </c>
      <c r="D212" s="245" t="s">
        <v>154</v>
      </c>
      <c r="E212" s="246" t="s">
        <v>301</v>
      </c>
      <c r="F212" s="247" t="s">
        <v>302</v>
      </c>
      <c r="G212" s="248" t="s">
        <v>174</v>
      </c>
      <c r="H212" s="249">
        <v>18</v>
      </c>
      <c r="I212" s="250"/>
      <c r="J212" s="251">
        <f>ROUND(I212*H212,2)</f>
        <v>0</v>
      </c>
      <c r="K212" s="252"/>
      <c r="L212" s="43"/>
      <c r="M212" s="253" t="s">
        <v>1</v>
      </c>
      <c r="N212" s="254" t="s">
        <v>43</v>
      </c>
      <c r="O212" s="93"/>
      <c r="P212" s="255">
        <f>O212*H212</f>
        <v>0</v>
      </c>
      <c r="Q212" s="255">
        <v>0.0040000000000000001</v>
      </c>
      <c r="R212" s="255">
        <f>Q212*H212</f>
        <v>0.072000000000000008</v>
      </c>
      <c r="S212" s="255">
        <v>0</v>
      </c>
      <c r="T212" s="25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57" t="s">
        <v>222</v>
      </c>
      <c r="AT212" s="257" t="s">
        <v>154</v>
      </c>
      <c r="AU212" s="257" t="s">
        <v>88</v>
      </c>
      <c r="AY212" s="17" t="s">
        <v>151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7" t="s">
        <v>86</v>
      </c>
      <c r="BK212" s="145">
        <f>ROUND(I212*H212,2)</f>
        <v>0</v>
      </c>
      <c r="BL212" s="17" t="s">
        <v>222</v>
      </c>
      <c r="BM212" s="257" t="s">
        <v>303</v>
      </c>
    </row>
    <row r="213" s="2" customFormat="1">
      <c r="A213" s="40"/>
      <c r="B213" s="41"/>
      <c r="C213" s="42"/>
      <c r="D213" s="258" t="s">
        <v>160</v>
      </c>
      <c r="E213" s="42"/>
      <c r="F213" s="259" t="s">
        <v>304</v>
      </c>
      <c r="G213" s="42"/>
      <c r="H213" s="42"/>
      <c r="I213" s="214"/>
      <c r="J213" s="42"/>
      <c r="K213" s="42"/>
      <c r="L213" s="43"/>
      <c r="M213" s="260"/>
      <c r="N213" s="261"/>
      <c r="O213" s="93"/>
      <c r="P213" s="93"/>
      <c r="Q213" s="93"/>
      <c r="R213" s="93"/>
      <c r="S213" s="93"/>
      <c r="T213" s="94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7" t="s">
        <v>160</v>
      </c>
      <c r="AU213" s="17" t="s">
        <v>88</v>
      </c>
    </row>
    <row r="214" s="2" customFormat="1">
      <c r="A214" s="40"/>
      <c r="B214" s="41"/>
      <c r="C214" s="42"/>
      <c r="D214" s="262" t="s">
        <v>162</v>
      </c>
      <c r="E214" s="42"/>
      <c r="F214" s="263" t="s">
        <v>305</v>
      </c>
      <c r="G214" s="42"/>
      <c r="H214" s="42"/>
      <c r="I214" s="214"/>
      <c r="J214" s="42"/>
      <c r="K214" s="42"/>
      <c r="L214" s="43"/>
      <c r="M214" s="260"/>
      <c r="N214" s="261"/>
      <c r="O214" s="93"/>
      <c r="P214" s="93"/>
      <c r="Q214" s="93"/>
      <c r="R214" s="93"/>
      <c r="S214" s="93"/>
      <c r="T214" s="94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7" t="s">
        <v>162</v>
      </c>
      <c r="AU214" s="17" t="s">
        <v>88</v>
      </c>
    </row>
    <row r="215" s="2" customFormat="1" ht="24.15" customHeight="1">
      <c r="A215" s="40"/>
      <c r="B215" s="41"/>
      <c r="C215" s="264" t="s">
        <v>306</v>
      </c>
      <c r="D215" s="264" t="s">
        <v>164</v>
      </c>
      <c r="E215" s="265" t="s">
        <v>307</v>
      </c>
      <c r="F215" s="266" t="s">
        <v>308</v>
      </c>
      <c r="G215" s="267" t="s">
        <v>174</v>
      </c>
      <c r="H215" s="268">
        <v>18</v>
      </c>
      <c r="I215" s="269"/>
      <c r="J215" s="270">
        <f>ROUND(I215*H215,2)</f>
        <v>0</v>
      </c>
      <c r="K215" s="271"/>
      <c r="L215" s="272"/>
      <c r="M215" s="273" t="s">
        <v>1</v>
      </c>
      <c r="N215" s="274" t="s">
        <v>43</v>
      </c>
      <c r="O215" s="93"/>
      <c r="P215" s="255">
        <f>O215*H215</f>
        <v>0</v>
      </c>
      <c r="Q215" s="255">
        <v>0.0025000000000000001</v>
      </c>
      <c r="R215" s="255">
        <f>Q215*H215</f>
        <v>0.044999999999999998</v>
      </c>
      <c r="S215" s="255">
        <v>0</v>
      </c>
      <c r="T215" s="25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57" t="s">
        <v>242</v>
      </c>
      <c r="AT215" s="257" t="s">
        <v>164</v>
      </c>
      <c r="AU215" s="257" t="s">
        <v>88</v>
      </c>
      <c r="AY215" s="17" t="s">
        <v>151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7" t="s">
        <v>86</v>
      </c>
      <c r="BK215" s="145">
        <f>ROUND(I215*H215,2)</f>
        <v>0</v>
      </c>
      <c r="BL215" s="17" t="s">
        <v>242</v>
      </c>
      <c r="BM215" s="257" t="s">
        <v>309</v>
      </c>
    </row>
    <row r="216" s="2" customFormat="1">
      <c r="A216" s="40"/>
      <c r="B216" s="41"/>
      <c r="C216" s="42"/>
      <c r="D216" s="258" t="s">
        <v>160</v>
      </c>
      <c r="E216" s="42"/>
      <c r="F216" s="259" t="s">
        <v>308</v>
      </c>
      <c r="G216" s="42"/>
      <c r="H216" s="42"/>
      <c r="I216" s="214"/>
      <c r="J216" s="42"/>
      <c r="K216" s="42"/>
      <c r="L216" s="43"/>
      <c r="M216" s="260"/>
      <c r="N216" s="261"/>
      <c r="O216" s="93"/>
      <c r="P216" s="93"/>
      <c r="Q216" s="93"/>
      <c r="R216" s="93"/>
      <c r="S216" s="93"/>
      <c r="T216" s="94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7" t="s">
        <v>160</v>
      </c>
      <c r="AU216" s="17" t="s">
        <v>88</v>
      </c>
    </row>
    <row r="217" s="2" customFormat="1" ht="24.15" customHeight="1">
      <c r="A217" s="40"/>
      <c r="B217" s="41"/>
      <c r="C217" s="245" t="s">
        <v>310</v>
      </c>
      <c r="D217" s="245" t="s">
        <v>154</v>
      </c>
      <c r="E217" s="246" t="s">
        <v>311</v>
      </c>
      <c r="F217" s="247" t="s">
        <v>312</v>
      </c>
      <c r="G217" s="248" t="s">
        <v>174</v>
      </c>
      <c r="H217" s="249">
        <v>4</v>
      </c>
      <c r="I217" s="250"/>
      <c r="J217" s="251">
        <f>ROUND(I217*H217,2)</f>
        <v>0</v>
      </c>
      <c r="K217" s="252"/>
      <c r="L217" s="43"/>
      <c r="M217" s="253" t="s">
        <v>1</v>
      </c>
      <c r="N217" s="254" t="s">
        <v>43</v>
      </c>
      <c r="O217" s="93"/>
      <c r="P217" s="255">
        <f>O217*H217</f>
        <v>0</v>
      </c>
      <c r="Q217" s="255">
        <v>3.0000000000000001E-05</v>
      </c>
      <c r="R217" s="255">
        <f>Q217*H217</f>
        <v>0.00012</v>
      </c>
      <c r="S217" s="255">
        <v>0</v>
      </c>
      <c r="T217" s="25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57" t="s">
        <v>222</v>
      </c>
      <c r="AT217" s="257" t="s">
        <v>154</v>
      </c>
      <c r="AU217" s="257" t="s">
        <v>88</v>
      </c>
      <c r="AY217" s="17" t="s">
        <v>151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7" t="s">
        <v>86</v>
      </c>
      <c r="BK217" s="145">
        <f>ROUND(I217*H217,2)</f>
        <v>0</v>
      </c>
      <c r="BL217" s="17" t="s">
        <v>222</v>
      </c>
      <c r="BM217" s="257" t="s">
        <v>313</v>
      </c>
    </row>
    <row r="218" s="2" customFormat="1">
      <c r="A218" s="40"/>
      <c r="B218" s="41"/>
      <c r="C218" s="42"/>
      <c r="D218" s="258" t="s">
        <v>160</v>
      </c>
      <c r="E218" s="42"/>
      <c r="F218" s="259" t="s">
        <v>314</v>
      </c>
      <c r="G218" s="42"/>
      <c r="H218" s="42"/>
      <c r="I218" s="214"/>
      <c r="J218" s="42"/>
      <c r="K218" s="42"/>
      <c r="L218" s="43"/>
      <c r="M218" s="260"/>
      <c r="N218" s="261"/>
      <c r="O218" s="93"/>
      <c r="P218" s="93"/>
      <c r="Q218" s="93"/>
      <c r="R218" s="93"/>
      <c r="S218" s="93"/>
      <c r="T218" s="94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7" t="s">
        <v>160</v>
      </c>
      <c r="AU218" s="17" t="s">
        <v>88</v>
      </c>
    </row>
    <row r="219" s="2" customFormat="1">
      <c r="A219" s="40"/>
      <c r="B219" s="41"/>
      <c r="C219" s="42"/>
      <c r="D219" s="262" t="s">
        <v>162</v>
      </c>
      <c r="E219" s="42"/>
      <c r="F219" s="263" t="s">
        <v>315</v>
      </c>
      <c r="G219" s="42"/>
      <c r="H219" s="42"/>
      <c r="I219" s="214"/>
      <c r="J219" s="42"/>
      <c r="K219" s="42"/>
      <c r="L219" s="43"/>
      <c r="M219" s="260"/>
      <c r="N219" s="261"/>
      <c r="O219" s="93"/>
      <c r="P219" s="93"/>
      <c r="Q219" s="93"/>
      <c r="R219" s="93"/>
      <c r="S219" s="93"/>
      <c r="T219" s="94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7" t="s">
        <v>162</v>
      </c>
      <c r="AU219" s="17" t="s">
        <v>88</v>
      </c>
    </row>
    <row r="220" s="2" customFormat="1" ht="24.15" customHeight="1">
      <c r="A220" s="40"/>
      <c r="B220" s="41"/>
      <c r="C220" s="245" t="s">
        <v>316</v>
      </c>
      <c r="D220" s="245" t="s">
        <v>154</v>
      </c>
      <c r="E220" s="246" t="s">
        <v>317</v>
      </c>
      <c r="F220" s="247" t="s">
        <v>318</v>
      </c>
      <c r="G220" s="248" t="s">
        <v>174</v>
      </c>
      <c r="H220" s="249">
        <v>4</v>
      </c>
      <c r="I220" s="250"/>
      <c r="J220" s="251">
        <f>ROUND(I220*H220,2)</f>
        <v>0</v>
      </c>
      <c r="K220" s="252"/>
      <c r="L220" s="43"/>
      <c r="M220" s="253" t="s">
        <v>1</v>
      </c>
      <c r="N220" s="254" t="s">
        <v>43</v>
      </c>
      <c r="O220" s="93"/>
      <c r="P220" s="255">
        <f>O220*H220</f>
        <v>0</v>
      </c>
      <c r="Q220" s="255">
        <v>9.0000000000000006E-05</v>
      </c>
      <c r="R220" s="255">
        <f>Q220*H220</f>
        <v>0.00036000000000000002</v>
      </c>
      <c r="S220" s="255">
        <v>0</v>
      </c>
      <c r="T220" s="25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57" t="s">
        <v>222</v>
      </c>
      <c r="AT220" s="257" t="s">
        <v>154</v>
      </c>
      <c r="AU220" s="257" t="s">
        <v>88</v>
      </c>
      <c r="AY220" s="17" t="s">
        <v>151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7" t="s">
        <v>86</v>
      </c>
      <c r="BK220" s="145">
        <f>ROUND(I220*H220,2)</f>
        <v>0</v>
      </c>
      <c r="BL220" s="17" t="s">
        <v>222</v>
      </c>
      <c r="BM220" s="257" t="s">
        <v>319</v>
      </c>
    </row>
    <row r="221" s="2" customFormat="1">
      <c r="A221" s="40"/>
      <c r="B221" s="41"/>
      <c r="C221" s="42"/>
      <c r="D221" s="258" t="s">
        <v>160</v>
      </c>
      <c r="E221" s="42"/>
      <c r="F221" s="259" t="s">
        <v>320</v>
      </c>
      <c r="G221" s="42"/>
      <c r="H221" s="42"/>
      <c r="I221" s="214"/>
      <c r="J221" s="42"/>
      <c r="K221" s="42"/>
      <c r="L221" s="43"/>
      <c r="M221" s="260"/>
      <c r="N221" s="261"/>
      <c r="O221" s="93"/>
      <c r="P221" s="93"/>
      <c r="Q221" s="93"/>
      <c r="R221" s="93"/>
      <c r="S221" s="93"/>
      <c r="T221" s="94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7" t="s">
        <v>160</v>
      </c>
      <c r="AU221" s="17" t="s">
        <v>88</v>
      </c>
    </row>
    <row r="222" s="2" customFormat="1">
      <c r="A222" s="40"/>
      <c r="B222" s="41"/>
      <c r="C222" s="42"/>
      <c r="D222" s="262" t="s">
        <v>162</v>
      </c>
      <c r="E222" s="42"/>
      <c r="F222" s="263" t="s">
        <v>321</v>
      </c>
      <c r="G222" s="42"/>
      <c r="H222" s="42"/>
      <c r="I222" s="214"/>
      <c r="J222" s="42"/>
      <c r="K222" s="42"/>
      <c r="L222" s="43"/>
      <c r="M222" s="260"/>
      <c r="N222" s="261"/>
      <c r="O222" s="93"/>
      <c r="P222" s="93"/>
      <c r="Q222" s="93"/>
      <c r="R222" s="93"/>
      <c r="S222" s="93"/>
      <c r="T222" s="94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7" t="s">
        <v>162</v>
      </c>
      <c r="AU222" s="17" t="s">
        <v>88</v>
      </c>
    </row>
    <row r="223" s="2" customFormat="1" ht="16.5" customHeight="1">
      <c r="A223" s="40"/>
      <c r="B223" s="41"/>
      <c r="C223" s="264" t="s">
        <v>322</v>
      </c>
      <c r="D223" s="264" t="s">
        <v>164</v>
      </c>
      <c r="E223" s="265" t="s">
        <v>323</v>
      </c>
      <c r="F223" s="266" t="s">
        <v>324</v>
      </c>
      <c r="G223" s="267" t="s">
        <v>174</v>
      </c>
      <c r="H223" s="268">
        <v>2</v>
      </c>
      <c r="I223" s="269"/>
      <c r="J223" s="270">
        <f>ROUND(I223*H223,2)</f>
        <v>0</v>
      </c>
      <c r="K223" s="271"/>
      <c r="L223" s="272"/>
      <c r="M223" s="273" t="s">
        <v>1</v>
      </c>
      <c r="N223" s="274" t="s">
        <v>43</v>
      </c>
      <c r="O223" s="93"/>
      <c r="P223" s="255">
        <f>O223*H223</f>
        <v>0</v>
      </c>
      <c r="Q223" s="255">
        <v>0.00048000000000000001</v>
      </c>
      <c r="R223" s="255">
        <f>Q223*H223</f>
        <v>0.00096000000000000002</v>
      </c>
      <c r="S223" s="255">
        <v>0</v>
      </c>
      <c r="T223" s="25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57" t="s">
        <v>325</v>
      </c>
      <c r="AT223" s="257" t="s">
        <v>164</v>
      </c>
      <c r="AU223" s="257" t="s">
        <v>88</v>
      </c>
      <c r="AY223" s="17" t="s">
        <v>151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7" t="s">
        <v>86</v>
      </c>
      <c r="BK223" s="145">
        <f>ROUND(I223*H223,2)</f>
        <v>0</v>
      </c>
      <c r="BL223" s="17" t="s">
        <v>222</v>
      </c>
      <c r="BM223" s="257" t="s">
        <v>326</v>
      </c>
    </row>
    <row r="224" s="2" customFormat="1">
      <c r="A224" s="40"/>
      <c r="B224" s="41"/>
      <c r="C224" s="42"/>
      <c r="D224" s="258" t="s">
        <v>160</v>
      </c>
      <c r="E224" s="42"/>
      <c r="F224" s="259" t="s">
        <v>324</v>
      </c>
      <c r="G224" s="42"/>
      <c r="H224" s="42"/>
      <c r="I224" s="214"/>
      <c r="J224" s="42"/>
      <c r="K224" s="42"/>
      <c r="L224" s="43"/>
      <c r="M224" s="260"/>
      <c r="N224" s="261"/>
      <c r="O224" s="93"/>
      <c r="P224" s="93"/>
      <c r="Q224" s="93"/>
      <c r="R224" s="93"/>
      <c r="S224" s="93"/>
      <c r="T224" s="94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7" t="s">
        <v>160</v>
      </c>
      <c r="AU224" s="17" t="s">
        <v>88</v>
      </c>
    </row>
    <row r="225" s="2" customFormat="1" ht="24.15" customHeight="1">
      <c r="A225" s="40"/>
      <c r="B225" s="41"/>
      <c r="C225" s="264" t="s">
        <v>327</v>
      </c>
      <c r="D225" s="264" t="s">
        <v>164</v>
      </c>
      <c r="E225" s="265" t="s">
        <v>328</v>
      </c>
      <c r="F225" s="266" t="s">
        <v>329</v>
      </c>
      <c r="G225" s="267" t="s">
        <v>174</v>
      </c>
      <c r="H225" s="268">
        <v>20</v>
      </c>
      <c r="I225" s="269"/>
      <c r="J225" s="270">
        <f>ROUND(I225*H225,2)</f>
        <v>0</v>
      </c>
      <c r="K225" s="271"/>
      <c r="L225" s="272"/>
      <c r="M225" s="273" t="s">
        <v>1</v>
      </c>
      <c r="N225" s="274" t="s">
        <v>43</v>
      </c>
      <c r="O225" s="93"/>
      <c r="P225" s="255">
        <f>O225*H225</f>
        <v>0</v>
      </c>
      <c r="Q225" s="255">
        <v>0.00020000000000000001</v>
      </c>
      <c r="R225" s="255">
        <f>Q225*H225</f>
        <v>0.0040000000000000001</v>
      </c>
      <c r="S225" s="255">
        <v>0</v>
      </c>
      <c r="T225" s="25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57" t="s">
        <v>325</v>
      </c>
      <c r="AT225" s="257" t="s">
        <v>164</v>
      </c>
      <c r="AU225" s="257" t="s">
        <v>88</v>
      </c>
      <c r="AY225" s="17" t="s">
        <v>151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7" t="s">
        <v>86</v>
      </c>
      <c r="BK225" s="145">
        <f>ROUND(I225*H225,2)</f>
        <v>0</v>
      </c>
      <c r="BL225" s="17" t="s">
        <v>222</v>
      </c>
      <c r="BM225" s="257" t="s">
        <v>330</v>
      </c>
    </row>
    <row r="226" s="2" customFormat="1">
      <c r="A226" s="40"/>
      <c r="B226" s="41"/>
      <c r="C226" s="42"/>
      <c r="D226" s="258" t="s">
        <v>160</v>
      </c>
      <c r="E226" s="42"/>
      <c r="F226" s="259" t="s">
        <v>329</v>
      </c>
      <c r="G226" s="42"/>
      <c r="H226" s="42"/>
      <c r="I226" s="214"/>
      <c r="J226" s="42"/>
      <c r="K226" s="42"/>
      <c r="L226" s="43"/>
      <c r="M226" s="260"/>
      <c r="N226" s="261"/>
      <c r="O226" s="93"/>
      <c r="P226" s="93"/>
      <c r="Q226" s="93"/>
      <c r="R226" s="93"/>
      <c r="S226" s="93"/>
      <c r="T226" s="94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7" t="s">
        <v>160</v>
      </c>
      <c r="AU226" s="17" t="s">
        <v>88</v>
      </c>
    </row>
    <row r="227" s="2" customFormat="1" ht="24.15" customHeight="1">
      <c r="A227" s="40"/>
      <c r="B227" s="41"/>
      <c r="C227" s="264" t="s">
        <v>167</v>
      </c>
      <c r="D227" s="264" t="s">
        <v>164</v>
      </c>
      <c r="E227" s="265" t="s">
        <v>331</v>
      </c>
      <c r="F227" s="266" t="s">
        <v>332</v>
      </c>
      <c r="G227" s="267" t="s">
        <v>174</v>
      </c>
      <c r="H227" s="268">
        <v>20</v>
      </c>
      <c r="I227" s="269"/>
      <c r="J227" s="270">
        <f>ROUND(I227*H227,2)</f>
        <v>0</v>
      </c>
      <c r="K227" s="271"/>
      <c r="L227" s="272"/>
      <c r="M227" s="273" t="s">
        <v>1</v>
      </c>
      <c r="N227" s="274" t="s">
        <v>43</v>
      </c>
      <c r="O227" s="93"/>
      <c r="P227" s="255">
        <f>O227*H227</f>
        <v>0</v>
      </c>
      <c r="Q227" s="255">
        <v>0.00040000000000000002</v>
      </c>
      <c r="R227" s="255">
        <f>Q227*H227</f>
        <v>0.0080000000000000002</v>
      </c>
      <c r="S227" s="255">
        <v>0</v>
      </c>
      <c r="T227" s="25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57" t="s">
        <v>325</v>
      </c>
      <c r="AT227" s="257" t="s">
        <v>164</v>
      </c>
      <c r="AU227" s="257" t="s">
        <v>88</v>
      </c>
      <c r="AY227" s="17" t="s">
        <v>151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7" t="s">
        <v>86</v>
      </c>
      <c r="BK227" s="145">
        <f>ROUND(I227*H227,2)</f>
        <v>0</v>
      </c>
      <c r="BL227" s="17" t="s">
        <v>222</v>
      </c>
      <c r="BM227" s="257" t="s">
        <v>333</v>
      </c>
    </row>
    <row r="228" s="2" customFormat="1">
      <c r="A228" s="40"/>
      <c r="B228" s="41"/>
      <c r="C228" s="42"/>
      <c r="D228" s="258" t="s">
        <v>160</v>
      </c>
      <c r="E228" s="42"/>
      <c r="F228" s="259" t="s">
        <v>332</v>
      </c>
      <c r="G228" s="42"/>
      <c r="H228" s="42"/>
      <c r="I228" s="214"/>
      <c r="J228" s="42"/>
      <c r="K228" s="42"/>
      <c r="L228" s="43"/>
      <c r="M228" s="260"/>
      <c r="N228" s="261"/>
      <c r="O228" s="93"/>
      <c r="P228" s="93"/>
      <c r="Q228" s="93"/>
      <c r="R228" s="93"/>
      <c r="S228" s="93"/>
      <c r="T228" s="94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7" t="s">
        <v>160</v>
      </c>
      <c r="AU228" s="17" t="s">
        <v>88</v>
      </c>
    </row>
    <row r="229" s="2" customFormat="1" ht="24.15" customHeight="1">
      <c r="A229" s="40"/>
      <c r="B229" s="41"/>
      <c r="C229" s="264" t="s">
        <v>334</v>
      </c>
      <c r="D229" s="264" t="s">
        <v>164</v>
      </c>
      <c r="E229" s="265" t="s">
        <v>335</v>
      </c>
      <c r="F229" s="266" t="s">
        <v>336</v>
      </c>
      <c r="G229" s="267" t="s">
        <v>157</v>
      </c>
      <c r="H229" s="268">
        <v>150</v>
      </c>
      <c r="I229" s="269"/>
      <c r="J229" s="270">
        <f>ROUND(I229*H229,2)</f>
        <v>0</v>
      </c>
      <c r="K229" s="271"/>
      <c r="L229" s="272"/>
      <c r="M229" s="273" t="s">
        <v>1</v>
      </c>
      <c r="N229" s="274" t="s">
        <v>43</v>
      </c>
      <c r="O229" s="93"/>
      <c r="P229" s="255">
        <f>O229*H229</f>
        <v>0</v>
      </c>
      <c r="Q229" s="255">
        <v>3.0000000000000001E-05</v>
      </c>
      <c r="R229" s="255">
        <f>Q229*H229</f>
        <v>0.0045000000000000005</v>
      </c>
      <c r="S229" s="255">
        <v>0</v>
      </c>
      <c r="T229" s="25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57" t="s">
        <v>325</v>
      </c>
      <c r="AT229" s="257" t="s">
        <v>164</v>
      </c>
      <c r="AU229" s="257" t="s">
        <v>88</v>
      </c>
      <c r="AY229" s="17" t="s">
        <v>151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7" t="s">
        <v>86</v>
      </c>
      <c r="BK229" s="145">
        <f>ROUND(I229*H229,2)</f>
        <v>0</v>
      </c>
      <c r="BL229" s="17" t="s">
        <v>222</v>
      </c>
      <c r="BM229" s="257" t="s">
        <v>337</v>
      </c>
    </row>
    <row r="230" s="2" customFormat="1">
      <c r="A230" s="40"/>
      <c r="B230" s="41"/>
      <c r="C230" s="42"/>
      <c r="D230" s="258" t="s">
        <v>160</v>
      </c>
      <c r="E230" s="42"/>
      <c r="F230" s="259" t="s">
        <v>336</v>
      </c>
      <c r="G230" s="42"/>
      <c r="H230" s="42"/>
      <c r="I230" s="214"/>
      <c r="J230" s="42"/>
      <c r="K230" s="42"/>
      <c r="L230" s="43"/>
      <c r="M230" s="260"/>
      <c r="N230" s="261"/>
      <c r="O230" s="93"/>
      <c r="P230" s="93"/>
      <c r="Q230" s="93"/>
      <c r="R230" s="93"/>
      <c r="S230" s="93"/>
      <c r="T230" s="94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7" t="s">
        <v>160</v>
      </c>
      <c r="AU230" s="17" t="s">
        <v>88</v>
      </c>
    </row>
    <row r="231" s="2" customFormat="1" ht="24.15" customHeight="1">
      <c r="A231" s="40"/>
      <c r="B231" s="41"/>
      <c r="C231" s="264" t="s">
        <v>338</v>
      </c>
      <c r="D231" s="264" t="s">
        <v>164</v>
      </c>
      <c r="E231" s="265" t="s">
        <v>339</v>
      </c>
      <c r="F231" s="266" t="s">
        <v>340</v>
      </c>
      <c r="G231" s="267" t="s">
        <v>174</v>
      </c>
      <c r="H231" s="268">
        <v>2</v>
      </c>
      <c r="I231" s="269"/>
      <c r="J231" s="270">
        <f>ROUND(I231*H231,2)</f>
        <v>0</v>
      </c>
      <c r="K231" s="271"/>
      <c r="L231" s="272"/>
      <c r="M231" s="273" t="s">
        <v>1</v>
      </c>
      <c r="N231" s="274" t="s">
        <v>43</v>
      </c>
      <c r="O231" s="93"/>
      <c r="P231" s="255">
        <f>O231*H231</f>
        <v>0</v>
      </c>
      <c r="Q231" s="255">
        <v>0.00022000000000000001</v>
      </c>
      <c r="R231" s="255">
        <f>Q231*H231</f>
        <v>0.00044000000000000002</v>
      </c>
      <c r="S231" s="255">
        <v>0</v>
      </c>
      <c r="T231" s="25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57" t="s">
        <v>325</v>
      </c>
      <c r="AT231" s="257" t="s">
        <v>164</v>
      </c>
      <c r="AU231" s="257" t="s">
        <v>88</v>
      </c>
      <c r="AY231" s="17" t="s">
        <v>151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7" t="s">
        <v>86</v>
      </c>
      <c r="BK231" s="145">
        <f>ROUND(I231*H231,2)</f>
        <v>0</v>
      </c>
      <c r="BL231" s="17" t="s">
        <v>222</v>
      </c>
      <c r="BM231" s="257" t="s">
        <v>341</v>
      </c>
    </row>
    <row r="232" s="2" customFormat="1">
      <c r="A232" s="40"/>
      <c r="B232" s="41"/>
      <c r="C232" s="42"/>
      <c r="D232" s="258" t="s">
        <v>160</v>
      </c>
      <c r="E232" s="42"/>
      <c r="F232" s="259" t="s">
        <v>340</v>
      </c>
      <c r="G232" s="42"/>
      <c r="H232" s="42"/>
      <c r="I232" s="214"/>
      <c r="J232" s="42"/>
      <c r="K232" s="42"/>
      <c r="L232" s="43"/>
      <c r="M232" s="260"/>
      <c r="N232" s="261"/>
      <c r="O232" s="93"/>
      <c r="P232" s="93"/>
      <c r="Q232" s="93"/>
      <c r="R232" s="93"/>
      <c r="S232" s="93"/>
      <c r="T232" s="94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7" t="s">
        <v>160</v>
      </c>
      <c r="AU232" s="17" t="s">
        <v>88</v>
      </c>
    </row>
    <row r="233" s="2" customFormat="1" ht="24.15" customHeight="1">
      <c r="A233" s="40"/>
      <c r="B233" s="41"/>
      <c r="C233" s="264" t="s">
        <v>342</v>
      </c>
      <c r="D233" s="264" t="s">
        <v>164</v>
      </c>
      <c r="E233" s="265" t="s">
        <v>343</v>
      </c>
      <c r="F233" s="266" t="s">
        <v>344</v>
      </c>
      <c r="G233" s="267" t="s">
        <v>174</v>
      </c>
      <c r="H233" s="268">
        <v>2</v>
      </c>
      <c r="I233" s="269"/>
      <c r="J233" s="270">
        <f>ROUND(I233*H233,2)</f>
        <v>0</v>
      </c>
      <c r="K233" s="271"/>
      <c r="L233" s="272"/>
      <c r="M233" s="273" t="s">
        <v>1</v>
      </c>
      <c r="N233" s="274" t="s">
        <v>43</v>
      </c>
      <c r="O233" s="93"/>
      <c r="P233" s="255">
        <f>O233*H233</f>
        <v>0</v>
      </c>
      <c r="Q233" s="255">
        <v>0.00031</v>
      </c>
      <c r="R233" s="255">
        <f>Q233*H233</f>
        <v>0.00062</v>
      </c>
      <c r="S233" s="255">
        <v>0</v>
      </c>
      <c r="T233" s="25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57" t="s">
        <v>325</v>
      </c>
      <c r="AT233" s="257" t="s">
        <v>164</v>
      </c>
      <c r="AU233" s="257" t="s">
        <v>88</v>
      </c>
      <c r="AY233" s="17" t="s">
        <v>151</v>
      </c>
      <c r="BE233" s="145">
        <f>IF(N233="základní",J233,0)</f>
        <v>0</v>
      </c>
      <c r="BF233" s="145">
        <f>IF(N233="snížená",J233,0)</f>
        <v>0</v>
      </c>
      <c r="BG233" s="145">
        <f>IF(N233="zákl. přenesená",J233,0)</f>
        <v>0</v>
      </c>
      <c r="BH233" s="145">
        <f>IF(N233="sníž. přenesená",J233,0)</f>
        <v>0</v>
      </c>
      <c r="BI233" s="145">
        <f>IF(N233="nulová",J233,0)</f>
        <v>0</v>
      </c>
      <c r="BJ233" s="17" t="s">
        <v>86</v>
      </c>
      <c r="BK233" s="145">
        <f>ROUND(I233*H233,2)</f>
        <v>0</v>
      </c>
      <c r="BL233" s="17" t="s">
        <v>222</v>
      </c>
      <c r="BM233" s="257" t="s">
        <v>345</v>
      </c>
    </row>
    <row r="234" s="2" customFormat="1">
      <c r="A234" s="40"/>
      <c r="B234" s="41"/>
      <c r="C234" s="42"/>
      <c r="D234" s="258" t="s">
        <v>160</v>
      </c>
      <c r="E234" s="42"/>
      <c r="F234" s="259" t="s">
        <v>344</v>
      </c>
      <c r="G234" s="42"/>
      <c r="H234" s="42"/>
      <c r="I234" s="214"/>
      <c r="J234" s="42"/>
      <c r="K234" s="42"/>
      <c r="L234" s="43"/>
      <c r="M234" s="260"/>
      <c r="N234" s="261"/>
      <c r="O234" s="93"/>
      <c r="P234" s="93"/>
      <c r="Q234" s="93"/>
      <c r="R234" s="93"/>
      <c r="S234" s="93"/>
      <c r="T234" s="94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7" t="s">
        <v>160</v>
      </c>
      <c r="AU234" s="17" t="s">
        <v>88</v>
      </c>
    </row>
    <row r="235" s="2" customFormat="1" ht="24.15" customHeight="1">
      <c r="A235" s="40"/>
      <c r="B235" s="41"/>
      <c r="C235" s="245" t="s">
        <v>346</v>
      </c>
      <c r="D235" s="245" t="s">
        <v>154</v>
      </c>
      <c r="E235" s="246" t="s">
        <v>347</v>
      </c>
      <c r="F235" s="247" t="s">
        <v>348</v>
      </c>
      <c r="G235" s="248" t="s">
        <v>157</v>
      </c>
      <c r="H235" s="249">
        <v>14</v>
      </c>
      <c r="I235" s="250"/>
      <c r="J235" s="251">
        <f>ROUND(I235*H235,2)</f>
        <v>0</v>
      </c>
      <c r="K235" s="252"/>
      <c r="L235" s="43"/>
      <c r="M235" s="253" t="s">
        <v>1</v>
      </c>
      <c r="N235" s="254" t="s">
        <v>43</v>
      </c>
      <c r="O235" s="93"/>
      <c r="P235" s="255">
        <f>O235*H235</f>
        <v>0</v>
      </c>
      <c r="Q235" s="255">
        <v>0</v>
      </c>
      <c r="R235" s="255">
        <f>Q235*H235</f>
        <v>0</v>
      </c>
      <c r="S235" s="255">
        <v>0</v>
      </c>
      <c r="T235" s="25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57" t="s">
        <v>222</v>
      </c>
      <c r="AT235" s="257" t="s">
        <v>154</v>
      </c>
      <c r="AU235" s="257" t="s">
        <v>88</v>
      </c>
      <c r="AY235" s="17" t="s">
        <v>151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7" t="s">
        <v>86</v>
      </c>
      <c r="BK235" s="145">
        <f>ROUND(I235*H235,2)</f>
        <v>0</v>
      </c>
      <c r="BL235" s="17" t="s">
        <v>222</v>
      </c>
      <c r="BM235" s="257" t="s">
        <v>349</v>
      </c>
    </row>
    <row r="236" s="2" customFormat="1">
      <c r="A236" s="40"/>
      <c r="B236" s="41"/>
      <c r="C236" s="42"/>
      <c r="D236" s="258" t="s">
        <v>160</v>
      </c>
      <c r="E236" s="42"/>
      <c r="F236" s="259" t="s">
        <v>348</v>
      </c>
      <c r="G236" s="42"/>
      <c r="H236" s="42"/>
      <c r="I236" s="214"/>
      <c r="J236" s="42"/>
      <c r="K236" s="42"/>
      <c r="L236" s="43"/>
      <c r="M236" s="260"/>
      <c r="N236" s="261"/>
      <c r="O236" s="93"/>
      <c r="P236" s="93"/>
      <c r="Q236" s="93"/>
      <c r="R236" s="93"/>
      <c r="S236" s="93"/>
      <c r="T236" s="94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7" t="s">
        <v>160</v>
      </c>
      <c r="AU236" s="17" t="s">
        <v>88</v>
      </c>
    </row>
    <row r="237" s="2" customFormat="1">
      <c r="A237" s="40"/>
      <c r="B237" s="41"/>
      <c r="C237" s="42"/>
      <c r="D237" s="262" t="s">
        <v>162</v>
      </c>
      <c r="E237" s="42"/>
      <c r="F237" s="263" t="s">
        <v>350</v>
      </c>
      <c r="G237" s="42"/>
      <c r="H237" s="42"/>
      <c r="I237" s="214"/>
      <c r="J237" s="42"/>
      <c r="K237" s="42"/>
      <c r="L237" s="43"/>
      <c r="M237" s="260"/>
      <c r="N237" s="261"/>
      <c r="O237" s="93"/>
      <c r="P237" s="93"/>
      <c r="Q237" s="93"/>
      <c r="R237" s="93"/>
      <c r="S237" s="93"/>
      <c r="T237" s="94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7" t="s">
        <v>162</v>
      </c>
      <c r="AU237" s="17" t="s">
        <v>88</v>
      </c>
    </row>
    <row r="238" s="2" customFormat="1" ht="24.15" customHeight="1">
      <c r="A238" s="40"/>
      <c r="B238" s="41"/>
      <c r="C238" s="245" t="s">
        <v>351</v>
      </c>
      <c r="D238" s="245" t="s">
        <v>154</v>
      </c>
      <c r="E238" s="246" t="s">
        <v>352</v>
      </c>
      <c r="F238" s="247" t="s">
        <v>353</v>
      </c>
      <c r="G238" s="248" t="s">
        <v>157</v>
      </c>
      <c r="H238" s="249">
        <v>122</v>
      </c>
      <c r="I238" s="250"/>
      <c r="J238" s="251">
        <f>ROUND(I238*H238,2)</f>
        <v>0</v>
      </c>
      <c r="K238" s="252"/>
      <c r="L238" s="43"/>
      <c r="M238" s="253" t="s">
        <v>1</v>
      </c>
      <c r="N238" s="254" t="s">
        <v>43</v>
      </c>
      <c r="O238" s="93"/>
      <c r="P238" s="255">
        <f>O238*H238</f>
        <v>0</v>
      </c>
      <c r="Q238" s="255">
        <v>0</v>
      </c>
      <c r="R238" s="255">
        <f>Q238*H238</f>
        <v>0</v>
      </c>
      <c r="S238" s="255">
        <v>0</v>
      </c>
      <c r="T238" s="25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57" t="s">
        <v>222</v>
      </c>
      <c r="AT238" s="257" t="s">
        <v>154</v>
      </c>
      <c r="AU238" s="257" t="s">
        <v>88</v>
      </c>
      <c r="AY238" s="17" t="s">
        <v>151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7" t="s">
        <v>86</v>
      </c>
      <c r="BK238" s="145">
        <f>ROUND(I238*H238,2)</f>
        <v>0</v>
      </c>
      <c r="BL238" s="17" t="s">
        <v>222</v>
      </c>
      <c r="BM238" s="257" t="s">
        <v>354</v>
      </c>
    </row>
    <row r="239" s="2" customFormat="1">
      <c r="A239" s="40"/>
      <c r="B239" s="41"/>
      <c r="C239" s="42"/>
      <c r="D239" s="258" t="s">
        <v>160</v>
      </c>
      <c r="E239" s="42"/>
      <c r="F239" s="259" t="s">
        <v>353</v>
      </c>
      <c r="G239" s="42"/>
      <c r="H239" s="42"/>
      <c r="I239" s="214"/>
      <c r="J239" s="42"/>
      <c r="K239" s="42"/>
      <c r="L239" s="43"/>
      <c r="M239" s="260"/>
      <c r="N239" s="261"/>
      <c r="O239" s="93"/>
      <c r="P239" s="93"/>
      <c r="Q239" s="93"/>
      <c r="R239" s="93"/>
      <c r="S239" s="93"/>
      <c r="T239" s="94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7" t="s">
        <v>160</v>
      </c>
      <c r="AU239" s="17" t="s">
        <v>88</v>
      </c>
    </row>
    <row r="240" s="2" customFormat="1">
      <c r="A240" s="40"/>
      <c r="B240" s="41"/>
      <c r="C240" s="42"/>
      <c r="D240" s="262" t="s">
        <v>162</v>
      </c>
      <c r="E240" s="42"/>
      <c r="F240" s="263" t="s">
        <v>355</v>
      </c>
      <c r="G240" s="42"/>
      <c r="H240" s="42"/>
      <c r="I240" s="214"/>
      <c r="J240" s="42"/>
      <c r="K240" s="42"/>
      <c r="L240" s="43"/>
      <c r="M240" s="260"/>
      <c r="N240" s="261"/>
      <c r="O240" s="93"/>
      <c r="P240" s="93"/>
      <c r="Q240" s="93"/>
      <c r="R240" s="93"/>
      <c r="S240" s="93"/>
      <c r="T240" s="94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7" t="s">
        <v>162</v>
      </c>
      <c r="AU240" s="17" t="s">
        <v>88</v>
      </c>
    </row>
    <row r="241" s="2" customFormat="1" ht="16.5" customHeight="1">
      <c r="A241" s="40"/>
      <c r="B241" s="41"/>
      <c r="C241" s="264" t="s">
        <v>356</v>
      </c>
      <c r="D241" s="264" t="s">
        <v>164</v>
      </c>
      <c r="E241" s="265" t="s">
        <v>357</v>
      </c>
      <c r="F241" s="266" t="s">
        <v>358</v>
      </c>
      <c r="G241" s="267" t="s">
        <v>359</v>
      </c>
      <c r="H241" s="268">
        <v>1.2</v>
      </c>
      <c r="I241" s="269"/>
      <c r="J241" s="270">
        <f>ROUND(I241*H241,2)</f>
        <v>0</v>
      </c>
      <c r="K241" s="271"/>
      <c r="L241" s="272"/>
      <c r="M241" s="273" t="s">
        <v>1</v>
      </c>
      <c r="N241" s="274" t="s">
        <v>43</v>
      </c>
      <c r="O241" s="93"/>
      <c r="P241" s="255">
        <f>O241*H241</f>
        <v>0</v>
      </c>
      <c r="Q241" s="255">
        <v>0</v>
      </c>
      <c r="R241" s="255">
        <f>Q241*H241</f>
        <v>0</v>
      </c>
      <c r="S241" s="255">
        <v>0</v>
      </c>
      <c r="T241" s="25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57" t="s">
        <v>325</v>
      </c>
      <c r="AT241" s="257" t="s">
        <v>164</v>
      </c>
      <c r="AU241" s="257" t="s">
        <v>88</v>
      </c>
      <c r="AY241" s="17" t="s">
        <v>151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7" t="s">
        <v>86</v>
      </c>
      <c r="BK241" s="145">
        <f>ROUND(I241*H241,2)</f>
        <v>0</v>
      </c>
      <c r="BL241" s="17" t="s">
        <v>222</v>
      </c>
      <c r="BM241" s="257" t="s">
        <v>360</v>
      </c>
    </row>
    <row r="242" s="2" customFormat="1">
      <c r="A242" s="40"/>
      <c r="B242" s="41"/>
      <c r="C242" s="42"/>
      <c r="D242" s="258" t="s">
        <v>160</v>
      </c>
      <c r="E242" s="42"/>
      <c r="F242" s="259" t="s">
        <v>358</v>
      </c>
      <c r="G242" s="42"/>
      <c r="H242" s="42"/>
      <c r="I242" s="214"/>
      <c r="J242" s="42"/>
      <c r="K242" s="42"/>
      <c r="L242" s="43"/>
      <c r="M242" s="260"/>
      <c r="N242" s="261"/>
      <c r="O242" s="93"/>
      <c r="P242" s="93"/>
      <c r="Q242" s="93"/>
      <c r="R242" s="93"/>
      <c r="S242" s="93"/>
      <c r="T242" s="94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7" t="s">
        <v>160</v>
      </c>
      <c r="AU242" s="17" t="s">
        <v>88</v>
      </c>
    </row>
    <row r="243" s="2" customFormat="1" ht="24.15" customHeight="1">
      <c r="A243" s="40"/>
      <c r="B243" s="41"/>
      <c r="C243" s="245" t="s">
        <v>361</v>
      </c>
      <c r="D243" s="245" t="s">
        <v>154</v>
      </c>
      <c r="E243" s="246" t="s">
        <v>362</v>
      </c>
      <c r="F243" s="247" t="s">
        <v>363</v>
      </c>
      <c r="G243" s="248" t="s">
        <v>364</v>
      </c>
      <c r="H243" s="249">
        <v>1</v>
      </c>
      <c r="I243" s="250"/>
      <c r="J243" s="251">
        <f>ROUND(I243*H243,2)</f>
        <v>0</v>
      </c>
      <c r="K243" s="252"/>
      <c r="L243" s="43"/>
      <c r="M243" s="253" t="s">
        <v>1</v>
      </c>
      <c r="N243" s="254" t="s">
        <v>43</v>
      </c>
      <c r="O243" s="93"/>
      <c r="P243" s="255">
        <f>O243*H243</f>
        <v>0</v>
      </c>
      <c r="Q243" s="255">
        <v>0</v>
      </c>
      <c r="R243" s="255">
        <f>Q243*H243</f>
        <v>0</v>
      </c>
      <c r="S243" s="255">
        <v>0</v>
      </c>
      <c r="T243" s="25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57" t="s">
        <v>222</v>
      </c>
      <c r="AT243" s="257" t="s">
        <v>154</v>
      </c>
      <c r="AU243" s="257" t="s">
        <v>88</v>
      </c>
      <c r="AY243" s="17" t="s">
        <v>151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7" t="s">
        <v>86</v>
      </c>
      <c r="BK243" s="145">
        <f>ROUND(I243*H243,2)</f>
        <v>0</v>
      </c>
      <c r="BL243" s="17" t="s">
        <v>222</v>
      </c>
      <c r="BM243" s="257" t="s">
        <v>365</v>
      </c>
    </row>
    <row r="244" s="2" customFormat="1">
      <c r="A244" s="40"/>
      <c r="B244" s="41"/>
      <c r="C244" s="42"/>
      <c r="D244" s="258" t="s">
        <v>160</v>
      </c>
      <c r="E244" s="42"/>
      <c r="F244" s="259" t="s">
        <v>366</v>
      </c>
      <c r="G244" s="42"/>
      <c r="H244" s="42"/>
      <c r="I244" s="214"/>
      <c r="J244" s="42"/>
      <c r="K244" s="42"/>
      <c r="L244" s="43"/>
      <c r="M244" s="260"/>
      <c r="N244" s="261"/>
      <c r="O244" s="93"/>
      <c r="P244" s="93"/>
      <c r="Q244" s="93"/>
      <c r="R244" s="93"/>
      <c r="S244" s="93"/>
      <c r="T244" s="94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7" t="s">
        <v>160</v>
      </c>
      <c r="AU244" s="17" t="s">
        <v>88</v>
      </c>
    </row>
    <row r="245" s="2" customFormat="1">
      <c r="A245" s="40"/>
      <c r="B245" s="41"/>
      <c r="C245" s="42"/>
      <c r="D245" s="262" t="s">
        <v>162</v>
      </c>
      <c r="E245" s="42"/>
      <c r="F245" s="263" t="s">
        <v>367</v>
      </c>
      <c r="G245" s="42"/>
      <c r="H245" s="42"/>
      <c r="I245" s="214"/>
      <c r="J245" s="42"/>
      <c r="K245" s="42"/>
      <c r="L245" s="43"/>
      <c r="M245" s="260"/>
      <c r="N245" s="261"/>
      <c r="O245" s="93"/>
      <c r="P245" s="93"/>
      <c r="Q245" s="93"/>
      <c r="R245" s="93"/>
      <c r="S245" s="93"/>
      <c r="T245" s="94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7" t="s">
        <v>162</v>
      </c>
      <c r="AU245" s="17" t="s">
        <v>88</v>
      </c>
    </row>
    <row r="246" s="2" customFormat="1" ht="21.75" customHeight="1">
      <c r="A246" s="40"/>
      <c r="B246" s="41"/>
      <c r="C246" s="245" t="s">
        <v>368</v>
      </c>
      <c r="D246" s="245" t="s">
        <v>154</v>
      </c>
      <c r="E246" s="246" t="s">
        <v>369</v>
      </c>
      <c r="F246" s="247" t="s">
        <v>370</v>
      </c>
      <c r="G246" s="248" t="s">
        <v>157</v>
      </c>
      <c r="H246" s="249">
        <v>14</v>
      </c>
      <c r="I246" s="250"/>
      <c r="J246" s="251">
        <f>ROUND(I246*H246,2)</f>
        <v>0</v>
      </c>
      <c r="K246" s="252"/>
      <c r="L246" s="43"/>
      <c r="M246" s="253" t="s">
        <v>1</v>
      </c>
      <c r="N246" s="254" t="s">
        <v>43</v>
      </c>
      <c r="O246" s="93"/>
      <c r="P246" s="255">
        <f>O246*H246</f>
        <v>0</v>
      </c>
      <c r="Q246" s="255">
        <v>0</v>
      </c>
      <c r="R246" s="255">
        <f>Q246*H246</f>
        <v>0</v>
      </c>
      <c r="S246" s="255">
        <v>0</v>
      </c>
      <c r="T246" s="25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57" t="s">
        <v>222</v>
      </c>
      <c r="AT246" s="257" t="s">
        <v>154</v>
      </c>
      <c r="AU246" s="257" t="s">
        <v>88</v>
      </c>
      <c r="AY246" s="17" t="s">
        <v>151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7" t="s">
        <v>86</v>
      </c>
      <c r="BK246" s="145">
        <f>ROUND(I246*H246,2)</f>
        <v>0</v>
      </c>
      <c r="BL246" s="17" t="s">
        <v>222</v>
      </c>
      <c r="BM246" s="257" t="s">
        <v>371</v>
      </c>
    </row>
    <row r="247" s="2" customFormat="1">
      <c r="A247" s="40"/>
      <c r="B247" s="41"/>
      <c r="C247" s="42"/>
      <c r="D247" s="258" t="s">
        <v>160</v>
      </c>
      <c r="E247" s="42"/>
      <c r="F247" s="259" t="s">
        <v>372</v>
      </c>
      <c r="G247" s="42"/>
      <c r="H247" s="42"/>
      <c r="I247" s="214"/>
      <c r="J247" s="42"/>
      <c r="K247" s="42"/>
      <c r="L247" s="43"/>
      <c r="M247" s="260"/>
      <c r="N247" s="261"/>
      <c r="O247" s="93"/>
      <c r="P247" s="93"/>
      <c r="Q247" s="93"/>
      <c r="R247" s="93"/>
      <c r="S247" s="93"/>
      <c r="T247" s="94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7" t="s">
        <v>160</v>
      </c>
      <c r="AU247" s="17" t="s">
        <v>88</v>
      </c>
    </row>
    <row r="248" s="2" customFormat="1">
      <c r="A248" s="40"/>
      <c r="B248" s="41"/>
      <c r="C248" s="42"/>
      <c r="D248" s="262" t="s">
        <v>162</v>
      </c>
      <c r="E248" s="42"/>
      <c r="F248" s="263" t="s">
        <v>373</v>
      </c>
      <c r="G248" s="42"/>
      <c r="H248" s="42"/>
      <c r="I248" s="214"/>
      <c r="J248" s="42"/>
      <c r="K248" s="42"/>
      <c r="L248" s="43"/>
      <c r="M248" s="260"/>
      <c r="N248" s="261"/>
      <c r="O248" s="93"/>
      <c r="P248" s="93"/>
      <c r="Q248" s="93"/>
      <c r="R248" s="93"/>
      <c r="S248" s="93"/>
      <c r="T248" s="94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7" t="s">
        <v>162</v>
      </c>
      <c r="AU248" s="17" t="s">
        <v>88</v>
      </c>
    </row>
    <row r="249" s="2" customFormat="1" ht="24.15" customHeight="1">
      <c r="A249" s="40"/>
      <c r="B249" s="41"/>
      <c r="C249" s="245" t="s">
        <v>374</v>
      </c>
      <c r="D249" s="245" t="s">
        <v>154</v>
      </c>
      <c r="E249" s="246" t="s">
        <v>375</v>
      </c>
      <c r="F249" s="247" t="s">
        <v>376</v>
      </c>
      <c r="G249" s="248" t="s">
        <v>157</v>
      </c>
      <c r="H249" s="249">
        <v>122</v>
      </c>
      <c r="I249" s="250"/>
      <c r="J249" s="251">
        <f>ROUND(I249*H249,2)</f>
        <v>0</v>
      </c>
      <c r="K249" s="252"/>
      <c r="L249" s="43"/>
      <c r="M249" s="253" t="s">
        <v>1</v>
      </c>
      <c r="N249" s="254" t="s">
        <v>43</v>
      </c>
      <c r="O249" s="93"/>
      <c r="P249" s="255">
        <f>O249*H249</f>
        <v>0</v>
      </c>
      <c r="Q249" s="255">
        <v>0</v>
      </c>
      <c r="R249" s="255">
        <f>Q249*H249</f>
        <v>0</v>
      </c>
      <c r="S249" s="255">
        <v>0</v>
      </c>
      <c r="T249" s="25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57" t="s">
        <v>222</v>
      </c>
      <c r="AT249" s="257" t="s">
        <v>154</v>
      </c>
      <c r="AU249" s="257" t="s">
        <v>88</v>
      </c>
      <c r="AY249" s="17" t="s">
        <v>151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7" t="s">
        <v>86</v>
      </c>
      <c r="BK249" s="145">
        <f>ROUND(I249*H249,2)</f>
        <v>0</v>
      </c>
      <c r="BL249" s="17" t="s">
        <v>222</v>
      </c>
      <c r="BM249" s="257" t="s">
        <v>377</v>
      </c>
    </row>
    <row r="250" s="2" customFormat="1">
      <c r="A250" s="40"/>
      <c r="B250" s="41"/>
      <c r="C250" s="42"/>
      <c r="D250" s="258" t="s">
        <v>160</v>
      </c>
      <c r="E250" s="42"/>
      <c r="F250" s="259" t="s">
        <v>378</v>
      </c>
      <c r="G250" s="42"/>
      <c r="H250" s="42"/>
      <c r="I250" s="214"/>
      <c r="J250" s="42"/>
      <c r="K250" s="42"/>
      <c r="L250" s="43"/>
      <c r="M250" s="260"/>
      <c r="N250" s="261"/>
      <c r="O250" s="93"/>
      <c r="P250" s="93"/>
      <c r="Q250" s="93"/>
      <c r="R250" s="93"/>
      <c r="S250" s="93"/>
      <c r="T250" s="94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7" t="s">
        <v>160</v>
      </c>
      <c r="AU250" s="17" t="s">
        <v>88</v>
      </c>
    </row>
    <row r="251" s="2" customFormat="1">
      <c r="A251" s="40"/>
      <c r="B251" s="41"/>
      <c r="C251" s="42"/>
      <c r="D251" s="262" t="s">
        <v>162</v>
      </c>
      <c r="E251" s="42"/>
      <c r="F251" s="263" t="s">
        <v>379</v>
      </c>
      <c r="G251" s="42"/>
      <c r="H251" s="42"/>
      <c r="I251" s="214"/>
      <c r="J251" s="42"/>
      <c r="K251" s="42"/>
      <c r="L251" s="43"/>
      <c r="M251" s="260"/>
      <c r="N251" s="261"/>
      <c r="O251" s="93"/>
      <c r="P251" s="93"/>
      <c r="Q251" s="93"/>
      <c r="R251" s="93"/>
      <c r="S251" s="93"/>
      <c r="T251" s="94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7" t="s">
        <v>162</v>
      </c>
      <c r="AU251" s="17" t="s">
        <v>88</v>
      </c>
    </row>
    <row r="252" s="12" customFormat="1" ht="25.92" customHeight="1">
      <c r="A252" s="12"/>
      <c r="B252" s="229"/>
      <c r="C252" s="230"/>
      <c r="D252" s="231" t="s">
        <v>77</v>
      </c>
      <c r="E252" s="232" t="s">
        <v>380</v>
      </c>
      <c r="F252" s="232" t="s">
        <v>381</v>
      </c>
      <c r="G252" s="230"/>
      <c r="H252" s="230"/>
      <c r="I252" s="233"/>
      <c r="J252" s="234">
        <f>BK252</f>
        <v>0</v>
      </c>
      <c r="K252" s="230"/>
      <c r="L252" s="235"/>
      <c r="M252" s="236"/>
      <c r="N252" s="237"/>
      <c r="O252" s="237"/>
      <c r="P252" s="238">
        <f>SUM(P253:P262)</f>
        <v>0</v>
      </c>
      <c r="Q252" s="237"/>
      <c r="R252" s="238">
        <f>SUM(R253:R262)</f>
        <v>0</v>
      </c>
      <c r="S252" s="237"/>
      <c r="T252" s="239">
        <f>SUM(T253:T262)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40" t="s">
        <v>178</v>
      </c>
      <c r="AT252" s="241" t="s">
        <v>77</v>
      </c>
      <c r="AU252" s="241" t="s">
        <v>78</v>
      </c>
      <c r="AY252" s="240" t="s">
        <v>151</v>
      </c>
      <c r="BK252" s="242">
        <f>SUM(BK253:BK262)</f>
        <v>0</v>
      </c>
    </row>
    <row r="253" s="2" customFormat="1" ht="16.5" customHeight="1">
      <c r="A253" s="40"/>
      <c r="B253" s="41"/>
      <c r="C253" s="245" t="s">
        <v>382</v>
      </c>
      <c r="D253" s="245" t="s">
        <v>154</v>
      </c>
      <c r="E253" s="246" t="s">
        <v>383</v>
      </c>
      <c r="F253" s="247" t="s">
        <v>384</v>
      </c>
      <c r="G253" s="248" t="s">
        <v>385</v>
      </c>
      <c r="H253" s="249">
        <v>12</v>
      </c>
      <c r="I253" s="250"/>
      <c r="J253" s="251">
        <f>ROUND(I253*H253,2)</f>
        <v>0</v>
      </c>
      <c r="K253" s="252"/>
      <c r="L253" s="43"/>
      <c r="M253" s="253" t="s">
        <v>1</v>
      </c>
      <c r="N253" s="254" t="s">
        <v>43</v>
      </c>
      <c r="O253" s="93"/>
      <c r="P253" s="255">
        <f>O253*H253</f>
        <v>0</v>
      </c>
      <c r="Q253" s="255">
        <v>0</v>
      </c>
      <c r="R253" s="255">
        <f>Q253*H253</f>
        <v>0</v>
      </c>
      <c r="S253" s="255">
        <v>0</v>
      </c>
      <c r="T253" s="25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57" t="s">
        <v>386</v>
      </c>
      <c r="AT253" s="257" t="s">
        <v>154</v>
      </c>
      <c r="AU253" s="257" t="s">
        <v>86</v>
      </c>
      <c r="AY253" s="17" t="s">
        <v>151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7" t="s">
        <v>86</v>
      </c>
      <c r="BK253" s="145">
        <f>ROUND(I253*H253,2)</f>
        <v>0</v>
      </c>
      <c r="BL253" s="17" t="s">
        <v>386</v>
      </c>
      <c r="BM253" s="257" t="s">
        <v>387</v>
      </c>
    </row>
    <row r="254" s="2" customFormat="1">
      <c r="A254" s="40"/>
      <c r="B254" s="41"/>
      <c r="C254" s="42"/>
      <c r="D254" s="258" t="s">
        <v>160</v>
      </c>
      <c r="E254" s="42"/>
      <c r="F254" s="259" t="s">
        <v>388</v>
      </c>
      <c r="G254" s="42"/>
      <c r="H254" s="42"/>
      <c r="I254" s="214"/>
      <c r="J254" s="42"/>
      <c r="K254" s="42"/>
      <c r="L254" s="43"/>
      <c r="M254" s="260"/>
      <c r="N254" s="261"/>
      <c r="O254" s="93"/>
      <c r="P254" s="93"/>
      <c r="Q254" s="93"/>
      <c r="R254" s="93"/>
      <c r="S254" s="93"/>
      <c r="T254" s="94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7" t="s">
        <v>160</v>
      </c>
      <c r="AU254" s="17" t="s">
        <v>86</v>
      </c>
    </row>
    <row r="255" s="2" customFormat="1">
      <c r="A255" s="40"/>
      <c r="B255" s="41"/>
      <c r="C255" s="42"/>
      <c r="D255" s="262" t="s">
        <v>162</v>
      </c>
      <c r="E255" s="42"/>
      <c r="F255" s="263" t="s">
        <v>389</v>
      </c>
      <c r="G255" s="42"/>
      <c r="H255" s="42"/>
      <c r="I255" s="214"/>
      <c r="J255" s="42"/>
      <c r="K255" s="42"/>
      <c r="L255" s="43"/>
      <c r="M255" s="260"/>
      <c r="N255" s="261"/>
      <c r="O255" s="93"/>
      <c r="P255" s="93"/>
      <c r="Q255" s="93"/>
      <c r="R255" s="93"/>
      <c r="S255" s="93"/>
      <c r="T255" s="94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7" t="s">
        <v>162</v>
      </c>
      <c r="AU255" s="17" t="s">
        <v>86</v>
      </c>
    </row>
    <row r="256" s="2" customFormat="1">
      <c r="A256" s="40"/>
      <c r="B256" s="41"/>
      <c r="C256" s="42"/>
      <c r="D256" s="258" t="s">
        <v>390</v>
      </c>
      <c r="E256" s="42"/>
      <c r="F256" s="286" t="s">
        <v>391</v>
      </c>
      <c r="G256" s="42"/>
      <c r="H256" s="42"/>
      <c r="I256" s="214"/>
      <c r="J256" s="42"/>
      <c r="K256" s="42"/>
      <c r="L256" s="43"/>
      <c r="M256" s="260"/>
      <c r="N256" s="261"/>
      <c r="O256" s="93"/>
      <c r="P256" s="93"/>
      <c r="Q256" s="93"/>
      <c r="R256" s="93"/>
      <c r="S256" s="93"/>
      <c r="T256" s="94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7" t="s">
        <v>390</v>
      </c>
      <c r="AU256" s="17" t="s">
        <v>86</v>
      </c>
    </row>
    <row r="257" s="13" customFormat="1">
      <c r="A257" s="13"/>
      <c r="B257" s="275"/>
      <c r="C257" s="276"/>
      <c r="D257" s="258" t="s">
        <v>169</v>
      </c>
      <c r="E257" s="285" t="s">
        <v>1</v>
      </c>
      <c r="F257" s="277" t="s">
        <v>392</v>
      </c>
      <c r="G257" s="276"/>
      <c r="H257" s="278">
        <v>12</v>
      </c>
      <c r="I257" s="279"/>
      <c r="J257" s="276"/>
      <c r="K257" s="276"/>
      <c r="L257" s="280"/>
      <c r="M257" s="281"/>
      <c r="N257" s="282"/>
      <c r="O257" s="282"/>
      <c r="P257" s="282"/>
      <c r="Q257" s="282"/>
      <c r="R257" s="282"/>
      <c r="S257" s="282"/>
      <c r="T257" s="28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84" t="s">
        <v>169</v>
      </c>
      <c r="AU257" s="284" t="s">
        <v>86</v>
      </c>
      <c r="AV257" s="13" t="s">
        <v>88</v>
      </c>
      <c r="AW257" s="13" t="s">
        <v>32</v>
      </c>
      <c r="AX257" s="13" t="s">
        <v>86</v>
      </c>
      <c r="AY257" s="284" t="s">
        <v>151</v>
      </c>
    </row>
    <row r="258" s="2" customFormat="1" ht="16.5" customHeight="1">
      <c r="A258" s="40"/>
      <c r="B258" s="41"/>
      <c r="C258" s="245" t="s">
        <v>393</v>
      </c>
      <c r="D258" s="245" t="s">
        <v>154</v>
      </c>
      <c r="E258" s="246" t="s">
        <v>394</v>
      </c>
      <c r="F258" s="247" t="s">
        <v>395</v>
      </c>
      <c r="G258" s="248" t="s">
        <v>385</v>
      </c>
      <c r="H258" s="249">
        <v>2</v>
      </c>
      <c r="I258" s="250"/>
      <c r="J258" s="251">
        <f>ROUND(I258*H258,2)</f>
        <v>0</v>
      </c>
      <c r="K258" s="252"/>
      <c r="L258" s="43"/>
      <c r="M258" s="253" t="s">
        <v>1</v>
      </c>
      <c r="N258" s="254" t="s">
        <v>43</v>
      </c>
      <c r="O258" s="93"/>
      <c r="P258" s="255">
        <f>O258*H258</f>
        <v>0</v>
      </c>
      <c r="Q258" s="255">
        <v>0</v>
      </c>
      <c r="R258" s="255">
        <f>Q258*H258</f>
        <v>0</v>
      </c>
      <c r="S258" s="255">
        <v>0</v>
      </c>
      <c r="T258" s="25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57" t="s">
        <v>386</v>
      </c>
      <c r="AT258" s="257" t="s">
        <v>154</v>
      </c>
      <c r="AU258" s="257" t="s">
        <v>86</v>
      </c>
      <c r="AY258" s="17" t="s">
        <v>151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7" t="s">
        <v>86</v>
      </c>
      <c r="BK258" s="145">
        <f>ROUND(I258*H258,2)</f>
        <v>0</v>
      </c>
      <c r="BL258" s="17" t="s">
        <v>386</v>
      </c>
      <c r="BM258" s="257" t="s">
        <v>396</v>
      </c>
    </row>
    <row r="259" s="2" customFormat="1">
      <c r="A259" s="40"/>
      <c r="B259" s="41"/>
      <c r="C259" s="42"/>
      <c r="D259" s="258" t="s">
        <v>160</v>
      </c>
      <c r="E259" s="42"/>
      <c r="F259" s="259" t="s">
        <v>397</v>
      </c>
      <c r="G259" s="42"/>
      <c r="H259" s="42"/>
      <c r="I259" s="214"/>
      <c r="J259" s="42"/>
      <c r="K259" s="42"/>
      <c r="L259" s="43"/>
      <c r="M259" s="260"/>
      <c r="N259" s="261"/>
      <c r="O259" s="93"/>
      <c r="P259" s="93"/>
      <c r="Q259" s="93"/>
      <c r="R259" s="93"/>
      <c r="S259" s="93"/>
      <c r="T259" s="94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7" t="s">
        <v>160</v>
      </c>
      <c r="AU259" s="17" t="s">
        <v>86</v>
      </c>
    </row>
    <row r="260" s="2" customFormat="1">
      <c r="A260" s="40"/>
      <c r="B260" s="41"/>
      <c r="C260" s="42"/>
      <c r="D260" s="262" t="s">
        <v>162</v>
      </c>
      <c r="E260" s="42"/>
      <c r="F260" s="263" t="s">
        <v>398</v>
      </c>
      <c r="G260" s="42"/>
      <c r="H260" s="42"/>
      <c r="I260" s="214"/>
      <c r="J260" s="42"/>
      <c r="K260" s="42"/>
      <c r="L260" s="43"/>
      <c r="M260" s="260"/>
      <c r="N260" s="261"/>
      <c r="O260" s="93"/>
      <c r="P260" s="93"/>
      <c r="Q260" s="93"/>
      <c r="R260" s="93"/>
      <c r="S260" s="93"/>
      <c r="T260" s="94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7" t="s">
        <v>162</v>
      </c>
      <c r="AU260" s="17" t="s">
        <v>86</v>
      </c>
    </row>
    <row r="261" s="2" customFormat="1">
      <c r="A261" s="40"/>
      <c r="B261" s="41"/>
      <c r="C261" s="42"/>
      <c r="D261" s="258" t="s">
        <v>390</v>
      </c>
      <c r="E261" s="42"/>
      <c r="F261" s="286" t="s">
        <v>399</v>
      </c>
      <c r="G261" s="42"/>
      <c r="H261" s="42"/>
      <c r="I261" s="214"/>
      <c r="J261" s="42"/>
      <c r="K261" s="42"/>
      <c r="L261" s="43"/>
      <c r="M261" s="260"/>
      <c r="N261" s="261"/>
      <c r="O261" s="93"/>
      <c r="P261" s="93"/>
      <c r="Q261" s="93"/>
      <c r="R261" s="93"/>
      <c r="S261" s="93"/>
      <c r="T261" s="94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7" t="s">
        <v>390</v>
      </c>
      <c r="AU261" s="17" t="s">
        <v>86</v>
      </c>
    </row>
    <row r="262" s="13" customFormat="1">
      <c r="A262" s="13"/>
      <c r="B262" s="275"/>
      <c r="C262" s="276"/>
      <c r="D262" s="258" t="s">
        <v>169</v>
      </c>
      <c r="E262" s="285" t="s">
        <v>1</v>
      </c>
      <c r="F262" s="277" t="s">
        <v>400</v>
      </c>
      <c r="G262" s="276"/>
      <c r="H262" s="278">
        <v>2</v>
      </c>
      <c r="I262" s="279"/>
      <c r="J262" s="276"/>
      <c r="K262" s="276"/>
      <c r="L262" s="280"/>
      <c r="M262" s="281"/>
      <c r="N262" s="282"/>
      <c r="O262" s="282"/>
      <c r="P262" s="282"/>
      <c r="Q262" s="282"/>
      <c r="R262" s="282"/>
      <c r="S262" s="282"/>
      <c r="T262" s="28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84" t="s">
        <v>169</v>
      </c>
      <c r="AU262" s="284" t="s">
        <v>86</v>
      </c>
      <c r="AV262" s="13" t="s">
        <v>88</v>
      </c>
      <c r="AW262" s="13" t="s">
        <v>32</v>
      </c>
      <c r="AX262" s="13" t="s">
        <v>86</v>
      </c>
      <c r="AY262" s="284" t="s">
        <v>151</v>
      </c>
    </row>
    <row r="263" s="12" customFormat="1" ht="25.92" customHeight="1">
      <c r="A263" s="12"/>
      <c r="B263" s="229"/>
      <c r="C263" s="230"/>
      <c r="D263" s="231" t="s">
        <v>77</v>
      </c>
      <c r="E263" s="232" t="s">
        <v>129</v>
      </c>
      <c r="F263" s="232" t="s">
        <v>401</v>
      </c>
      <c r="G263" s="230"/>
      <c r="H263" s="230"/>
      <c r="I263" s="233"/>
      <c r="J263" s="234">
        <f>BK263</f>
        <v>0</v>
      </c>
      <c r="K263" s="230"/>
      <c r="L263" s="235"/>
      <c r="M263" s="236"/>
      <c r="N263" s="237"/>
      <c r="O263" s="237"/>
      <c r="P263" s="238">
        <f>P264+P270</f>
        <v>0</v>
      </c>
      <c r="Q263" s="237"/>
      <c r="R263" s="238">
        <f>R264+R270</f>
        <v>0</v>
      </c>
      <c r="S263" s="237"/>
      <c r="T263" s="239">
        <f>T264+T270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40" t="s">
        <v>182</v>
      </c>
      <c r="AT263" s="241" t="s">
        <v>77</v>
      </c>
      <c r="AU263" s="241" t="s">
        <v>78</v>
      </c>
      <c r="AY263" s="240" t="s">
        <v>151</v>
      </c>
      <c r="BK263" s="242">
        <f>BK264+BK270</f>
        <v>0</v>
      </c>
    </row>
    <row r="264" s="12" customFormat="1" ht="22.8" customHeight="1">
      <c r="A264" s="12"/>
      <c r="B264" s="229"/>
      <c r="C264" s="230"/>
      <c r="D264" s="231" t="s">
        <v>77</v>
      </c>
      <c r="E264" s="243" t="s">
        <v>402</v>
      </c>
      <c r="F264" s="243" t="s">
        <v>403</v>
      </c>
      <c r="G264" s="230"/>
      <c r="H264" s="230"/>
      <c r="I264" s="233"/>
      <c r="J264" s="244">
        <f>BK264</f>
        <v>0</v>
      </c>
      <c r="K264" s="230"/>
      <c r="L264" s="235"/>
      <c r="M264" s="236"/>
      <c r="N264" s="237"/>
      <c r="O264" s="237"/>
      <c r="P264" s="238">
        <f>SUM(P265:P269)</f>
        <v>0</v>
      </c>
      <c r="Q264" s="237"/>
      <c r="R264" s="238">
        <f>SUM(R265:R269)</f>
        <v>0</v>
      </c>
      <c r="S264" s="237"/>
      <c r="T264" s="239">
        <f>SUM(T265:T269)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40" t="s">
        <v>182</v>
      </c>
      <c r="AT264" s="241" t="s">
        <v>77</v>
      </c>
      <c r="AU264" s="241" t="s">
        <v>86</v>
      </c>
      <c r="AY264" s="240" t="s">
        <v>151</v>
      </c>
      <c r="BK264" s="242">
        <f>SUM(BK265:BK269)</f>
        <v>0</v>
      </c>
    </row>
    <row r="265" s="2" customFormat="1" ht="16.5" customHeight="1">
      <c r="A265" s="40"/>
      <c r="B265" s="41"/>
      <c r="C265" s="245" t="s">
        <v>404</v>
      </c>
      <c r="D265" s="245" t="s">
        <v>154</v>
      </c>
      <c r="E265" s="246" t="s">
        <v>405</v>
      </c>
      <c r="F265" s="247" t="s">
        <v>406</v>
      </c>
      <c r="G265" s="248" t="s">
        <v>407</v>
      </c>
      <c r="H265" s="249">
        <v>24</v>
      </c>
      <c r="I265" s="250"/>
      <c r="J265" s="251">
        <f>ROUND(I265*H265,2)</f>
        <v>0</v>
      </c>
      <c r="K265" s="252"/>
      <c r="L265" s="43"/>
      <c r="M265" s="253" t="s">
        <v>1</v>
      </c>
      <c r="N265" s="254" t="s">
        <v>43</v>
      </c>
      <c r="O265" s="93"/>
      <c r="P265" s="255">
        <f>O265*H265</f>
        <v>0</v>
      </c>
      <c r="Q265" s="255">
        <v>0</v>
      </c>
      <c r="R265" s="255">
        <f>Q265*H265</f>
        <v>0</v>
      </c>
      <c r="S265" s="255">
        <v>0</v>
      </c>
      <c r="T265" s="25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57" t="s">
        <v>408</v>
      </c>
      <c r="AT265" s="257" t="s">
        <v>154</v>
      </c>
      <c r="AU265" s="257" t="s">
        <v>88</v>
      </c>
      <c r="AY265" s="17" t="s">
        <v>151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7" t="s">
        <v>86</v>
      </c>
      <c r="BK265" s="145">
        <f>ROUND(I265*H265,2)</f>
        <v>0</v>
      </c>
      <c r="BL265" s="17" t="s">
        <v>408</v>
      </c>
      <c r="BM265" s="257" t="s">
        <v>409</v>
      </c>
    </row>
    <row r="266" s="2" customFormat="1">
      <c r="A266" s="40"/>
      <c r="B266" s="41"/>
      <c r="C266" s="42"/>
      <c r="D266" s="258" t="s">
        <v>160</v>
      </c>
      <c r="E266" s="42"/>
      <c r="F266" s="259" t="s">
        <v>406</v>
      </c>
      <c r="G266" s="42"/>
      <c r="H266" s="42"/>
      <c r="I266" s="214"/>
      <c r="J266" s="42"/>
      <c r="K266" s="42"/>
      <c r="L266" s="43"/>
      <c r="M266" s="260"/>
      <c r="N266" s="261"/>
      <c r="O266" s="93"/>
      <c r="P266" s="93"/>
      <c r="Q266" s="93"/>
      <c r="R266" s="93"/>
      <c r="S266" s="93"/>
      <c r="T266" s="94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7" t="s">
        <v>160</v>
      </c>
      <c r="AU266" s="17" t="s">
        <v>88</v>
      </c>
    </row>
    <row r="267" s="2" customFormat="1">
      <c r="A267" s="40"/>
      <c r="B267" s="41"/>
      <c r="C267" s="42"/>
      <c r="D267" s="262" t="s">
        <v>162</v>
      </c>
      <c r="E267" s="42"/>
      <c r="F267" s="263" t="s">
        <v>410</v>
      </c>
      <c r="G267" s="42"/>
      <c r="H267" s="42"/>
      <c r="I267" s="214"/>
      <c r="J267" s="42"/>
      <c r="K267" s="42"/>
      <c r="L267" s="43"/>
      <c r="M267" s="260"/>
      <c r="N267" s="261"/>
      <c r="O267" s="93"/>
      <c r="P267" s="93"/>
      <c r="Q267" s="93"/>
      <c r="R267" s="93"/>
      <c r="S267" s="93"/>
      <c r="T267" s="94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7" t="s">
        <v>162</v>
      </c>
      <c r="AU267" s="17" t="s">
        <v>88</v>
      </c>
    </row>
    <row r="268" s="2" customFormat="1">
      <c r="A268" s="40"/>
      <c r="B268" s="41"/>
      <c r="C268" s="42"/>
      <c r="D268" s="258" t="s">
        <v>390</v>
      </c>
      <c r="E268" s="42"/>
      <c r="F268" s="286" t="s">
        <v>411</v>
      </c>
      <c r="G268" s="42"/>
      <c r="H268" s="42"/>
      <c r="I268" s="214"/>
      <c r="J268" s="42"/>
      <c r="K268" s="42"/>
      <c r="L268" s="43"/>
      <c r="M268" s="260"/>
      <c r="N268" s="261"/>
      <c r="O268" s="93"/>
      <c r="P268" s="93"/>
      <c r="Q268" s="93"/>
      <c r="R268" s="93"/>
      <c r="S268" s="93"/>
      <c r="T268" s="94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7" t="s">
        <v>390</v>
      </c>
      <c r="AU268" s="17" t="s">
        <v>88</v>
      </c>
    </row>
    <row r="269" s="13" customFormat="1">
      <c r="A269" s="13"/>
      <c r="B269" s="275"/>
      <c r="C269" s="276"/>
      <c r="D269" s="258" t="s">
        <v>169</v>
      </c>
      <c r="E269" s="285" t="s">
        <v>1</v>
      </c>
      <c r="F269" s="277" t="s">
        <v>290</v>
      </c>
      <c r="G269" s="276"/>
      <c r="H269" s="278">
        <v>24</v>
      </c>
      <c r="I269" s="279"/>
      <c r="J269" s="276"/>
      <c r="K269" s="276"/>
      <c r="L269" s="280"/>
      <c r="M269" s="281"/>
      <c r="N269" s="282"/>
      <c r="O269" s="282"/>
      <c r="P269" s="282"/>
      <c r="Q269" s="282"/>
      <c r="R269" s="282"/>
      <c r="S269" s="282"/>
      <c r="T269" s="28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84" t="s">
        <v>169</v>
      </c>
      <c r="AU269" s="284" t="s">
        <v>88</v>
      </c>
      <c r="AV269" s="13" t="s">
        <v>88</v>
      </c>
      <c r="AW269" s="13" t="s">
        <v>32</v>
      </c>
      <c r="AX269" s="13" t="s">
        <v>86</v>
      </c>
      <c r="AY269" s="284" t="s">
        <v>151</v>
      </c>
    </row>
    <row r="270" s="12" customFormat="1" ht="22.8" customHeight="1">
      <c r="A270" s="12"/>
      <c r="B270" s="229"/>
      <c r="C270" s="230"/>
      <c r="D270" s="231" t="s">
        <v>77</v>
      </c>
      <c r="E270" s="243" t="s">
        <v>412</v>
      </c>
      <c r="F270" s="243" t="s">
        <v>413</v>
      </c>
      <c r="G270" s="230"/>
      <c r="H270" s="230"/>
      <c r="I270" s="233"/>
      <c r="J270" s="244">
        <f>BK270</f>
        <v>0</v>
      </c>
      <c r="K270" s="230"/>
      <c r="L270" s="235"/>
      <c r="M270" s="236"/>
      <c r="N270" s="237"/>
      <c r="O270" s="237"/>
      <c r="P270" s="238">
        <f>SUM(P271:P278)</f>
        <v>0</v>
      </c>
      <c r="Q270" s="237"/>
      <c r="R270" s="238">
        <f>SUM(R271:R278)</f>
        <v>0</v>
      </c>
      <c r="S270" s="237"/>
      <c r="T270" s="239">
        <f>SUM(T271:T278)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40" t="s">
        <v>182</v>
      </c>
      <c r="AT270" s="241" t="s">
        <v>77</v>
      </c>
      <c r="AU270" s="241" t="s">
        <v>86</v>
      </c>
      <c r="AY270" s="240" t="s">
        <v>151</v>
      </c>
      <c r="BK270" s="242">
        <f>SUM(BK271:BK278)</f>
        <v>0</v>
      </c>
    </row>
    <row r="271" s="2" customFormat="1" ht="16.5" customHeight="1">
      <c r="A271" s="40"/>
      <c r="B271" s="41"/>
      <c r="C271" s="245" t="s">
        <v>414</v>
      </c>
      <c r="D271" s="245" t="s">
        <v>154</v>
      </c>
      <c r="E271" s="246" t="s">
        <v>415</v>
      </c>
      <c r="F271" s="247" t="s">
        <v>416</v>
      </c>
      <c r="G271" s="248" t="s">
        <v>407</v>
      </c>
      <c r="H271" s="249">
        <v>5</v>
      </c>
      <c r="I271" s="250"/>
      <c r="J271" s="251">
        <f>ROUND(I271*H271,2)</f>
        <v>0</v>
      </c>
      <c r="K271" s="252"/>
      <c r="L271" s="43"/>
      <c r="M271" s="253" t="s">
        <v>1</v>
      </c>
      <c r="N271" s="254" t="s">
        <v>43</v>
      </c>
      <c r="O271" s="93"/>
      <c r="P271" s="255">
        <f>O271*H271</f>
        <v>0</v>
      </c>
      <c r="Q271" s="255">
        <v>0</v>
      </c>
      <c r="R271" s="255">
        <f>Q271*H271</f>
        <v>0</v>
      </c>
      <c r="S271" s="255">
        <v>0</v>
      </c>
      <c r="T271" s="25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57" t="s">
        <v>408</v>
      </c>
      <c r="AT271" s="257" t="s">
        <v>154</v>
      </c>
      <c r="AU271" s="257" t="s">
        <v>88</v>
      </c>
      <c r="AY271" s="17" t="s">
        <v>151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7" t="s">
        <v>86</v>
      </c>
      <c r="BK271" s="145">
        <f>ROUND(I271*H271,2)</f>
        <v>0</v>
      </c>
      <c r="BL271" s="17" t="s">
        <v>408</v>
      </c>
      <c r="BM271" s="257" t="s">
        <v>417</v>
      </c>
    </row>
    <row r="272" s="2" customFormat="1">
      <c r="A272" s="40"/>
      <c r="B272" s="41"/>
      <c r="C272" s="42"/>
      <c r="D272" s="258" t="s">
        <v>160</v>
      </c>
      <c r="E272" s="42"/>
      <c r="F272" s="259" t="s">
        <v>416</v>
      </c>
      <c r="G272" s="42"/>
      <c r="H272" s="42"/>
      <c r="I272" s="214"/>
      <c r="J272" s="42"/>
      <c r="K272" s="42"/>
      <c r="L272" s="43"/>
      <c r="M272" s="260"/>
      <c r="N272" s="261"/>
      <c r="O272" s="93"/>
      <c r="P272" s="93"/>
      <c r="Q272" s="93"/>
      <c r="R272" s="93"/>
      <c r="S272" s="93"/>
      <c r="T272" s="94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7" t="s">
        <v>160</v>
      </c>
      <c r="AU272" s="17" t="s">
        <v>88</v>
      </c>
    </row>
    <row r="273" s="2" customFormat="1">
      <c r="A273" s="40"/>
      <c r="B273" s="41"/>
      <c r="C273" s="42"/>
      <c r="D273" s="262" t="s">
        <v>162</v>
      </c>
      <c r="E273" s="42"/>
      <c r="F273" s="263" t="s">
        <v>418</v>
      </c>
      <c r="G273" s="42"/>
      <c r="H273" s="42"/>
      <c r="I273" s="214"/>
      <c r="J273" s="42"/>
      <c r="K273" s="42"/>
      <c r="L273" s="43"/>
      <c r="M273" s="260"/>
      <c r="N273" s="261"/>
      <c r="O273" s="93"/>
      <c r="P273" s="93"/>
      <c r="Q273" s="93"/>
      <c r="R273" s="93"/>
      <c r="S273" s="93"/>
      <c r="T273" s="94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7" t="s">
        <v>162</v>
      </c>
      <c r="AU273" s="17" t="s">
        <v>88</v>
      </c>
    </row>
    <row r="274" s="2" customFormat="1" ht="16.5" customHeight="1">
      <c r="A274" s="40"/>
      <c r="B274" s="41"/>
      <c r="C274" s="245" t="s">
        <v>419</v>
      </c>
      <c r="D274" s="245" t="s">
        <v>154</v>
      </c>
      <c r="E274" s="246" t="s">
        <v>420</v>
      </c>
      <c r="F274" s="247" t="s">
        <v>421</v>
      </c>
      <c r="G274" s="248" t="s">
        <v>407</v>
      </c>
      <c r="H274" s="249">
        <v>24</v>
      </c>
      <c r="I274" s="250"/>
      <c r="J274" s="251">
        <f>ROUND(I274*H274,2)</f>
        <v>0</v>
      </c>
      <c r="K274" s="252"/>
      <c r="L274" s="43"/>
      <c r="M274" s="253" t="s">
        <v>1</v>
      </c>
      <c r="N274" s="254" t="s">
        <v>43</v>
      </c>
      <c r="O274" s="93"/>
      <c r="P274" s="255">
        <f>O274*H274</f>
        <v>0</v>
      </c>
      <c r="Q274" s="255">
        <v>0</v>
      </c>
      <c r="R274" s="255">
        <f>Q274*H274</f>
        <v>0</v>
      </c>
      <c r="S274" s="255">
        <v>0</v>
      </c>
      <c r="T274" s="25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57" t="s">
        <v>408</v>
      </c>
      <c r="AT274" s="257" t="s">
        <v>154</v>
      </c>
      <c r="AU274" s="257" t="s">
        <v>88</v>
      </c>
      <c r="AY274" s="17" t="s">
        <v>151</v>
      </c>
      <c r="BE274" s="145">
        <f>IF(N274="základní",J274,0)</f>
        <v>0</v>
      </c>
      <c r="BF274" s="145">
        <f>IF(N274="snížená",J274,0)</f>
        <v>0</v>
      </c>
      <c r="BG274" s="145">
        <f>IF(N274="zákl. přenesená",J274,0)</f>
        <v>0</v>
      </c>
      <c r="BH274" s="145">
        <f>IF(N274="sníž. přenesená",J274,0)</f>
        <v>0</v>
      </c>
      <c r="BI274" s="145">
        <f>IF(N274="nulová",J274,0)</f>
        <v>0</v>
      </c>
      <c r="BJ274" s="17" t="s">
        <v>86</v>
      </c>
      <c r="BK274" s="145">
        <f>ROUND(I274*H274,2)</f>
        <v>0</v>
      </c>
      <c r="BL274" s="17" t="s">
        <v>408</v>
      </c>
      <c r="BM274" s="257" t="s">
        <v>422</v>
      </c>
    </row>
    <row r="275" s="2" customFormat="1">
      <c r="A275" s="40"/>
      <c r="B275" s="41"/>
      <c r="C275" s="42"/>
      <c r="D275" s="258" t="s">
        <v>160</v>
      </c>
      <c r="E275" s="42"/>
      <c r="F275" s="259" t="s">
        <v>421</v>
      </c>
      <c r="G275" s="42"/>
      <c r="H275" s="42"/>
      <c r="I275" s="214"/>
      <c r="J275" s="42"/>
      <c r="K275" s="42"/>
      <c r="L275" s="43"/>
      <c r="M275" s="260"/>
      <c r="N275" s="261"/>
      <c r="O275" s="93"/>
      <c r="P275" s="93"/>
      <c r="Q275" s="93"/>
      <c r="R275" s="93"/>
      <c r="S275" s="93"/>
      <c r="T275" s="94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7" t="s">
        <v>160</v>
      </c>
      <c r="AU275" s="17" t="s">
        <v>88</v>
      </c>
    </row>
    <row r="276" s="2" customFormat="1" ht="16.5" customHeight="1">
      <c r="A276" s="40"/>
      <c r="B276" s="41"/>
      <c r="C276" s="245" t="s">
        <v>423</v>
      </c>
      <c r="D276" s="245" t="s">
        <v>154</v>
      </c>
      <c r="E276" s="246" t="s">
        <v>424</v>
      </c>
      <c r="F276" s="247" t="s">
        <v>425</v>
      </c>
      <c r="G276" s="248" t="s">
        <v>385</v>
      </c>
      <c r="H276" s="249">
        <v>2</v>
      </c>
      <c r="I276" s="250"/>
      <c r="J276" s="251">
        <f>ROUND(I276*H276,2)</f>
        <v>0</v>
      </c>
      <c r="K276" s="252"/>
      <c r="L276" s="43"/>
      <c r="M276" s="253" t="s">
        <v>1</v>
      </c>
      <c r="N276" s="254" t="s">
        <v>43</v>
      </c>
      <c r="O276" s="93"/>
      <c r="P276" s="255">
        <f>O276*H276</f>
        <v>0</v>
      </c>
      <c r="Q276" s="255">
        <v>0</v>
      </c>
      <c r="R276" s="255">
        <f>Q276*H276</f>
        <v>0</v>
      </c>
      <c r="S276" s="255">
        <v>0</v>
      </c>
      <c r="T276" s="25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57" t="s">
        <v>408</v>
      </c>
      <c r="AT276" s="257" t="s">
        <v>154</v>
      </c>
      <c r="AU276" s="257" t="s">
        <v>88</v>
      </c>
      <c r="AY276" s="17" t="s">
        <v>151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7" t="s">
        <v>86</v>
      </c>
      <c r="BK276" s="145">
        <f>ROUND(I276*H276,2)</f>
        <v>0</v>
      </c>
      <c r="BL276" s="17" t="s">
        <v>408</v>
      </c>
      <c r="BM276" s="257" t="s">
        <v>426</v>
      </c>
    </row>
    <row r="277" s="2" customFormat="1">
      <c r="A277" s="40"/>
      <c r="B277" s="41"/>
      <c r="C277" s="42"/>
      <c r="D277" s="258" t="s">
        <v>160</v>
      </c>
      <c r="E277" s="42"/>
      <c r="F277" s="259" t="s">
        <v>425</v>
      </c>
      <c r="G277" s="42"/>
      <c r="H277" s="42"/>
      <c r="I277" s="214"/>
      <c r="J277" s="42"/>
      <c r="K277" s="42"/>
      <c r="L277" s="43"/>
      <c r="M277" s="260"/>
      <c r="N277" s="261"/>
      <c r="O277" s="93"/>
      <c r="P277" s="93"/>
      <c r="Q277" s="93"/>
      <c r="R277" s="93"/>
      <c r="S277" s="93"/>
      <c r="T277" s="94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7" t="s">
        <v>160</v>
      </c>
      <c r="AU277" s="17" t="s">
        <v>88</v>
      </c>
    </row>
    <row r="278" s="2" customFormat="1">
      <c r="A278" s="40"/>
      <c r="B278" s="41"/>
      <c r="C278" s="42"/>
      <c r="D278" s="258" t="s">
        <v>390</v>
      </c>
      <c r="E278" s="42"/>
      <c r="F278" s="286" t="s">
        <v>427</v>
      </c>
      <c r="G278" s="42"/>
      <c r="H278" s="42"/>
      <c r="I278" s="214"/>
      <c r="J278" s="42"/>
      <c r="K278" s="42"/>
      <c r="L278" s="43"/>
      <c r="M278" s="287"/>
      <c r="N278" s="288"/>
      <c r="O278" s="289"/>
      <c r="P278" s="289"/>
      <c r="Q278" s="289"/>
      <c r="R278" s="289"/>
      <c r="S278" s="289"/>
      <c r="T278" s="29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7" t="s">
        <v>390</v>
      </c>
      <c r="AU278" s="17" t="s">
        <v>88</v>
      </c>
    </row>
    <row r="279" s="2" customFormat="1" ht="6.96" customHeight="1">
      <c r="A279" s="40"/>
      <c r="B279" s="68"/>
      <c r="C279" s="69"/>
      <c r="D279" s="69"/>
      <c r="E279" s="69"/>
      <c r="F279" s="69"/>
      <c r="G279" s="69"/>
      <c r="H279" s="69"/>
      <c r="I279" s="69"/>
      <c r="J279" s="69"/>
      <c r="K279" s="69"/>
      <c r="L279" s="43"/>
      <c r="M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</row>
  </sheetData>
  <sheetProtection sheet="1" autoFilter="0" formatColumns="0" formatRows="0" objects="1" scenarios="1" spinCount="100000" saltValue="zKp9ZImC7NgtYeSaKSgr/VpbXaVPKFmVmxBhQrW06tp8OIhtkB28ttz2/KXHYdUve+GNu+cPKypTkjb/4S2fbQ==" hashValue="ShyPUBxdJ5c9PKiIQs9Ix09JMoDHM3iJvj1rhXgEX4mFTktGRUI06ttJLUgWeOoZUqb9UaUPHgpuckjPWbFjog==" algorithmName="SHA-512" password="CC35"/>
  <autoFilter ref="C135:K278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L2:V2"/>
  </mergeCells>
  <hyperlinks>
    <hyperlink ref="F141" r:id="rId1" display="https://podminky.urs.cz/item/CS_URS_2025_01/713463312"/>
    <hyperlink ref="F147" r:id="rId2" display="https://podminky.urs.cz/item/CS_URS_2025_01/713471212"/>
    <hyperlink ref="F152" r:id="rId3" display="https://podminky.urs.cz/item/CS_URS_2025_01/998713101"/>
    <hyperlink ref="F156" r:id="rId4" display="https://podminky.urs.cz/item/CS_URS_2025_01/733121219"/>
    <hyperlink ref="F159" r:id="rId5" display="https://podminky.urs.cz/item/CS_URS_2025_01/998733101"/>
    <hyperlink ref="F163" r:id="rId6" display="https://podminky.urs.cz/item/CS_URS_2025_01/783615563"/>
    <hyperlink ref="F166" r:id="rId7" display="https://podminky.urs.cz/item/CS_URS_2025_01/783634651"/>
    <hyperlink ref="F171" r:id="rId8" display="https://podminky.urs.cz/item/CS_URS_2025_01/230021045"/>
    <hyperlink ref="F178" r:id="rId9" display="https://podminky.urs.cz/item/CS_URS_2025_01/230023045"/>
    <hyperlink ref="F183" r:id="rId10" display="https://podminky.urs.cz/item/CS_URS_2025_01/230197032"/>
    <hyperlink ref="F190" r:id="rId11" display="https://podminky.urs.cz/item/CS_URS_2025_01/230197046"/>
    <hyperlink ref="F197" r:id="rId12" display="https://podminky.urs.cz/item/CS_URS_2025_01/230197532"/>
    <hyperlink ref="F202" r:id="rId13" display="https://podminky.urs.cz/item/CS_URS_2025_01/230197546"/>
    <hyperlink ref="F209" r:id="rId14" display="https://podminky.urs.cz/item/CS_URS_2025_01/230198632"/>
    <hyperlink ref="F214" r:id="rId15" display="https://podminky.urs.cz/item/CS_URS_2025_01/230198646"/>
    <hyperlink ref="F219" r:id="rId16" display="https://podminky.urs.cz/item/CS_URS_2025_01/230199431"/>
    <hyperlink ref="F222" r:id="rId17" display="https://podminky.urs.cz/item/CS_URS_2025_01/230199445"/>
    <hyperlink ref="F237" r:id="rId18" display="https://podminky.urs.cz/item/CS_URS_2025_01/230120042"/>
    <hyperlink ref="F240" r:id="rId19" display="https://podminky.urs.cz/item/CS_URS_2025_01/230120046"/>
    <hyperlink ref="F245" r:id="rId20" display="https://podminky.urs.cz/item/CS_URS_2025_01/230170003"/>
    <hyperlink ref="F248" r:id="rId21" display="https://podminky.urs.cz/item/CS_URS_2025_01/230170011"/>
    <hyperlink ref="F251" r:id="rId22" display="https://podminky.urs.cz/item/CS_URS_2025_01/230170013"/>
    <hyperlink ref="F255" r:id="rId23" display="https://podminky.urs.cz/item/CS_URS_2024_01/HZS1431"/>
    <hyperlink ref="F260" r:id="rId24" display="https://podminky.urs.cz/item/CS_URS_2024_01/HZS1432"/>
    <hyperlink ref="F267" r:id="rId25" display="https://podminky.urs.cz/item/CS_URS_2024_01/012203000"/>
    <hyperlink ref="F273" r:id="rId26" display="https://podminky.urs.cz/item/CS_URS_2024_01/04312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0"/>
      <c r="AT3" s="17" t="s">
        <v>88</v>
      </c>
    </row>
    <row r="4" s="1" customFormat="1" ht="24.96" customHeight="1">
      <c r="B4" s="20"/>
      <c r="D4" s="155" t="s">
        <v>108</v>
      </c>
      <c r="L4" s="20"/>
      <c r="M4" s="156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7" t="s">
        <v>16</v>
      </c>
      <c r="L6" s="20"/>
    </row>
    <row r="7" s="1" customFormat="1" ht="16.5" customHeight="1">
      <c r="B7" s="20"/>
      <c r="E7" s="158" t="str">
        <f>'Rekapitulace stavby'!K6</f>
        <v>Rekonstrukce teplovodu Výšinka-2.et.-1.část</v>
      </c>
      <c r="F7" s="157"/>
      <c r="G7" s="157"/>
      <c r="H7" s="157"/>
      <c r="L7" s="20"/>
    </row>
    <row r="8" s="2" customFormat="1" ht="12" customHeight="1">
      <c r="A8" s="40"/>
      <c r="B8" s="43"/>
      <c r="C8" s="40"/>
      <c r="D8" s="157" t="s">
        <v>109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3"/>
      <c r="C9" s="40"/>
      <c r="D9" s="40"/>
      <c r="E9" s="159" t="s">
        <v>428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7" t="s">
        <v>18</v>
      </c>
      <c r="E11" s="40"/>
      <c r="F11" s="160" t="s">
        <v>1</v>
      </c>
      <c r="G11" s="40"/>
      <c r="H11" s="40"/>
      <c r="I11" s="157" t="s">
        <v>19</v>
      </c>
      <c r="J11" s="160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7" t="s">
        <v>20</v>
      </c>
      <c r="E12" s="40"/>
      <c r="F12" s="160" t="s">
        <v>21</v>
      </c>
      <c r="G12" s="40"/>
      <c r="H12" s="40"/>
      <c r="I12" s="157" t="s">
        <v>22</v>
      </c>
      <c r="J12" s="161" t="str">
        <f>'Rekapitulace stavby'!AN8</f>
        <v>6. 3. 2025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7" t="s">
        <v>24</v>
      </c>
      <c r="E14" s="40"/>
      <c r="F14" s="40"/>
      <c r="G14" s="40"/>
      <c r="H14" s="40"/>
      <c r="I14" s="157" t="s">
        <v>25</v>
      </c>
      <c r="J14" s="160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0" t="s">
        <v>26</v>
      </c>
      <c r="F15" s="40"/>
      <c r="G15" s="40"/>
      <c r="H15" s="40"/>
      <c r="I15" s="157" t="s">
        <v>27</v>
      </c>
      <c r="J15" s="160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7" t="s">
        <v>28</v>
      </c>
      <c r="E17" s="40"/>
      <c r="F17" s="40"/>
      <c r="G17" s="40"/>
      <c r="H17" s="40"/>
      <c r="I17" s="157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0"/>
      <c r="G18" s="160"/>
      <c r="H18" s="160"/>
      <c r="I18" s="157" t="s">
        <v>27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7" t="s">
        <v>30</v>
      </c>
      <c r="E20" s="40"/>
      <c r="F20" s="40"/>
      <c r="G20" s="40"/>
      <c r="H20" s="40"/>
      <c r="I20" s="157" t="s">
        <v>25</v>
      </c>
      <c r="J20" s="160" t="str">
        <f>IF('Rekapitulace stavby'!AN16="","",'Rekapitulace stavby'!AN16)</f>
        <v/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0" t="str">
        <f>IF('Rekapitulace stavby'!E17="","",'Rekapitulace stavby'!E17)</f>
        <v xml:space="preserve"> </v>
      </c>
      <c r="F21" s="40"/>
      <c r="G21" s="40"/>
      <c r="H21" s="40"/>
      <c r="I21" s="157" t="s">
        <v>27</v>
      </c>
      <c r="J21" s="160" t="str">
        <f>IF('Rekapitulace stavby'!AN17="","",'Rekapitulace stavby'!AN17)</f>
        <v/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7" t="s">
        <v>33</v>
      </c>
      <c r="E23" s="40"/>
      <c r="F23" s="40"/>
      <c r="G23" s="40"/>
      <c r="H23" s="40"/>
      <c r="I23" s="157" t="s">
        <v>25</v>
      </c>
      <c r="J23" s="160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0" t="s">
        <v>34</v>
      </c>
      <c r="F24" s="40"/>
      <c r="G24" s="40"/>
      <c r="H24" s="40"/>
      <c r="I24" s="157" t="s">
        <v>27</v>
      </c>
      <c r="J24" s="160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7" t="s">
        <v>35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6"/>
      <c r="E29" s="166"/>
      <c r="F29" s="166"/>
      <c r="G29" s="166"/>
      <c r="H29" s="166"/>
      <c r="I29" s="166"/>
      <c r="J29" s="166"/>
      <c r="K29" s="166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0" t="s">
        <v>111</v>
      </c>
      <c r="E30" s="40"/>
      <c r="F30" s="40"/>
      <c r="G30" s="40"/>
      <c r="H30" s="40"/>
      <c r="I30" s="40"/>
      <c r="J30" s="167">
        <f>J96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8" t="s">
        <v>102</v>
      </c>
      <c r="E31" s="40"/>
      <c r="F31" s="40"/>
      <c r="G31" s="40"/>
      <c r="H31" s="40"/>
      <c r="I31" s="40"/>
      <c r="J31" s="167">
        <f>J104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69" t="s">
        <v>38</v>
      </c>
      <c r="E32" s="40"/>
      <c r="F32" s="40"/>
      <c r="G32" s="40"/>
      <c r="H32" s="40"/>
      <c r="I32" s="40"/>
      <c r="J32" s="170">
        <f>ROUND(J30 + J31,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6"/>
      <c r="E33" s="166"/>
      <c r="F33" s="166"/>
      <c r="G33" s="166"/>
      <c r="H33" s="166"/>
      <c r="I33" s="166"/>
      <c r="J33" s="166"/>
      <c r="K33" s="166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1" t="s">
        <v>40</v>
      </c>
      <c r="G34" s="40"/>
      <c r="H34" s="40"/>
      <c r="I34" s="171" t="s">
        <v>39</v>
      </c>
      <c r="J34" s="171" t="s">
        <v>41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2" t="s">
        <v>42</v>
      </c>
      <c r="E35" s="157" t="s">
        <v>43</v>
      </c>
      <c r="F35" s="173">
        <f>ROUND((SUM(BE104:BE111) + SUM(BE131:BE231)),  2)</f>
        <v>0</v>
      </c>
      <c r="G35" s="40"/>
      <c r="H35" s="40"/>
      <c r="I35" s="174">
        <v>0.20999999999999999</v>
      </c>
      <c r="J35" s="173">
        <f>ROUND(((SUM(BE104:BE111) + SUM(BE131:BE231))*I35),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57" t="s">
        <v>44</v>
      </c>
      <c r="F36" s="173">
        <f>ROUND((SUM(BF104:BF111) + SUM(BF131:BF231)),  2)</f>
        <v>0</v>
      </c>
      <c r="G36" s="40"/>
      <c r="H36" s="40"/>
      <c r="I36" s="174">
        <v>0.12</v>
      </c>
      <c r="J36" s="173">
        <f>ROUND(((SUM(BF104:BF111) + SUM(BF131:BF231))*I36),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7" t="s">
        <v>45</v>
      </c>
      <c r="F37" s="173">
        <f>ROUND((SUM(BG104:BG111) + SUM(BG131:BG231)),  2)</f>
        <v>0</v>
      </c>
      <c r="G37" s="40"/>
      <c r="H37" s="40"/>
      <c r="I37" s="174">
        <v>0.20999999999999999</v>
      </c>
      <c r="J37" s="173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57" t="s">
        <v>46</v>
      </c>
      <c r="F38" s="173">
        <f>ROUND((SUM(BH104:BH111) + SUM(BH131:BH231)),  2)</f>
        <v>0</v>
      </c>
      <c r="G38" s="40"/>
      <c r="H38" s="40"/>
      <c r="I38" s="174">
        <v>0.12</v>
      </c>
      <c r="J38" s="173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57" t="s">
        <v>47</v>
      </c>
      <c r="F39" s="173">
        <f>ROUND((SUM(BI104:BI111) + SUM(BI131:BI231)),  2)</f>
        <v>0</v>
      </c>
      <c r="G39" s="40"/>
      <c r="H39" s="40"/>
      <c r="I39" s="174">
        <v>0</v>
      </c>
      <c r="J39" s="173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75"/>
      <c r="D41" s="176" t="s">
        <v>48</v>
      </c>
      <c r="E41" s="177"/>
      <c r="F41" s="177"/>
      <c r="G41" s="178" t="s">
        <v>49</v>
      </c>
      <c r="H41" s="179" t="s">
        <v>50</v>
      </c>
      <c r="I41" s="177"/>
      <c r="J41" s="180">
        <f>SUM(J32:J39)</f>
        <v>0</v>
      </c>
      <c r="K41" s="181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2" t="s">
        <v>51</v>
      </c>
      <c r="E50" s="183"/>
      <c r="F50" s="183"/>
      <c r="G50" s="182" t="s">
        <v>52</v>
      </c>
      <c r="H50" s="183"/>
      <c r="I50" s="183"/>
      <c r="J50" s="183"/>
      <c r="K50" s="183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4" t="s">
        <v>53</v>
      </c>
      <c r="E61" s="185"/>
      <c r="F61" s="186" t="s">
        <v>54</v>
      </c>
      <c r="G61" s="184" t="s">
        <v>53</v>
      </c>
      <c r="H61" s="185"/>
      <c r="I61" s="185"/>
      <c r="J61" s="187" t="s">
        <v>54</v>
      </c>
      <c r="K61" s="185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2" t="s">
        <v>55</v>
      </c>
      <c r="E65" s="188"/>
      <c r="F65" s="188"/>
      <c r="G65" s="182" t="s">
        <v>56</v>
      </c>
      <c r="H65" s="188"/>
      <c r="I65" s="188"/>
      <c r="J65" s="188"/>
      <c r="K65" s="188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4" t="s">
        <v>53</v>
      </c>
      <c r="E76" s="185"/>
      <c r="F76" s="186" t="s">
        <v>54</v>
      </c>
      <c r="G76" s="184" t="s">
        <v>53</v>
      </c>
      <c r="H76" s="185"/>
      <c r="I76" s="185"/>
      <c r="J76" s="187" t="s">
        <v>54</v>
      </c>
      <c r="K76" s="185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9"/>
      <c r="C77" s="190"/>
      <c r="D77" s="190"/>
      <c r="E77" s="190"/>
      <c r="F77" s="190"/>
      <c r="G77" s="190"/>
      <c r="H77" s="190"/>
      <c r="I77" s="190"/>
      <c r="J77" s="190"/>
      <c r="K77" s="190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112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3" t="str">
        <f>E7</f>
        <v>Rekonstrukce teplovodu Výšinka-2.et.-1.část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109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30" customHeight="1">
      <c r="A87" s="40"/>
      <c r="B87" s="41"/>
      <c r="C87" s="42"/>
      <c r="D87" s="42"/>
      <c r="E87" s="78" t="str">
        <f>E9</f>
        <v>Vysinka TV - Reko teplovodu Výšinka. 2.etapa, 1 část - TV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>Turnov</v>
      </c>
      <c r="G89" s="42"/>
      <c r="H89" s="42"/>
      <c r="I89" s="32" t="s">
        <v>22</v>
      </c>
      <c r="J89" s="81" t="str">
        <f>IF(J12="","",J12)</f>
        <v>6. 3. 2025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>Městská teplárna Trutnov, s.r.o.</v>
      </c>
      <c r="G91" s="42"/>
      <c r="H91" s="42"/>
      <c r="I91" s="32" t="s">
        <v>30</v>
      </c>
      <c r="J91" s="36" t="str">
        <f>E21</f>
        <v xml:space="preserve"> 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28</v>
      </c>
      <c r="D92" s="42"/>
      <c r="E92" s="42"/>
      <c r="F92" s="27" t="str">
        <f>IF(E18="","",E18)</f>
        <v>Vyplň údaj</v>
      </c>
      <c r="G92" s="42"/>
      <c r="H92" s="42"/>
      <c r="I92" s="32" t="s">
        <v>33</v>
      </c>
      <c r="J92" s="36" t="str">
        <f>E24</f>
        <v>SITEZ s.r.o.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4" t="s">
        <v>113</v>
      </c>
      <c r="D94" s="151"/>
      <c r="E94" s="151"/>
      <c r="F94" s="151"/>
      <c r="G94" s="151"/>
      <c r="H94" s="151"/>
      <c r="I94" s="151"/>
      <c r="J94" s="195" t="s">
        <v>114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6" t="s">
        <v>115</v>
      </c>
      <c r="D96" s="42"/>
      <c r="E96" s="42"/>
      <c r="F96" s="42"/>
      <c r="G96" s="42"/>
      <c r="H96" s="42"/>
      <c r="I96" s="42"/>
      <c r="J96" s="112">
        <f>J131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116</v>
      </c>
    </row>
    <row r="97" s="9" customFormat="1" ht="24.96" customHeight="1">
      <c r="A97" s="9"/>
      <c r="B97" s="197"/>
      <c r="C97" s="198"/>
      <c r="D97" s="199" t="s">
        <v>429</v>
      </c>
      <c r="E97" s="200"/>
      <c r="F97" s="200"/>
      <c r="G97" s="200"/>
      <c r="H97" s="200"/>
      <c r="I97" s="200"/>
      <c r="J97" s="201">
        <f>J132</f>
        <v>0</v>
      </c>
      <c r="K97" s="198"/>
      <c r="L97" s="20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3"/>
      <c r="C98" s="204"/>
      <c r="D98" s="205" t="s">
        <v>430</v>
      </c>
      <c r="E98" s="206"/>
      <c r="F98" s="206"/>
      <c r="G98" s="206"/>
      <c r="H98" s="206"/>
      <c r="I98" s="206"/>
      <c r="J98" s="207">
        <f>J133</f>
        <v>0</v>
      </c>
      <c r="K98" s="204"/>
      <c r="L98" s="20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3"/>
      <c r="C99" s="204"/>
      <c r="D99" s="205" t="s">
        <v>431</v>
      </c>
      <c r="E99" s="206"/>
      <c r="F99" s="206"/>
      <c r="G99" s="206"/>
      <c r="H99" s="206"/>
      <c r="I99" s="206"/>
      <c r="J99" s="207">
        <f>J186</f>
        <v>0</v>
      </c>
      <c r="K99" s="204"/>
      <c r="L99" s="20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7"/>
      <c r="C100" s="198"/>
      <c r="D100" s="199" t="s">
        <v>117</v>
      </c>
      <c r="E100" s="200"/>
      <c r="F100" s="200"/>
      <c r="G100" s="200"/>
      <c r="H100" s="200"/>
      <c r="I100" s="200"/>
      <c r="J100" s="201">
        <f>J190</f>
        <v>0</v>
      </c>
      <c r="K100" s="198"/>
      <c r="L100" s="20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203"/>
      <c r="C101" s="204"/>
      <c r="D101" s="205" t="s">
        <v>432</v>
      </c>
      <c r="E101" s="206"/>
      <c r="F101" s="206"/>
      <c r="G101" s="206"/>
      <c r="H101" s="206"/>
      <c r="I101" s="206"/>
      <c r="J101" s="207">
        <f>J191</f>
        <v>0</v>
      </c>
      <c r="K101" s="204"/>
      <c r="L101" s="20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65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29.28" customHeight="1">
      <c r="A104" s="40"/>
      <c r="B104" s="41"/>
      <c r="C104" s="196" t="s">
        <v>127</v>
      </c>
      <c r="D104" s="42"/>
      <c r="E104" s="42"/>
      <c r="F104" s="42"/>
      <c r="G104" s="42"/>
      <c r="H104" s="42"/>
      <c r="I104" s="42"/>
      <c r="J104" s="209">
        <f>ROUND(J105 + J106 + J107 + J108 + J109 + J110,2)</f>
        <v>0</v>
      </c>
      <c r="K104" s="42"/>
      <c r="L104" s="65"/>
      <c r="N104" s="210" t="s">
        <v>42</v>
      </c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8" customHeight="1">
      <c r="A105" s="40"/>
      <c r="B105" s="41"/>
      <c r="C105" s="42"/>
      <c r="D105" s="146" t="s">
        <v>128</v>
      </c>
      <c r="E105" s="139"/>
      <c r="F105" s="139"/>
      <c r="G105" s="42"/>
      <c r="H105" s="42"/>
      <c r="I105" s="42"/>
      <c r="J105" s="140">
        <v>0</v>
      </c>
      <c r="K105" s="42"/>
      <c r="L105" s="211"/>
      <c r="M105" s="212"/>
      <c r="N105" s="213" t="s">
        <v>43</v>
      </c>
      <c r="O105" s="212"/>
      <c r="P105" s="212"/>
      <c r="Q105" s="212"/>
      <c r="R105" s="212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5" t="s">
        <v>129</v>
      </c>
      <c r="AZ105" s="212"/>
      <c r="BA105" s="212"/>
      <c r="BB105" s="212"/>
      <c r="BC105" s="212"/>
      <c r="BD105" s="212"/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215" t="s">
        <v>86</v>
      </c>
      <c r="BK105" s="212"/>
      <c r="BL105" s="212"/>
      <c r="BM105" s="212"/>
    </row>
    <row r="106" s="2" customFormat="1" ht="18" customHeight="1">
      <c r="A106" s="40"/>
      <c r="B106" s="41"/>
      <c r="C106" s="42"/>
      <c r="D106" s="146" t="s">
        <v>130</v>
      </c>
      <c r="E106" s="139"/>
      <c r="F106" s="139"/>
      <c r="G106" s="42"/>
      <c r="H106" s="42"/>
      <c r="I106" s="42"/>
      <c r="J106" s="140">
        <v>0</v>
      </c>
      <c r="K106" s="42"/>
      <c r="L106" s="211"/>
      <c r="M106" s="212"/>
      <c r="N106" s="213" t="s">
        <v>43</v>
      </c>
      <c r="O106" s="212"/>
      <c r="P106" s="212"/>
      <c r="Q106" s="212"/>
      <c r="R106" s="212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2"/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5" t="s">
        <v>129</v>
      </c>
      <c r="AZ106" s="212"/>
      <c r="BA106" s="212"/>
      <c r="BB106" s="212"/>
      <c r="BC106" s="212"/>
      <c r="BD106" s="212"/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215" t="s">
        <v>86</v>
      </c>
      <c r="BK106" s="212"/>
      <c r="BL106" s="212"/>
      <c r="BM106" s="212"/>
    </row>
    <row r="107" s="2" customFormat="1" ht="18" customHeight="1">
      <c r="A107" s="40"/>
      <c r="B107" s="41"/>
      <c r="C107" s="42"/>
      <c r="D107" s="146" t="s">
        <v>131</v>
      </c>
      <c r="E107" s="139"/>
      <c r="F107" s="139"/>
      <c r="G107" s="42"/>
      <c r="H107" s="42"/>
      <c r="I107" s="42"/>
      <c r="J107" s="140">
        <v>0</v>
      </c>
      <c r="K107" s="42"/>
      <c r="L107" s="211"/>
      <c r="M107" s="212"/>
      <c r="N107" s="213" t="s">
        <v>43</v>
      </c>
      <c r="O107" s="212"/>
      <c r="P107" s="212"/>
      <c r="Q107" s="212"/>
      <c r="R107" s="212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5" t="s">
        <v>129</v>
      </c>
      <c r="AZ107" s="212"/>
      <c r="BA107" s="212"/>
      <c r="BB107" s="212"/>
      <c r="BC107" s="212"/>
      <c r="BD107" s="212"/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215" t="s">
        <v>86</v>
      </c>
      <c r="BK107" s="212"/>
      <c r="BL107" s="212"/>
      <c r="BM107" s="212"/>
    </row>
    <row r="108" s="2" customFormat="1" ht="18" customHeight="1">
      <c r="A108" s="40"/>
      <c r="B108" s="41"/>
      <c r="C108" s="42"/>
      <c r="D108" s="146" t="s">
        <v>132</v>
      </c>
      <c r="E108" s="139"/>
      <c r="F108" s="139"/>
      <c r="G108" s="42"/>
      <c r="H108" s="42"/>
      <c r="I108" s="42"/>
      <c r="J108" s="140">
        <v>0</v>
      </c>
      <c r="K108" s="42"/>
      <c r="L108" s="211"/>
      <c r="M108" s="212"/>
      <c r="N108" s="213" t="s">
        <v>43</v>
      </c>
      <c r="O108" s="212"/>
      <c r="P108" s="212"/>
      <c r="Q108" s="212"/>
      <c r="R108" s="212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5" t="s">
        <v>129</v>
      </c>
      <c r="AZ108" s="212"/>
      <c r="BA108" s="212"/>
      <c r="BB108" s="212"/>
      <c r="BC108" s="212"/>
      <c r="BD108" s="212"/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215" t="s">
        <v>86</v>
      </c>
      <c r="BK108" s="212"/>
      <c r="BL108" s="212"/>
      <c r="BM108" s="212"/>
    </row>
    <row r="109" s="2" customFormat="1" ht="18" customHeight="1">
      <c r="A109" s="40"/>
      <c r="B109" s="41"/>
      <c r="C109" s="42"/>
      <c r="D109" s="146" t="s">
        <v>133</v>
      </c>
      <c r="E109" s="139"/>
      <c r="F109" s="139"/>
      <c r="G109" s="42"/>
      <c r="H109" s="42"/>
      <c r="I109" s="42"/>
      <c r="J109" s="140">
        <v>0</v>
      </c>
      <c r="K109" s="42"/>
      <c r="L109" s="211"/>
      <c r="M109" s="212"/>
      <c r="N109" s="213" t="s">
        <v>43</v>
      </c>
      <c r="O109" s="212"/>
      <c r="P109" s="212"/>
      <c r="Q109" s="212"/>
      <c r="R109" s="212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5" t="s">
        <v>129</v>
      </c>
      <c r="AZ109" s="212"/>
      <c r="BA109" s="212"/>
      <c r="BB109" s="212"/>
      <c r="BC109" s="212"/>
      <c r="BD109" s="212"/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215" t="s">
        <v>86</v>
      </c>
      <c r="BK109" s="212"/>
      <c r="BL109" s="212"/>
      <c r="BM109" s="212"/>
    </row>
    <row r="110" s="2" customFormat="1" ht="18" customHeight="1">
      <c r="A110" s="40"/>
      <c r="B110" s="41"/>
      <c r="C110" s="42"/>
      <c r="D110" s="139" t="s">
        <v>134</v>
      </c>
      <c r="E110" s="42"/>
      <c r="F110" s="42"/>
      <c r="G110" s="42"/>
      <c r="H110" s="42"/>
      <c r="I110" s="42"/>
      <c r="J110" s="140">
        <f>ROUND(J30*T110,2)</f>
        <v>0</v>
      </c>
      <c r="K110" s="42"/>
      <c r="L110" s="211"/>
      <c r="M110" s="212"/>
      <c r="N110" s="213" t="s">
        <v>43</v>
      </c>
      <c r="O110" s="212"/>
      <c r="P110" s="212"/>
      <c r="Q110" s="212"/>
      <c r="R110" s="212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5" t="s">
        <v>135</v>
      </c>
      <c r="AZ110" s="212"/>
      <c r="BA110" s="212"/>
      <c r="BB110" s="212"/>
      <c r="BC110" s="212"/>
      <c r="BD110" s="212"/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215" t="s">
        <v>86</v>
      </c>
      <c r="BK110" s="212"/>
      <c r="BL110" s="212"/>
      <c r="BM110" s="212"/>
    </row>
    <row r="111" s="2" customForma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29.28" customHeight="1">
      <c r="A112" s="40"/>
      <c r="B112" s="41"/>
      <c r="C112" s="150" t="s">
        <v>107</v>
      </c>
      <c r="D112" s="151"/>
      <c r="E112" s="151"/>
      <c r="F112" s="151"/>
      <c r="G112" s="151"/>
      <c r="H112" s="151"/>
      <c r="I112" s="151"/>
      <c r="J112" s="152">
        <f>ROUND(J96+J104,2)</f>
        <v>0</v>
      </c>
      <c r="K112" s="151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6.96" customHeight="1">
      <c r="A113" s="40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7" s="2" customFormat="1" ht="6.96" customHeight="1">
      <c r="A117" s="40"/>
      <c r="B117" s="70"/>
      <c r="C117" s="71"/>
      <c r="D117" s="71"/>
      <c r="E117" s="71"/>
      <c r="F117" s="71"/>
      <c r="G117" s="71"/>
      <c r="H117" s="71"/>
      <c r="I117" s="71"/>
      <c r="J117" s="71"/>
      <c r="K117" s="71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24.96" customHeight="1">
      <c r="A118" s="40"/>
      <c r="B118" s="41"/>
      <c r="C118" s="23" t="s">
        <v>136</v>
      </c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6.96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2" customHeight="1">
      <c r="A120" s="40"/>
      <c r="B120" s="41"/>
      <c r="C120" s="32" t="s">
        <v>16</v>
      </c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6.5" customHeight="1">
      <c r="A121" s="40"/>
      <c r="B121" s="41"/>
      <c r="C121" s="42"/>
      <c r="D121" s="42"/>
      <c r="E121" s="193" t="str">
        <f>E7</f>
        <v>Rekonstrukce teplovodu Výšinka-2.et.-1.část</v>
      </c>
      <c r="F121" s="32"/>
      <c r="G121" s="32"/>
      <c r="H121" s="32"/>
      <c r="I121" s="42"/>
      <c r="J121" s="42"/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2" customHeight="1">
      <c r="A122" s="40"/>
      <c r="B122" s="41"/>
      <c r="C122" s="32" t="s">
        <v>109</v>
      </c>
      <c r="D122" s="42"/>
      <c r="E122" s="42"/>
      <c r="F122" s="42"/>
      <c r="G122" s="42"/>
      <c r="H122" s="42"/>
      <c r="I122" s="42"/>
      <c r="J122" s="42"/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30" customHeight="1">
      <c r="A123" s="40"/>
      <c r="B123" s="41"/>
      <c r="C123" s="42"/>
      <c r="D123" s="42"/>
      <c r="E123" s="78" t="str">
        <f>E9</f>
        <v>Vysinka TV - Reko teplovodu Výšinka. 2.etapa, 1 část - TV</v>
      </c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6.96" customHeight="1">
      <c r="A124" s="40"/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12" customHeight="1">
      <c r="A125" s="40"/>
      <c r="B125" s="41"/>
      <c r="C125" s="32" t="s">
        <v>20</v>
      </c>
      <c r="D125" s="42"/>
      <c r="E125" s="42"/>
      <c r="F125" s="27" t="str">
        <f>F12</f>
        <v>Turnov</v>
      </c>
      <c r="G125" s="42"/>
      <c r="H125" s="42"/>
      <c r="I125" s="32" t="s">
        <v>22</v>
      </c>
      <c r="J125" s="81" t="str">
        <f>IF(J12="","",J12)</f>
        <v>6. 3. 2025</v>
      </c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6.96" customHeight="1">
      <c r="A126" s="40"/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15.15" customHeight="1">
      <c r="A127" s="40"/>
      <c r="B127" s="41"/>
      <c r="C127" s="32" t="s">
        <v>24</v>
      </c>
      <c r="D127" s="42"/>
      <c r="E127" s="42"/>
      <c r="F127" s="27" t="str">
        <f>E15</f>
        <v>Městská teplárna Trutnov, s.r.o.</v>
      </c>
      <c r="G127" s="42"/>
      <c r="H127" s="42"/>
      <c r="I127" s="32" t="s">
        <v>30</v>
      </c>
      <c r="J127" s="36" t="str">
        <f>E21</f>
        <v xml:space="preserve"> </v>
      </c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15.15" customHeight="1">
      <c r="A128" s="40"/>
      <c r="B128" s="41"/>
      <c r="C128" s="32" t="s">
        <v>28</v>
      </c>
      <c r="D128" s="42"/>
      <c r="E128" s="42"/>
      <c r="F128" s="27" t="str">
        <f>IF(E18="","",E18)</f>
        <v>Vyplň údaj</v>
      </c>
      <c r="G128" s="42"/>
      <c r="H128" s="42"/>
      <c r="I128" s="32" t="s">
        <v>33</v>
      </c>
      <c r="J128" s="36" t="str">
        <f>E24</f>
        <v>SITEZ s.r.o.</v>
      </c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10.32" customHeight="1">
      <c r="A129" s="40"/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11" customFormat="1" ht="29.28" customHeight="1">
      <c r="A130" s="217"/>
      <c r="B130" s="218"/>
      <c r="C130" s="219" t="s">
        <v>137</v>
      </c>
      <c r="D130" s="220" t="s">
        <v>63</v>
      </c>
      <c r="E130" s="220" t="s">
        <v>59</v>
      </c>
      <c r="F130" s="220" t="s">
        <v>60</v>
      </c>
      <c r="G130" s="220" t="s">
        <v>138</v>
      </c>
      <c r="H130" s="220" t="s">
        <v>139</v>
      </c>
      <c r="I130" s="220" t="s">
        <v>140</v>
      </c>
      <c r="J130" s="221" t="s">
        <v>114</v>
      </c>
      <c r="K130" s="222" t="s">
        <v>141</v>
      </c>
      <c r="L130" s="223"/>
      <c r="M130" s="102" t="s">
        <v>1</v>
      </c>
      <c r="N130" s="103" t="s">
        <v>42</v>
      </c>
      <c r="O130" s="103" t="s">
        <v>142</v>
      </c>
      <c r="P130" s="103" t="s">
        <v>143</v>
      </c>
      <c r="Q130" s="103" t="s">
        <v>144</v>
      </c>
      <c r="R130" s="103" t="s">
        <v>145</v>
      </c>
      <c r="S130" s="103" t="s">
        <v>146</v>
      </c>
      <c r="T130" s="104" t="s">
        <v>147</v>
      </c>
      <c r="U130" s="217"/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7"/>
    </row>
    <row r="131" s="2" customFormat="1" ht="22.8" customHeight="1">
      <c r="A131" s="40"/>
      <c r="B131" s="41"/>
      <c r="C131" s="109" t="s">
        <v>148</v>
      </c>
      <c r="D131" s="42"/>
      <c r="E131" s="42"/>
      <c r="F131" s="42"/>
      <c r="G131" s="42"/>
      <c r="H131" s="42"/>
      <c r="I131" s="42"/>
      <c r="J131" s="224">
        <f>BK131</f>
        <v>0</v>
      </c>
      <c r="K131" s="42"/>
      <c r="L131" s="43"/>
      <c r="M131" s="105"/>
      <c r="N131" s="225"/>
      <c r="O131" s="106"/>
      <c r="P131" s="226">
        <f>P132+P190</f>
        <v>0</v>
      </c>
      <c r="Q131" s="106"/>
      <c r="R131" s="226">
        <f>R132+R190</f>
        <v>0.55352459999999992</v>
      </c>
      <c r="S131" s="106"/>
      <c r="T131" s="227">
        <f>T132+T190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7" t="s">
        <v>77</v>
      </c>
      <c r="AU131" s="17" t="s">
        <v>116</v>
      </c>
      <c r="BK131" s="228">
        <f>BK132+BK190</f>
        <v>0</v>
      </c>
    </row>
    <row r="132" s="12" customFormat="1" ht="25.92" customHeight="1">
      <c r="A132" s="12"/>
      <c r="B132" s="229"/>
      <c r="C132" s="230"/>
      <c r="D132" s="231" t="s">
        <v>77</v>
      </c>
      <c r="E132" s="232" t="s">
        <v>433</v>
      </c>
      <c r="F132" s="232" t="s">
        <v>434</v>
      </c>
      <c r="G132" s="230"/>
      <c r="H132" s="230"/>
      <c r="I132" s="233"/>
      <c r="J132" s="234">
        <f>BK132</f>
        <v>0</v>
      </c>
      <c r="K132" s="230"/>
      <c r="L132" s="235"/>
      <c r="M132" s="236"/>
      <c r="N132" s="237"/>
      <c r="O132" s="237"/>
      <c r="P132" s="238">
        <f>P133+P186</f>
        <v>0</v>
      </c>
      <c r="Q132" s="237"/>
      <c r="R132" s="238">
        <f>R133+R186</f>
        <v>0.52991999999999995</v>
      </c>
      <c r="S132" s="237"/>
      <c r="T132" s="239">
        <f>T133+T186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40" t="s">
        <v>86</v>
      </c>
      <c r="AT132" s="241" t="s">
        <v>77</v>
      </c>
      <c r="AU132" s="241" t="s">
        <v>78</v>
      </c>
      <c r="AY132" s="240" t="s">
        <v>151</v>
      </c>
      <c r="BK132" s="242">
        <f>BK133+BK186</f>
        <v>0</v>
      </c>
    </row>
    <row r="133" s="12" customFormat="1" ht="22.8" customHeight="1">
      <c r="A133" s="12"/>
      <c r="B133" s="229"/>
      <c r="C133" s="230"/>
      <c r="D133" s="231" t="s">
        <v>77</v>
      </c>
      <c r="E133" s="243" t="s">
        <v>204</v>
      </c>
      <c r="F133" s="243" t="s">
        <v>435</v>
      </c>
      <c r="G133" s="230"/>
      <c r="H133" s="230"/>
      <c r="I133" s="233"/>
      <c r="J133" s="244">
        <f>BK133</f>
        <v>0</v>
      </c>
      <c r="K133" s="230"/>
      <c r="L133" s="235"/>
      <c r="M133" s="236"/>
      <c r="N133" s="237"/>
      <c r="O133" s="237"/>
      <c r="P133" s="238">
        <f>SUM(P134:P185)</f>
        <v>0</v>
      </c>
      <c r="Q133" s="237"/>
      <c r="R133" s="238">
        <f>SUM(R134:R185)</f>
        <v>0.52991999999999995</v>
      </c>
      <c r="S133" s="237"/>
      <c r="T133" s="239">
        <f>SUM(T134:T185)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40" t="s">
        <v>86</v>
      </c>
      <c r="AT133" s="241" t="s">
        <v>77</v>
      </c>
      <c r="AU133" s="241" t="s">
        <v>86</v>
      </c>
      <c r="AY133" s="240" t="s">
        <v>151</v>
      </c>
      <c r="BK133" s="242">
        <f>SUM(BK134:BK185)</f>
        <v>0</v>
      </c>
    </row>
    <row r="134" s="2" customFormat="1" ht="37.8" customHeight="1">
      <c r="A134" s="40"/>
      <c r="B134" s="41"/>
      <c r="C134" s="245" t="s">
        <v>86</v>
      </c>
      <c r="D134" s="245" t="s">
        <v>154</v>
      </c>
      <c r="E134" s="246" t="s">
        <v>436</v>
      </c>
      <c r="F134" s="247" t="s">
        <v>437</v>
      </c>
      <c r="G134" s="248" t="s">
        <v>157</v>
      </c>
      <c r="H134" s="249">
        <v>18</v>
      </c>
      <c r="I134" s="250"/>
      <c r="J134" s="251">
        <f>ROUND(I134*H134,2)</f>
        <v>0</v>
      </c>
      <c r="K134" s="252"/>
      <c r="L134" s="43"/>
      <c r="M134" s="253" t="s">
        <v>1</v>
      </c>
      <c r="N134" s="254" t="s">
        <v>43</v>
      </c>
      <c r="O134" s="93"/>
      <c r="P134" s="255">
        <f>O134*H134</f>
        <v>0</v>
      </c>
      <c r="Q134" s="255">
        <v>0</v>
      </c>
      <c r="R134" s="255">
        <f>Q134*H134</f>
        <v>0</v>
      </c>
      <c r="S134" s="255">
        <v>0</v>
      </c>
      <c r="T134" s="25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57" t="s">
        <v>178</v>
      </c>
      <c r="AT134" s="257" t="s">
        <v>154</v>
      </c>
      <c r="AU134" s="257" t="s">
        <v>88</v>
      </c>
      <c r="AY134" s="17" t="s">
        <v>151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7" t="s">
        <v>86</v>
      </c>
      <c r="BK134" s="145">
        <f>ROUND(I134*H134,2)</f>
        <v>0</v>
      </c>
      <c r="BL134" s="17" t="s">
        <v>178</v>
      </c>
      <c r="BM134" s="257" t="s">
        <v>438</v>
      </c>
    </row>
    <row r="135" s="2" customFormat="1">
      <c r="A135" s="40"/>
      <c r="B135" s="41"/>
      <c r="C135" s="42"/>
      <c r="D135" s="258" t="s">
        <v>160</v>
      </c>
      <c r="E135" s="42"/>
      <c r="F135" s="259" t="s">
        <v>439</v>
      </c>
      <c r="G135" s="42"/>
      <c r="H135" s="42"/>
      <c r="I135" s="214"/>
      <c r="J135" s="42"/>
      <c r="K135" s="42"/>
      <c r="L135" s="43"/>
      <c r="M135" s="260"/>
      <c r="N135" s="261"/>
      <c r="O135" s="93"/>
      <c r="P135" s="93"/>
      <c r="Q135" s="93"/>
      <c r="R135" s="93"/>
      <c r="S135" s="93"/>
      <c r="T135" s="94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7" t="s">
        <v>160</v>
      </c>
      <c r="AU135" s="17" t="s">
        <v>88</v>
      </c>
    </row>
    <row r="136" s="2" customFormat="1">
      <c r="A136" s="40"/>
      <c r="B136" s="41"/>
      <c r="C136" s="42"/>
      <c r="D136" s="262" t="s">
        <v>162</v>
      </c>
      <c r="E136" s="42"/>
      <c r="F136" s="263" t="s">
        <v>440</v>
      </c>
      <c r="G136" s="42"/>
      <c r="H136" s="42"/>
      <c r="I136" s="214"/>
      <c r="J136" s="42"/>
      <c r="K136" s="42"/>
      <c r="L136" s="43"/>
      <c r="M136" s="260"/>
      <c r="N136" s="261"/>
      <c r="O136" s="93"/>
      <c r="P136" s="93"/>
      <c r="Q136" s="93"/>
      <c r="R136" s="93"/>
      <c r="S136" s="93"/>
      <c r="T136" s="94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7" t="s">
        <v>162</v>
      </c>
      <c r="AU136" s="17" t="s">
        <v>88</v>
      </c>
    </row>
    <row r="137" s="2" customFormat="1" ht="37.8" customHeight="1">
      <c r="A137" s="40"/>
      <c r="B137" s="41"/>
      <c r="C137" s="264" t="s">
        <v>88</v>
      </c>
      <c r="D137" s="264" t="s">
        <v>164</v>
      </c>
      <c r="E137" s="265" t="s">
        <v>441</v>
      </c>
      <c r="F137" s="266" t="s">
        <v>442</v>
      </c>
      <c r="G137" s="267" t="s">
        <v>157</v>
      </c>
      <c r="H137" s="268">
        <v>18</v>
      </c>
      <c r="I137" s="269"/>
      <c r="J137" s="270">
        <f>ROUND(I137*H137,2)</f>
        <v>0</v>
      </c>
      <c r="K137" s="271"/>
      <c r="L137" s="272"/>
      <c r="M137" s="273" t="s">
        <v>1</v>
      </c>
      <c r="N137" s="274" t="s">
        <v>43</v>
      </c>
      <c r="O137" s="93"/>
      <c r="P137" s="255">
        <f>O137*H137</f>
        <v>0</v>
      </c>
      <c r="Q137" s="255">
        <v>0.00132</v>
      </c>
      <c r="R137" s="255">
        <f>Q137*H137</f>
        <v>0.02376</v>
      </c>
      <c r="S137" s="255">
        <v>0</v>
      </c>
      <c r="T137" s="25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57" t="s">
        <v>204</v>
      </c>
      <c r="AT137" s="257" t="s">
        <v>164</v>
      </c>
      <c r="AU137" s="257" t="s">
        <v>88</v>
      </c>
      <c r="AY137" s="17" t="s">
        <v>151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7" t="s">
        <v>86</v>
      </c>
      <c r="BK137" s="145">
        <f>ROUND(I137*H137,2)</f>
        <v>0</v>
      </c>
      <c r="BL137" s="17" t="s">
        <v>178</v>
      </c>
      <c r="BM137" s="257" t="s">
        <v>443</v>
      </c>
    </row>
    <row r="138" s="2" customFormat="1">
      <c r="A138" s="40"/>
      <c r="B138" s="41"/>
      <c r="C138" s="42"/>
      <c r="D138" s="258" t="s">
        <v>160</v>
      </c>
      <c r="E138" s="42"/>
      <c r="F138" s="259" t="s">
        <v>442</v>
      </c>
      <c r="G138" s="42"/>
      <c r="H138" s="42"/>
      <c r="I138" s="214"/>
      <c r="J138" s="42"/>
      <c r="K138" s="42"/>
      <c r="L138" s="43"/>
      <c r="M138" s="260"/>
      <c r="N138" s="261"/>
      <c r="O138" s="93"/>
      <c r="P138" s="93"/>
      <c r="Q138" s="93"/>
      <c r="R138" s="93"/>
      <c r="S138" s="93"/>
      <c r="T138" s="94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7" t="s">
        <v>160</v>
      </c>
      <c r="AU138" s="17" t="s">
        <v>88</v>
      </c>
    </row>
    <row r="139" s="2" customFormat="1" ht="37.8" customHeight="1">
      <c r="A139" s="40"/>
      <c r="B139" s="41"/>
      <c r="C139" s="245" t="s">
        <v>171</v>
      </c>
      <c r="D139" s="245" t="s">
        <v>154</v>
      </c>
      <c r="E139" s="246" t="s">
        <v>444</v>
      </c>
      <c r="F139" s="247" t="s">
        <v>445</v>
      </c>
      <c r="G139" s="248" t="s">
        <v>157</v>
      </c>
      <c r="H139" s="249">
        <v>80</v>
      </c>
      <c r="I139" s="250"/>
      <c r="J139" s="251">
        <f>ROUND(I139*H139,2)</f>
        <v>0</v>
      </c>
      <c r="K139" s="252"/>
      <c r="L139" s="43"/>
      <c r="M139" s="253" t="s">
        <v>1</v>
      </c>
      <c r="N139" s="254" t="s">
        <v>43</v>
      </c>
      <c r="O139" s="93"/>
      <c r="P139" s="255">
        <f>O139*H139</f>
        <v>0</v>
      </c>
      <c r="Q139" s="255">
        <v>0</v>
      </c>
      <c r="R139" s="255">
        <f>Q139*H139</f>
        <v>0</v>
      </c>
      <c r="S139" s="255">
        <v>0</v>
      </c>
      <c r="T139" s="25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57" t="s">
        <v>178</v>
      </c>
      <c r="AT139" s="257" t="s">
        <v>154</v>
      </c>
      <c r="AU139" s="257" t="s">
        <v>88</v>
      </c>
      <c r="AY139" s="17" t="s">
        <v>151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86</v>
      </c>
      <c r="BK139" s="145">
        <f>ROUND(I139*H139,2)</f>
        <v>0</v>
      </c>
      <c r="BL139" s="17" t="s">
        <v>178</v>
      </c>
      <c r="BM139" s="257" t="s">
        <v>446</v>
      </c>
    </row>
    <row r="140" s="2" customFormat="1">
      <c r="A140" s="40"/>
      <c r="B140" s="41"/>
      <c r="C140" s="42"/>
      <c r="D140" s="258" t="s">
        <v>160</v>
      </c>
      <c r="E140" s="42"/>
      <c r="F140" s="259" t="s">
        <v>447</v>
      </c>
      <c r="G140" s="42"/>
      <c r="H140" s="42"/>
      <c r="I140" s="214"/>
      <c r="J140" s="42"/>
      <c r="K140" s="42"/>
      <c r="L140" s="43"/>
      <c r="M140" s="260"/>
      <c r="N140" s="261"/>
      <c r="O140" s="93"/>
      <c r="P140" s="93"/>
      <c r="Q140" s="93"/>
      <c r="R140" s="93"/>
      <c r="S140" s="93"/>
      <c r="T140" s="94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7" t="s">
        <v>160</v>
      </c>
      <c r="AU140" s="17" t="s">
        <v>88</v>
      </c>
    </row>
    <row r="141" s="2" customFormat="1">
      <c r="A141" s="40"/>
      <c r="B141" s="41"/>
      <c r="C141" s="42"/>
      <c r="D141" s="262" t="s">
        <v>162</v>
      </c>
      <c r="E141" s="42"/>
      <c r="F141" s="263" t="s">
        <v>448</v>
      </c>
      <c r="G141" s="42"/>
      <c r="H141" s="42"/>
      <c r="I141" s="214"/>
      <c r="J141" s="42"/>
      <c r="K141" s="42"/>
      <c r="L141" s="43"/>
      <c r="M141" s="260"/>
      <c r="N141" s="261"/>
      <c r="O141" s="93"/>
      <c r="P141" s="93"/>
      <c r="Q141" s="93"/>
      <c r="R141" s="93"/>
      <c r="S141" s="93"/>
      <c r="T141" s="94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7" t="s">
        <v>162</v>
      </c>
      <c r="AU141" s="17" t="s">
        <v>88</v>
      </c>
    </row>
    <row r="142" s="13" customFormat="1">
      <c r="A142" s="13"/>
      <c r="B142" s="275"/>
      <c r="C142" s="276"/>
      <c r="D142" s="258" t="s">
        <v>169</v>
      </c>
      <c r="E142" s="285" t="s">
        <v>1</v>
      </c>
      <c r="F142" s="277" t="s">
        <v>449</v>
      </c>
      <c r="G142" s="276"/>
      <c r="H142" s="278">
        <v>80</v>
      </c>
      <c r="I142" s="279"/>
      <c r="J142" s="276"/>
      <c r="K142" s="276"/>
      <c r="L142" s="280"/>
      <c r="M142" s="281"/>
      <c r="N142" s="282"/>
      <c r="O142" s="282"/>
      <c r="P142" s="282"/>
      <c r="Q142" s="282"/>
      <c r="R142" s="282"/>
      <c r="S142" s="282"/>
      <c r="T142" s="28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84" t="s">
        <v>169</v>
      </c>
      <c r="AU142" s="284" t="s">
        <v>88</v>
      </c>
      <c r="AV142" s="13" t="s">
        <v>88</v>
      </c>
      <c r="AW142" s="13" t="s">
        <v>32</v>
      </c>
      <c r="AX142" s="13" t="s">
        <v>78</v>
      </c>
      <c r="AY142" s="284" t="s">
        <v>151</v>
      </c>
    </row>
    <row r="143" s="14" customFormat="1">
      <c r="A143" s="14"/>
      <c r="B143" s="291"/>
      <c r="C143" s="292"/>
      <c r="D143" s="258" t="s">
        <v>169</v>
      </c>
      <c r="E143" s="293" t="s">
        <v>1</v>
      </c>
      <c r="F143" s="294" t="s">
        <v>450</v>
      </c>
      <c r="G143" s="292"/>
      <c r="H143" s="295">
        <v>80</v>
      </c>
      <c r="I143" s="296"/>
      <c r="J143" s="292"/>
      <c r="K143" s="292"/>
      <c r="L143" s="297"/>
      <c r="M143" s="298"/>
      <c r="N143" s="299"/>
      <c r="O143" s="299"/>
      <c r="P143" s="299"/>
      <c r="Q143" s="299"/>
      <c r="R143" s="299"/>
      <c r="S143" s="299"/>
      <c r="T143" s="30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301" t="s">
        <v>169</v>
      </c>
      <c r="AU143" s="301" t="s">
        <v>88</v>
      </c>
      <c r="AV143" s="14" t="s">
        <v>178</v>
      </c>
      <c r="AW143" s="14" t="s">
        <v>32</v>
      </c>
      <c r="AX143" s="14" t="s">
        <v>86</v>
      </c>
      <c r="AY143" s="301" t="s">
        <v>151</v>
      </c>
    </row>
    <row r="144" s="2" customFormat="1" ht="37.8" customHeight="1">
      <c r="A144" s="40"/>
      <c r="B144" s="41"/>
      <c r="C144" s="264" t="s">
        <v>178</v>
      </c>
      <c r="D144" s="264" t="s">
        <v>164</v>
      </c>
      <c r="E144" s="265" t="s">
        <v>451</v>
      </c>
      <c r="F144" s="266" t="s">
        <v>452</v>
      </c>
      <c r="G144" s="267" t="s">
        <v>157</v>
      </c>
      <c r="H144" s="268">
        <v>80</v>
      </c>
      <c r="I144" s="269"/>
      <c r="J144" s="270">
        <f>ROUND(I144*H144,2)</f>
        <v>0</v>
      </c>
      <c r="K144" s="271"/>
      <c r="L144" s="272"/>
      <c r="M144" s="273" t="s">
        <v>1</v>
      </c>
      <c r="N144" s="274" t="s">
        <v>43</v>
      </c>
      <c r="O144" s="93"/>
      <c r="P144" s="255">
        <f>O144*H144</f>
        <v>0</v>
      </c>
      <c r="Q144" s="255">
        <v>0.0029399999999999999</v>
      </c>
      <c r="R144" s="255">
        <f>Q144*H144</f>
        <v>0.23519999999999999</v>
      </c>
      <c r="S144" s="255">
        <v>0</v>
      </c>
      <c r="T144" s="25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57" t="s">
        <v>204</v>
      </c>
      <c r="AT144" s="257" t="s">
        <v>164</v>
      </c>
      <c r="AU144" s="257" t="s">
        <v>88</v>
      </c>
      <c r="AY144" s="17" t="s">
        <v>151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7" t="s">
        <v>86</v>
      </c>
      <c r="BK144" s="145">
        <f>ROUND(I144*H144,2)</f>
        <v>0</v>
      </c>
      <c r="BL144" s="17" t="s">
        <v>178</v>
      </c>
      <c r="BM144" s="257" t="s">
        <v>453</v>
      </c>
    </row>
    <row r="145" s="2" customFormat="1">
      <c r="A145" s="40"/>
      <c r="B145" s="41"/>
      <c r="C145" s="42"/>
      <c r="D145" s="258" t="s">
        <v>160</v>
      </c>
      <c r="E145" s="42"/>
      <c r="F145" s="259" t="s">
        <v>452</v>
      </c>
      <c r="G145" s="42"/>
      <c r="H145" s="42"/>
      <c r="I145" s="214"/>
      <c r="J145" s="42"/>
      <c r="K145" s="42"/>
      <c r="L145" s="43"/>
      <c r="M145" s="260"/>
      <c r="N145" s="261"/>
      <c r="O145" s="93"/>
      <c r="P145" s="93"/>
      <c r="Q145" s="93"/>
      <c r="R145" s="93"/>
      <c r="S145" s="93"/>
      <c r="T145" s="94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7" t="s">
        <v>160</v>
      </c>
      <c r="AU145" s="17" t="s">
        <v>88</v>
      </c>
    </row>
    <row r="146" s="2" customFormat="1" ht="37.8" customHeight="1">
      <c r="A146" s="40"/>
      <c r="B146" s="41"/>
      <c r="C146" s="245" t="s">
        <v>182</v>
      </c>
      <c r="D146" s="245" t="s">
        <v>154</v>
      </c>
      <c r="E146" s="246" t="s">
        <v>454</v>
      </c>
      <c r="F146" s="247" t="s">
        <v>455</v>
      </c>
      <c r="G146" s="248" t="s">
        <v>157</v>
      </c>
      <c r="H146" s="249">
        <v>65</v>
      </c>
      <c r="I146" s="250"/>
      <c r="J146" s="251">
        <f>ROUND(I146*H146,2)</f>
        <v>0</v>
      </c>
      <c r="K146" s="252"/>
      <c r="L146" s="43"/>
      <c r="M146" s="253" t="s">
        <v>1</v>
      </c>
      <c r="N146" s="254" t="s">
        <v>43</v>
      </c>
      <c r="O146" s="93"/>
      <c r="P146" s="255">
        <f>O146*H146</f>
        <v>0</v>
      </c>
      <c r="Q146" s="255">
        <v>0</v>
      </c>
      <c r="R146" s="255">
        <f>Q146*H146</f>
        <v>0</v>
      </c>
      <c r="S146" s="255">
        <v>0</v>
      </c>
      <c r="T146" s="25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57" t="s">
        <v>178</v>
      </c>
      <c r="AT146" s="257" t="s">
        <v>154</v>
      </c>
      <c r="AU146" s="257" t="s">
        <v>88</v>
      </c>
      <c r="AY146" s="17" t="s">
        <v>151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7" t="s">
        <v>86</v>
      </c>
      <c r="BK146" s="145">
        <f>ROUND(I146*H146,2)</f>
        <v>0</v>
      </c>
      <c r="BL146" s="17" t="s">
        <v>178</v>
      </c>
      <c r="BM146" s="257" t="s">
        <v>456</v>
      </c>
    </row>
    <row r="147" s="2" customFormat="1">
      <c r="A147" s="40"/>
      <c r="B147" s="41"/>
      <c r="C147" s="42"/>
      <c r="D147" s="258" t="s">
        <v>160</v>
      </c>
      <c r="E147" s="42"/>
      <c r="F147" s="259" t="s">
        <v>457</v>
      </c>
      <c r="G147" s="42"/>
      <c r="H147" s="42"/>
      <c r="I147" s="214"/>
      <c r="J147" s="42"/>
      <c r="K147" s="42"/>
      <c r="L147" s="43"/>
      <c r="M147" s="260"/>
      <c r="N147" s="261"/>
      <c r="O147" s="93"/>
      <c r="P147" s="93"/>
      <c r="Q147" s="93"/>
      <c r="R147" s="93"/>
      <c r="S147" s="93"/>
      <c r="T147" s="94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7" t="s">
        <v>160</v>
      </c>
      <c r="AU147" s="17" t="s">
        <v>88</v>
      </c>
    </row>
    <row r="148" s="2" customFormat="1">
      <c r="A148" s="40"/>
      <c r="B148" s="41"/>
      <c r="C148" s="42"/>
      <c r="D148" s="262" t="s">
        <v>162</v>
      </c>
      <c r="E148" s="42"/>
      <c r="F148" s="263" t="s">
        <v>458</v>
      </c>
      <c r="G148" s="42"/>
      <c r="H148" s="42"/>
      <c r="I148" s="214"/>
      <c r="J148" s="42"/>
      <c r="K148" s="42"/>
      <c r="L148" s="43"/>
      <c r="M148" s="260"/>
      <c r="N148" s="261"/>
      <c r="O148" s="93"/>
      <c r="P148" s="93"/>
      <c r="Q148" s="93"/>
      <c r="R148" s="93"/>
      <c r="S148" s="93"/>
      <c r="T148" s="94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7" t="s">
        <v>162</v>
      </c>
      <c r="AU148" s="17" t="s">
        <v>88</v>
      </c>
    </row>
    <row r="149" s="2" customFormat="1" ht="37.8" customHeight="1">
      <c r="A149" s="40"/>
      <c r="B149" s="41"/>
      <c r="C149" s="264" t="s">
        <v>191</v>
      </c>
      <c r="D149" s="264" t="s">
        <v>164</v>
      </c>
      <c r="E149" s="265" t="s">
        <v>459</v>
      </c>
      <c r="F149" s="266" t="s">
        <v>460</v>
      </c>
      <c r="G149" s="267" t="s">
        <v>157</v>
      </c>
      <c r="H149" s="268">
        <v>65</v>
      </c>
      <c r="I149" s="269"/>
      <c r="J149" s="270">
        <f>ROUND(I149*H149,2)</f>
        <v>0</v>
      </c>
      <c r="K149" s="271"/>
      <c r="L149" s="272"/>
      <c r="M149" s="273" t="s">
        <v>1</v>
      </c>
      <c r="N149" s="274" t="s">
        <v>43</v>
      </c>
      <c r="O149" s="93"/>
      <c r="P149" s="255">
        <f>O149*H149</f>
        <v>0</v>
      </c>
      <c r="Q149" s="255">
        <v>0.0037100000000000002</v>
      </c>
      <c r="R149" s="255">
        <f>Q149*H149</f>
        <v>0.24115</v>
      </c>
      <c r="S149" s="255">
        <v>0</v>
      </c>
      <c r="T149" s="25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57" t="s">
        <v>204</v>
      </c>
      <c r="AT149" s="257" t="s">
        <v>164</v>
      </c>
      <c r="AU149" s="257" t="s">
        <v>88</v>
      </c>
      <c r="AY149" s="17" t="s">
        <v>151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7" t="s">
        <v>86</v>
      </c>
      <c r="BK149" s="145">
        <f>ROUND(I149*H149,2)</f>
        <v>0</v>
      </c>
      <c r="BL149" s="17" t="s">
        <v>178</v>
      </c>
      <c r="BM149" s="257" t="s">
        <v>461</v>
      </c>
    </row>
    <row r="150" s="2" customFormat="1">
      <c r="A150" s="40"/>
      <c r="B150" s="41"/>
      <c r="C150" s="42"/>
      <c r="D150" s="258" t="s">
        <v>160</v>
      </c>
      <c r="E150" s="42"/>
      <c r="F150" s="259" t="s">
        <v>460</v>
      </c>
      <c r="G150" s="42"/>
      <c r="H150" s="42"/>
      <c r="I150" s="214"/>
      <c r="J150" s="42"/>
      <c r="K150" s="42"/>
      <c r="L150" s="43"/>
      <c r="M150" s="260"/>
      <c r="N150" s="261"/>
      <c r="O150" s="93"/>
      <c r="P150" s="93"/>
      <c r="Q150" s="93"/>
      <c r="R150" s="93"/>
      <c r="S150" s="93"/>
      <c r="T150" s="94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7" t="s">
        <v>160</v>
      </c>
      <c r="AU150" s="17" t="s">
        <v>88</v>
      </c>
    </row>
    <row r="151" s="2" customFormat="1" ht="37.8" customHeight="1">
      <c r="A151" s="40"/>
      <c r="B151" s="41"/>
      <c r="C151" s="245" t="s">
        <v>196</v>
      </c>
      <c r="D151" s="245" t="s">
        <v>154</v>
      </c>
      <c r="E151" s="246" t="s">
        <v>462</v>
      </c>
      <c r="F151" s="247" t="s">
        <v>463</v>
      </c>
      <c r="G151" s="248" t="s">
        <v>174</v>
      </c>
      <c r="H151" s="249">
        <v>1</v>
      </c>
      <c r="I151" s="250"/>
      <c r="J151" s="251">
        <f>ROUND(I151*H151,2)</f>
        <v>0</v>
      </c>
      <c r="K151" s="252"/>
      <c r="L151" s="43"/>
      <c r="M151" s="253" t="s">
        <v>1</v>
      </c>
      <c r="N151" s="254" t="s">
        <v>43</v>
      </c>
      <c r="O151" s="93"/>
      <c r="P151" s="255">
        <f>O151*H151</f>
        <v>0</v>
      </c>
      <c r="Q151" s="255">
        <v>0</v>
      </c>
      <c r="R151" s="255">
        <f>Q151*H151</f>
        <v>0</v>
      </c>
      <c r="S151" s="255">
        <v>0</v>
      </c>
      <c r="T151" s="25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57" t="s">
        <v>178</v>
      </c>
      <c r="AT151" s="257" t="s">
        <v>154</v>
      </c>
      <c r="AU151" s="257" t="s">
        <v>88</v>
      </c>
      <c r="AY151" s="17" t="s">
        <v>151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86</v>
      </c>
      <c r="BK151" s="145">
        <f>ROUND(I151*H151,2)</f>
        <v>0</v>
      </c>
      <c r="BL151" s="17" t="s">
        <v>178</v>
      </c>
      <c r="BM151" s="257" t="s">
        <v>464</v>
      </c>
    </row>
    <row r="152" s="2" customFormat="1">
      <c r="A152" s="40"/>
      <c r="B152" s="41"/>
      <c r="C152" s="42"/>
      <c r="D152" s="258" t="s">
        <v>160</v>
      </c>
      <c r="E152" s="42"/>
      <c r="F152" s="259" t="s">
        <v>465</v>
      </c>
      <c r="G152" s="42"/>
      <c r="H152" s="42"/>
      <c r="I152" s="214"/>
      <c r="J152" s="42"/>
      <c r="K152" s="42"/>
      <c r="L152" s="43"/>
      <c r="M152" s="260"/>
      <c r="N152" s="261"/>
      <c r="O152" s="93"/>
      <c r="P152" s="93"/>
      <c r="Q152" s="93"/>
      <c r="R152" s="93"/>
      <c r="S152" s="93"/>
      <c r="T152" s="94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7" t="s">
        <v>160</v>
      </c>
      <c r="AU152" s="17" t="s">
        <v>88</v>
      </c>
    </row>
    <row r="153" s="2" customFormat="1">
      <c r="A153" s="40"/>
      <c r="B153" s="41"/>
      <c r="C153" s="42"/>
      <c r="D153" s="262" t="s">
        <v>162</v>
      </c>
      <c r="E153" s="42"/>
      <c r="F153" s="263" t="s">
        <v>466</v>
      </c>
      <c r="G153" s="42"/>
      <c r="H153" s="42"/>
      <c r="I153" s="214"/>
      <c r="J153" s="42"/>
      <c r="K153" s="42"/>
      <c r="L153" s="43"/>
      <c r="M153" s="260"/>
      <c r="N153" s="261"/>
      <c r="O153" s="93"/>
      <c r="P153" s="93"/>
      <c r="Q153" s="93"/>
      <c r="R153" s="93"/>
      <c r="S153" s="93"/>
      <c r="T153" s="94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7" t="s">
        <v>162</v>
      </c>
      <c r="AU153" s="17" t="s">
        <v>88</v>
      </c>
    </row>
    <row r="154" s="2" customFormat="1" ht="37.8" customHeight="1">
      <c r="A154" s="40"/>
      <c r="B154" s="41"/>
      <c r="C154" s="264" t="s">
        <v>204</v>
      </c>
      <c r="D154" s="264" t="s">
        <v>164</v>
      </c>
      <c r="E154" s="265" t="s">
        <v>467</v>
      </c>
      <c r="F154" s="266" t="s">
        <v>468</v>
      </c>
      <c r="G154" s="267" t="s">
        <v>174</v>
      </c>
      <c r="H154" s="268">
        <v>1</v>
      </c>
      <c r="I154" s="269"/>
      <c r="J154" s="270">
        <f>ROUND(I154*H154,2)</f>
        <v>0</v>
      </c>
      <c r="K154" s="271"/>
      <c r="L154" s="272"/>
      <c r="M154" s="273" t="s">
        <v>1</v>
      </c>
      <c r="N154" s="274" t="s">
        <v>43</v>
      </c>
      <c r="O154" s="93"/>
      <c r="P154" s="255">
        <f>O154*H154</f>
        <v>0</v>
      </c>
      <c r="Q154" s="255">
        <v>0.00056999999999999998</v>
      </c>
      <c r="R154" s="255">
        <f>Q154*H154</f>
        <v>0.00056999999999999998</v>
      </c>
      <c r="S154" s="255">
        <v>0</v>
      </c>
      <c r="T154" s="25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57" t="s">
        <v>204</v>
      </c>
      <c r="AT154" s="257" t="s">
        <v>164</v>
      </c>
      <c r="AU154" s="257" t="s">
        <v>88</v>
      </c>
      <c r="AY154" s="17" t="s">
        <v>151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7" t="s">
        <v>86</v>
      </c>
      <c r="BK154" s="145">
        <f>ROUND(I154*H154,2)</f>
        <v>0</v>
      </c>
      <c r="BL154" s="17" t="s">
        <v>178</v>
      </c>
      <c r="BM154" s="257" t="s">
        <v>469</v>
      </c>
    </row>
    <row r="155" s="2" customFormat="1">
      <c r="A155" s="40"/>
      <c r="B155" s="41"/>
      <c r="C155" s="42"/>
      <c r="D155" s="258" t="s">
        <v>160</v>
      </c>
      <c r="E155" s="42"/>
      <c r="F155" s="259" t="s">
        <v>468</v>
      </c>
      <c r="G155" s="42"/>
      <c r="H155" s="42"/>
      <c r="I155" s="214"/>
      <c r="J155" s="42"/>
      <c r="K155" s="42"/>
      <c r="L155" s="43"/>
      <c r="M155" s="260"/>
      <c r="N155" s="261"/>
      <c r="O155" s="93"/>
      <c r="P155" s="93"/>
      <c r="Q155" s="93"/>
      <c r="R155" s="93"/>
      <c r="S155" s="93"/>
      <c r="T155" s="94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7" t="s">
        <v>160</v>
      </c>
      <c r="AU155" s="17" t="s">
        <v>88</v>
      </c>
    </row>
    <row r="156" s="2" customFormat="1" ht="37.8" customHeight="1">
      <c r="A156" s="40"/>
      <c r="B156" s="41"/>
      <c r="C156" s="245" t="s">
        <v>210</v>
      </c>
      <c r="D156" s="245" t="s">
        <v>154</v>
      </c>
      <c r="E156" s="246" t="s">
        <v>470</v>
      </c>
      <c r="F156" s="247" t="s">
        <v>471</v>
      </c>
      <c r="G156" s="248" t="s">
        <v>174</v>
      </c>
      <c r="H156" s="249">
        <v>1</v>
      </c>
      <c r="I156" s="250"/>
      <c r="J156" s="251">
        <f>ROUND(I156*H156,2)</f>
        <v>0</v>
      </c>
      <c r="K156" s="252"/>
      <c r="L156" s="43"/>
      <c r="M156" s="253" t="s">
        <v>1</v>
      </c>
      <c r="N156" s="254" t="s">
        <v>43</v>
      </c>
      <c r="O156" s="93"/>
      <c r="P156" s="255">
        <f>O156*H156</f>
        <v>0</v>
      </c>
      <c r="Q156" s="255">
        <v>0</v>
      </c>
      <c r="R156" s="255">
        <f>Q156*H156</f>
        <v>0</v>
      </c>
      <c r="S156" s="255">
        <v>0</v>
      </c>
      <c r="T156" s="25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57" t="s">
        <v>178</v>
      </c>
      <c r="AT156" s="257" t="s">
        <v>154</v>
      </c>
      <c r="AU156" s="257" t="s">
        <v>88</v>
      </c>
      <c r="AY156" s="17" t="s">
        <v>151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86</v>
      </c>
      <c r="BK156" s="145">
        <f>ROUND(I156*H156,2)</f>
        <v>0</v>
      </c>
      <c r="BL156" s="17" t="s">
        <v>178</v>
      </c>
      <c r="BM156" s="257" t="s">
        <v>472</v>
      </c>
    </row>
    <row r="157" s="2" customFormat="1">
      <c r="A157" s="40"/>
      <c r="B157" s="41"/>
      <c r="C157" s="42"/>
      <c r="D157" s="258" t="s">
        <v>160</v>
      </c>
      <c r="E157" s="42"/>
      <c r="F157" s="259" t="s">
        <v>473</v>
      </c>
      <c r="G157" s="42"/>
      <c r="H157" s="42"/>
      <c r="I157" s="214"/>
      <c r="J157" s="42"/>
      <c r="K157" s="42"/>
      <c r="L157" s="43"/>
      <c r="M157" s="260"/>
      <c r="N157" s="261"/>
      <c r="O157" s="93"/>
      <c r="P157" s="93"/>
      <c r="Q157" s="93"/>
      <c r="R157" s="93"/>
      <c r="S157" s="93"/>
      <c r="T157" s="94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7" t="s">
        <v>160</v>
      </c>
      <c r="AU157" s="17" t="s">
        <v>88</v>
      </c>
    </row>
    <row r="158" s="2" customFormat="1">
      <c r="A158" s="40"/>
      <c r="B158" s="41"/>
      <c r="C158" s="42"/>
      <c r="D158" s="262" t="s">
        <v>162</v>
      </c>
      <c r="E158" s="42"/>
      <c r="F158" s="263" t="s">
        <v>474</v>
      </c>
      <c r="G158" s="42"/>
      <c r="H158" s="42"/>
      <c r="I158" s="214"/>
      <c r="J158" s="42"/>
      <c r="K158" s="42"/>
      <c r="L158" s="43"/>
      <c r="M158" s="260"/>
      <c r="N158" s="261"/>
      <c r="O158" s="93"/>
      <c r="P158" s="93"/>
      <c r="Q158" s="93"/>
      <c r="R158" s="93"/>
      <c r="S158" s="93"/>
      <c r="T158" s="94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7" t="s">
        <v>162</v>
      </c>
      <c r="AU158" s="17" t="s">
        <v>88</v>
      </c>
    </row>
    <row r="159" s="2" customFormat="1" ht="33" customHeight="1">
      <c r="A159" s="40"/>
      <c r="B159" s="41"/>
      <c r="C159" s="264" t="s">
        <v>219</v>
      </c>
      <c r="D159" s="264" t="s">
        <v>164</v>
      </c>
      <c r="E159" s="265" t="s">
        <v>475</v>
      </c>
      <c r="F159" s="266" t="s">
        <v>476</v>
      </c>
      <c r="G159" s="267" t="s">
        <v>174</v>
      </c>
      <c r="H159" s="268">
        <v>1</v>
      </c>
      <c r="I159" s="269"/>
      <c r="J159" s="270">
        <f>ROUND(I159*H159,2)</f>
        <v>0</v>
      </c>
      <c r="K159" s="271"/>
      <c r="L159" s="272"/>
      <c r="M159" s="273" t="s">
        <v>1</v>
      </c>
      <c r="N159" s="274" t="s">
        <v>43</v>
      </c>
      <c r="O159" s="93"/>
      <c r="P159" s="255">
        <f>O159*H159</f>
        <v>0</v>
      </c>
      <c r="Q159" s="255">
        <v>0.0027000000000000001</v>
      </c>
      <c r="R159" s="255">
        <f>Q159*H159</f>
        <v>0.0027000000000000001</v>
      </c>
      <c r="S159" s="255">
        <v>0</v>
      </c>
      <c r="T159" s="25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57" t="s">
        <v>204</v>
      </c>
      <c r="AT159" s="257" t="s">
        <v>164</v>
      </c>
      <c r="AU159" s="257" t="s">
        <v>88</v>
      </c>
      <c r="AY159" s="17" t="s">
        <v>151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7" t="s">
        <v>86</v>
      </c>
      <c r="BK159" s="145">
        <f>ROUND(I159*H159,2)</f>
        <v>0</v>
      </c>
      <c r="BL159" s="17" t="s">
        <v>178</v>
      </c>
      <c r="BM159" s="257" t="s">
        <v>477</v>
      </c>
    </row>
    <row r="160" s="2" customFormat="1">
      <c r="A160" s="40"/>
      <c r="B160" s="41"/>
      <c r="C160" s="42"/>
      <c r="D160" s="258" t="s">
        <v>160</v>
      </c>
      <c r="E160" s="42"/>
      <c r="F160" s="259" t="s">
        <v>476</v>
      </c>
      <c r="G160" s="42"/>
      <c r="H160" s="42"/>
      <c r="I160" s="214"/>
      <c r="J160" s="42"/>
      <c r="K160" s="42"/>
      <c r="L160" s="43"/>
      <c r="M160" s="260"/>
      <c r="N160" s="261"/>
      <c r="O160" s="93"/>
      <c r="P160" s="93"/>
      <c r="Q160" s="93"/>
      <c r="R160" s="93"/>
      <c r="S160" s="93"/>
      <c r="T160" s="94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7" t="s">
        <v>160</v>
      </c>
      <c r="AU160" s="17" t="s">
        <v>88</v>
      </c>
    </row>
    <row r="161" s="2" customFormat="1" ht="37.8" customHeight="1">
      <c r="A161" s="40"/>
      <c r="B161" s="41"/>
      <c r="C161" s="245" t="s">
        <v>226</v>
      </c>
      <c r="D161" s="245" t="s">
        <v>154</v>
      </c>
      <c r="E161" s="246" t="s">
        <v>478</v>
      </c>
      <c r="F161" s="247" t="s">
        <v>479</v>
      </c>
      <c r="G161" s="248" t="s">
        <v>174</v>
      </c>
      <c r="H161" s="249">
        <v>1</v>
      </c>
      <c r="I161" s="250"/>
      <c r="J161" s="251">
        <f>ROUND(I161*H161,2)</f>
        <v>0</v>
      </c>
      <c r="K161" s="252"/>
      <c r="L161" s="43"/>
      <c r="M161" s="253" t="s">
        <v>1</v>
      </c>
      <c r="N161" s="254" t="s">
        <v>43</v>
      </c>
      <c r="O161" s="93"/>
      <c r="P161" s="255">
        <f>O161*H161</f>
        <v>0</v>
      </c>
      <c r="Q161" s="255">
        <v>0</v>
      </c>
      <c r="R161" s="255">
        <f>Q161*H161</f>
        <v>0</v>
      </c>
      <c r="S161" s="255">
        <v>0</v>
      </c>
      <c r="T161" s="25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57" t="s">
        <v>178</v>
      </c>
      <c r="AT161" s="257" t="s">
        <v>154</v>
      </c>
      <c r="AU161" s="257" t="s">
        <v>88</v>
      </c>
      <c r="AY161" s="17" t="s">
        <v>151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86</v>
      </c>
      <c r="BK161" s="145">
        <f>ROUND(I161*H161,2)</f>
        <v>0</v>
      </c>
      <c r="BL161" s="17" t="s">
        <v>178</v>
      </c>
      <c r="BM161" s="257" t="s">
        <v>480</v>
      </c>
    </row>
    <row r="162" s="2" customFormat="1">
      <c r="A162" s="40"/>
      <c r="B162" s="41"/>
      <c r="C162" s="42"/>
      <c r="D162" s="258" t="s">
        <v>160</v>
      </c>
      <c r="E162" s="42"/>
      <c r="F162" s="259" t="s">
        <v>481</v>
      </c>
      <c r="G162" s="42"/>
      <c r="H162" s="42"/>
      <c r="I162" s="214"/>
      <c r="J162" s="42"/>
      <c r="K162" s="42"/>
      <c r="L162" s="43"/>
      <c r="M162" s="260"/>
      <c r="N162" s="261"/>
      <c r="O162" s="93"/>
      <c r="P162" s="93"/>
      <c r="Q162" s="93"/>
      <c r="R162" s="93"/>
      <c r="S162" s="93"/>
      <c r="T162" s="94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7" t="s">
        <v>160</v>
      </c>
      <c r="AU162" s="17" t="s">
        <v>88</v>
      </c>
    </row>
    <row r="163" s="2" customFormat="1">
      <c r="A163" s="40"/>
      <c r="B163" s="41"/>
      <c r="C163" s="42"/>
      <c r="D163" s="262" t="s">
        <v>162</v>
      </c>
      <c r="E163" s="42"/>
      <c r="F163" s="263" t="s">
        <v>482</v>
      </c>
      <c r="G163" s="42"/>
      <c r="H163" s="42"/>
      <c r="I163" s="214"/>
      <c r="J163" s="42"/>
      <c r="K163" s="42"/>
      <c r="L163" s="43"/>
      <c r="M163" s="260"/>
      <c r="N163" s="261"/>
      <c r="O163" s="93"/>
      <c r="P163" s="93"/>
      <c r="Q163" s="93"/>
      <c r="R163" s="93"/>
      <c r="S163" s="93"/>
      <c r="T163" s="94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7" t="s">
        <v>162</v>
      </c>
      <c r="AU163" s="17" t="s">
        <v>88</v>
      </c>
    </row>
    <row r="164" s="2" customFormat="1" ht="37.8" customHeight="1">
      <c r="A164" s="40"/>
      <c r="B164" s="41"/>
      <c r="C164" s="264" t="s">
        <v>8</v>
      </c>
      <c r="D164" s="264" t="s">
        <v>164</v>
      </c>
      <c r="E164" s="265" t="s">
        <v>483</v>
      </c>
      <c r="F164" s="266" t="s">
        <v>484</v>
      </c>
      <c r="G164" s="267" t="s">
        <v>174</v>
      </c>
      <c r="H164" s="268">
        <v>1</v>
      </c>
      <c r="I164" s="269"/>
      <c r="J164" s="270">
        <f>ROUND(I164*H164,2)</f>
        <v>0</v>
      </c>
      <c r="K164" s="271"/>
      <c r="L164" s="272"/>
      <c r="M164" s="273" t="s">
        <v>1</v>
      </c>
      <c r="N164" s="274" t="s">
        <v>43</v>
      </c>
      <c r="O164" s="93"/>
      <c r="P164" s="255">
        <f>O164*H164</f>
        <v>0</v>
      </c>
      <c r="Q164" s="255">
        <v>0.00174</v>
      </c>
      <c r="R164" s="255">
        <f>Q164*H164</f>
        <v>0.00174</v>
      </c>
      <c r="S164" s="255">
        <v>0</v>
      </c>
      <c r="T164" s="25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57" t="s">
        <v>204</v>
      </c>
      <c r="AT164" s="257" t="s">
        <v>164</v>
      </c>
      <c r="AU164" s="257" t="s">
        <v>88</v>
      </c>
      <c r="AY164" s="17" t="s">
        <v>151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7" t="s">
        <v>86</v>
      </c>
      <c r="BK164" s="145">
        <f>ROUND(I164*H164,2)</f>
        <v>0</v>
      </c>
      <c r="BL164" s="17" t="s">
        <v>178</v>
      </c>
      <c r="BM164" s="257" t="s">
        <v>485</v>
      </c>
    </row>
    <row r="165" s="2" customFormat="1">
      <c r="A165" s="40"/>
      <c r="B165" s="41"/>
      <c r="C165" s="42"/>
      <c r="D165" s="258" t="s">
        <v>160</v>
      </c>
      <c r="E165" s="42"/>
      <c r="F165" s="259" t="s">
        <v>484</v>
      </c>
      <c r="G165" s="42"/>
      <c r="H165" s="42"/>
      <c r="I165" s="214"/>
      <c r="J165" s="42"/>
      <c r="K165" s="42"/>
      <c r="L165" s="43"/>
      <c r="M165" s="260"/>
      <c r="N165" s="261"/>
      <c r="O165" s="93"/>
      <c r="P165" s="93"/>
      <c r="Q165" s="93"/>
      <c r="R165" s="93"/>
      <c r="S165" s="93"/>
      <c r="T165" s="94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7" t="s">
        <v>160</v>
      </c>
      <c r="AU165" s="17" t="s">
        <v>88</v>
      </c>
    </row>
    <row r="166" s="2" customFormat="1" ht="37.8" customHeight="1">
      <c r="A166" s="40"/>
      <c r="B166" s="41"/>
      <c r="C166" s="245" t="s">
        <v>233</v>
      </c>
      <c r="D166" s="245" t="s">
        <v>154</v>
      </c>
      <c r="E166" s="246" t="s">
        <v>486</v>
      </c>
      <c r="F166" s="247" t="s">
        <v>487</v>
      </c>
      <c r="G166" s="248" t="s">
        <v>174</v>
      </c>
      <c r="H166" s="249">
        <v>1</v>
      </c>
      <c r="I166" s="250"/>
      <c r="J166" s="251">
        <f>ROUND(I166*H166,2)</f>
        <v>0</v>
      </c>
      <c r="K166" s="252"/>
      <c r="L166" s="43"/>
      <c r="M166" s="253" t="s">
        <v>1</v>
      </c>
      <c r="N166" s="254" t="s">
        <v>43</v>
      </c>
      <c r="O166" s="93"/>
      <c r="P166" s="255">
        <f>O166*H166</f>
        <v>0</v>
      </c>
      <c r="Q166" s="255">
        <v>0</v>
      </c>
      <c r="R166" s="255">
        <f>Q166*H166</f>
        <v>0</v>
      </c>
      <c r="S166" s="255">
        <v>0</v>
      </c>
      <c r="T166" s="25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57" t="s">
        <v>178</v>
      </c>
      <c r="AT166" s="257" t="s">
        <v>154</v>
      </c>
      <c r="AU166" s="257" t="s">
        <v>88</v>
      </c>
      <c r="AY166" s="17" t="s">
        <v>151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7" t="s">
        <v>86</v>
      </c>
      <c r="BK166" s="145">
        <f>ROUND(I166*H166,2)</f>
        <v>0</v>
      </c>
      <c r="BL166" s="17" t="s">
        <v>178</v>
      </c>
      <c r="BM166" s="257" t="s">
        <v>488</v>
      </c>
    </row>
    <row r="167" s="2" customFormat="1">
      <c r="A167" s="40"/>
      <c r="B167" s="41"/>
      <c r="C167" s="42"/>
      <c r="D167" s="258" t="s">
        <v>160</v>
      </c>
      <c r="E167" s="42"/>
      <c r="F167" s="259" t="s">
        <v>489</v>
      </c>
      <c r="G167" s="42"/>
      <c r="H167" s="42"/>
      <c r="I167" s="214"/>
      <c r="J167" s="42"/>
      <c r="K167" s="42"/>
      <c r="L167" s="43"/>
      <c r="M167" s="260"/>
      <c r="N167" s="261"/>
      <c r="O167" s="93"/>
      <c r="P167" s="93"/>
      <c r="Q167" s="93"/>
      <c r="R167" s="93"/>
      <c r="S167" s="93"/>
      <c r="T167" s="94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7" t="s">
        <v>160</v>
      </c>
      <c r="AU167" s="17" t="s">
        <v>88</v>
      </c>
    </row>
    <row r="168" s="2" customFormat="1">
      <c r="A168" s="40"/>
      <c r="B168" s="41"/>
      <c r="C168" s="42"/>
      <c r="D168" s="262" t="s">
        <v>162</v>
      </c>
      <c r="E168" s="42"/>
      <c r="F168" s="263" t="s">
        <v>490</v>
      </c>
      <c r="G168" s="42"/>
      <c r="H168" s="42"/>
      <c r="I168" s="214"/>
      <c r="J168" s="42"/>
      <c r="K168" s="42"/>
      <c r="L168" s="43"/>
      <c r="M168" s="260"/>
      <c r="N168" s="261"/>
      <c r="O168" s="93"/>
      <c r="P168" s="93"/>
      <c r="Q168" s="93"/>
      <c r="R168" s="93"/>
      <c r="S168" s="93"/>
      <c r="T168" s="94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7" t="s">
        <v>162</v>
      </c>
      <c r="AU168" s="17" t="s">
        <v>88</v>
      </c>
    </row>
    <row r="169" s="2" customFormat="1" ht="33" customHeight="1">
      <c r="A169" s="40"/>
      <c r="B169" s="41"/>
      <c r="C169" s="264" t="s">
        <v>239</v>
      </c>
      <c r="D169" s="264" t="s">
        <v>164</v>
      </c>
      <c r="E169" s="265" t="s">
        <v>491</v>
      </c>
      <c r="F169" s="266" t="s">
        <v>492</v>
      </c>
      <c r="G169" s="267" t="s">
        <v>174</v>
      </c>
      <c r="H169" s="268">
        <v>1</v>
      </c>
      <c r="I169" s="269"/>
      <c r="J169" s="270">
        <f>ROUND(I169*H169,2)</f>
        <v>0</v>
      </c>
      <c r="K169" s="271"/>
      <c r="L169" s="272"/>
      <c r="M169" s="273" t="s">
        <v>1</v>
      </c>
      <c r="N169" s="274" t="s">
        <v>43</v>
      </c>
      <c r="O169" s="93"/>
      <c r="P169" s="255">
        <f>O169*H169</f>
        <v>0</v>
      </c>
      <c r="Q169" s="255">
        <v>0.0050000000000000001</v>
      </c>
      <c r="R169" s="255">
        <f>Q169*H169</f>
        <v>0.0050000000000000001</v>
      </c>
      <c r="S169" s="255">
        <v>0</v>
      </c>
      <c r="T169" s="25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57" t="s">
        <v>204</v>
      </c>
      <c r="AT169" s="257" t="s">
        <v>164</v>
      </c>
      <c r="AU169" s="257" t="s">
        <v>88</v>
      </c>
      <c r="AY169" s="17" t="s">
        <v>151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7" t="s">
        <v>86</v>
      </c>
      <c r="BK169" s="145">
        <f>ROUND(I169*H169,2)</f>
        <v>0</v>
      </c>
      <c r="BL169" s="17" t="s">
        <v>178</v>
      </c>
      <c r="BM169" s="257" t="s">
        <v>493</v>
      </c>
    </row>
    <row r="170" s="2" customFormat="1">
      <c r="A170" s="40"/>
      <c r="B170" s="41"/>
      <c r="C170" s="42"/>
      <c r="D170" s="258" t="s">
        <v>160</v>
      </c>
      <c r="E170" s="42"/>
      <c r="F170" s="259" t="s">
        <v>492</v>
      </c>
      <c r="G170" s="42"/>
      <c r="H170" s="42"/>
      <c r="I170" s="214"/>
      <c r="J170" s="42"/>
      <c r="K170" s="42"/>
      <c r="L170" s="43"/>
      <c r="M170" s="260"/>
      <c r="N170" s="261"/>
      <c r="O170" s="93"/>
      <c r="P170" s="93"/>
      <c r="Q170" s="93"/>
      <c r="R170" s="93"/>
      <c r="S170" s="93"/>
      <c r="T170" s="94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7" t="s">
        <v>160</v>
      </c>
      <c r="AU170" s="17" t="s">
        <v>88</v>
      </c>
    </row>
    <row r="171" s="2" customFormat="1" ht="37.8" customHeight="1">
      <c r="A171" s="40"/>
      <c r="B171" s="41"/>
      <c r="C171" s="245" t="s">
        <v>244</v>
      </c>
      <c r="D171" s="245" t="s">
        <v>154</v>
      </c>
      <c r="E171" s="246" t="s">
        <v>494</v>
      </c>
      <c r="F171" s="247" t="s">
        <v>495</v>
      </c>
      <c r="G171" s="248" t="s">
        <v>174</v>
      </c>
      <c r="H171" s="249">
        <v>2</v>
      </c>
      <c r="I171" s="250"/>
      <c r="J171" s="251">
        <f>ROUND(I171*H171,2)</f>
        <v>0</v>
      </c>
      <c r="K171" s="252"/>
      <c r="L171" s="43"/>
      <c r="M171" s="253" t="s">
        <v>1</v>
      </c>
      <c r="N171" s="254" t="s">
        <v>43</v>
      </c>
      <c r="O171" s="93"/>
      <c r="P171" s="255">
        <f>O171*H171</f>
        <v>0</v>
      </c>
      <c r="Q171" s="255">
        <v>0</v>
      </c>
      <c r="R171" s="255">
        <f>Q171*H171</f>
        <v>0</v>
      </c>
      <c r="S171" s="255">
        <v>0</v>
      </c>
      <c r="T171" s="25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57" t="s">
        <v>178</v>
      </c>
      <c r="AT171" s="257" t="s">
        <v>154</v>
      </c>
      <c r="AU171" s="257" t="s">
        <v>88</v>
      </c>
      <c r="AY171" s="17" t="s">
        <v>151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7" t="s">
        <v>86</v>
      </c>
      <c r="BK171" s="145">
        <f>ROUND(I171*H171,2)</f>
        <v>0</v>
      </c>
      <c r="BL171" s="17" t="s">
        <v>178</v>
      </c>
      <c r="BM171" s="257" t="s">
        <v>496</v>
      </c>
    </row>
    <row r="172" s="2" customFormat="1">
      <c r="A172" s="40"/>
      <c r="B172" s="41"/>
      <c r="C172" s="42"/>
      <c r="D172" s="258" t="s">
        <v>160</v>
      </c>
      <c r="E172" s="42"/>
      <c r="F172" s="259" t="s">
        <v>497</v>
      </c>
      <c r="G172" s="42"/>
      <c r="H172" s="42"/>
      <c r="I172" s="214"/>
      <c r="J172" s="42"/>
      <c r="K172" s="42"/>
      <c r="L172" s="43"/>
      <c r="M172" s="260"/>
      <c r="N172" s="261"/>
      <c r="O172" s="93"/>
      <c r="P172" s="93"/>
      <c r="Q172" s="93"/>
      <c r="R172" s="93"/>
      <c r="S172" s="93"/>
      <c r="T172" s="94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7" t="s">
        <v>160</v>
      </c>
      <c r="AU172" s="17" t="s">
        <v>88</v>
      </c>
    </row>
    <row r="173" s="2" customFormat="1">
      <c r="A173" s="40"/>
      <c r="B173" s="41"/>
      <c r="C173" s="42"/>
      <c r="D173" s="262" t="s">
        <v>162</v>
      </c>
      <c r="E173" s="42"/>
      <c r="F173" s="263" t="s">
        <v>498</v>
      </c>
      <c r="G173" s="42"/>
      <c r="H173" s="42"/>
      <c r="I173" s="214"/>
      <c r="J173" s="42"/>
      <c r="K173" s="42"/>
      <c r="L173" s="43"/>
      <c r="M173" s="260"/>
      <c r="N173" s="261"/>
      <c r="O173" s="93"/>
      <c r="P173" s="93"/>
      <c r="Q173" s="93"/>
      <c r="R173" s="93"/>
      <c r="S173" s="93"/>
      <c r="T173" s="94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7" t="s">
        <v>162</v>
      </c>
      <c r="AU173" s="17" t="s">
        <v>88</v>
      </c>
    </row>
    <row r="174" s="2" customFormat="1" ht="24.15" customHeight="1">
      <c r="A174" s="40"/>
      <c r="B174" s="41"/>
      <c r="C174" s="264" t="s">
        <v>158</v>
      </c>
      <c r="D174" s="264" t="s">
        <v>164</v>
      </c>
      <c r="E174" s="265" t="s">
        <v>499</v>
      </c>
      <c r="F174" s="266" t="s">
        <v>500</v>
      </c>
      <c r="G174" s="267" t="s">
        <v>174</v>
      </c>
      <c r="H174" s="268">
        <v>2</v>
      </c>
      <c r="I174" s="269"/>
      <c r="J174" s="270">
        <f>ROUND(I174*H174,2)</f>
        <v>0</v>
      </c>
      <c r="K174" s="271"/>
      <c r="L174" s="272"/>
      <c r="M174" s="273" t="s">
        <v>1</v>
      </c>
      <c r="N174" s="274" t="s">
        <v>43</v>
      </c>
      <c r="O174" s="93"/>
      <c r="P174" s="255">
        <f>O174*H174</f>
        <v>0</v>
      </c>
      <c r="Q174" s="255">
        <v>0.0057499999999999999</v>
      </c>
      <c r="R174" s="255">
        <f>Q174*H174</f>
        <v>0.0115</v>
      </c>
      <c r="S174" s="255">
        <v>0</v>
      </c>
      <c r="T174" s="25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57" t="s">
        <v>204</v>
      </c>
      <c r="AT174" s="257" t="s">
        <v>164</v>
      </c>
      <c r="AU174" s="257" t="s">
        <v>88</v>
      </c>
      <c r="AY174" s="17" t="s">
        <v>151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7" t="s">
        <v>86</v>
      </c>
      <c r="BK174" s="145">
        <f>ROUND(I174*H174,2)</f>
        <v>0</v>
      </c>
      <c r="BL174" s="17" t="s">
        <v>178</v>
      </c>
      <c r="BM174" s="257" t="s">
        <v>501</v>
      </c>
    </row>
    <row r="175" s="2" customFormat="1">
      <c r="A175" s="40"/>
      <c r="B175" s="41"/>
      <c r="C175" s="42"/>
      <c r="D175" s="258" t="s">
        <v>160</v>
      </c>
      <c r="E175" s="42"/>
      <c r="F175" s="259" t="s">
        <v>500</v>
      </c>
      <c r="G175" s="42"/>
      <c r="H175" s="42"/>
      <c r="I175" s="214"/>
      <c r="J175" s="42"/>
      <c r="K175" s="42"/>
      <c r="L175" s="43"/>
      <c r="M175" s="260"/>
      <c r="N175" s="261"/>
      <c r="O175" s="93"/>
      <c r="P175" s="93"/>
      <c r="Q175" s="93"/>
      <c r="R175" s="93"/>
      <c r="S175" s="93"/>
      <c r="T175" s="94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7" t="s">
        <v>160</v>
      </c>
      <c r="AU175" s="17" t="s">
        <v>88</v>
      </c>
    </row>
    <row r="176" s="2" customFormat="1" ht="24.15" customHeight="1">
      <c r="A176" s="40"/>
      <c r="B176" s="41"/>
      <c r="C176" s="264" t="s">
        <v>255</v>
      </c>
      <c r="D176" s="264" t="s">
        <v>164</v>
      </c>
      <c r="E176" s="265" t="s">
        <v>502</v>
      </c>
      <c r="F176" s="266" t="s">
        <v>503</v>
      </c>
      <c r="G176" s="267" t="s">
        <v>174</v>
      </c>
      <c r="H176" s="268">
        <v>1</v>
      </c>
      <c r="I176" s="269"/>
      <c r="J176" s="270">
        <f>ROUND(I176*H176,2)</f>
        <v>0</v>
      </c>
      <c r="K176" s="271"/>
      <c r="L176" s="272"/>
      <c r="M176" s="273" t="s">
        <v>1</v>
      </c>
      <c r="N176" s="274" t="s">
        <v>43</v>
      </c>
      <c r="O176" s="93"/>
      <c r="P176" s="255">
        <f>O176*H176</f>
        <v>0</v>
      </c>
      <c r="Q176" s="255">
        <v>0.00014999999999999999</v>
      </c>
      <c r="R176" s="255">
        <f>Q176*H176</f>
        <v>0.00014999999999999999</v>
      </c>
      <c r="S176" s="255">
        <v>0</v>
      </c>
      <c r="T176" s="25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57" t="s">
        <v>204</v>
      </c>
      <c r="AT176" s="257" t="s">
        <v>164</v>
      </c>
      <c r="AU176" s="257" t="s">
        <v>88</v>
      </c>
      <c r="AY176" s="17" t="s">
        <v>151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7" t="s">
        <v>86</v>
      </c>
      <c r="BK176" s="145">
        <f>ROUND(I176*H176,2)</f>
        <v>0</v>
      </c>
      <c r="BL176" s="17" t="s">
        <v>178</v>
      </c>
      <c r="BM176" s="257" t="s">
        <v>504</v>
      </c>
    </row>
    <row r="177" s="2" customFormat="1">
      <c r="A177" s="40"/>
      <c r="B177" s="41"/>
      <c r="C177" s="42"/>
      <c r="D177" s="258" t="s">
        <v>160</v>
      </c>
      <c r="E177" s="42"/>
      <c r="F177" s="259" t="s">
        <v>503</v>
      </c>
      <c r="G177" s="42"/>
      <c r="H177" s="42"/>
      <c r="I177" s="214"/>
      <c r="J177" s="42"/>
      <c r="K177" s="42"/>
      <c r="L177" s="43"/>
      <c r="M177" s="260"/>
      <c r="N177" s="261"/>
      <c r="O177" s="93"/>
      <c r="P177" s="93"/>
      <c r="Q177" s="93"/>
      <c r="R177" s="93"/>
      <c r="S177" s="93"/>
      <c r="T177" s="94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7" t="s">
        <v>160</v>
      </c>
      <c r="AU177" s="17" t="s">
        <v>88</v>
      </c>
    </row>
    <row r="178" s="2" customFormat="1" ht="24.15" customHeight="1">
      <c r="A178" s="40"/>
      <c r="B178" s="41"/>
      <c r="C178" s="264" t="s">
        <v>262</v>
      </c>
      <c r="D178" s="264" t="s">
        <v>164</v>
      </c>
      <c r="E178" s="265" t="s">
        <v>505</v>
      </c>
      <c r="F178" s="266" t="s">
        <v>506</v>
      </c>
      <c r="G178" s="267" t="s">
        <v>174</v>
      </c>
      <c r="H178" s="268">
        <v>1</v>
      </c>
      <c r="I178" s="269"/>
      <c r="J178" s="270">
        <f>ROUND(I178*H178,2)</f>
        <v>0</v>
      </c>
      <c r="K178" s="271"/>
      <c r="L178" s="272"/>
      <c r="M178" s="273" t="s">
        <v>1</v>
      </c>
      <c r="N178" s="274" t="s">
        <v>43</v>
      </c>
      <c r="O178" s="93"/>
      <c r="P178" s="255">
        <f>O178*H178</f>
        <v>0</v>
      </c>
      <c r="Q178" s="255">
        <v>0.00014999999999999999</v>
      </c>
      <c r="R178" s="255">
        <f>Q178*H178</f>
        <v>0.00014999999999999999</v>
      </c>
      <c r="S178" s="255">
        <v>0</v>
      </c>
      <c r="T178" s="25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57" t="s">
        <v>204</v>
      </c>
      <c r="AT178" s="257" t="s">
        <v>164</v>
      </c>
      <c r="AU178" s="257" t="s">
        <v>88</v>
      </c>
      <c r="AY178" s="17" t="s">
        <v>151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7" t="s">
        <v>86</v>
      </c>
      <c r="BK178" s="145">
        <f>ROUND(I178*H178,2)</f>
        <v>0</v>
      </c>
      <c r="BL178" s="17" t="s">
        <v>178</v>
      </c>
      <c r="BM178" s="257" t="s">
        <v>507</v>
      </c>
    </row>
    <row r="179" s="2" customFormat="1">
      <c r="A179" s="40"/>
      <c r="B179" s="41"/>
      <c r="C179" s="42"/>
      <c r="D179" s="258" t="s">
        <v>160</v>
      </c>
      <c r="E179" s="42"/>
      <c r="F179" s="259" t="s">
        <v>506</v>
      </c>
      <c r="G179" s="42"/>
      <c r="H179" s="42"/>
      <c r="I179" s="214"/>
      <c r="J179" s="42"/>
      <c r="K179" s="42"/>
      <c r="L179" s="43"/>
      <c r="M179" s="260"/>
      <c r="N179" s="261"/>
      <c r="O179" s="93"/>
      <c r="P179" s="93"/>
      <c r="Q179" s="93"/>
      <c r="R179" s="93"/>
      <c r="S179" s="93"/>
      <c r="T179" s="94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7" t="s">
        <v>160</v>
      </c>
      <c r="AU179" s="17" t="s">
        <v>88</v>
      </c>
    </row>
    <row r="180" s="2" customFormat="1" ht="16.5" customHeight="1">
      <c r="A180" s="40"/>
      <c r="B180" s="41"/>
      <c r="C180" s="264" t="s">
        <v>267</v>
      </c>
      <c r="D180" s="264" t="s">
        <v>164</v>
      </c>
      <c r="E180" s="265" t="s">
        <v>508</v>
      </c>
      <c r="F180" s="266" t="s">
        <v>509</v>
      </c>
      <c r="G180" s="267" t="s">
        <v>174</v>
      </c>
      <c r="H180" s="268">
        <v>1</v>
      </c>
      <c r="I180" s="269"/>
      <c r="J180" s="270">
        <f>ROUND(I180*H180,2)</f>
        <v>0</v>
      </c>
      <c r="K180" s="271"/>
      <c r="L180" s="272"/>
      <c r="M180" s="273" t="s">
        <v>1</v>
      </c>
      <c r="N180" s="274" t="s">
        <v>43</v>
      </c>
      <c r="O180" s="93"/>
      <c r="P180" s="255">
        <f>O180*H180</f>
        <v>0</v>
      </c>
      <c r="Q180" s="255">
        <v>0.0015</v>
      </c>
      <c r="R180" s="255">
        <f>Q180*H180</f>
        <v>0.0015</v>
      </c>
      <c r="S180" s="255">
        <v>0</v>
      </c>
      <c r="T180" s="25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57" t="s">
        <v>204</v>
      </c>
      <c r="AT180" s="257" t="s">
        <v>164</v>
      </c>
      <c r="AU180" s="257" t="s">
        <v>88</v>
      </c>
      <c r="AY180" s="17" t="s">
        <v>151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7" t="s">
        <v>86</v>
      </c>
      <c r="BK180" s="145">
        <f>ROUND(I180*H180,2)</f>
        <v>0</v>
      </c>
      <c r="BL180" s="17" t="s">
        <v>178</v>
      </c>
      <c r="BM180" s="257" t="s">
        <v>510</v>
      </c>
    </row>
    <row r="181" s="2" customFormat="1">
      <c r="A181" s="40"/>
      <c r="B181" s="41"/>
      <c r="C181" s="42"/>
      <c r="D181" s="258" t="s">
        <v>160</v>
      </c>
      <c r="E181" s="42"/>
      <c r="F181" s="259" t="s">
        <v>509</v>
      </c>
      <c r="G181" s="42"/>
      <c r="H181" s="42"/>
      <c r="I181" s="214"/>
      <c r="J181" s="42"/>
      <c r="K181" s="42"/>
      <c r="L181" s="43"/>
      <c r="M181" s="260"/>
      <c r="N181" s="261"/>
      <c r="O181" s="93"/>
      <c r="P181" s="93"/>
      <c r="Q181" s="93"/>
      <c r="R181" s="93"/>
      <c r="S181" s="93"/>
      <c r="T181" s="94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7" t="s">
        <v>160</v>
      </c>
      <c r="AU181" s="17" t="s">
        <v>88</v>
      </c>
    </row>
    <row r="182" s="2" customFormat="1" ht="16.5" customHeight="1">
      <c r="A182" s="40"/>
      <c r="B182" s="41"/>
      <c r="C182" s="264" t="s">
        <v>273</v>
      </c>
      <c r="D182" s="264" t="s">
        <v>164</v>
      </c>
      <c r="E182" s="265" t="s">
        <v>511</v>
      </c>
      <c r="F182" s="266" t="s">
        <v>512</v>
      </c>
      <c r="G182" s="267" t="s">
        <v>174</v>
      </c>
      <c r="H182" s="268">
        <v>1</v>
      </c>
      <c r="I182" s="269"/>
      <c r="J182" s="270">
        <f>ROUND(I182*H182,2)</f>
        <v>0</v>
      </c>
      <c r="K182" s="271"/>
      <c r="L182" s="272"/>
      <c r="M182" s="273" t="s">
        <v>1</v>
      </c>
      <c r="N182" s="274" t="s">
        <v>43</v>
      </c>
      <c r="O182" s="93"/>
      <c r="P182" s="255">
        <f>O182*H182</f>
        <v>0</v>
      </c>
      <c r="Q182" s="255">
        <v>0.002</v>
      </c>
      <c r="R182" s="255">
        <f>Q182*H182</f>
        <v>0.002</v>
      </c>
      <c r="S182" s="255">
        <v>0</v>
      </c>
      <c r="T182" s="25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57" t="s">
        <v>204</v>
      </c>
      <c r="AT182" s="257" t="s">
        <v>164</v>
      </c>
      <c r="AU182" s="257" t="s">
        <v>88</v>
      </c>
      <c r="AY182" s="17" t="s">
        <v>151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7" t="s">
        <v>86</v>
      </c>
      <c r="BK182" s="145">
        <f>ROUND(I182*H182,2)</f>
        <v>0</v>
      </c>
      <c r="BL182" s="17" t="s">
        <v>178</v>
      </c>
      <c r="BM182" s="257" t="s">
        <v>513</v>
      </c>
    </row>
    <row r="183" s="2" customFormat="1">
      <c r="A183" s="40"/>
      <c r="B183" s="41"/>
      <c r="C183" s="42"/>
      <c r="D183" s="258" t="s">
        <v>160</v>
      </c>
      <c r="E183" s="42"/>
      <c r="F183" s="259" t="s">
        <v>512</v>
      </c>
      <c r="G183" s="42"/>
      <c r="H183" s="42"/>
      <c r="I183" s="214"/>
      <c r="J183" s="42"/>
      <c r="K183" s="42"/>
      <c r="L183" s="43"/>
      <c r="M183" s="260"/>
      <c r="N183" s="261"/>
      <c r="O183" s="93"/>
      <c r="P183" s="93"/>
      <c r="Q183" s="93"/>
      <c r="R183" s="93"/>
      <c r="S183" s="93"/>
      <c r="T183" s="94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7" t="s">
        <v>160</v>
      </c>
      <c r="AU183" s="17" t="s">
        <v>88</v>
      </c>
    </row>
    <row r="184" s="2" customFormat="1" ht="24.15" customHeight="1">
      <c r="A184" s="40"/>
      <c r="B184" s="41"/>
      <c r="C184" s="264" t="s">
        <v>7</v>
      </c>
      <c r="D184" s="264" t="s">
        <v>164</v>
      </c>
      <c r="E184" s="265" t="s">
        <v>335</v>
      </c>
      <c r="F184" s="266" t="s">
        <v>336</v>
      </c>
      <c r="G184" s="267" t="s">
        <v>157</v>
      </c>
      <c r="H184" s="268">
        <v>150</v>
      </c>
      <c r="I184" s="269"/>
      <c r="J184" s="270">
        <f>ROUND(I184*H184,2)</f>
        <v>0</v>
      </c>
      <c r="K184" s="271"/>
      <c r="L184" s="272"/>
      <c r="M184" s="273" t="s">
        <v>1</v>
      </c>
      <c r="N184" s="274" t="s">
        <v>43</v>
      </c>
      <c r="O184" s="93"/>
      <c r="P184" s="255">
        <f>O184*H184</f>
        <v>0</v>
      </c>
      <c r="Q184" s="255">
        <v>3.0000000000000001E-05</v>
      </c>
      <c r="R184" s="255">
        <f>Q184*H184</f>
        <v>0.0045000000000000005</v>
      </c>
      <c r="S184" s="255">
        <v>0</v>
      </c>
      <c r="T184" s="25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57" t="s">
        <v>325</v>
      </c>
      <c r="AT184" s="257" t="s">
        <v>164</v>
      </c>
      <c r="AU184" s="257" t="s">
        <v>88</v>
      </c>
      <c r="AY184" s="17" t="s">
        <v>151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7" t="s">
        <v>86</v>
      </c>
      <c r="BK184" s="145">
        <f>ROUND(I184*H184,2)</f>
        <v>0</v>
      </c>
      <c r="BL184" s="17" t="s">
        <v>222</v>
      </c>
      <c r="BM184" s="257" t="s">
        <v>514</v>
      </c>
    </row>
    <row r="185" s="2" customFormat="1">
      <c r="A185" s="40"/>
      <c r="B185" s="41"/>
      <c r="C185" s="42"/>
      <c r="D185" s="258" t="s">
        <v>160</v>
      </c>
      <c r="E185" s="42"/>
      <c r="F185" s="259" t="s">
        <v>336</v>
      </c>
      <c r="G185" s="42"/>
      <c r="H185" s="42"/>
      <c r="I185" s="214"/>
      <c r="J185" s="42"/>
      <c r="K185" s="42"/>
      <c r="L185" s="43"/>
      <c r="M185" s="260"/>
      <c r="N185" s="261"/>
      <c r="O185" s="93"/>
      <c r="P185" s="93"/>
      <c r="Q185" s="93"/>
      <c r="R185" s="93"/>
      <c r="S185" s="93"/>
      <c r="T185" s="94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7" t="s">
        <v>160</v>
      </c>
      <c r="AU185" s="17" t="s">
        <v>88</v>
      </c>
    </row>
    <row r="186" s="12" customFormat="1" ht="22.8" customHeight="1">
      <c r="A186" s="12"/>
      <c r="B186" s="229"/>
      <c r="C186" s="230"/>
      <c r="D186" s="231" t="s">
        <v>77</v>
      </c>
      <c r="E186" s="243" t="s">
        <v>515</v>
      </c>
      <c r="F186" s="243" t="s">
        <v>516</v>
      </c>
      <c r="G186" s="230"/>
      <c r="H186" s="230"/>
      <c r="I186" s="233"/>
      <c r="J186" s="244">
        <f>BK186</f>
        <v>0</v>
      </c>
      <c r="K186" s="230"/>
      <c r="L186" s="235"/>
      <c r="M186" s="236"/>
      <c r="N186" s="237"/>
      <c r="O186" s="237"/>
      <c r="P186" s="238">
        <f>SUM(P187:P189)</f>
        <v>0</v>
      </c>
      <c r="Q186" s="237"/>
      <c r="R186" s="238">
        <f>SUM(R187:R189)</f>
        <v>0</v>
      </c>
      <c r="S186" s="237"/>
      <c r="T186" s="239">
        <f>SUM(T187:T189)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40" t="s">
        <v>86</v>
      </c>
      <c r="AT186" s="241" t="s">
        <v>77</v>
      </c>
      <c r="AU186" s="241" t="s">
        <v>86</v>
      </c>
      <c r="AY186" s="240" t="s">
        <v>151</v>
      </c>
      <c r="BK186" s="242">
        <f>SUM(BK187:BK189)</f>
        <v>0</v>
      </c>
    </row>
    <row r="187" s="2" customFormat="1" ht="24.15" customHeight="1">
      <c r="A187" s="40"/>
      <c r="B187" s="41"/>
      <c r="C187" s="245" t="s">
        <v>282</v>
      </c>
      <c r="D187" s="245" t="s">
        <v>154</v>
      </c>
      <c r="E187" s="246" t="s">
        <v>517</v>
      </c>
      <c r="F187" s="247" t="s">
        <v>518</v>
      </c>
      <c r="G187" s="248" t="s">
        <v>185</v>
      </c>
      <c r="H187" s="249">
        <v>0.52800000000000002</v>
      </c>
      <c r="I187" s="250"/>
      <c r="J187" s="251">
        <f>ROUND(I187*H187,2)</f>
        <v>0</v>
      </c>
      <c r="K187" s="252"/>
      <c r="L187" s="43"/>
      <c r="M187" s="253" t="s">
        <v>1</v>
      </c>
      <c r="N187" s="254" t="s">
        <v>43</v>
      </c>
      <c r="O187" s="93"/>
      <c r="P187" s="255">
        <f>O187*H187</f>
        <v>0</v>
      </c>
      <c r="Q187" s="255">
        <v>0</v>
      </c>
      <c r="R187" s="255">
        <f>Q187*H187</f>
        <v>0</v>
      </c>
      <c r="S187" s="255">
        <v>0</v>
      </c>
      <c r="T187" s="25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57" t="s">
        <v>178</v>
      </c>
      <c r="AT187" s="257" t="s">
        <v>154</v>
      </c>
      <c r="AU187" s="257" t="s">
        <v>88</v>
      </c>
      <c r="AY187" s="17" t="s">
        <v>151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7" t="s">
        <v>86</v>
      </c>
      <c r="BK187" s="145">
        <f>ROUND(I187*H187,2)</f>
        <v>0</v>
      </c>
      <c r="BL187" s="17" t="s">
        <v>178</v>
      </c>
      <c r="BM187" s="257" t="s">
        <v>519</v>
      </c>
    </row>
    <row r="188" s="2" customFormat="1">
      <c r="A188" s="40"/>
      <c r="B188" s="41"/>
      <c r="C188" s="42"/>
      <c r="D188" s="258" t="s">
        <v>160</v>
      </c>
      <c r="E188" s="42"/>
      <c r="F188" s="259" t="s">
        <v>520</v>
      </c>
      <c r="G188" s="42"/>
      <c r="H188" s="42"/>
      <c r="I188" s="214"/>
      <c r="J188" s="42"/>
      <c r="K188" s="42"/>
      <c r="L188" s="43"/>
      <c r="M188" s="260"/>
      <c r="N188" s="261"/>
      <c r="O188" s="93"/>
      <c r="P188" s="93"/>
      <c r="Q188" s="93"/>
      <c r="R188" s="93"/>
      <c r="S188" s="93"/>
      <c r="T188" s="94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7" t="s">
        <v>160</v>
      </c>
      <c r="AU188" s="17" t="s">
        <v>88</v>
      </c>
    </row>
    <row r="189" s="2" customFormat="1">
      <c r="A189" s="40"/>
      <c r="B189" s="41"/>
      <c r="C189" s="42"/>
      <c r="D189" s="262" t="s">
        <v>162</v>
      </c>
      <c r="E189" s="42"/>
      <c r="F189" s="263" t="s">
        <v>521</v>
      </c>
      <c r="G189" s="42"/>
      <c r="H189" s="42"/>
      <c r="I189" s="214"/>
      <c r="J189" s="42"/>
      <c r="K189" s="42"/>
      <c r="L189" s="43"/>
      <c r="M189" s="260"/>
      <c r="N189" s="261"/>
      <c r="O189" s="93"/>
      <c r="P189" s="93"/>
      <c r="Q189" s="93"/>
      <c r="R189" s="93"/>
      <c r="S189" s="93"/>
      <c r="T189" s="94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7" t="s">
        <v>162</v>
      </c>
      <c r="AU189" s="17" t="s">
        <v>88</v>
      </c>
    </row>
    <row r="190" s="12" customFormat="1" ht="25.92" customHeight="1">
      <c r="A190" s="12"/>
      <c r="B190" s="229"/>
      <c r="C190" s="230"/>
      <c r="D190" s="231" t="s">
        <v>77</v>
      </c>
      <c r="E190" s="232" t="s">
        <v>149</v>
      </c>
      <c r="F190" s="232" t="s">
        <v>150</v>
      </c>
      <c r="G190" s="230"/>
      <c r="H190" s="230"/>
      <c r="I190" s="233"/>
      <c r="J190" s="234">
        <f>BK190</f>
        <v>0</v>
      </c>
      <c r="K190" s="230"/>
      <c r="L190" s="235"/>
      <c r="M190" s="236"/>
      <c r="N190" s="237"/>
      <c r="O190" s="237"/>
      <c r="P190" s="238">
        <f>P191</f>
        <v>0</v>
      </c>
      <c r="Q190" s="237"/>
      <c r="R190" s="238">
        <f>R191</f>
        <v>0.023604600000000003</v>
      </c>
      <c r="S190" s="237"/>
      <c r="T190" s="239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40" t="s">
        <v>88</v>
      </c>
      <c r="AT190" s="241" t="s">
        <v>77</v>
      </c>
      <c r="AU190" s="241" t="s">
        <v>78</v>
      </c>
      <c r="AY190" s="240" t="s">
        <v>151</v>
      </c>
      <c r="BK190" s="242">
        <f>BK191</f>
        <v>0</v>
      </c>
    </row>
    <row r="191" s="12" customFormat="1" ht="22.8" customHeight="1">
      <c r="A191" s="12"/>
      <c r="B191" s="229"/>
      <c r="C191" s="230"/>
      <c r="D191" s="231" t="s">
        <v>77</v>
      </c>
      <c r="E191" s="243" t="s">
        <v>522</v>
      </c>
      <c r="F191" s="243" t="s">
        <v>523</v>
      </c>
      <c r="G191" s="230"/>
      <c r="H191" s="230"/>
      <c r="I191" s="233"/>
      <c r="J191" s="244">
        <f>BK191</f>
        <v>0</v>
      </c>
      <c r="K191" s="230"/>
      <c r="L191" s="235"/>
      <c r="M191" s="236"/>
      <c r="N191" s="237"/>
      <c r="O191" s="237"/>
      <c r="P191" s="238">
        <f>SUM(P192:P231)</f>
        <v>0</v>
      </c>
      <c r="Q191" s="237"/>
      <c r="R191" s="238">
        <f>SUM(R192:R231)</f>
        <v>0.023604600000000003</v>
      </c>
      <c r="S191" s="237"/>
      <c r="T191" s="239">
        <f>SUM(T192:T231)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40" t="s">
        <v>88</v>
      </c>
      <c r="AT191" s="241" t="s">
        <v>77</v>
      </c>
      <c r="AU191" s="241" t="s">
        <v>86</v>
      </c>
      <c r="AY191" s="240" t="s">
        <v>151</v>
      </c>
      <c r="BK191" s="242">
        <f>SUM(BK192:BK231)</f>
        <v>0</v>
      </c>
    </row>
    <row r="192" s="2" customFormat="1" ht="24.15" customHeight="1">
      <c r="A192" s="40"/>
      <c r="B192" s="41"/>
      <c r="C192" s="245" t="s">
        <v>286</v>
      </c>
      <c r="D192" s="245" t="s">
        <v>154</v>
      </c>
      <c r="E192" s="246" t="s">
        <v>524</v>
      </c>
      <c r="F192" s="247" t="s">
        <v>525</v>
      </c>
      <c r="G192" s="248" t="s">
        <v>157</v>
      </c>
      <c r="H192" s="249">
        <v>2</v>
      </c>
      <c r="I192" s="250"/>
      <c r="J192" s="251">
        <f>ROUND(I192*H192,2)</f>
        <v>0</v>
      </c>
      <c r="K192" s="252"/>
      <c r="L192" s="43"/>
      <c r="M192" s="253" t="s">
        <v>1</v>
      </c>
      <c r="N192" s="254" t="s">
        <v>43</v>
      </c>
      <c r="O192" s="93"/>
      <c r="P192" s="255">
        <f>O192*H192</f>
        <v>0</v>
      </c>
      <c r="Q192" s="255">
        <v>0.00079000000000000001</v>
      </c>
      <c r="R192" s="255">
        <f>Q192*H192</f>
        <v>0.00158</v>
      </c>
      <c r="S192" s="255">
        <v>0</v>
      </c>
      <c r="T192" s="25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57" t="s">
        <v>158</v>
      </c>
      <c r="AT192" s="257" t="s">
        <v>154</v>
      </c>
      <c r="AU192" s="257" t="s">
        <v>88</v>
      </c>
      <c r="AY192" s="17" t="s">
        <v>151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86</v>
      </c>
      <c r="BK192" s="145">
        <f>ROUND(I192*H192,2)</f>
        <v>0</v>
      </c>
      <c r="BL192" s="17" t="s">
        <v>158</v>
      </c>
      <c r="BM192" s="257" t="s">
        <v>526</v>
      </c>
    </row>
    <row r="193" s="2" customFormat="1">
      <c r="A193" s="40"/>
      <c r="B193" s="41"/>
      <c r="C193" s="42"/>
      <c r="D193" s="258" t="s">
        <v>160</v>
      </c>
      <c r="E193" s="42"/>
      <c r="F193" s="259" t="s">
        <v>527</v>
      </c>
      <c r="G193" s="42"/>
      <c r="H193" s="42"/>
      <c r="I193" s="214"/>
      <c r="J193" s="42"/>
      <c r="K193" s="42"/>
      <c r="L193" s="43"/>
      <c r="M193" s="260"/>
      <c r="N193" s="261"/>
      <c r="O193" s="93"/>
      <c r="P193" s="93"/>
      <c r="Q193" s="93"/>
      <c r="R193" s="93"/>
      <c r="S193" s="93"/>
      <c r="T193" s="94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7" t="s">
        <v>160</v>
      </c>
      <c r="AU193" s="17" t="s">
        <v>88</v>
      </c>
    </row>
    <row r="194" s="2" customFormat="1">
      <c r="A194" s="40"/>
      <c r="B194" s="41"/>
      <c r="C194" s="42"/>
      <c r="D194" s="262" t="s">
        <v>162</v>
      </c>
      <c r="E194" s="42"/>
      <c r="F194" s="263" t="s">
        <v>528</v>
      </c>
      <c r="G194" s="42"/>
      <c r="H194" s="42"/>
      <c r="I194" s="214"/>
      <c r="J194" s="42"/>
      <c r="K194" s="42"/>
      <c r="L194" s="43"/>
      <c r="M194" s="260"/>
      <c r="N194" s="261"/>
      <c r="O194" s="93"/>
      <c r="P194" s="93"/>
      <c r="Q194" s="93"/>
      <c r="R194" s="93"/>
      <c r="S194" s="93"/>
      <c r="T194" s="94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7" t="s">
        <v>162</v>
      </c>
      <c r="AU194" s="17" t="s">
        <v>88</v>
      </c>
    </row>
    <row r="195" s="2" customFormat="1" ht="24.15" customHeight="1">
      <c r="A195" s="40"/>
      <c r="B195" s="41"/>
      <c r="C195" s="264" t="s">
        <v>290</v>
      </c>
      <c r="D195" s="264" t="s">
        <v>164</v>
      </c>
      <c r="E195" s="265" t="s">
        <v>529</v>
      </c>
      <c r="F195" s="266" t="s">
        <v>530</v>
      </c>
      <c r="G195" s="267" t="s">
        <v>157</v>
      </c>
      <c r="H195" s="268">
        <v>2.0600000000000001</v>
      </c>
      <c r="I195" s="269"/>
      <c r="J195" s="270">
        <f>ROUND(I195*H195,2)</f>
        <v>0</v>
      </c>
      <c r="K195" s="271"/>
      <c r="L195" s="272"/>
      <c r="M195" s="273" t="s">
        <v>1</v>
      </c>
      <c r="N195" s="274" t="s">
        <v>43</v>
      </c>
      <c r="O195" s="93"/>
      <c r="P195" s="255">
        <f>O195*H195</f>
        <v>0</v>
      </c>
      <c r="Q195" s="255">
        <v>0.00040999999999999999</v>
      </c>
      <c r="R195" s="255">
        <f>Q195*H195</f>
        <v>0.00084460000000000004</v>
      </c>
      <c r="S195" s="255">
        <v>0</v>
      </c>
      <c r="T195" s="25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57" t="s">
        <v>167</v>
      </c>
      <c r="AT195" s="257" t="s">
        <v>164</v>
      </c>
      <c r="AU195" s="257" t="s">
        <v>88</v>
      </c>
      <c r="AY195" s="17" t="s">
        <v>151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7" t="s">
        <v>86</v>
      </c>
      <c r="BK195" s="145">
        <f>ROUND(I195*H195,2)</f>
        <v>0</v>
      </c>
      <c r="BL195" s="17" t="s">
        <v>158</v>
      </c>
      <c r="BM195" s="257" t="s">
        <v>531</v>
      </c>
    </row>
    <row r="196" s="2" customFormat="1">
      <c r="A196" s="40"/>
      <c r="B196" s="41"/>
      <c r="C196" s="42"/>
      <c r="D196" s="258" t="s">
        <v>160</v>
      </c>
      <c r="E196" s="42"/>
      <c r="F196" s="259" t="s">
        <v>530</v>
      </c>
      <c r="G196" s="42"/>
      <c r="H196" s="42"/>
      <c r="I196" s="214"/>
      <c r="J196" s="42"/>
      <c r="K196" s="42"/>
      <c r="L196" s="43"/>
      <c r="M196" s="260"/>
      <c r="N196" s="261"/>
      <c r="O196" s="93"/>
      <c r="P196" s="93"/>
      <c r="Q196" s="93"/>
      <c r="R196" s="93"/>
      <c r="S196" s="93"/>
      <c r="T196" s="94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7" t="s">
        <v>160</v>
      </c>
      <c r="AU196" s="17" t="s">
        <v>88</v>
      </c>
    </row>
    <row r="197" s="13" customFormat="1">
      <c r="A197" s="13"/>
      <c r="B197" s="275"/>
      <c r="C197" s="276"/>
      <c r="D197" s="258" t="s">
        <v>169</v>
      </c>
      <c r="E197" s="276"/>
      <c r="F197" s="277" t="s">
        <v>532</v>
      </c>
      <c r="G197" s="276"/>
      <c r="H197" s="278">
        <v>2.0600000000000001</v>
      </c>
      <c r="I197" s="279"/>
      <c r="J197" s="276"/>
      <c r="K197" s="276"/>
      <c r="L197" s="280"/>
      <c r="M197" s="281"/>
      <c r="N197" s="282"/>
      <c r="O197" s="282"/>
      <c r="P197" s="282"/>
      <c r="Q197" s="282"/>
      <c r="R197" s="282"/>
      <c r="S197" s="282"/>
      <c r="T197" s="28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84" t="s">
        <v>169</v>
      </c>
      <c r="AU197" s="284" t="s">
        <v>88</v>
      </c>
      <c r="AV197" s="13" t="s">
        <v>88</v>
      </c>
      <c r="AW197" s="13" t="s">
        <v>4</v>
      </c>
      <c r="AX197" s="13" t="s">
        <v>86</v>
      </c>
      <c r="AY197" s="284" t="s">
        <v>151</v>
      </c>
    </row>
    <row r="198" s="2" customFormat="1" ht="24.15" customHeight="1">
      <c r="A198" s="40"/>
      <c r="B198" s="41"/>
      <c r="C198" s="245" t="s">
        <v>296</v>
      </c>
      <c r="D198" s="245" t="s">
        <v>154</v>
      </c>
      <c r="E198" s="246" t="s">
        <v>533</v>
      </c>
      <c r="F198" s="247" t="s">
        <v>534</v>
      </c>
      <c r="G198" s="248" t="s">
        <v>157</v>
      </c>
      <c r="H198" s="249">
        <v>2</v>
      </c>
      <c r="I198" s="250"/>
      <c r="J198" s="251">
        <f>ROUND(I198*H198,2)</f>
        <v>0</v>
      </c>
      <c r="K198" s="252"/>
      <c r="L198" s="43"/>
      <c r="M198" s="253" t="s">
        <v>1</v>
      </c>
      <c r="N198" s="254" t="s">
        <v>43</v>
      </c>
      <c r="O198" s="93"/>
      <c r="P198" s="255">
        <f>O198*H198</f>
        <v>0</v>
      </c>
      <c r="Q198" s="255">
        <v>0.00098999999999999999</v>
      </c>
      <c r="R198" s="255">
        <f>Q198*H198</f>
        <v>0.00198</v>
      </c>
      <c r="S198" s="255">
        <v>0</v>
      </c>
      <c r="T198" s="25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57" t="s">
        <v>158</v>
      </c>
      <c r="AT198" s="257" t="s">
        <v>154</v>
      </c>
      <c r="AU198" s="257" t="s">
        <v>88</v>
      </c>
      <c r="AY198" s="17" t="s">
        <v>151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7" t="s">
        <v>86</v>
      </c>
      <c r="BK198" s="145">
        <f>ROUND(I198*H198,2)</f>
        <v>0</v>
      </c>
      <c r="BL198" s="17" t="s">
        <v>158</v>
      </c>
      <c r="BM198" s="257" t="s">
        <v>535</v>
      </c>
    </row>
    <row r="199" s="2" customFormat="1">
      <c r="A199" s="40"/>
      <c r="B199" s="41"/>
      <c r="C199" s="42"/>
      <c r="D199" s="258" t="s">
        <v>160</v>
      </c>
      <c r="E199" s="42"/>
      <c r="F199" s="259" t="s">
        <v>536</v>
      </c>
      <c r="G199" s="42"/>
      <c r="H199" s="42"/>
      <c r="I199" s="214"/>
      <c r="J199" s="42"/>
      <c r="K199" s="42"/>
      <c r="L199" s="43"/>
      <c r="M199" s="260"/>
      <c r="N199" s="261"/>
      <c r="O199" s="93"/>
      <c r="P199" s="93"/>
      <c r="Q199" s="93"/>
      <c r="R199" s="93"/>
      <c r="S199" s="93"/>
      <c r="T199" s="94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7" t="s">
        <v>160</v>
      </c>
      <c r="AU199" s="17" t="s">
        <v>88</v>
      </c>
    </row>
    <row r="200" s="2" customFormat="1">
      <c r="A200" s="40"/>
      <c r="B200" s="41"/>
      <c r="C200" s="42"/>
      <c r="D200" s="262" t="s">
        <v>162</v>
      </c>
      <c r="E200" s="42"/>
      <c r="F200" s="263" t="s">
        <v>537</v>
      </c>
      <c r="G200" s="42"/>
      <c r="H200" s="42"/>
      <c r="I200" s="214"/>
      <c r="J200" s="42"/>
      <c r="K200" s="42"/>
      <c r="L200" s="43"/>
      <c r="M200" s="260"/>
      <c r="N200" s="261"/>
      <c r="O200" s="93"/>
      <c r="P200" s="93"/>
      <c r="Q200" s="93"/>
      <c r="R200" s="93"/>
      <c r="S200" s="93"/>
      <c r="T200" s="94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7" t="s">
        <v>162</v>
      </c>
      <c r="AU200" s="17" t="s">
        <v>88</v>
      </c>
    </row>
    <row r="201" s="2" customFormat="1" ht="24.15" customHeight="1">
      <c r="A201" s="40"/>
      <c r="B201" s="41"/>
      <c r="C201" s="264" t="s">
        <v>300</v>
      </c>
      <c r="D201" s="264" t="s">
        <v>164</v>
      </c>
      <c r="E201" s="265" t="s">
        <v>538</v>
      </c>
      <c r="F201" s="266" t="s">
        <v>539</v>
      </c>
      <c r="G201" s="267" t="s">
        <v>157</v>
      </c>
      <c r="H201" s="268">
        <v>2.0600000000000001</v>
      </c>
      <c r="I201" s="269"/>
      <c r="J201" s="270">
        <f>ROUND(I201*H201,2)</f>
        <v>0</v>
      </c>
      <c r="K201" s="271"/>
      <c r="L201" s="272"/>
      <c r="M201" s="273" t="s">
        <v>1</v>
      </c>
      <c r="N201" s="274" t="s">
        <v>43</v>
      </c>
      <c r="O201" s="93"/>
      <c r="P201" s="255">
        <f>O201*H201</f>
        <v>0</v>
      </c>
      <c r="Q201" s="255">
        <v>0.001</v>
      </c>
      <c r="R201" s="255">
        <f>Q201*H201</f>
        <v>0.0020600000000000002</v>
      </c>
      <c r="S201" s="255">
        <v>0</v>
      </c>
      <c r="T201" s="25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57" t="s">
        <v>167</v>
      </c>
      <c r="AT201" s="257" t="s">
        <v>164</v>
      </c>
      <c r="AU201" s="257" t="s">
        <v>88</v>
      </c>
      <c r="AY201" s="17" t="s">
        <v>151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7" t="s">
        <v>86</v>
      </c>
      <c r="BK201" s="145">
        <f>ROUND(I201*H201,2)</f>
        <v>0</v>
      </c>
      <c r="BL201" s="17" t="s">
        <v>158</v>
      </c>
      <c r="BM201" s="257" t="s">
        <v>540</v>
      </c>
    </row>
    <row r="202" s="2" customFormat="1">
      <c r="A202" s="40"/>
      <c r="B202" s="41"/>
      <c r="C202" s="42"/>
      <c r="D202" s="258" t="s">
        <v>160</v>
      </c>
      <c r="E202" s="42"/>
      <c r="F202" s="259" t="s">
        <v>539</v>
      </c>
      <c r="G202" s="42"/>
      <c r="H202" s="42"/>
      <c r="I202" s="214"/>
      <c r="J202" s="42"/>
      <c r="K202" s="42"/>
      <c r="L202" s="43"/>
      <c r="M202" s="260"/>
      <c r="N202" s="261"/>
      <c r="O202" s="93"/>
      <c r="P202" s="93"/>
      <c r="Q202" s="93"/>
      <c r="R202" s="93"/>
      <c r="S202" s="93"/>
      <c r="T202" s="94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7" t="s">
        <v>160</v>
      </c>
      <c r="AU202" s="17" t="s">
        <v>88</v>
      </c>
    </row>
    <row r="203" s="13" customFormat="1">
      <c r="A203" s="13"/>
      <c r="B203" s="275"/>
      <c r="C203" s="276"/>
      <c r="D203" s="258" t="s">
        <v>169</v>
      </c>
      <c r="E203" s="276"/>
      <c r="F203" s="277" t="s">
        <v>532</v>
      </c>
      <c r="G203" s="276"/>
      <c r="H203" s="278">
        <v>2.0600000000000001</v>
      </c>
      <c r="I203" s="279"/>
      <c r="J203" s="276"/>
      <c r="K203" s="276"/>
      <c r="L203" s="280"/>
      <c r="M203" s="281"/>
      <c r="N203" s="282"/>
      <c r="O203" s="282"/>
      <c r="P203" s="282"/>
      <c r="Q203" s="282"/>
      <c r="R203" s="282"/>
      <c r="S203" s="282"/>
      <c r="T203" s="28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84" t="s">
        <v>169</v>
      </c>
      <c r="AU203" s="284" t="s">
        <v>88</v>
      </c>
      <c r="AV203" s="13" t="s">
        <v>88</v>
      </c>
      <c r="AW203" s="13" t="s">
        <v>4</v>
      </c>
      <c r="AX203" s="13" t="s">
        <v>86</v>
      </c>
      <c r="AY203" s="284" t="s">
        <v>151</v>
      </c>
    </row>
    <row r="204" s="2" customFormat="1" ht="24.15" customHeight="1">
      <c r="A204" s="40"/>
      <c r="B204" s="41"/>
      <c r="C204" s="245" t="s">
        <v>306</v>
      </c>
      <c r="D204" s="245" t="s">
        <v>154</v>
      </c>
      <c r="E204" s="246" t="s">
        <v>541</v>
      </c>
      <c r="F204" s="247" t="s">
        <v>542</v>
      </c>
      <c r="G204" s="248" t="s">
        <v>543</v>
      </c>
      <c r="H204" s="249">
        <v>2</v>
      </c>
      <c r="I204" s="250"/>
      <c r="J204" s="251">
        <f>ROUND(I204*H204,2)</f>
        <v>0</v>
      </c>
      <c r="K204" s="252"/>
      <c r="L204" s="43"/>
      <c r="M204" s="253" t="s">
        <v>1</v>
      </c>
      <c r="N204" s="254" t="s">
        <v>43</v>
      </c>
      <c r="O204" s="93"/>
      <c r="P204" s="255">
        <f>O204*H204</f>
        <v>0</v>
      </c>
      <c r="Q204" s="255">
        <v>0</v>
      </c>
      <c r="R204" s="255">
        <f>Q204*H204</f>
        <v>0</v>
      </c>
      <c r="S204" s="255">
        <v>0</v>
      </c>
      <c r="T204" s="25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57" t="s">
        <v>158</v>
      </c>
      <c r="AT204" s="257" t="s">
        <v>154</v>
      </c>
      <c r="AU204" s="257" t="s">
        <v>88</v>
      </c>
      <c r="AY204" s="17" t="s">
        <v>151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7" t="s">
        <v>86</v>
      </c>
      <c r="BK204" s="145">
        <f>ROUND(I204*H204,2)</f>
        <v>0</v>
      </c>
      <c r="BL204" s="17" t="s">
        <v>158</v>
      </c>
      <c r="BM204" s="257" t="s">
        <v>544</v>
      </c>
    </row>
    <row r="205" s="2" customFormat="1">
      <c r="A205" s="40"/>
      <c r="B205" s="41"/>
      <c r="C205" s="42"/>
      <c r="D205" s="258" t="s">
        <v>160</v>
      </c>
      <c r="E205" s="42"/>
      <c r="F205" s="259" t="s">
        <v>545</v>
      </c>
      <c r="G205" s="42"/>
      <c r="H205" s="42"/>
      <c r="I205" s="214"/>
      <c r="J205" s="42"/>
      <c r="K205" s="42"/>
      <c r="L205" s="43"/>
      <c r="M205" s="260"/>
      <c r="N205" s="261"/>
      <c r="O205" s="93"/>
      <c r="P205" s="93"/>
      <c r="Q205" s="93"/>
      <c r="R205" s="93"/>
      <c r="S205" s="93"/>
      <c r="T205" s="94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7" t="s">
        <v>160</v>
      </c>
      <c r="AU205" s="17" t="s">
        <v>88</v>
      </c>
    </row>
    <row r="206" s="2" customFormat="1">
      <c r="A206" s="40"/>
      <c r="B206" s="41"/>
      <c r="C206" s="42"/>
      <c r="D206" s="262" t="s">
        <v>162</v>
      </c>
      <c r="E206" s="42"/>
      <c r="F206" s="263" t="s">
        <v>546</v>
      </c>
      <c r="G206" s="42"/>
      <c r="H206" s="42"/>
      <c r="I206" s="214"/>
      <c r="J206" s="42"/>
      <c r="K206" s="42"/>
      <c r="L206" s="43"/>
      <c r="M206" s="260"/>
      <c r="N206" s="261"/>
      <c r="O206" s="93"/>
      <c r="P206" s="93"/>
      <c r="Q206" s="93"/>
      <c r="R206" s="93"/>
      <c r="S206" s="93"/>
      <c r="T206" s="94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7" t="s">
        <v>162</v>
      </c>
      <c r="AU206" s="17" t="s">
        <v>88</v>
      </c>
    </row>
    <row r="207" s="2" customFormat="1" ht="37.8" customHeight="1">
      <c r="A207" s="40"/>
      <c r="B207" s="41"/>
      <c r="C207" s="245" t="s">
        <v>310</v>
      </c>
      <c r="D207" s="245" t="s">
        <v>154</v>
      </c>
      <c r="E207" s="246" t="s">
        <v>547</v>
      </c>
      <c r="F207" s="247" t="s">
        <v>548</v>
      </c>
      <c r="G207" s="248" t="s">
        <v>157</v>
      </c>
      <c r="H207" s="249">
        <v>2</v>
      </c>
      <c r="I207" s="250"/>
      <c r="J207" s="251">
        <f>ROUND(I207*H207,2)</f>
        <v>0</v>
      </c>
      <c r="K207" s="252"/>
      <c r="L207" s="43"/>
      <c r="M207" s="253" t="s">
        <v>1</v>
      </c>
      <c r="N207" s="254" t="s">
        <v>43</v>
      </c>
      <c r="O207" s="93"/>
      <c r="P207" s="255">
        <f>O207*H207</f>
        <v>0</v>
      </c>
      <c r="Q207" s="255">
        <v>0.00024000000000000001</v>
      </c>
      <c r="R207" s="255">
        <f>Q207*H207</f>
        <v>0.00048000000000000001</v>
      </c>
      <c r="S207" s="255">
        <v>0</v>
      </c>
      <c r="T207" s="25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57" t="s">
        <v>158</v>
      </c>
      <c r="AT207" s="257" t="s">
        <v>154</v>
      </c>
      <c r="AU207" s="257" t="s">
        <v>88</v>
      </c>
      <c r="AY207" s="17" t="s">
        <v>151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86</v>
      </c>
      <c r="BK207" s="145">
        <f>ROUND(I207*H207,2)</f>
        <v>0</v>
      </c>
      <c r="BL207" s="17" t="s">
        <v>158</v>
      </c>
      <c r="BM207" s="257" t="s">
        <v>549</v>
      </c>
    </row>
    <row r="208" s="2" customFormat="1">
      <c r="A208" s="40"/>
      <c r="B208" s="41"/>
      <c r="C208" s="42"/>
      <c r="D208" s="258" t="s">
        <v>160</v>
      </c>
      <c r="E208" s="42"/>
      <c r="F208" s="259" t="s">
        <v>550</v>
      </c>
      <c r="G208" s="42"/>
      <c r="H208" s="42"/>
      <c r="I208" s="214"/>
      <c r="J208" s="42"/>
      <c r="K208" s="42"/>
      <c r="L208" s="43"/>
      <c r="M208" s="260"/>
      <c r="N208" s="261"/>
      <c r="O208" s="93"/>
      <c r="P208" s="93"/>
      <c r="Q208" s="93"/>
      <c r="R208" s="93"/>
      <c r="S208" s="93"/>
      <c r="T208" s="94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7" t="s">
        <v>160</v>
      </c>
      <c r="AU208" s="17" t="s">
        <v>88</v>
      </c>
    </row>
    <row r="209" s="2" customFormat="1">
      <c r="A209" s="40"/>
      <c r="B209" s="41"/>
      <c r="C209" s="42"/>
      <c r="D209" s="262" t="s">
        <v>162</v>
      </c>
      <c r="E209" s="42"/>
      <c r="F209" s="263" t="s">
        <v>551</v>
      </c>
      <c r="G209" s="42"/>
      <c r="H209" s="42"/>
      <c r="I209" s="214"/>
      <c r="J209" s="42"/>
      <c r="K209" s="42"/>
      <c r="L209" s="43"/>
      <c r="M209" s="260"/>
      <c r="N209" s="261"/>
      <c r="O209" s="93"/>
      <c r="P209" s="93"/>
      <c r="Q209" s="93"/>
      <c r="R209" s="93"/>
      <c r="S209" s="93"/>
      <c r="T209" s="94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7" t="s">
        <v>162</v>
      </c>
      <c r="AU209" s="17" t="s">
        <v>88</v>
      </c>
    </row>
    <row r="210" s="2" customFormat="1" ht="37.8" customHeight="1">
      <c r="A210" s="40"/>
      <c r="B210" s="41"/>
      <c r="C210" s="245" t="s">
        <v>316</v>
      </c>
      <c r="D210" s="245" t="s">
        <v>154</v>
      </c>
      <c r="E210" s="246" t="s">
        <v>552</v>
      </c>
      <c r="F210" s="247" t="s">
        <v>553</v>
      </c>
      <c r="G210" s="248" t="s">
        <v>157</v>
      </c>
      <c r="H210" s="249">
        <v>2</v>
      </c>
      <c r="I210" s="250"/>
      <c r="J210" s="251">
        <f>ROUND(I210*H210,2)</f>
        <v>0</v>
      </c>
      <c r="K210" s="252"/>
      <c r="L210" s="43"/>
      <c r="M210" s="253" t="s">
        <v>1</v>
      </c>
      <c r="N210" s="254" t="s">
        <v>43</v>
      </c>
      <c r="O210" s="93"/>
      <c r="P210" s="255">
        <f>O210*H210</f>
        <v>0</v>
      </c>
      <c r="Q210" s="255">
        <v>0.00027</v>
      </c>
      <c r="R210" s="255">
        <f>Q210*H210</f>
        <v>0.00054000000000000001</v>
      </c>
      <c r="S210" s="255">
        <v>0</v>
      </c>
      <c r="T210" s="25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57" t="s">
        <v>158</v>
      </c>
      <c r="AT210" s="257" t="s">
        <v>154</v>
      </c>
      <c r="AU210" s="257" t="s">
        <v>88</v>
      </c>
      <c r="AY210" s="17" t="s">
        <v>151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7" t="s">
        <v>86</v>
      </c>
      <c r="BK210" s="145">
        <f>ROUND(I210*H210,2)</f>
        <v>0</v>
      </c>
      <c r="BL210" s="17" t="s">
        <v>158</v>
      </c>
      <c r="BM210" s="257" t="s">
        <v>554</v>
      </c>
    </row>
    <row r="211" s="2" customFormat="1">
      <c r="A211" s="40"/>
      <c r="B211" s="41"/>
      <c r="C211" s="42"/>
      <c r="D211" s="258" t="s">
        <v>160</v>
      </c>
      <c r="E211" s="42"/>
      <c r="F211" s="259" t="s">
        <v>555</v>
      </c>
      <c r="G211" s="42"/>
      <c r="H211" s="42"/>
      <c r="I211" s="214"/>
      <c r="J211" s="42"/>
      <c r="K211" s="42"/>
      <c r="L211" s="43"/>
      <c r="M211" s="260"/>
      <c r="N211" s="261"/>
      <c r="O211" s="93"/>
      <c r="P211" s="93"/>
      <c r="Q211" s="93"/>
      <c r="R211" s="93"/>
      <c r="S211" s="93"/>
      <c r="T211" s="94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7" t="s">
        <v>160</v>
      </c>
      <c r="AU211" s="17" t="s">
        <v>88</v>
      </c>
    </row>
    <row r="212" s="2" customFormat="1">
      <c r="A212" s="40"/>
      <c r="B212" s="41"/>
      <c r="C212" s="42"/>
      <c r="D212" s="262" t="s">
        <v>162</v>
      </c>
      <c r="E212" s="42"/>
      <c r="F212" s="263" t="s">
        <v>556</v>
      </c>
      <c r="G212" s="42"/>
      <c r="H212" s="42"/>
      <c r="I212" s="214"/>
      <c r="J212" s="42"/>
      <c r="K212" s="42"/>
      <c r="L212" s="43"/>
      <c r="M212" s="260"/>
      <c r="N212" s="261"/>
      <c r="O212" s="93"/>
      <c r="P212" s="93"/>
      <c r="Q212" s="93"/>
      <c r="R212" s="93"/>
      <c r="S212" s="93"/>
      <c r="T212" s="94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7" t="s">
        <v>162</v>
      </c>
      <c r="AU212" s="17" t="s">
        <v>88</v>
      </c>
    </row>
    <row r="213" s="2" customFormat="1" ht="16.5" customHeight="1">
      <c r="A213" s="40"/>
      <c r="B213" s="41"/>
      <c r="C213" s="245" t="s">
        <v>322</v>
      </c>
      <c r="D213" s="245" t="s">
        <v>154</v>
      </c>
      <c r="E213" s="246" t="s">
        <v>557</v>
      </c>
      <c r="F213" s="247" t="s">
        <v>558</v>
      </c>
      <c r="G213" s="248" t="s">
        <v>174</v>
      </c>
      <c r="H213" s="249">
        <v>1</v>
      </c>
      <c r="I213" s="250"/>
      <c r="J213" s="251">
        <f>ROUND(I213*H213,2)</f>
        <v>0</v>
      </c>
      <c r="K213" s="252"/>
      <c r="L213" s="43"/>
      <c r="M213" s="253" t="s">
        <v>1</v>
      </c>
      <c r="N213" s="254" t="s">
        <v>43</v>
      </c>
      <c r="O213" s="93"/>
      <c r="P213" s="255">
        <f>O213*H213</f>
        <v>0</v>
      </c>
      <c r="Q213" s="255">
        <v>0.00132</v>
      </c>
      <c r="R213" s="255">
        <f>Q213*H213</f>
        <v>0.00132</v>
      </c>
      <c r="S213" s="255">
        <v>0</v>
      </c>
      <c r="T213" s="25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57" t="s">
        <v>158</v>
      </c>
      <c r="AT213" s="257" t="s">
        <v>154</v>
      </c>
      <c r="AU213" s="257" t="s">
        <v>88</v>
      </c>
      <c r="AY213" s="17" t="s">
        <v>151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7" t="s">
        <v>86</v>
      </c>
      <c r="BK213" s="145">
        <f>ROUND(I213*H213,2)</f>
        <v>0</v>
      </c>
      <c r="BL213" s="17" t="s">
        <v>158</v>
      </c>
      <c r="BM213" s="257" t="s">
        <v>559</v>
      </c>
    </row>
    <row r="214" s="2" customFormat="1">
      <c r="A214" s="40"/>
      <c r="B214" s="41"/>
      <c r="C214" s="42"/>
      <c r="D214" s="258" t="s">
        <v>160</v>
      </c>
      <c r="E214" s="42"/>
      <c r="F214" s="259" t="s">
        <v>560</v>
      </c>
      <c r="G214" s="42"/>
      <c r="H214" s="42"/>
      <c r="I214" s="214"/>
      <c r="J214" s="42"/>
      <c r="K214" s="42"/>
      <c r="L214" s="43"/>
      <c r="M214" s="260"/>
      <c r="N214" s="261"/>
      <c r="O214" s="93"/>
      <c r="P214" s="93"/>
      <c r="Q214" s="93"/>
      <c r="R214" s="93"/>
      <c r="S214" s="93"/>
      <c r="T214" s="94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7" t="s">
        <v>160</v>
      </c>
      <c r="AU214" s="17" t="s">
        <v>88</v>
      </c>
    </row>
    <row r="215" s="2" customFormat="1">
      <c r="A215" s="40"/>
      <c r="B215" s="41"/>
      <c r="C215" s="42"/>
      <c r="D215" s="262" t="s">
        <v>162</v>
      </c>
      <c r="E215" s="42"/>
      <c r="F215" s="263" t="s">
        <v>561</v>
      </c>
      <c r="G215" s="42"/>
      <c r="H215" s="42"/>
      <c r="I215" s="214"/>
      <c r="J215" s="42"/>
      <c r="K215" s="42"/>
      <c r="L215" s="43"/>
      <c r="M215" s="260"/>
      <c r="N215" s="261"/>
      <c r="O215" s="93"/>
      <c r="P215" s="93"/>
      <c r="Q215" s="93"/>
      <c r="R215" s="93"/>
      <c r="S215" s="93"/>
      <c r="T215" s="94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7" t="s">
        <v>162</v>
      </c>
      <c r="AU215" s="17" t="s">
        <v>88</v>
      </c>
    </row>
    <row r="216" s="2" customFormat="1" ht="16.5" customHeight="1">
      <c r="A216" s="40"/>
      <c r="B216" s="41"/>
      <c r="C216" s="245" t="s">
        <v>327</v>
      </c>
      <c r="D216" s="245" t="s">
        <v>154</v>
      </c>
      <c r="E216" s="246" t="s">
        <v>562</v>
      </c>
      <c r="F216" s="247" t="s">
        <v>563</v>
      </c>
      <c r="G216" s="248" t="s">
        <v>174</v>
      </c>
      <c r="H216" s="249">
        <v>1</v>
      </c>
      <c r="I216" s="250"/>
      <c r="J216" s="251">
        <f>ROUND(I216*H216,2)</f>
        <v>0</v>
      </c>
      <c r="K216" s="252"/>
      <c r="L216" s="43"/>
      <c r="M216" s="253" t="s">
        <v>1</v>
      </c>
      <c r="N216" s="254" t="s">
        <v>43</v>
      </c>
      <c r="O216" s="93"/>
      <c r="P216" s="255">
        <f>O216*H216</f>
        <v>0</v>
      </c>
      <c r="Q216" s="255">
        <v>0.0026199999999999999</v>
      </c>
      <c r="R216" s="255">
        <f>Q216*H216</f>
        <v>0.0026199999999999999</v>
      </c>
      <c r="S216" s="255">
        <v>0</v>
      </c>
      <c r="T216" s="25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57" t="s">
        <v>178</v>
      </c>
      <c r="AT216" s="257" t="s">
        <v>154</v>
      </c>
      <c r="AU216" s="257" t="s">
        <v>88</v>
      </c>
      <c r="AY216" s="17" t="s">
        <v>151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7" t="s">
        <v>86</v>
      </c>
      <c r="BK216" s="145">
        <f>ROUND(I216*H216,2)</f>
        <v>0</v>
      </c>
      <c r="BL216" s="17" t="s">
        <v>178</v>
      </c>
      <c r="BM216" s="257" t="s">
        <v>564</v>
      </c>
    </row>
    <row r="217" s="2" customFormat="1">
      <c r="A217" s="40"/>
      <c r="B217" s="41"/>
      <c r="C217" s="42"/>
      <c r="D217" s="258" t="s">
        <v>160</v>
      </c>
      <c r="E217" s="42"/>
      <c r="F217" s="259" t="s">
        <v>565</v>
      </c>
      <c r="G217" s="42"/>
      <c r="H217" s="42"/>
      <c r="I217" s="214"/>
      <c r="J217" s="42"/>
      <c r="K217" s="42"/>
      <c r="L217" s="43"/>
      <c r="M217" s="260"/>
      <c r="N217" s="261"/>
      <c r="O217" s="93"/>
      <c r="P217" s="93"/>
      <c r="Q217" s="93"/>
      <c r="R217" s="93"/>
      <c r="S217" s="93"/>
      <c r="T217" s="94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7" t="s">
        <v>160</v>
      </c>
      <c r="AU217" s="17" t="s">
        <v>88</v>
      </c>
    </row>
    <row r="218" s="2" customFormat="1">
      <c r="A218" s="40"/>
      <c r="B218" s="41"/>
      <c r="C218" s="42"/>
      <c r="D218" s="262" t="s">
        <v>162</v>
      </c>
      <c r="E218" s="42"/>
      <c r="F218" s="263" t="s">
        <v>566</v>
      </c>
      <c r="G218" s="42"/>
      <c r="H218" s="42"/>
      <c r="I218" s="214"/>
      <c r="J218" s="42"/>
      <c r="K218" s="42"/>
      <c r="L218" s="43"/>
      <c r="M218" s="260"/>
      <c r="N218" s="261"/>
      <c r="O218" s="93"/>
      <c r="P218" s="93"/>
      <c r="Q218" s="93"/>
      <c r="R218" s="93"/>
      <c r="S218" s="93"/>
      <c r="T218" s="94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7" t="s">
        <v>162</v>
      </c>
      <c r="AU218" s="17" t="s">
        <v>88</v>
      </c>
    </row>
    <row r="219" s="2" customFormat="1" ht="21.75" customHeight="1">
      <c r="A219" s="40"/>
      <c r="B219" s="41"/>
      <c r="C219" s="245" t="s">
        <v>167</v>
      </c>
      <c r="D219" s="245" t="s">
        <v>154</v>
      </c>
      <c r="E219" s="246" t="s">
        <v>567</v>
      </c>
      <c r="F219" s="247" t="s">
        <v>568</v>
      </c>
      <c r="G219" s="248" t="s">
        <v>157</v>
      </c>
      <c r="H219" s="249">
        <v>170</v>
      </c>
      <c r="I219" s="250"/>
      <c r="J219" s="251">
        <f>ROUND(I219*H219,2)</f>
        <v>0</v>
      </c>
      <c r="K219" s="252"/>
      <c r="L219" s="43"/>
      <c r="M219" s="253" t="s">
        <v>1</v>
      </c>
      <c r="N219" s="254" t="s">
        <v>43</v>
      </c>
      <c r="O219" s="93"/>
      <c r="P219" s="255">
        <f>O219*H219</f>
        <v>0</v>
      </c>
      <c r="Q219" s="255">
        <v>1.0000000000000001E-05</v>
      </c>
      <c r="R219" s="255">
        <f>Q219*H219</f>
        <v>0.0017000000000000001</v>
      </c>
      <c r="S219" s="255">
        <v>0</v>
      </c>
      <c r="T219" s="25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57" t="s">
        <v>158</v>
      </c>
      <c r="AT219" s="257" t="s">
        <v>154</v>
      </c>
      <c r="AU219" s="257" t="s">
        <v>88</v>
      </c>
      <c r="AY219" s="17" t="s">
        <v>151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7" t="s">
        <v>86</v>
      </c>
      <c r="BK219" s="145">
        <f>ROUND(I219*H219,2)</f>
        <v>0</v>
      </c>
      <c r="BL219" s="17" t="s">
        <v>158</v>
      </c>
      <c r="BM219" s="257" t="s">
        <v>569</v>
      </c>
    </row>
    <row r="220" s="2" customFormat="1">
      <c r="A220" s="40"/>
      <c r="B220" s="41"/>
      <c r="C220" s="42"/>
      <c r="D220" s="258" t="s">
        <v>160</v>
      </c>
      <c r="E220" s="42"/>
      <c r="F220" s="259" t="s">
        <v>570</v>
      </c>
      <c r="G220" s="42"/>
      <c r="H220" s="42"/>
      <c r="I220" s="214"/>
      <c r="J220" s="42"/>
      <c r="K220" s="42"/>
      <c r="L220" s="43"/>
      <c r="M220" s="260"/>
      <c r="N220" s="261"/>
      <c r="O220" s="93"/>
      <c r="P220" s="93"/>
      <c r="Q220" s="93"/>
      <c r="R220" s="93"/>
      <c r="S220" s="93"/>
      <c r="T220" s="94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7" t="s">
        <v>160</v>
      </c>
      <c r="AU220" s="17" t="s">
        <v>88</v>
      </c>
    </row>
    <row r="221" s="2" customFormat="1">
      <c r="A221" s="40"/>
      <c r="B221" s="41"/>
      <c r="C221" s="42"/>
      <c r="D221" s="262" t="s">
        <v>162</v>
      </c>
      <c r="E221" s="42"/>
      <c r="F221" s="263" t="s">
        <v>571</v>
      </c>
      <c r="G221" s="42"/>
      <c r="H221" s="42"/>
      <c r="I221" s="214"/>
      <c r="J221" s="42"/>
      <c r="K221" s="42"/>
      <c r="L221" s="43"/>
      <c r="M221" s="260"/>
      <c r="N221" s="261"/>
      <c r="O221" s="93"/>
      <c r="P221" s="93"/>
      <c r="Q221" s="93"/>
      <c r="R221" s="93"/>
      <c r="S221" s="93"/>
      <c r="T221" s="94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7" t="s">
        <v>162</v>
      </c>
      <c r="AU221" s="17" t="s">
        <v>88</v>
      </c>
    </row>
    <row r="222" s="2" customFormat="1" ht="24.15" customHeight="1">
      <c r="A222" s="40"/>
      <c r="B222" s="41"/>
      <c r="C222" s="245" t="s">
        <v>334</v>
      </c>
      <c r="D222" s="245" t="s">
        <v>154</v>
      </c>
      <c r="E222" s="246" t="s">
        <v>572</v>
      </c>
      <c r="F222" s="247" t="s">
        <v>573</v>
      </c>
      <c r="G222" s="248" t="s">
        <v>157</v>
      </c>
      <c r="H222" s="249">
        <v>170</v>
      </c>
      <c r="I222" s="250"/>
      <c r="J222" s="251">
        <f>ROUND(I222*H222,2)</f>
        <v>0</v>
      </c>
      <c r="K222" s="252"/>
      <c r="L222" s="43"/>
      <c r="M222" s="253" t="s">
        <v>1</v>
      </c>
      <c r="N222" s="254" t="s">
        <v>43</v>
      </c>
      <c r="O222" s="93"/>
      <c r="P222" s="255">
        <f>O222*H222</f>
        <v>0</v>
      </c>
      <c r="Q222" s="255">
        <v>6.0000000000000002E-05</v>
      </c>
      <c r="R222" s="255">
        <f>Q222*H222</f>
        <v>0.010200000000000001</v>
      </c>
      <c r="S222" s="255">
        <v>0</v>
      </c>
      <c r="T222" s="25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57" t="s">
        <v>158</v>
      </c>
      <c r="AT222" s="257" t="s">
        <v>154</v>
      </c>
      <c r="AU222" s="257" t="s">
        <v>88</v>
      </c>
      <c r="AY222" s="17" t="s">
        <v>151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7" t="s">
        <v>86</v>
      </c>
      <c r="BK222" s="145">
        <f>ROUND(I222*H222,2)</f>
        <v>0</v>
      </c>
      <c r="BL222" s="17" t="s">
        <v>158</v>
      </c>
      <c r="BM222" s="257" t="s">
        <v>574</v>
      </c>
    </row>
    <row r="223" s="2" customFormat="1">
      <c r="A223" s="40"/>
      <c r="B223" s="41"/>
      <c r="C223" s="42"/>
      <c r="D223" s="258" t="s">
        <v>160</v>
      </c>
      <c r="E223" s="42"/>
      <c r="F223" s="259" t="s">
        <v>575</v>
      </c>
      <c r="G223" s="42"/>
      <c r="H223" s="42"/>
      <c r="I223" s="214"/>
      <c r="J223" s="42"/>
      <c r="K223" s="42"/>
      <c r="L223" s="43"/>
      <c r="M223" s="260"/>
      <c r="N223" s="261"/>
      <c r="O223" s="93"/>
      <c r="P223" s="93"/>
      <c r="Q223" s="93"/>
      <c r="R223" s="93"/>
      <c r="S223" s="93"/>
      <c r="T223" s="94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7" t="s">
        <v>160</v>
      </c>
      <c r="AU223" s="17" t="s">
        <v>88</v>
      </c>
    </row>
    <row r="224" s="2" customFormat="1">
      <c r="A224" s="40"/>
      <c r="B224" s="41"/>
      <c r="C224" s="42"/>
      <c r="D224" s="262" t="s">
        <v>162</v>
      </c>
      <c r="E224" s="42"/>
      <c r="F224" s="263" t="s">
        <v>576</v>
      </c>
      <c r="G224" s="42"/>
      <c r="H224" s="42"/>
      <c r="I224" s="214"/>
      <c r="J224" s="42"/>
      <c r="K224" s="42"/>
      <c r="L224" s="43"/>
      <c r="M224" s="260"/>
      <c r="N224" s="261"/>
      <c r="O224" s="93"/>
      <c r="P224" s="93"/>
      <c r="Q224" s="93"/>
      <c r="R224" s="93"/>
      <c r="S224" s="93"/>
      <c r="T224" s="94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7" t="s">
        <v>162</v>
      </c>
      <c r="AU224" s="17" t="s">
        <v>88</v>
      </c>
    </row>
    <row r="225" s="2" customFormat="1" ht="24.15" customHeight="1">
      <c r="A225" s="40"/>
      <c r="B225" s="41"/>
      <c r="C225" s="245" t="s">
        <v>338</v>
      </c>
      <c r="D225" s="245" t="s">
        <v>154</v>
      </c>
      <c r="E225" s="246" t="s">
        <v>577</v>
      </c>
      <c r="F225" s="247" t="s">
        <v>578</v>
      </c>
      <c r="G225" s="248" t="s">
        <v>185</v>
      </c>
      <c r="H225" s="249">
        <v>0.021000000000000001</v>
      </c>
      <c r="I225" s="250"/>
      <c r="J225" s="251">
        <f>ROUND(I225*H225,2)</f>
        <v>0</v>
      </c>
      <c r="K225" s="252"/>
      <c r="L225" s="43"/>
      <c r="M225" s="253" t="s">
        <v>1</v>
      </c>
      <c r="N225" s="254" t="s">
        <v>43</v>
      </c>
      <c r="O225" s="93"/>
      <c r="P225" s="255">
        <f>O225*H225</f>
        <v>0</v>
      </c>
      <c r="Q225" s="255">
        <v>0</v>
      </c>
      <c r="R225" s="255">
        <f>Q225*H225</f>
        <v>0</v>
      </c>
      <c r="S225" s="255">
        <v>0</v>
      </c>
      <c r="T225" s="25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57" t="s">
        <v>158</v>
      </c>
      <c r="AT225" s="257" t="s">
        <v>154</v>
      </c>
      <c r="AU225" s="257" t="s">
        <v>88</v>
      </c>
      <c r="AY225" s="17" t="s">
        <v>151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7" t="s">
        <v>86</v>
      </c>
      <c r="BK225" s="145">
        <f>ROUND(I225*H225,2)</f>
        <v>0</v>
      </c>
      <c r="BL225" s="17" t="s">
        <v>158</v>
      </c>
      <c r="BM225" s="257" t="s">
        <v>579</v>
      </c>
    </row>
    <row r="226" s="2" customFormat="1">
      <c r="A226" s="40"/>
      <c r="B226" s="41"/>
      <c r="C226" s="42"/>
      <c r="D226" s="258" t="s">
        <v>160</v>
      </c>
      <c r="E226" s="42"/>
      <c r="F226" s="259" t="s">
        <v>580</v>
      </c>
      <c r="G226" s="42"/>
      <c r="H226" s="42"/>
      <c r="I226" s="214"/>
      <c r="J226" s="42"/>
      <c r="K226" s="42"/>
      <c r="L226" s="43"/>
      <c r="M226" s="260"/>
      <c r="N226" s="261"/>
      <c r="O226" s="93"/>
      <c r="P226" s="93"/>
      <c r="Q226" s="93"/>
      <c r="R226" s="93"/>
      <c r="S226" s="93"/>
      <c r="T226" s="94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7" t="s">
        <v>160</v>
      </c>
      <c r="AU226" s="17" t="s">
        <v>88</v>
      </c>
    </row>
    <row r="227" s="2" customFormat="1">
      <c r="A227" s="40"/>
      <c r="B227" s="41"/>
      <c r="C227" s="42"/>
      <c r="D227" s="262" t="s">
        <v>162</v>
      </c>
      <c r="E227" s="42"/>
      <c r="F227" s="263" t="s">
        <v>581</v>
      </c>
      <c r="G227" s="42"/>
      <c r="H227" s="42"/>
      <c r="I227" s="214"/>
      <c r="J227" s="42"/>
      <c r="K227" s="42"/>
      <c r="L227" s="43"/>
      <c r="M227" s="260"/>
      <c r="N227" s="261"/>
      <c r="O227" s="93"/>
      <c r="P227" s="93"/>
      <c r="Q227" s="93"/>
      <c r="R227" s="93"/>
      <c r="S227" s="93"/>
      <c r="T227" s="94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7" t="s">
        <v>162</v>
      </c>
      <c r="AU227" s="17" t="s">
        <v>88</v>
      </c>
    </row>
    <row r="228" s="2" customFormat="1" ht="21.75" customHeight="1">
      <c r="A228" s="40"/>
      <c r="B228" s="41"/>
      <c r="C228" s="264" t="s">
        <v>342</v>
      </c>
      <c r="D228" s="264" t="s">
        <v>164</v>
      </c>
      <c r="E228" s="265" t="s">
        <v>582</v>
      </c>
      <c r="F228" s="266" t="s">
        <v>583</v>
      </c>
      <c r="G228" s="267" t="s">
        <v>174</v>
      </c>
      <c r="H228" s="268">
        <v>1</v>
      </c>
      <c r="I228" s="269"/>
      <c r="J228" s="270">
        <f>ROUND(I228*H228,2)</f>
        <v>0</v>
      </c>
      <c r="K228" s="271"/>
      <c r="L228" s="272"/>
      <c r="M228" s="273" t="s">
        <v>1</v>
      </c>
      <c r="N228" s="274" t="s">
        <v>43</v>
      </c>
      <c r="O228" s="93"/>
      <c r="P228" s="255">
        <f>O228*H228</f>
        <v>0</v>
      </c>
      <c r="Q228" s="255">
        <v>0.00020000000000000001</v>
      </c>
      <c r="R228" s="255">
        <f>Q228*H228</f>
        <v>0.00020000000000000001</v>
      </c>
      <c r="S228" s="255">
        <v>0</v>
      </c>
      <c r="T228" s="25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57" t="s">
        <v>167</v>
      </c>
      <c r="AT228" s="257" t="s">
        <v>164</v>
      </c>
      <c r="AU228" s="257" t="s">
        <v>88</v>
      </c>
      <c r="AY228" s="17" t="s">
        <v>151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7" t="s">
        <v>86</v>
      </c>
      <c r="BK228" s="145">
        <f>ROUND(I228*H228,2)</f>
        <v>0</v>
      </c>
      <c r="BL228" s="17" t="s">
        <v>158</v>
      </c>
      <c r="BM228" s="257" t="s">
        <v>584</v>
      </c>
    </row>
    <row r="229" s="2" customFormat="1">
      <c r="A229" s="40"/>
      <c r="B229" s="41"/>
      <c r="C229" s="42"/>
      <c r="D229" s="258" t="s">
        <v>160</v>
      </c>
      <c r="E229" s="42"/>
      <c r="F229" s="259" t="s">
        <v>583</v>
      </c>
      <c r="G229" s="42"/>
      <c r="H229" s="42"/>
      <c r="I229" s="214"/>
      <c r="J229" s="42"/>
      <c r="K229" s="42"/>
      <c r="L229" s="43"/>
      <c r="M229" s="260"/>
      <c r="N229" s="261"/>
      <c r="O229" s="93"/>
      <c r="P229" s="93"/>
      <c r="Q229" s="93"/>
      <c r="R229" s="93"/>
      <c r="S229" s="93"/>
      <c r="T229" s="94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7" t="s">
        <v>160</v>
      </c>
      <c r="AU229" s="17" t="s">
        <v>88</v>
      </c>
    </row>
    <row r="230" s="2" customFormat="1" ht="24.15" customHeight="1">
      <c r="A230" s="40"/>
      <c r="B230" s="41"/>
      <c r="C230" s="264" t="s">
        <v>346</v>
      </c>
      <c r="D230" s="264" t="s">
        <v>164</v>
      </c>
      <c r="E230" s="265" t="s">
        <v>585</v>
      </c>
      <c r="F230" s="266" t="s">
        <v>586</v>
      </c>
      <c r="G230" s="267" t="s">
        <v>174</v>
      </c>
      <c r="H230" s="268">
        <v>1</v>
      </c>
      <c r="I230" s="269"/>
      <c r="J230" s="270">
        <f>ROUND(I230*H230,2)</f>
        <v>0</v>
      </c>
      <c r="K230" s="271"/>
      <c r="L230" s="272"/>
      <c r="M230" s="273" t="s">
        <v>1</v>
      </c>
      <c r="N230" s="274" t="s">
        <v>43</v>
      </c>
      <c r="O230" s="93"/>
      <c r="P230" s="255">
        <f>O230*H230</f>
        <v>0</v>
      </c>
      <c r="Q230" s="255">
        <v>8.0000000000000007E-05</v>
      </c>
      <c r="R230" s="255">
        <f>Q230*H230</f>
        <v>8.0000000000000007E-05</v>
      </c>
      <c r="S230" s="255">
        <v>0</v>
      </c>
      <c r="T230" s="25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57" t="s">
        <v>167</v>
      </c>
      <c r="AT230" s="257" t="s">
        <v>164</v>
      </c>
      <c r="AU230" s="257" t="s">
        <v>88</v>
      </c>
      <c r="AY230" s="17" t="s">
        <v>151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7" t="s">
        <v>86</v>
      </c>
      <c r="BK230" s="145">
        <f>ROUND(I230*H230,2)</f>
        <v>0</v>
      </c>
      <c r="BL230" s="17" t="s">
        <v>158</v>
      </c>
      <c r="BM230" s="257" t="s">
        <v>587</v>
      </c>
    </row>
    <row r="231" s="2" customFormat="1">
      <c r="A231" s="40"/>
      <c r="B231" s="41"/>
      <c r="C231" s="42"/>
      <c r="D231" s="258" t="s">
        <v>160</v>
      </c>
      <c r="E231" s="42"/>
      <c r="F231" s="259" t="s">
        <v>586</v>
      </c>
      <c r="G231" s="42"/>
      <c r="H231" s="42"/>
      <c r="I231" s="214"/>
      <c r="J231" s="42"/>
      <c r="K231" s="42"/>
      <c r="L231" s="43"/>
      <c r="M231" s="287"/>
      <c r="N231" s="288"/>
      <c r="O231" s="289"/>
      <c r="P231" s="289"/>
      <c r="Q231" s="289"/>
      <c r="R231" s="289"/>
      <c r="S231" s="289"/>
      <c r="T231" s="29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7" t="s">
        <v>160</v>
      </c>
      <c r="AU231" s="17" t="s">
        <v>88</v>
      </c>
    </row>
    <row r="232" s="2" customFormat="1" ht="6.96" customHeight="1">
      <c r="A232" s="40"/>
      <c r="B232" s="68"/>
      <c r="C232" s="69"/>
      <c r="D232" s="69"/>
      <c r="E232" s="69"/>
      <c r="F232" s="69"/>
      <c r="G232" s="69"/>
      <c r="H232" s="69"/>
      <c r="I232" s="69"/>
      <c r="J232" s="69"/>
      <c r="K232" s="69"/>
      <c r="L232" s="43"/>
      <c r="M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</row>
  </sheetData>
  <sheetProtection sheet="1" autoFilter="0" formatColumns="0" formatRows="0" objects="1" scenarios="1" spinCount="100000" saltValue="drAscaLnLxD+Qhd84FHAJGniL7EnhHXTs/3Qy7cWqVRXQP2gZwcUFaVGxIQdicgzpPCE6znfLbgQSfHNdltsNQ==" hashValue="7IEN5gn4BlnmGw3mjMuU3GUTS1cxReHnntTiXVqBdjIvH+HNrPEm+KcCQ0P20VMlQGuvrTKy80dfC+AavMPP3Q==" algorithmName="SHA-512" password="CC35"/>
  <autoFilter ref="C130:K231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hyperlinks>
    <hyperlink ref="F136" r:id="rId1" display="https://podminky.urs.cz/item/CS_URS_2025_01/871171301"/>
    <hyperlink ref="F141" r:id="rId2" display="https://podminky.urs.cz/item/CS_URS_2025_01/871211301"/>
    <hyperlink ref="F148" r:id="rId3" display="https://podminky.urs.cz/item/CS_URS_2025_01/871231301"/>
    <hyperlink ref="F153" r:id="rId4" display="https://podminky.urs.cz/item/CS_URS_2025_01/877181311"/>
    <hyperlink ref="F158" r:id="rId5" display="https://podminky.urs.cz/item/CS_URS_2025_01/877221310"/>
    <hyperlink ref="F163" r:id="rId6" display="https://podminky.urs.cz/item/CS_URS_2025_01/877221311"/>
    <hyperlink ref="F168" r:id="rId7" display="https://podminky.urs.cz/item/CS_URS_2025_01/877231310"/>
    <hyperlink ref="F173" r:id="rId8" display="https://podminky.urs.cz/item/CS_URS_2025_01/879120203"/>
    <hyperlink ref="F189" r:id="rId9" display="https://podminky.urs.cz/item/CS_URS_2025_01/998276101"/>
    <hyperlink ref="F194" r:id="rId10" display="https://podminky.urs.cz/item/CS_URS_2025_01/722176116"/>
    <hyperlink ref="F200" r:id="rId11" display="https://podminky.urs.cz/item/CS_URS_2025_01/722176117"/>
    <hyperlink ref="F206" r:id="rId12" display="https://podminky.urs.cz/item/CS_URS_2025_01/722179191"/>
    <hyperlink ref="F209" r:id="rId13" display="https://podminky.urs.cz/item/CS_URS_2025_01/722181252"/>
    <hyperlink ref="F212" r:id="rId14" display="https://podminky.urs.cz/item/CS_URS_2025_01/722181253"/>
    <hyperlink ref="F215" r:id="rId15" display="https://podminky.urs.cz/item/CS_URS_2025_01/722230104"/>
    <hyperlink ref="F218" r:id="rId16" display="https://podminky.urs.cz/item/CS_URS_2025_01/722230106"/>
    <hyperlink ref="F221" r:id="rId17" display="https://podminky.urs.cz/item/CS_URS_2025_01/722290234"/>
    <hyperlink ref="F224" r:id="rId18" display="https://podminky.urs.cz/item/CS_URS_2025_01/722290249"/>
    <hyperlink ref="F227" r:id="rId19" display="https://podminky.urs.cz/item/CS_URS_2025_01/998722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0"/>
      <c r="AT3" s="17" t="s">
        <v>88</v>
      </c>
    </row>
    <row r="4" s="1" customFormat="1" ht="24.96" customHeight="1">
      <c r="B4" s="20"/>
      <c r="D4" s="155" t="s">
        <v>108</v>
      </c>
      <c r="L4" s="20"/>
      <c r="M4" s="156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7" t="s">
        <v>16</v>
      </c>
      <c r="L6" s="20"/>
    </row>
    <row r="7" s="1" customFormat="1" ht="16.5" customHeight="1">
      <c r="B7" s="20"/>
      <c r="E7" s="158" t="str">
        <f>'Rekapitulace stavby'!K6</f>
        <v>Rekonstrukce teplovodu Výšinka-2.et.-1.část</v>
      </c>
      <c r="F7" s="157"/>
      <c r="G7" s="157"/>
      <c r="H7" s="157"/>
      <c r="L7" s="20"/>
    </row>
    <row r="8" s="2" customFormat="1" ht="12" customHeight="1">
      <c r="A8" s="40"/>
      <c r="B8" s="43"/>
      <c r="C8" s="40"/>
      <c r="D8" s="157" t="s">
        <v>109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3"/>
      <c r="C9" s="40"/>
      <c r="D9" s="40"/>
      <c r="E9" s="159" t="s">
        <v>588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7" t="s">
        <v>18</v>
      </c>
      <c r="E11" s="40"/>
      <c r="F11" s="160" t="s">
        <v>1</v>
      </c>
      <c r="G11" s="40"/>
      <c r="H11" s="40"/>
      <c r="I11" s="157" t="s">
        <v>19</v>
      </c>
      <c r="J11" s="160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7" t="s">
        <v>20</v>
      </c>
      <c r="E12" s="40"/>
      <c r="F12" s="160" t="s">
        <v>21</v>
      </c>
      <c r="G12" s="40"/>
      <c r="H12" s="40"/>
      <c r="I12" s="157" t="s">
        <v>22</v>
      </c>
      <c r="J12" s="161" t="str">
        <f>'Rekapitulace stavby'!AN8</f>
        <v>6. 3. 2025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7" t="s">
        <v>24</v>
      </c>
      <c r="E14" s="40"/>
      <c r="F14" s="40"/>
      <c r="G14" s="40"/>
      <c r="H14" s="40"/>
      <c r="I14" s="157" t="s">
        <v>25</v>
      </c>
      <c r="J14" s="160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0" t="s">
        <v>26</v>
      </c>
      <c r="F15" s="40"/>
      <c r="G15" s="40"/>
      <c r="H15" s="40"/>
      <c r="I15" s="157" t="s">
        <v>27</v>
      </c>
      <c r="J15" s="160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7" t="s">
        <v>28</v>
      </c>
      <c r="E17" s="40"/>
      <c r="F17" s="40"/>
      <c r="G17" s="40"/>
      <c r="H17" s="40"/>
      <c r="I17" s="157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0"/>
      <c r="G18" s="160"/>
      <c r="H18" s="160"/>
      <c r="I18" s="157" t="s">
        <v>27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7" t="s">
        <v>30</v>
      </c>
      <c r="E20" s="40"/>
      <c r="F20" s="40"/>
      <c r="G20" s="40"/>
      <c r="H20" s="40"/>
      <c r="I20" s="157" t="s">
        <v>25</v>
      </c>
      <c r="J20" s="160" t="str">
        <f>IF('Rekapitulace stavby'!AN16="","",'Rekapitulace stavby'!AN16)</f>
        <v/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0" t="str">
        <f>IF('Rekapitulace stavby'!E17="","",'Rekapitulace stavby'!E17)</f>
        <v xml:space="preserve"> </v>
      </c>
      <c r="F21" s="40"/>
      <c r="G21" s="40"/>
      <c r="H21" s="40"/>
      <c r="I21" s="157" t="s">
        <v>27</v>
      </c>
      <c r="J21" s="160" t="str">
        <f>IF('Rekapitulace stavby'!AN17="","",'Rekapitulace stavby'!AN17)</f>
        <v/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7" t="s">
        <v>33</v>
      </c>
      <c r="E23" s="40"/>
      <c r="F23" s="40"/>
      <c r="G23" s="40"/>
      <c r="H23" s="40"/>
      <c r="I23" s="157" t="s">
        <v>25</v>
      </c>
      <c r="J23" s="160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0" t="s">
        <v>34</v>
      </c>
      <c r="F24" s="40"/>
      <c r="G24" s="40"/>
      <c r="H24" s="40"/>
      <c r="I24" s="157" t="s">
        <v>27</v>
      </c>
      <c r="J24" s="160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7" t="s">
        <v>35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6"/>
      <c r="E29" s="166"/>
      <c r="F29" s="166"/>
      <c r="G29" s="166"/>
      <c r="H29" s="166"/>
      <c r="I29" s="166"/>
      <c r="J29" s="166"/>
      <c r="K29" s="166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0" t="s">
        <v>111</v>
      </c>
      <c r="E30" s="40"/>
      <c r="F30" s="40"/>
      <c r="G30" s="40"/>
      <c r="H30" s="40"/>
      <c r="I30" s="40"/>
      <c r="J30" s="167">
        <f>J96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8" t="s">
        <v>102</v>
      </c>
      <c r="E31" s="40"/>
      <c r="F31" s="40"/>
      <c r="G31" s="40"/>
      <c r="H31" s="40"/>
      <c r="I31" s="40"/>
      <c r="J31" s="167">
        <f>J109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69" t="s">
        <v>38</v>
      </c>
      <c r="E32" s="40"/>
      <c r="F32" s="40"/>
      <c r="G32" s="40"/>
      <c r="H32" s="40"/>
      <c r="I32" s="40"/>
      <c r="J32" s="170">
        <f>ROUND(J30 + J31,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6"/>
      <c r="E33" s="166"/>
      <c r="F33" s="166"/>
      <c r="G33" s="166"/>
      <c r="H33" s="166"/>
      <c r="I33" s="166"/>
      <c r="J33" s="166"/>
      <c r="K33" s="166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1" t="s">
        <v>40</v>
      </c>
      <c r="G34" s="40"/>
      <c r="H34" s="40"/>
      <c r="I34" s="171" t="s">
        <v>39</v>
      </c>
      <c r="J34" s="171" t="s">
        <v>41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2" t="s">
        <v>42</v>
      </c>
      <c r="E35" s="157" t="s">
        <v>43</v>
      </c>
      <c r="F35" s="173">
        <f>ROUND((SUM(BE109:BE116) + SUM(BE136:BE265)),  2)</f>
        <v>0</v>
      </c>
      <c r="G35" s="40"/>
      <c r="H35" s="40"/>
      <c r="I35" s="174">
        <v>0.20999999999999999</v>
      </c>
      <c r="J35" s="173">
        <f>ROUND(((SUM(BE109:BE116) + SUM(BE136:BE265))*I35),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57" t="s">
        <v>44</v>
      </c>
      <c r="F36" s="173">
        <f>ROUND((SUM(BF109:BF116) + SUM(BF136:BF265)),  2)</f>
        <v>0</v>
      </c>
      <c r="G36" s="40"/>
      <c r="H36" s="40"/>
      <c r="I36" s="174">
        <v>0.12</v>
      </c>
      <c r="J36" s="173">
        <f>ROUND(((SUM(BF109:BF116) + SUM(BF136:BF265))*I36),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7" t="s">
        <v>45</v>
      </c>
      <c r="F37" s="173">
        <f>ROUND((SUM(BG109:BG116) + SUM(BG136:BG265)),  2)</f>
        <v>0</v>
      </c>
      <c r="G37" s="40"/>
      <c r="H37" s="40"/>
      <c r="I37" s="174">
        <v>0.20999999999999999</v>
      </c>
      <c r="J37" s="173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57" t="s">
        <v>46</v>
      </c>
      <c r="F38" s="173">
        <f>ROUND((SUM(BH109:BH116) + SUM(BH136:BH265)),  2)</f>
        <v>0</v>
      </c>
      <c r="G38" s="40"/>
      <c r="H38" s="40"/>
      <c r="I38" s="174">
        <v>0.12</v>
      </c>
      <c r="J38" s="173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57" t="s">
        <v>47</v>
      </c>
      <c r="F39" s="173">
        <f>ROUND((SUM(BI109:BI116) + SUM(BI136:BI265)),  2)</f>
        <v>0</v>
      </c>
      <c r="G39" s="40"/>
      <c r="H39" s="40"/>
      <c r="I39" s="174">
        <v>0</v>
      </c>
      <c r="J39" s="173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75"/>
      <c r="D41" s="176" t="s">
        <v>48</v>
      </c>
      <c r="E41" s="177"/>
      <c r="F41" s="177"/>
      <c r="G41" s="178" t="s">
        <v>49</v>
      </c>
      <c r="H41" s="179" t="s">
        <v>50</v>
      </c>
      <c r="I41" s="177"/>
      <c r="J41" s="180">
        <f>SUM(J32:J39)</f>
        <v>0</v>
      </c>
      <c r="K41" s="181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2" t="s">
        <v>51</v>
      </c>
      <c r="E50" s="183"/>
      <c r="F50" s="183"/>
      <c r="G50" s="182" t="s">
        <v>52</v>
      </c>
      <c r="H50" s="183"/>
      <c r="I50" s="183"/>
      <c r="J50" s="183"/>
      <c r="K50" s="183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4" t="s">
        <v>53</v>
      </c>
      <c r="E61" s="185"/>
      <c r="F61" s="186" t="s">
        <v>54</v>
      </c>
      <c r="G61" s="184" t="s">
        <v>53</v>
      </c>
      <c r="H61" s="185"/>
      <c r="I61" s="185"/>
      <c r="J61" s="187" t="s">
        <v>54</v>
      </c>
      <c r="K61" s="185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2" t="s">
        <v>55</v>
      </c>
      <c r="E65" s="188"/>
      <c r="F65" s="188"/>
      <c r="G65" s="182" t="s">
        <v>56</v>
      </c>
      <c r="H65" s="188"/>
      <c r="I65" s="188"/>
      <c r="J65" s="188"/>
      <c r="K65" s="188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4" t="s">
        <v>53</v>
      </c>
      <c r="E76" s="185"/>
      <c r="F76" s="186" t="s">
        <v>54</v>
      </c>
      <c r="G76" s="184" t="s">
        <v>53</v>
      </c>
      <c r="H76" s="185"/>
      <c r="I76" s="185"/>
      <c r="J76" s="187" t="s">
        <v>54</v>
      </c>
      <c r="K76" s="185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9"/>
      <c r="C77" s="190"/>
      <c r="D77" s="190"/>
      <c r="E77" s="190"/>
      <c r="F77" s="190"/>
      <c r="G77" s="190"/>
      <c r="H77" s="190"/>
      <c r="I77" s="190"/>
      <c r="J77" s="190"/>
      <c r="K77" s="190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112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3" t="str">
        <f>E7</f>
        <v>Rekonstrukce teplovodu Výšinka-2.et.-1.část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109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30" customHeight="1">
      <c r="A87" s="40"/>
      <c r="B87" s="41"/>
      <c r="C87" s="42"/>
      <c r="D87" s="42"/>
      <c r="E87" s="78" t="str">
        <f>E9</f>
        <v>Vysinka ZP - Reko teplovodu Výšinka, 2.etapa 1 část - Zemní práce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>Turnov</v>
      </c>
      <c r="G89" s="42"/>
      <c r="H89" s="42"/>
      <c r="I89" s="32" t="s">
        <v>22</v>
      </c>
      <c r="J89" s="81" t="str">
        <f>IF(J12="","",J12)</f>
        <v>6. 3. 2025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>Městská teplárna Trutnov, s.r.o.</v>
      </c>
      <c r="G91" s="42"/>
      <c r="H91" s="42"/>
      <c r="I91" s="32" t="s">
        <v>30</v>
      </c>
      <c r="J91" s="36" t="str">
        <f>E21</f>
        <v xml:space="preserve"> 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28</v>
      </c>
      <c r="D92" s="42"/>
      <c r="E92" s="42"/>
      <c r="F92" s="27" t="str">
        <f>IF(E18="","",E18)</f>
        <v>Vyplň údaj</v>
      </c>
      <c r="G92" s="42"/>
      <c r="H92" s="42"/>
      <c r="I92" s="32" t="s">
        <v>33</v>
      </c>
      <c r="J92" s="36" t="str">
        <f>E24</f>
        <v>SITEZ s.r.o.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4" t="s">
        <v>113</v>
      </c>
      <c r="D94" s="151"/>
      <c r="E94" s="151"/>
      <c r="F94" s="151"/>
      <c r="G94" s="151"/>
      <c r="H94" s="151"/>
      <c r="I94" s="151"/>
      <c r="J94" s="195" t="s">
        <v>114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6" t="s">
        <v>115</v>
      </c>
      <c r="D96" s="42"/>
      <c r="E96" s="42"/>
      <c r="F96" s="42"/>
      <c r="G96" s="42"/>
      <c r="H96" s="42"/>
      <c r="I96" s="42"/>
      <c r="J96" s="112">
        <f>J136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116</v>
      </c>
    </row>
    <row r="97" s="9" customFormat="1" ht="24.96" customHeight="1">
      <c r="A97" s="9"/>
      <c r="B97" s="197"/>
      <c r="C97" s="198"/>
      <c r="D97" s="199" t="s">
        <v>429</v>
      </c>
      <c r="E97" s="200"/>
      <c r="F97" s="200"/>
      <c r="G97" s="200"/>
      <c r="H97" s="200"/>
      <c r="I97" s="200"/>
      <c r="J97" s="201">
        <f>J137</f>
        <v>0</v>
      </c>
      <c r="K97" s="198"/>
      <c r="L97" s="20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3"/>
      <c r="C98" s="204"/>
      <c r="D98" s="205" t="s">
        <v>589</v>
      </c>
      <c r="E98" s="206"/>
      <c r="F98" s="206"/>
      <c r="G98" s="206"/>
      <c r="H98" s="206"/>
      <c r="I98" s="206"/>
      <c r="J98" s="207">
        <f>J138</f>
        <v>0</v>
      </c>
      <c r="K98" s="204"/>
      <c r="L98" s="20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3"/>
      <c r="C99" s="204"/>
      <c r="D99" s="205" t="s">
        <v>590</v>
      </c>
      <c r="E99" s="206"/>
      <c r="F99" s="206"/>
      <c r="G99" s="206"/>
      <c r="H99" s="206"/>
      <c r="I99" s="206"/>
      <c r="J99" s="207">
        <f>J196</f>
        <v>0</v>
      </c>
      <c r="K99" s="204"/>
      <c r="L99" s="20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3"/>
      <c r="C100" s="204"/>
      <c r="D100" s="205" t="s">
        <v>591</v>
      </c>
      <c r="E100" s="206"/>
      <c r="F100" s="206"/>
      <c r="G100" s="206"/>
      <c r="H100" s="206"/>
      <c r="I100" s="206"/>
      <c r="J100" s="207">
        <f>J203</f>
        <v>0</v>
      </c>
      <c r="K100" s="204"/>
      <c r="L100" s="20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3"/>
      <c r="C101" s="204"/>
      <c r="D101" s="205" t="s">
        <v>592</v>
      </c>
      <c r="E101" s="206"/>
      <c r="F101" s="206"/>
      <c r="G101" s="206"/>
      <c r="H101" s="206"/>
      <c r="I101" s="206"/>
      <c r="J101" s="207">
        <f>J212</f>
        <v>0</v>
      </c>
      <c r="K101" s="204"/>
      <c r="L101" s="20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3"/>
      <c r="C102" s="204"/>
      <c r="D102" s="205" t="s">
        <v>593</v>
      </c>
      <c r="E102" s="206"/>
      <c r="F102" s="206"/>
      <c r="G102" s="206"/>
      <c r="H102" s="206"/>
      <c r="I102" s="206"/>
      <c r="J102" s="207">
        <f>J227</f>
        <v>0</v>
      </c>
      <c r="K102" s="204"/>
      <c r="L102" s="20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7"/>
      <c r="C103" s="198"/>
      <c r="D103" s="199" t="s">
        <v>117</v>
      </c>
      <c r="E103" s="200"/>
      <c r="F103" s="200"/>
      <c r="G103" s="200"/>
      <c r="H103" s="200"/>
      <c r="I103" s="200"/>
      <c r="J103" s="201">
        <f>J241</f>
        <v>0</v>
      </c>
      <c r="K103" s="198"/>
      <c r="L103" s="20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203"/>
      <c r="C104" s="204"/>
      <c r="D104" s="205" t="s">
        <v>594</v>
      </c>
      <c r="E104" s="206"/>
      <c r="F104" s="206"/>
      <c r="G104" s="206"/>
      <c r="H104" s="206"/>
      <c r="I104" s="206"/>
      <c r="J104" s="207">
        <f>J242</f>
        <v>0</v>
      </c>
      <c r="K104" s="204"/>
      <c r="L104" s="20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7"/>
      <c r="C105" s="198"/>
      <c r="D105" s="199" t="s">
        <v>121</v>
      </c>
      <c r="E105" s="200"/>
      <c r="F105" s="200"/>
      <c r="G105" s="200"/>
      <c r="H105" s="200"/>
      <c r="I105" s="200"/>
      <c r="J105" s="201">
        <f>J261</f>
        <v>0</v>
      </c>
      <c r="K105" s="198"/>
      <c r="L105" s="20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3"/>
      <c r="C106" s="204"/>
      <c r="D106" s="205" t="s">
        <v>595</v>
      </c>
      <c r="E106" s="206"/>
      <c r="F106" s="206"/>
      <c r="G106" s="206"/>
      <c r="H106" s="206"/>
      <c r="I106" s="206"/>
      <c r="J106" s="207">
        <f>J262</f>
        <v>0</v>
      </c>
      <c r="K106" s="204"/>
      <c r="L106" s="20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65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65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29.28" customHeight="1">
      <c r="A109" s="40"/>
      <c r="B109" s="41"/>
      <c r="C109" s="196" t="s">
        <v>127</v>
      </c>
      <c r="D109" s="42"/>
      <c r="E109" s="42"/>
      <c r="F109" s="42"/>
      <c r="G109" s="42"/>
      <c r="H109" s="42"/>
      <c r="I109" s="42"/>
      <c r="J109" s="209">
        <f>ROUND(J110 + J111 + J112 + J113 + J114 + J115,2)</f>
        <v>0</v>
      </c>
      <c r="K109" s="42"/>
      <c r="L109" s="65"/>
      <c r="N109" s="210" t="s">
        <v>42</v>
      </c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8" customHeight="1">
      <c r="A110" s="40"/>
      <c r="B110" s="41"/>
      <c r="C110" s="42"/>
      <c r="D110" s="146" t="s">
        <v>128</v>
      </c>
      <c r="E110" s="139"/>
      <c r="F110" s="139"/>
      <c r="G110" s="42"/>
      <c r="H110" s="42"/>
      <c r="I110" s="42"/>
      <c r="J110" s="140">
        <v>0</v>
      </c>
      <c r="K110" s="42"/>
      <c r="L110" s="211"/>
      <c r="M110" s="212"/>
      <c r="N110" s="213" t="s">
        <v>43</v>
      </c>
      <c r="O110" s="212"/>
      <c r="P110" s="212"/>
      <c r="Q110" s="212"/>
      <c r="R110" s="212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5" t="s">
        <v>129</v>
      </c>
      <c r="AZ110" s="212"/>
      <c r="BA110" s="212"/>
      <c r="BB110" s="212"/>
      <c r="BC110" s="212"/>
      <c r="BD110" s="212"/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215" t="s">
        <v>86</v>
      </c>
      <c r="BK110" s="212"/>
      <c r="BL110" s="212"/>
      <c r="BM110" s="212"/>
    </row>
    <row r="111" s="2" customFormat="1" ht="18" customHeight="1">
      <c r="A111" s="40"/>
      <c r="B111" s="41"/>
      <c r="C111" s="42"/>
      <c r="D111" s="146" t="s">
        <v>130</v>
      </c>
      <c r="E111" s="139"/>
      <c r="F111" s="139"/>
      <c r="G111" s="42"/>
      <c r="H111" s="42"/>
      <c r="I111" s="42"/>
      <c r="J111" s="140">
        <v>0</v>
      </c>
      <c r="K111" s="42"/>
      <c r="L111" s="211"/>
      <c r="M111" s="212"/>
      <c r="N111" s="213" t="s">
        <v>43</v>
      </c>
      <c r="O111" s="212"/>
      <c r="P111" s="212"/>
      <c r="Q111" s="212"/>
      <c r="R111" s="212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5" t="s">
        <v>129</v>
      </c>
      <c r="AZ111" s="212"/>
      <c r="BA111" s="212"/>
      <c r="BB111" s="212"/>
      <c r="BC111" s="212"/>
      <c r="BD111" s="212"/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215" t="s">
        <v>86</v>
      </c>
      <c r="BK111" s="212"/>
      <c r="BL111" s="212"/>
      <c r="BM111" s="212"/>
    </row>
    <row r="112" s="2" customFormat="1" ht="18" customHeight="1">
      <c r="A112" s="40"/>
      <c r="B112" s="41"/>
      <c r="C112" s="42"/>
      <c r="D112" s="146" t="s">
        <v>131</v>
      </c>
      <c r="E112" s="139"/>
      <c r="F112" s="139"/>
      <c r="G112" s="42"/>
      <c r="H112" s="42"/>
      <c r="I112" s="42"/>
      <c r="J112" s="140">
        <v>0</v>
      </c>
      <c r="K112" s="42"/>
      <c r="L112" s="211"/>
      <c r="M112" s="212"/>
      <c r="N112" s="213" t="s">
        <v>43</v>
      </c>
      <c r="O112" s="212"/>
      <c r="P112" s="212"/>
      <c r="Q112" s="212"/>
      <c r="R112" s="212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5" t="s">
        <v>129</v>
      </c>
      <c r="AZ112" s="212"/>
      <c r="BA112" s="212"/>
      <c r="BB112" s="212"/>
      <c r="BC112" s="212"/>
      <c r="BD112" s="212"/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215" t="s">
        <v>86</v>
      </c>
      <c r="BK112" s="212"/>
      <c r="BL112" s="212"/>
      <c r="BM112" s="212"/>
    </row>
    <row r="113" s="2" customFormat="1" ht="18" customHeight="1">
      <c r="A113" s="40"/>
      <c r="B113" s="41"/>
      <c r="C113" s="42"/>
      <c r="D113" s="146" t="s">
        <v>132</v>
      </c>
      <c r="E113" s="139"/>
      <c r="F113" s="139"/>
      <c r="G113" s="42"/>
      <c r="H113" s="42"/>
      <c r="I113" s="42"/>
      <c r="J113" s="140">
        <v>0</v>
      </c>
      <c r="K113" s="42"/>
      <c r="L113" s="211"/>
      <c r="M113" s="212"/>
      <c r="N113" s="213" t="s">
        <v>43</v>
      </c>
      <c r="O113" s="212"/>
      <c r="P113" s="212"/>
      <c r="Q113" s="212"/>
      <c r="R113" s="212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5" t="s">
        <v>129</v>
      </c>
      <c r="AZ113" s="212"/>
      <c r="BA113" s="212"/>
      <c r="BB113" s="212"/>
      <c r="BC113" s="212"/>
      <c r="BD113" s="212"/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215" t="s">
        <v>86</v>
      </c>
      <c r="BK113" s="212"/>
      <c r="BL113" s="212"/>
      <c r="BM113" s="212"/>
    </row>
    <row r="114" s="2" customFormat="1" ht="18" customHeight="1">
      <c r="A114" s="40"/>
      <c r="B114" s="41"/>
      <c r="C114" s="42"/>
      <c r="D114" s="146" t="s">
        <v>133</v>
      </c>
      <c r="E114" s="139"/>
      <c r="F114" s="139"/>
      <c r="G114" s="42"/>
      <c r="H114" s="42"/>
      <c r="I114" s="42"/>
      <c r="J114" s="140">
        <v>0</v>
      </c>
      <c r="K114" s="42"/>
      <c r="L114" s="211"/>
      <c r="M114" s="212"/>
      <c r="N114" s="213" t="s">
        <v>43</v>
      </c>
      <c r="O114" s="212"/>
      <c r="P114" s="212"/>
      <c r="Q114" s="212"/>
      <c r="R114" s="212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/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5" t="s">
        <v>129</v>
      </c>
      <c r="AZ114" s="212"/>
      <c r="BA114" s="212"/>
      <c r="BB114" s="212"/>
      <c r="BC114" s="212"/>
      <c r="BD114" s="212"/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215" t="s">
        <v>86</v>
      </c>
      <c r="BK114" s="212"/>
      <c r="BL114" s="212"/>
      <c r="BM114" s="212"/>
    </row>
    <row r="115" s="2" customFormat="1" ht="18" customHeight="1">
      <c r="A115" s="40"/>
      <c r="B115" s="41"/>
      <c r="C115" s="42"/>
      <c r="D115" s="139" t="s">
        <v>134</v>
      </c>
      <c r="E115" s="42"/>
      <c r="F115" s="42"/>
      <c r="G115" s="42"/>
      <c r="H115" s="42"/>
      <c r="I115" s="42"/>
      <c r="J115" s="140">
        <f>ROUND(J30*T115,2)</f>
        <v>0</v>
      </c>
      <c r="K115" s="42"/>
      <c r="L115" s="211"/>
      <c r="M115" s="212"/>
      <c r="N115" s="213" t="s">
        <v>43</v>
      </c>
      <c r="O115" s="212"/>
      <c r="P115" s="212"/>
      <c r="Q115" s="212"/>
      <c r="R115" s="212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5" t="s">
        <v>135</v>
      </c>
      <c r="AZ115" s="212"/>
      <c r="BA115" s="212"/>
      <c r="BB115" s="212"/>
      <c r="BC115" s="212"/>
      <c r="BD115" s="212"/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215" t="s">
        <v>86</v>
      </c>
      <c r="BK115" s="212"/>
      <c r="BL115" s="212"/>
      <c r="BM115" s="212"/>
    </row>
    <row r="116" s="2" customForma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29.28" customHeight="1">
      <c r="A117" s="40"/>
      <c r="B117" s="41"/>
      <c r="C117" s="150" t="s">
        <v>107</v>
      </c>
      <c r="D117" s="151"/>
      <c r="E117" s="151"/>
      <c r="F117" s="151"/>
      <c r="G117" s="151"/>
      <c r="H117" s="151"/>
      <c r="I117" s="151"/>
      <c r="J117" s="152">
        <f>ROUND(J96+J109,2)</f>
        <v>0</v>
      </c>
      <c r="K117" s="151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22" s="2" customFormat="1" ht="6.96" customHeight="1">
      <c r="A122" s="40"/>
      <c r="B122" s="70"/>
      <c r="C122" s="71"/>
      <c r="D122" s="71"/>
      <c r="E122" s="71"/>
      <c r="F122" s="71"/>
      <c r="G122" s="71"/>
      <c r="H122" s="71"/>
      <c r="I122" s="71"/>
      <c r="J122" s="71"/>
      <c r="K122" s="71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24.96" customHeight="1">
      <c r="A123" s="40"/>
      <c r="B123" s="41"/>
      <c r="C123" s="23" t="s">
        <v>136</v>
      </c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6.96" customHeight="1">
      <c r="A124" s="40"/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12" customHeight="1">
      <c r="A125" s="40"/>
      <c r="B125" s="41"/>
      <c r="C125" s="32" t="s">
        <v>16</v>
      </c>
      <c r="D125" s="42"/>
      <c r="E125" s="42"/>
      <c r="F125" s="42"/>
      <c r="G125" s="42"/>
      <c r="H125" s="42"/>
      <c r="I125" s="42"/>
      <c r="J125" s="42"/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16.5" customHeight="1">
      <c r="A126" s="40"/>
      <c r="B126" s="41"/>
      <c r="C126" s="42"/>
      <c r="D126" s="42"/>
      <c r="E126" s="193" t="str">
        <f>E7</f>
        <v>Rekonstrukce teplovodu Výšinka-2.et.-1.část</v>
      </c>
      <c r="F126" s="32"/>
      <c r="G126" s="32"/>
      <c r="H126" s="3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12" customHeight="1">
      <c r="A127" s="40"/>
      <c r="B127" s="41"/>
      <c r="C127" s="32" t="s">
        <v>109</v>
      </c>
      <c r="D127" s="42"/>
      <c r="E127" s="42"/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30" customHeight="1">
      <c r="A128" s="40"/>
      <c r="B128" s="41"/>
      <c r="C128" s="42"/>
      <c r="D128" s="42"/>
      <c r="E128" s="78" t="str">
        <f>E9</f>
        <v>Vysinka ZP - Reko teplovodu Výšinka, 2.etapa 1 část - Zemní práce</v>
      </c>
      <c r="F128" s="42"/>
      <c r="G128" s="42"/>
      <c r="H128" s="42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6.96" customHeight="1">
      <c r="A129" s="40"/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12" customHeight="1">
      <c r="A130" s="40"/>
      <c r="B130" s="41"/>
      <c r="C130" s="32" t="s">
        <v>20</v>
      </c>
      <c r="D130" s="42"/>
      <c r="E130" s="42"/>
      <c r="F130" s="27" t="str">
        <f>F12</f>
        <v>Turnov</v>
      </c>
      <c r="G130" s="42"/>
      <c r="H130" s="42"/>
      <c r="I130" s="32" t="s">
        <v>22</v>
      </c>
      <c r="J130" s="81" t="str">
        <f>IF(J12="","",J12)</f>
        <v>6. 3. 2025</v>
      </c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6.96" customHeight="1">
      <c r="A131" s="40"/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15.15" customHeight="1">
      <c r="A132" s="40"/>
      <c r="B132" s="41"/>
      <c r="C132" s="32" t="s">
        <v>24</v>
      </c>
      <c r="D132" s="42"/>
      <c r="E132" s="42"/>
      <c r="F132" s="27" t="str">
        <f>E15</f>
        <v>Městská teplárna Trutnov, s.r.o.</v>
      </c>
      <c r="G132" s="42"/>
      <c r="H132" s="42"/>
      <c r="I132" s="32" t="s">
        <v>30</v>
      </c>
      <c r="J132" s="36" t="str">
        <f>E21</f>
        <v xml:space="preserve"> </v>
      </c>
      <c r="K132" s="42"/>
      <c r="L132" s="65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15.15" customHeight="1">
      <c r="A133" s="40"/>
      <c r="B133" s="41"/>
      <c r="C133" s="32" t="s">
        <v>28</v>
      </c>
      <c r="D133" s="42"/>
      <c r="E133" s="42"/>
      <c r="F133" s="27" t="str">
        <f>IF(E18="","",E18)</f>
        <v>Vyplň údaj</v>
      </c>
      <c r="G133" s="42"/>
      <c r="H133" s="42"/>
      <c r="I133" s="32" t="s">
        <v>33</v>
      </c>
      <c r="J133" s="36" t="str">
        <f>E24</f>
        <v>SITEZ s.r.o.</v>
      </c>
      <c r="K133" s="42"/>
      <c r="L133" s="65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2" customFormat="1" ht="10.32" customHeight="1">
      <c r="A134" s="40"/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65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11" customFormat="1" ht="29.28" customHeight="1">
      <c r="A135" s="217"/>
      <c r="B135" s="218"/>
      <c r="C135" s="219" t="s">
        <v>137</v>
      </c>
      <c r="D135" s="220" t="s">
        <v>63</v>
      </c>
      <c r="E135" s="220" t="s">
        <v>59</v>
      </c>
      <c r="F135" s="220" t="s">
        <v>60</v>
      </c>
      <c r="G135" s="220" t="s">
        <v>138</v>
      </c>
      <c r="H135" s="220" t="s">
        <v>139</v>
      </c>
      <c r="I135" s="220" t="s">
        <v>140</v>
      </c>
      <c r="J135" s="221" t="s">
        <v>114</v>
      </c>
      <c r="K135" s="222" t="s">
        <v>141</v>
      </c>
      <c r="L135" s="223"/>
      <c r="M135" s="102" t="s">
        <v>1</v>
      </c>
      <c r="N135" s="103" t="s">
        <v>42</v>
      </c>
      <c r="O135" s="103" t="s">
        <v>142</v>
      </c>
      <c r="P135" s="103" t="s">
        <v>143</v>
      </c>
      <c r="Q135" s="103" t="s">
        <v>144</v>
      </c>
      <c r="R135" s="103" t="s">
        <v>145</v>
      </c>
      <c r="S135" s="103" t="s">
        <v>146</v>
      </c>
      <c r="T135" s="104" t="s">
        <v>147</v>
      </c>
      <c r="U135" s="217"/>
      <c r="V135" s="217"/>
      <c r="W135" s="217"/>
      <c r="X135" s="217"/>
      <c r="Y135" s="217"/>
      <c r="Z135" s="217"/>
      <c r="AA135" s="217"/>
      <c r="AB135" s="217"/>
      <c r="AC135" s="217"/>
      <c r="AD135" s="217"/>
      <c r="AE135" s="217"/>
    </row>
    <row r="136" s="2" customFormat="1" ht="22.8" customHeight="1">
      <c r="A136" s="40"/>
      <c r="B136" s="41"/>
      <c r="C136" s="109" t="s">
        <v>148</v>
      </c>
      <c r="D136" s="42"/>
      <c r="E136" s="42"/>
      <c r="F136" s="42"/>
      <c r="G136" s="42"/>
      <c r="H136" s="42"/>
      <c r="I136" s="42"/>
      <c r="J136" s="224">
        <f>BK136</f>
        <v>0</v>
      </c>
      <c r="K136" s="42"/>
      <c r="L136" s="43"/>
      <c r="M136" s="105"/>
      <c r="N136" s="225"/>
      <c r="O136" s="106"/>
      <c r="P136" s="226">
        <f>P137+P241+P261</f>
        <v>0</v>
      </c>
      <c r="Q136" s="106"/>
      <c r="R136" s="226">
        <f>R137+R241+R261</f>
        <v>165.14868799999999</v>
      </c>
      <c r="S136" s="106"/>
      <c r="T136" s="227">
        <f>T137+T241+T261</f>
        <v>43.549999999999997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7" t="s">
        <v>77</v>
      </c>
      <c r="AU136" s="17" t="s">
        <v>116</v>
      </c>
      <c r="BK136" s="228">
        <f>BK137+BK241+BK261</f>
        <v>0</v>
      </c>
    </row>
    <row r="137" s="12" customFormat="1" ht="25.92" customHeight="1">
      <c r="A137" s="12"/>
      <c r="B137" s="229"/>
      <c r="C137" s="230"/>
      <c r="D137" s="231" t="s">
        <v>77</v>
      </c>
      <c r="E137" s="232" t="s">
        <v>433</v>
      </c>
      <c r="F137" s="232" t="s">
        <v>434</v>
      </c>
      <c r="G137" s="230"/>
      <c r="H137" s="230"/>
      <c r="I137" s="233"/>
      <c r="J137" s="234">
        <f>BK137</f>
        <v>0</v>
      </c>
      <c r="K137" s="230"/>
      <c r="L137" s="235"/>
      <c r="M137" s="236"/>
      <c r="N137" s="237"/>
      <c r="O137" s="237"/>
      <c r="P137" s="238">
        <f>P138+P196+P203+P212+P227</f>
        <v>0</v>
      </c>
      <c r="Q137" s="237"/>
      <c r="R137" s="238">
        <f>R138+R196+R203+R212+R227</f>
        <v>165.13918799999999</v>
      </c>
      <c r="S137" s="237"/>
      <c r="T137" s="239">
        <f>T138+T196+T203+T212+T227</f>
        <v>33.549999999999997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40" t="s">
        <v>86</v>
      </c>
      <c r="AT137" s="241" t="s">
        <v>77</v>
      </c>
      <c r="AU137" s="241" t="s">
        <v>78</v>
      </c>
      <c r="AY137" s="240" t="s">
        <v>151</v>
      </c>
      <c r="BK137" s="242">
        <f>BK138+BK196+BK203+BK212+BK227</f>
        <v>0</v>
      </c>
    </row>
    <row r="138" s="12" customFormat="1" ht="22.8" customHeight="1">
      <c r="A138" s="12"/>
      <c r="B138" s="229"/>
      <c r="C138" s="230"/>
      <c r="D138" s="231" t="s">
        <v>77</v>
      </c>
      <c r="E138" s="243" t="s">
        <v>86</v>
      </c>
      <c r="F138" s="243" t="s">
        <v>596</v>
      </c>
      <c r="G138" s="230"/>
      <c r="H138" s="230"/>
      <c r="I138" s="233"/>
      <c r="J138" s="244">
        <f>BK138</f>
        <v>0</v>
      </c>
      <c r="K138" s="230"/>
      <c r="L138" s="235"/>
      <c r="M138" s="236"/>
      <c r="N138" s="237"/>
      <c r="O138" s="237"/>
      <c r="P138" s="238">
        <f>SUM(P139:P195)</f>
        <v>0</v>
      </c>
      <c r="Q138" s="237"/>
      <c r="R138" s="238">
        <f>SUM(R139:R195)</f>
        <v>155.399068</v>
      </c>
      <c r="S138" s="237"/>
      <c r="T138" s="239">
        <f>SUM(T139:T195)</f>
        <v>18.150000000000002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40" t="s">
        <v>86</v>
      </c>
      <c r="AT138" s="241" t="s">
        <v>77</v>
      </c>
      <c r="AU138" s="241" t="s">
        <v>86</v>
      </c>
      <c r="AY138" s="240" t="s">
        <v>151</v>
      </c>
      <c r="BK138" s="242">
        <f>SUM(BK139:BK195)</f>
        <v>0</v>
      </c>
    </row>
    <row r="139" s="2" customFormat="1" ht="24.15" customHeight="1">
      <c r="A139" s="40"/>
      <c r="B139" s="41"/>
      <c r="C139" s="245" t="s">
        <v>86</v>
      </c>
      <c r="D139" s="245" t="s">
        <v>154</v>
      </c>
      <c r="E139" s="246" t="s">
        <v>597</v>
      </c>
      <c r="F139" s="247" t="s">
        <v>598</v>
      </c>
      <c r="G139" s="248" t="s">
        <v>174</v>
      </c>
      <c r="H139" s="249">
        <v>3</v>
      </c>
      <c r="I139" s="250"/>
      <c r="J139" s="251">
        <f>ROUND(I139*H139,2)</f>
        <v>0</v>
      </c>
      <c r="K139" s="252"/>
      <c r="L139" s="43"/>
      <c r="M139" s="253" t="s">
        <v>1</v>
      </c>
      <c r="N139" s="254" t="s">
        <v>43</v>
      </c>
      <c r="O139" s="93"/>
      <c r="P139" s="255">
        <f>O139*H139</f>
        <v>0</v>
      </c>
      <c r="Q139" s="255">
        <v>0</v>
      </c>
      <c r="R139" s="255">
        <f>Q139*H139</f>
        <v>0</v>
      </c>
      <c r="S139" s="255">
        <v>0</v>
      </c>
      <c r="T139" s="25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57" t="s">
        <v>178</v>
      </c>
      <c r="AT139" s="257" t="s">
        <v>154</v>
      </c>
      <c r="AU139" s="257" t="s">
        <v>88</v>
      </c>
      <c r="AY139" s="17" t="s">
        <v>151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86</v>
      </c>
      <c r="BK139" s="145">
        <f>ROUND(I139*H139,2)</f>
        <v>0</v>
      </c>
      <c r="BL139" s="17" t="s">
        <v>178</v>
      </c>
      <c r="BM139" s="257" t="s">
        <v>599</v>
      </c>
    </row>
    <row r="140" s="2" customFormat="1">
      <c r="A140" s="40"/>
      <c r="B140" s="41"/>
      <c r="C140" s="42"/>
      <c r="D140" s="258" t="s">
        <v>160</v>
      </c>
      <c r="E140" s="42"/>
      <c r="F140" s="259" t="s">
        <v>600</v>
      </c>
      <c r="G140" s="42"/>
      <c r="H140" s="42"/>
      <c r="I140" s="214"/>
      <c r="J140" s="42"/>
      <c r="K140" s="42"/>
      <c r="L140" s="43"/>
      <c r="M140" s="260"/>
      <c r="N140" s="261"/>
      <c r="O140" s="93"/>
      <c r="P140" s="93"/>
      <c r="Q140" s="93"/>
      <c r="R140" s="93"/>
      <c r="S140" s="93"/>
      <c r="T140" s="94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7" t="s">
        <v>160</v>
      </c>
      <c r="AU140" s="17" t="s">
        <v>88</v>
      </c>
    </row>
    <row r="141" s="2" customFormat="1">
      <c r="A141" s="40"/>
      <c r="B141" s="41"/>
      <c r="C141" s="42"/>
      <c r="D141" s="262" t="s">
        <v>162</v>
      </c>
      <c r="E141" s="42"/>
      <c r="F141" s="263" t="s">
        <v>601</v>
      </c>
      <c r="G141" s="42"/>
      <c r="H141" s="42"/>
      <c r="I141" s="214"/>
      <c r="J141" s="42"/>
      <c r="K141" s="42"/>
      <c r="L141" s="43"/>
      <c r="M141" s="260"/>
      <c r="N141" s="261"/>
      <c r="O141" s="93"/>
      <c r="P141" s="93"/>
      <c r="Q141" s="93"/>
      <c r="R141" s="93"/>
      <c r="S141" s="93"/>
      <c r="T141" s="94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7" t="s">
        <v>162</v>
      </c>
      <c r="AU141" s="17" t="s">
        <v>88</v>
      </c>
    </row>
    <row r="142" s="2" customFormat="1" ht="21.75" customHeight="1">
      <c r="A142" s="40"/>
      <c r="B142" s="41"/>
      <c r="C142" s="245" t="s">
        <v>88</v>
      </c>
      <c r="D142" s="245" t="s">
        <v>154</v>
      </c>
      <c r="E142" s="246" t="s">
        <v>602</v>
      </c>
      <c r="F142" s="247" t="s">
        <v>603</v>
      </c>
      <c r="G142" s="248" t="s">
        <v>174</v>
      </c>
      <c r="H142" s="249">
        <v>3</v>
      </c>
      <c r="I142" s="250"/>
      <c r="J142" s="251">
        <f>ROUND(I142*H142,2)</f>
        <v>0</v>
      </c>
      <c r="K142" s="252"/>
      <c r="L142" s="43"/>
      <c r="M142" s="253" t="s">
        <v>1</v>
      </c>
      <c r="N142" s="254" t="s">
        <v>43</v>
      </c>
      <c r="O142" s="93"/>
      <c r="P142" s="255">
        <f>O142*H142</f>
        <v>0</v>
      </c>
      <c r="Q142" s="255">
        <v>0</v>
      </c>
      <c r="R142" s="255">
        <f>Q142*H142</f>
        <v>0</v>
      </c>
      <c r="S142" s="255">
        <v>0</v>
      </c>
      <c r="T142" s="25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57" t="s">
        <v>178</v>
      </c>
      <c r="AT142" s="257" t="s">
        <v>154</v>
      </c>
      <c r="AU142" s="257" t="s">
        <v>88</v>
      </c>
      <c r="AY142" s="17" t="s">
        <v>151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86</v>
      </c>
      <c r="BK142" s="145">
        <f>ROUND(I142*H142,2)</f>
        <v>0</v>
      </c>
      <c r="BL142" s="17" t="s">
        <v>178</v>
      </c>
      <c r="BM142" s="257" t="s">
        <v>604</v>
      </c>
    </row>
    <row r="143" s="2" customFormat="1">
      <c r="A143" s="40"/>
      <c r="B143" s="41"/>
      <c r="C143" s="42"/>
      <c r="D143" s="258" t="s">
        <v>160</v>
      </c>
      <c r="E143" s="42"/>
      <c r="F143" s="259" t="s">
        <v>605</v>
      </c>
      <c r="G143" s="42"/>
      <c r="H143" s="42"/>
      <c r="I143" s="214"/>
      <c r="J143" s="42"/>
      <c r="K143" s="42"/>
      <c r="L143" s="43"/>
      <c r="M143" s="260"/>
      <c r="N143" s="261"/>
      <c r="O143" s="93"/>
      <c r="P143" s="93"/>
      <c r="Q143" s="93"/>
      <c r="R143" s="93"/>
      <c r="S143" s="93"/>
      <c r="T143" s="94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7" t="s">
        <v>160</v>
      </c>
      <c r="AU143" s="17" t="s">
        <v>88</v>
      </c>
    </row>
    <row r="144" s="2" customFormat="1">
      <c r="A144" s="40"/>
      <c r="B144" s="41"/>
      <c r="C144" s="42"/>
      <c r="D144" s="262" t="s">
        <v>162</v>
      </c>
      <c r="E144" s="42"/>
      <c r="F144" s="263" t="s">
        <v>606</v>
      </c>
      <c r="G144" s="42"/>
      <c r="H144" s="42"/>
      <c r="I144" s="214"/>
      <c r="J144" s="42"/>
      <c r="K144" s="42"/>
      <c r="L144" s="43"/>
      <c r="M144" s="260"/>
      <c r="N144" s="261"/>
      <c r="O144" s="93"/>
      <c r="P144" s="93"/>
      <c r="Q144" s="93"/>
      <c r="R144" s="93"/>
      <c r="S144" s="93"/>
      <c r="T144" s="94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7" t="s">
        <v>162</v>
      </c>
      <c r="AU144" s="17" t="s">
        <v>88</v>
      </c>
    </row>
    <row r="145" s="2" customFormat="1" ht="24.15" customHeight="1">
      <c r="A145" s="40"/>
      <c r="B145" s="41"/>
      <c r="C145" s="245" t="s">
        <v>7</v>
      </c>
      <c r="D145" s="245" t="s">
        <v>154</v>
      </c>
      <c r="E145" s="246" t="s">
        <v>607</v>
      </c>
      <c r="F145" s="247" t="s">
        <v>608</v>
      </c>
      <c r="G145" s="248" t="s">
        <v>609</v>
      </c>
      <c r="H145" s="249">
        <v>55</v>
      </c>
      <c r="I145" s="250"/>
      <c r="J145" s="251">
        <f>ROUND(I145*H145,2)</f>
        <v>0</v>
      </c>
      <c r="K145" s="252"/>
      <c r="L145" s="43"/>
      <c r="M145" s="253" t="s">
        <v>1</v>
      </c>
      <c r="N145" s="254" t="s">
        <v>43</v>
      </c>
      <c r="O145" s="93"/>
      <c r="P145" s="255">
        <f>O145*H145</f>
        <v>0</v>
      </c>
      <c r="Q145" s="255">
        <v>0</v>
      </c>
      <c r="R145" s="255">
        <f>Q145*H145</f>
        <v>0</v>
      </c>
      <c r="S145" s="255">
        <v>0.33000000000000002</v>
      </c>
      <c r="T145" s="256">
        <f>S145*H145</f>
        <v>18.150000000000002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57" t="s">
        <v>178</v>
      </c>
      <c r="AT145" s="257" t="s">
        <v>154</v>
      </c>
      <c r="AU145" s="257" t="s">
        <v>88</v>
      </c>
      <c r="AY145" s="17" t="s">
        <v>151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7" t="s">
        <v>86</v>
      </c>
      <c r="BK145" s="145">
        <f>ROUND(I145*H145,2)</f>
        <v>0</v>
      </c>
      <c r="BL145" s="17" t="s">
        <v>178</v>
      </c>
      <c r="BM145" s="257" t="s">
        <v>610</v>
      </c>
    </row>
    <row r="146" s="2" customFormat="1">
      <c r="A146" s="40"/>
      <c r="B146" s="41"/>
      <c r="C146" s="42"/>
      <c r="D146" s="258" t="s">
        <v>160</v>
      </c>
      <c r="E146" s="42"/>
      <c r="F146" s="259" t="s">
        <v>611</v>
      </c>
      <c r="G146" s="42"/>
      <c r="H146" s="42"/>
      <c r="I146" s="214"/>
      <c r="J146" s="42"/>
      <c r="K146" s="42"/>
      <c r="L146" s="43"/>
      <c r="M146" s="260"/>
      <c r="N146" s="261"/>
      <c r="O146" s="93"/>
      <c r="P146" s="93"/>
      <c r="Q146" s="93"/>
      <c r="R146" s="93"/>
      <c r="S146" s="93"/>
      <c r="T146" s="94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7" t="s">
        <v>160</v>
      </c>
      <c r="AU146" s="17" t="s">
        <v>88</v>
      </c>
    </row>
    <row r="147" s="2" customFormat="1">
      <c r="A147" s="40"/>
      <c r="B147" s="41"/>
      <c r="C147" s="42"/>
      <c r="D147" s="262" t="s">
        <v>162</v>
      </c>
      <c r="E147" s="42"/>
      <c r="F147" s="263" t="s">
        <v>612</v>
      </c>
      <c r="G147" s="42"/>
      <c r="H147" s="42"/>
      <c r="I147" s="214"/>
      <c r="J147" s="42"/>
      <c r="K147" s="42"/>
      <c r="L147" s="43"/>
      <c r="M147" s="260"/>
      <c r="N147" s="261"/>
      <c r="O147" s="93"/>
      <c r="P147" s="93"/>
      <c r="Q147" s="93"/>
      <c r="R147" s="93"/>
      <c r="S147" s="93"/>
      <c r="T147" s="94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7" t="s">
        <v>162</v>
      </c>
      <c r="AU147" s="17" t="s">
        <v>88</v>
      </c>
    </row>
    <row r="148" s="2" customFormat="1" ht="33" customHeight="1">
      <c r="A148" s="40"/>
      <c r="B148" s="41"/>
      <c r="C148" s="245" t="s">
        <v>171</v>
      </c>
      <c r="D148" s="245" t="s">
        <v>154</v>
      </c>
      <c r="E148" s="246" t="s">
        <v>613</v>
      </c>
      <c r="F148" s="247" t="s">
        <v>614</v>
      </c>
      <c r="G148" s="248" t="s">
        <v>359</v>
      </c>
      <c r="H148" s="249">
        <v>162</v>
      </c>
      <c r="I148" s="250"/>
      <c r="J148" s="251">
        <f>ROUND(I148*H148,2)</f>
        <v>0</v>
      </c>
      <c r="K148" s="252"/>
      <c r="L148" s="43"/>
      <c r="M148" s="253" t="s">
        <v>1</v>
      </c>
      <c r="N148" s="254" t="s">
        <v>43</v>
      </c>
      <c r="O148" s="93"/>
      <c r="P148" s="255">
        <f>O148*H148</f>
        <v>0</v>
      </c>
      <c r="Q148" s="255">
        <v>0</v>
      </c>
      <c r="R148" s="255">
        <f>Q148*H148</f>
        <v>0</v>
      </c>
      <c r="S148" s="255">
        <v>0</v>
      </c>
      <c r="T148" s="25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57" t="s">
        <v>178</v>
      </c>
      <c r="AT148" s="257" t="s">
        <v>154</v>
      </c>
      <c r="AU148" s="257" t="s">
        <v>88</v>
      </c>
      <c r="AY148" s="17" t="s">
        <v>151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86</v>
      </c>
      <c r="BK148" s="145">
        <f>ROUND(I148*H148,2)</f>
        <v>0</v>
      </c>
      <c r="BL148" s="17" t="s">
        <v>178</v>
      </c>
      <c r="BM148" s="257" t="s">
        <v>615</v>
      </c>
    </row>
    <row r="149" s="2" customFormat="1">
      <c r="A149" s="40"/>
      <c r="B149" s="41"/>
      <c r="C149" s="42"/>
      <c r="D149" s="258" t="s">
        <v>160</v>
      </c>
      <c r="E149" s="42"/>
      <c r="F149" s="259" t="s">
        <v>616</v>
      </c>
      <c r="G149" s="42"/>
      <c r="H149" s="42"/>
      <c r="I149" s="214"/>
      <c r="J149" s="42"/>
      <c r="K149" s="42"/>
      <c r="L149" s="43"/>
      <c r="M149" s="260"/>
      <c r="N149" s="261"/>
      <c r="O149" s="93"/>
      <c r="P149" s="93"/>
      <c r="Q149" s="93"/>
      <c r="R149" s="93"/>
      <c r="S149" s="93"/>
      <c r="T149" s="94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7" t="s">
        <v>160</v>
      </c>
      <c r="AU149" s="17" t="s">
        <v>88</v>
      </c>
    </row>
    <row r="150" s="2" customFormat="1">
      <c r="A150" s="40"/>
      <c r="B150" s="41"/>
      <c r="C150" s="42"/>
      <c r="D150" s="262" t="s">
        <v>162</v>
      </c>
      <c r="E150" s="42"/>
      <c r="F150" s="263" t="s">
        <v>617</v>
      </c>
      <c r="G150" s="42"/>
      <c r="H150" s="42"/>
      <c r="I150" s="214"/>
      <c r="J150" s="42"/>
      <c r="K150" s="42"/>
      <c r="L150" s="43"/>
      <c r="M150" s="260"/>
      <c r="N150" s="261"/>
      <c r="O150" s="93"/>
      <c r="P150" s="93"/>
      <c r="Q150" s="93"/>
      <c r="R150" s="93"/>
      <c r="S150" s="93"/>
      <c r="T150" s="94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7" t="s">
        <v>162</v>
      </c>
      <c r="AU150" s="17" t="s">
        <v>88</v>
      </c>
    </row>
    <row r="151" s="13" customFormat="1">
      <c r="A151" s="13"/>
      <c r="B151" s="275"/>
      <c r="C151" s="276"/>
      <c r="D151" s="258" t="s">
        <v>169</v>
      </c>
      <c r="E151" s="285" t="s">
        <v>1</v>
      </c>
      <c r="F151" s="277" t="s">
        <v>618</v>
      </c>
      <c r="G151" s="276"/>
      <c r="H151" s="278">
        <v>162</v>
      </c>
      <c r="I151" s="279"/>
      <c r="J151" s="276"/>
      <c r="K151" s="276"/>
      <c r="L151" s="280"/>
      <c r="M151" s="281"/>
      <c r="N151" s="282"/>
      <c r="O151" s="282"/>
      <c r="P151" s="282"/>
      <c r="Q151" s="282"/>
      <c r="R151" s="282"/>
      <c r="S151" s="282"/>
      <c r="T151" s="28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84" t="s">
        <v>169</v>
      </c>
      <c r="AU151" s="284" t="s">
        <v>88</v>
      </c>
      <c r="AV151" s="13" t="s">
        <v>88</v>
      </c>
      <c r="AW151" s="13" t="s">
        <v>32</v>
      </c>
      <c r="AX151" s="13" t="s">
        <v>86</v>
      </c>
      <c r="AY151" s="284" t="s">
        <v>151</v>
      </c>
    </row>
    <row r="152" s="2" customFormat="1" ht="24.15" customHeight="1">
      <c r="A152" s="40"/>
      <c r="B152" s="41"/>
      <c r="C152" s="245" t="s">
        <v>191</v>
      </c>
      <c r="D152" s="245" t="s">
        <v>154</v>
      </c>
      <c r="E152" s="246" t="s">
        <v>619</v>
      </c>
      <c r="F152" s="247" t="s">
        <v>620</v>
      </c>
      <c r="G152" s="248" t="s">
        <v>359</v>
      </c>
      <c r="H152" s="249">
        <v>20</v>
      </c>
      <c r="I152" s="250"/>
      <c r="J152" s="251">
        <f>ROUND(I152*H152,2)</f>
        <v>0</v>
      </c>
      <c r="K152" s="252"/>
      <c r="L152" s="43"/>
      <c r="M152" s="253" t="s">
        <v>1</v>
      </c>
      <c r="N152" s="254" t="s">
        <v>43</v>
      </c>
      <c r="O152" s="93"/>
      <c r="P152" s="255">
        <f>O152*H152</f>
        <v>0</v>
      </c>
      <c r="Q152" s="255">
        <v>0</v>
      </c>
      <c r="R152" s="255">
        <f>Q152*H152</f>
        <v>0</v>
      </c>
      <c r="S152" s="255">
        <v>0</v>
      </c>
      <c r="T152" s="25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57" t="s">
        <v>178</v>
      </c>
      <c r="AT152" s="257" t="s">
        <v>154</v>
      </c>
      <c r="AU152" s="257" t="s">
        <v>88</v>
      </c>
      <c r="AY152" s="17" t="s">
        <v>151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7" t="s">
        <v>86</v>
      </c>
      <c r="BK152" s="145">
        <f>ROUND(I152*H152,2)</f>
        <v>0</v>
      </c>
      <c r="BL152" s="17" t="s">
        <v>178</v>
      </c>
      <c r="BM152" s="257" t="s">
        <v>621</v>
      </c>
    </row>
    <row r="153" s="2" customFormat="1">
      <c r="A153" s="40"/>
      <c r="B153" s="41"/>
      <c r="C153" s="42"/>
      <c r="D153" s="258" t="s">
        <v>160</v>
      </c>
      <c r="E153" s="42"/>
      <c r="F153" s="259" t="s">
        <v>622</v>
      </c>
      <c r="G153" s="42"/>
      <c r="H153" s="42"/>
      <c r="I153" s="214"/>
      <c r="J153" s="42"/>
      <c r="K153" s="42"/>
      <c r="L153" s="43"/>
      <c r="M153" s="260"/>
      <c r="N153" s="261"/>
      <c r="O153" s="93"/>
      <c r="P153" s="93"/>
      <c r="Q153" s="93"/>
      <c r="R153" s="93"/>
      <c r="S153" s="93"/>
      <c r="T153" s="94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7" t="s">
        <v>160</v>
      </c>
      <c r="AU153" s="17" t="s">
        <v>88</v>
      </c>
    </row>
    <row r="154" s="2" customFormat="1">
      <c r="A154" s="40"/>
      <c r="B154" s="41"/>
      <c r="C154" s="42"/>
      <c r="D154" s="262" t="s">
        <v>162</v>
      </c>
      <c r="E154" s="42"/>
      <c r="F154" s="263" t="s">
        <v>623</v>
      </c>
      <c r="G154" s="42"/>
      <c r="H154" s="42"/>
      <c r="I154" s="214"/>
      <c r="J154" s="42"/>
      <c r="K154" s="42"/>
      <c r="L154" s="43"/>
      <c r="M154" s="260"/>
      <c r="N154" s="261"/>
      <c r="O154" s="93"/>
      <c r="P154" s="93"/>
      <c r="Q154" s="93"/>
      <c r="R154" s="93"/>
      <c r="S154" s="93"/>
      <c r="T154" s="94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7" t="s">
        <v>162</v>
      </c>
      <c r="AU154" s="17" t="s">
        <v>88</v>
      </c>
    </row>
    <row r="155" s="2" customFormat="1" ht="21.75" customHeight="1">
      <c r="A155" s="40"/>
      <c r="B155" s="41"/>
      <c r="C155" s="245" t="s">
        <v>178</v>
      </c>
      <c r="D155" s="245" t="s">
        <v>154</v>
      </c>
      <c r="E155" s="246" t="s">
        <v>624</v>
      </c>
      <c r="F155" s="247" t="s">
        <v>625</v>
      </c>
      <c r="G155" s="248" t="s">
        <v>609</v>
      </c>
      <c r="H155" s="249">
        <v>175.19999999999999</v>
      </c>
      <c r="I155" s="250"/>
      <c r="J155" s="251">
        <f>ROUND(I155*H155,2)</f>
        <v>0</v>
      </c>
      <c r="K155" s="252"/>
      <c r="L155" s="43"/>
      <c r="M155" s="253" t="s">
        <v>1</v>
      </c>
      <c r="N155" s="254" t="s">
        <v>43</v>
      </c>
      <c r="O155" s="93"/>
      <c r="P155" s="255">
        <f>O155*H155</f>
        <v>0</v>
      </c>
      <c r="Q155" s="255">
        <v>0.00084000000000000003</v>
      </c>
      <c r="R155" s="255">
        <f>Q155*H155</f>
        <v>0.14716799999999999</v>
      </c>
      <c r="S155" s="255">
        <v>0</v>
      </c>
      <c r="T155" s="25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57" t="s">
        <v>178</v>
      </c>
      <c r="AT155" s="257" t="s">
        <v>154</v>
      </c>
      <c r="AU155" s="257" t="s">
        <v>88</v>
      </c>
      <c r="AY155" s="17" t="s">
        <v>151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7" t="s">
        <v>86</v>
      </c>
      <c r="BK155" s="145">
        <f>ROUND(I155*H155,2)</f>
        <v>0</v>
      </c>
      <c r="BL155" s="17" t="s">
        <v>178</v>
      </c>
      <c r="BM155" s="257" t="s">
        <v>626</v>
      </c>
    </row>
    <row r="156" s="2" customFormat="1">
      <c r="A156" s="40"/>
      <c r="B156" s="41"/>
      <c r="C156" s="42"/>
      <c r="D156" s="258" t="s">
        <v>160</v>
      </c>
      <c r="E156" s="42"/>
      <c r="F156" s="259" t="s">
        <v>627</v>
      </c>
      <c r="G156" s="42"/>
      <c r="H156" s="42"/>
      <c r="I156" s="214"/>
      <c r="J156" s="42"/>
      <c r="K156" s="42"/>
      <c r="L156" s="43"/>
      <c r="M156" s="260"/>
      <c r="N156" s="261"/>
      <c r="O156" s="93"/>
      <c r="P156" s="93"/>
      <c r="Q156" s="93"/>
      <c r="R156" s="93"/>
      <c r="S156" s="93"/>
      <c r="T156" s="94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7" t="s">
        <v>160</v>
      </c>
      <c r="AU156" s="17" t="s">
        <v>88</v>
      </c>
    </row>
    <row r="157" s="2" customFormat="1">
      <c r="A157" s="40"/>
      <c r="B157" s="41"/>
      <c r="C157" s="42"/>
      <c r="D157" s="262" t="s">
        <v>162</v>
      </c>
      <c r="E157" s="42"/>
      <c r="F157" s="263" t="s">
        <v>628</v>
      </c>
      <c r="G157" s="42"/>
      <c r="H157" s="42"/>
      <c r="I157" s="214"/>
      <c r="J157" s="42"/>
      <c r="K157" s="42"/>
      <c r="L157" s="43"/>
      <c r="M157" s="260"/>
      <c r="N157" s="261"/>
      <c r="O157" s="93"/>
      <c r="P157" s="93"/>
      <c r="Q157" s="93"/>
      <c r="R157" s="93"/>
      <c r="S157" s="93"/>
      <c r="T157" s="94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7" t="s">
        <v>162</v>
      </c>
      <c r="AU157" s="17" t="s">
        <v>88</v>
      </c>
    </row>
    <row r="158" s="13" customFormat="1">
      <c r="A158" s="13"/>
      <c r="B158" s="275"/>
      <c r="C158" s="276"/>
      <c r="D158" s="258" t="s">
        <v>169</v>
      </c>
      <c r="E158" s="285" t="s">
        <v>1</v>
      </c>
      <c r="F158" s="277" t="s">
        <v>629</v>
      </c>
      <c r="G158" s="276"/>
      <c r="H158" s="278">
        <v>175.19999999999999</v>
      </c>
      <c r="I158" s="279"/>
      <c r="J158" s="276"/>
      <c r="K158" s="276"/>
      <c r="L158" s="280"/>
      <c r="M158" s="281"/>
      <c r="N158" s="282"/>
      <c r="O158" s="282"/>
      <c r="P158" s="282"/>
      <c r="Q158" s="282"/>
      <c r="R158" s="282"/>
      <c r="S158" s="282"/>
      <c r="T158" s="28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84" t="s">
        <v>169</v>
      </c>
      <c r="AU158" s="284" t="s">
        <v>88</v>
      </c>
      <c r="AV158" s="13" t="s">
        <v>88</v>
      </c>
      <c r="AW158" s="13" t="s">
        <v>32</v>
      </c>
      <c r="AX158" s="13" t="s">
        <v>86</v>
      </c>
      <c r="AY158" s="284" t="s">
        <v>151</v>
      </c>
    </row>
    <row r="159" s="2" customFormat="1" ht="24.15" customHeight="1">
      <c r="A159" s="40"/>
      <c r="B159" s="41"/>
      <c r="C159" s="245" t="s">
        <v>182</v>
      </c>
      <c r="D159" s="245" t="s">
        <v>154</v>
      </c>
      <c r="E159" s="246" t="s">
        <v>630</v>
      </c>
      <c r="F159" s="247" t="s">
        <v>631</v>
      </c>
      <c r="G159" s="248" t="s">
        <v>609</v>
      </c>
      <c r="H159" s="249">
        <v>175.19999999999999</v>
      </c>
      <c r="I159" s="250"/>
      <c r="J159" s="251">
        <f>ROUND(I159*H159,2)</f>
        <v>0</v>
      </c>
      <c r="K159" s="252"/>
      <c r="L159" s="43"/>
      <c r="M159" s="253" t="s">
        <v>1</v>
      </c>
      <c r="N159" s="254" t="s">
        <v>43</v>
      </c>
      <c r="O159" s="93"/>
      <c r="P159" s="255">
        <f>O159*H159</f>
        <v>0</v>
      </c>
      <c r="Q159" s="255">
        <v>0</v>
      </c>
      <c r="R159" s="255">
        <f>Q159*H159</f>
        <v>0</v>
      </c>
      <c r="S159" s="255">
        <v>0</v>
      </c>
      <c r="T159" s="25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57" t="s">
        <v>178</v>
      </c>
      <c r="AT159" s="257" t="s">
        <v>154</v>
      </c>
      <c r="AU159" s="257" t="s">
        <v>88</v>
      </c>
      <c r="AY159" s="17" t="s">
        <v>151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7" t="s">
        <v>86</v>
      </c>
      <c r="BK159" s="145">
        <f>ROUND(I159*H159,2)</f>
        <v>0</v>
      </c>
      <c r="BL159" s="17" t="s">
        <v>178</v>
      </c>
      <c r="BM159" s="257" t="s">
        <v>632</v>
      </c>
    </row>
    <row r="160" s="2" customFormat="1">
      <c r="A160" s="40"/>
      <c r="B160" s="41"/>
      <c r="C160" s="42"/>
      <c r="D160" s="258" t="s">
        <v>160</v>
      </c>
      <c r="E160" s="42"/>
      <c r="F160" s="259" t="s">
        <v>633</v>
      </c>
      <c r="G160" s="42"/>
      <c r="H160" s="42"/>
      <c r="I160" s="214"/>
      <c r="J160" s="42"/>
      <c r="K160" s="42"/>
      <c r="L160" s="43"/>
      <c r="M160" s="260"/>
      <c r="N160" s="261"/>
      <c r="O160" s="93"/>
      <c r="P160" s="93"/>
      <c r="Q160" s="93"/>
      <c r="R160" s="93"/>
      <c r="S160" s="93"/>
      <c r="T160" s="94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7" t="s">
        <v>160</v>
      </c>
      <c r="AU160" s="17" t="s">
        <v>88</v>
      </c>
    </row>
    <row r="161" s="2" customFormat="1">
      <c r="A161" s="40"/>
      <c r="B161" s="41"/>
      <c r="C161" s="42"/>
      <c r="D161" s="262" t="s">
        <v>162</v>
      </c>
      <c r="E161" s="42"/>
      <c r="F161" s="263" t="s">
        <v>634</v>
      </c>
      <c r="G161" s="42"/>
      <c r="H161" s="42"/>
      <c r="I161" s="214"/>
      <c r="J161" s="42"/>
      <c r="K161" s="42"/>
      <c r="L161" s="43"/>
      <c r="M161" s="260"/>
      <c r="N161" s="261"/>
      <c r="O161" s="93"/>
      <c r="P161" s="93"/>
      <c r="Q161" s="93"/>
      <c r="R161" s="93"/>
      <c r="S161" s="93"/>
      <c r="T161" s="94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7" t="s">
        <v>162</v>
      </c>
      <c r="AU161" s="17" t="s">
        <v>88</v>
      </c>
    </row>
    <row r="162" s="2" customFormat="1" ht="37.8" customHeight="1">
      <c r="A162" s="40"/>
      <c r="B162" s="41"/>
      <c r="C162" s="245" t="s">
        <v>196</v>
      </c>
      <c r="D162" s="245" t="s">
        <v>154</v>
      </c>
      <c r="E162" s="246" t="s">
        <v>635</v>
      </c>
      <c r="F162" s="247" t="s">
        <v>636</v>
      </c>
      <c r="G162" s="248" t="s">
        <v>359</v>
      </c>
      <c r="H162" s="249">
        <v>162</v>
      </c>
      <c r="I162" s="250"/>
      <c r="J162" s="251">
        <f>ROUND(I162*H162,2)</f>
        <v>0</v>
      </c>
      <c r="K162" s="252"/>
      <c r="L162" s="43"/>
      <c r="M162" s="253" t="s">
        <v>1</v>
      </c>
      <c r="N162" s="254" t="s">
        <v>43</v>
      </c>
      <c r="O162" s="93"/>
      <c r="P162" s="255">
        <f>O162*H162</f>
        <v>0</v>
      </c>
      <c r="Q162" s="255">
        <v>0</v>
      </c>
      <c r="R162" s="255">
        <f>Q162*H162</f>
        <v>0</v>
      </c>
      <c r="S162" s="255">
        <v>0</v>
      </c>
      <c r="T162" s="25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57" t="s">
        <v>178</v>
      </c>
      <c r="AT162" s="257" t="s">
        <v>154</v>
      </c>
      <c r="AU162" s="257" t="s">
        <v>88</v>
      </c>
      <c r="AY162" s="17" t="s">
        <v>151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7" t="s">
        <v>86</v>
      </c>
      <c r="BK162" s="145">
        <f>ROUND(I162*H162,2)</f>
        <v>0</v>
      </c>
      <c r="BL162" s="17" t="s">
        <v>178</v>
      </c>
      <c r="BM162" s="257" t="s">
        <v>637</v>
      </c>
    </row>
    <row r="163" s="2" customFormat="1">
      <c r="A163" s="40"/>
      <c r="B163" s="41"/>
      <c r="C163" s="42"/>
      <c r="D163" s="258" t="s">
        <v>160</v>
      </c>
      <c r="E163" s="42"/>
      <c r="F163" s="259" t="s">
        <v>638</v>
      </c>
      <c r="G163" s="42"/>
      <c r="H163" s="42"/>
      <c r="I163" s="214"/>
      <c r="J163" s="42"/>
      <c r="K163" s="42"/>
      <c r="L163" s="43"/>
      <c r="M163" s="260"/>
      <c r="N163" s="261"/>
      <c r="O163" s="93"/>
      <c r="P163" s="93"/>
      <c r="Q163" s="93"/>
      <c r="R163" s="93"/>
      <c r="S163" s="93"/>
      <c r="T163" s="94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7" t="s">
        <v>160</v>
      </c>
      <c r="AU163" s="17" t="s">
        <v>88</v>
      </c>
    </row>
    <row r="164" s="2" customFormat="1">
      <c r="A164" s="40"/>
      <c r="B164" s="41"/>
      <c r="C164" s="42"/>
      <c r="D164" s="262" t="s">
        <v>162</v>
      </c>
      <c r="E164" s="42"/>
      <c r="F164" s="263" t="s">
        <v>639</v>
      </c>
      <c r="G164" s="42"/>
      <c r="H164" s="42"/>
      <c r="I164" s="214"/>
      <c r="J164" s="42"/>
      <c r="K164" s="42"/>
      <c r="L164" s="43"/>
      <c r="M164" s="260"/>
      <c r="N164" s="261"/>
      <c r="O164" s="93"/>
      <c r="P164" s="93"/>
      <c r="Q164" s="93"/>
      <c r="R164" s="93"/>
      <c r="S164" s="93"/>
      <c r="T164" s="94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7" t="s">
        <v>162</v>
      </c>
      <c r="AU164" s="17" t="s">
        <v>88</v>
      </c>
    </row>
    <row r="165" s="2" customFormat="1" ht="37.8" customHeight="1">
      <c r="A165" s="40"/>
      <c r="B165" s="41"/>
      <c r="C165" s="245" t="s">
        <v>233</v>
      </c>
      <c r="D165" s="245" t="s">
        <v>154</v>
      </c>
      <c r="E165" s="246" t="s">
        <v>635</v>
      </c>
      <c r="F165" s="247" t="s">
        <v>636</v>
      </c>
      <c r="G165" s="248" t="s">
        <v>359</v>
      </c>
      <c r="H165" s="249">
        <v>84.375</v>
      </c>
      <c r="I165" s="250"/>
      <c r="J165" s="251">
        <f>ROUND(I165*H165,2)</f>
        <v>0</v>
      </c>
      <c r="K165" s="252"/>
      <c r="L165" s="43"/>
      <c r="M165" s="253" t="s">
        <v>1</v>
      </c>
      <c r="N165" s="254" t="s">
        <v>43</v>
      </c>
      <c r="O165" s="93"/>
      <c r="P165" s="255">
        <f>O165*H165</f>
        <v>0</v>
      </c>
      <c r="Q165" s="255">
        <v>0</v>
      </c>
      <c r="R165" s="255">
        <f>Q165*H165</f>
        <v>0</v>
      </c>
      <c r="S165" s="255">
        <v>0</v>
      </c>
      <c r="T165" s="25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57" t="s">
        <v>178</v>
      </c>
      <c r="AT165" s="257" t="s">
        <v>154</v>
      </c>
      <c r="AU165" s="257" t="s">
        <v>88</v>
      </c>
      <c r="AY165" s="17" t="s">
        <v>151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86</v>
      </c>
      <c r="BK165" s="145">
        <f>ROUND(I165*H165,2)</f>
        <v>0</v>
      </c>
      <c r="BL165" s="17" t="s">
        <v>178</v>
      </c>
      <c r="BM165" s="257" t="s">
        <v>640</v>
      </c>
    </row>
    <row r="166" s="2" customFormat="1">
      <c r="A166" s="40"/>
      <c r="B166" s="41"/>
      <c r="C166" s="42"/>
      <c r="D166" s="258" t="s">
        <v>160</v>
      </c>
      <c r="E166" s="42"/>
      <c r="F166" s="259" t="s">
        <v>638</v>
      </c>
      <c r="G166" s="42"/>
      <c r="H166" s="42"/>
      <c r="I166" s="214"/>
      <c r="J166" s="42"/>
      <c r="K166" s="42"/>
      <c r="L166" s="43"/>
      <c r="M166" s="260"/>
      <c r="N166" s="261"/>
      <c r="O166" s="93"/>
      <c r="P166" s="93"/>
      <c r="Q166" s="93"/>
      <c r="R166" s="93"/>
      <c r="S166" s="93"/>
      <c r="T166" s="94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7" t="s">
        <v>160</v>
      </c>
      <c r="AU166" s="17" t="s">
        <v>88</v>
      </c>
    </row>
    <row r="167" s="2" customFormat="1">
      <c r="A167" s="40"/>
      <c r="B167" s="41"/>
      <c r="C167" s="42"/>
      <c r="D167" s="262" t="s">
        <v>162</v>
      </c>
      <c r="E167" s="42"/>
      <c r="F167" s="263" t="s">
        <v>639</v>
      </c>
      <c r="G167" s="42"/>
      <c r="H167" s="42"/>
      <c r="I167" s="214"/>
      <c r="J167" s="42"/>
      <c r="K167" s="42"/>
      <c r="L167" s="43"/>
      <c r="M167" s="260"/>
      <c r="N167" s="261"/>
      <c r="O167" s="93"/>
      <c r="P167" s="93"/>
      <c r="Q167" s="93"/>
      <c r="R167" s="93"/>
      <c r="S167" s="93"/>
      <c r="T167" s="94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7" t="s">
        <v>162</v>
      </c>
      <c r="AU167" s="17" t="s">
        <v>88</v>
      </c>
    </row>
    <row r="168" s="2" customFormat="1" ht="24.15" customHeight="1">
      <c r="A168" s="40"/>
      <c r="B168" s="41"/>
      <c r="C168" s="245" t="s">
        <v>8</v>
      </c>
      <c r="D168" s="245" t="s">
        <v>154</v>
      </c>
      <c r="E168" s="246" t="s">
        <v>641</v>
      </c>
      <c r="F168" s="247" t="s">
        <v>642</v>
      </c>
      <c r="G168" s="248" t="s">
        <v>359</v>
      </c>
      <c r="H168" s="249">
        <v>84.375</v>
      </c>
      <c r="I168" s="250"/>
      <c r="J168" s="251">
        <f>ROUND(I168*H168,2)</f>
        <v>0</v>
      </c>
      <c r="K168" s="252"/>
      <c r="L168" s="43"/>
      <c r="M168" s="253" t="s">
        <v>1</v>
      </c>
      <c r="N168" s="254" t="s">
        <v>43</v>
      </c>
      <c r="O168" s="93"/>
      <c r="P168" s="255">
        <f>O168*H168</f>
        <v>0</v>
      </c>
      <c r="Q168" s="255">
        <v>0</v>
      </c>
      <c r="R168" s="255">
        <f>Q168*H168</f>
        <v>0</v>
      </c>
      <c r="S168" s="255">
        <v>0</v>
      </c>
      <c r="T168" s="25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57" t="s">
        <v>178</v>
      </c>
      <c r="AT168" s="257" t="s">
        <v>154</v>
      </c>
      <c r="AU168" s="257" t="s">
        <v>88</v>
      </c>
      <c r="AY168" s="17" t="s">
        <v>151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7" t="s">
        <v>86</v>
      </c>
      <c r="BK168" s="145">
        <f>ROUND(I168*H168,2)</f>
        <v>0</v>
      </c>
      <c r="BL168" s="17" t="s">
        <v>178</v>
      </c>
      <c r="BM168" s="257" t="s">
        <v>643</v>
      </c>
    </row>
    <row r="169" s="2" customFormat="1">
      <c r="A169" s="40"/>
      <c r="B169" s="41"/>
      <c r="C169" s="42"/>
      <c r="D169" s="258" t="s">
        <v>160</v>
      </c>
      <c r="E169" s="42"/>
      <c r="F169" s="259" t="s">
        <v>644</v>
      </c>
      <c r="G169" s="42"/>
      <c r="H169" s="42"/>
      <c r="I169" s="214"/>
      <c r="J169" s="42"/>
      <c r="K169" s="42"/>
      <c r="L169" s="43"/>
      <c r="M169" s="260"/>
      <c r="N169" s="261"/>
      <c r="O169" s="93"/>
      <c r="P169" s="93"/>
      <c r="Q169" s="93"/>
      <c r="R169" s="93"/>
      <c r="S169" s="93"/>
      <c r="T169" s="94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7" t="s">
        <v>160</v>
      </c>
      <c r="AU169" s="17" t="s">
        <v>88</v>
      </c>
    </row>
    <row r="170" s="2" customFormat="1">
      <c r="A170" s="40"/>
      <c r="B170" s="41"/>
      <c r="C170" s="42"/>
      <c r="D170" s="262" t="s">
        <v>162</v>
      </c>
      <c r="E170" s="42"/>
      <c r="F170" s="263" t="s">
        <v>645</v>
      </c>
      <c r="G170" s="42"/>
      <c r="H170" s="42"/>
      <c r="I170" s="214"/>
      <c r="J170" s="42"/>
      <c r="K170" s="42"/>
      <c r="L170" s="43"/>
      <c r="M170" s="260"/>
      <c r="N170" s="261"/>
      <c r="O170" s="93"/>
      <c r="P170" s="93"/>
      <c r="Q170" s="93"/>
      <c r="R170" s="93"/>
      <c r="S170" s="93"/>
      <c r="T170" s="94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7" t="s">
        <v>162</v>
      </c>
      <c r="AU170" s="17" t="s">
        <v>88</v>
      </c>
    </row>
    <row r="171" s="2" customFormat="1" ht="24.15" customHeight="1">
      <c r="A171" s="40"/>
      <c r="B171" s="41"/>
      <c r="C171" s="245" t="s">
        <v>204</v>
      </c>
      <c r="D171" s="245" t="s">
        <v>154</v>
      </c>
      <c r="E171" s="246" t="s">
        <v>646</v>
      </c>
      <c r="F171" s="247" t="s">
        <v>647</v>
      </c>
      <c r="G171" s="248" t="s">
        <v>359</v>
      </c>
      <c r="H171" s="249">
        <v>162</v>
      </c>
      <c r="I171" s="250"/>
      <c r="J171" s="251">
        <f>ROUND(I171*H171,2)</f>
        <v>0</v>
      </c>
      <c r="K171" s="252"/>
      <c r="L171" s="43"/>
      <c r="M171" s="253" t="s">
        <v>1</v>
      </c>
      <c r="N171" s="254" t="s">
        <v>43</v>
      </c>
      <c r="O171" s="93"/>
      <c r="P171" s="255">
        <f>O171*H171</f>
        <v>0</v>
      </c>
      <c r="Q171" s="255">
        <v>0</v>
      </c>
      <c r="R171" s="255">
        <f>Q171*H171</f>
        <v>0</v>
      </c>
      <c r="S171" s="255">
        <v>0</v>
      </c>
      <c r="T171" s="25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57" t="s">
        <v>178</v>
      </c>
      <c r="AT171" s="257" t="s">
        <v>154</v>
      </c>
      <c r="AU171" s="257" t="s">
        <v>88</v>
      </c>
      <c r="AY171" s="17" t="s">
        <v>151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7" t="s">
        <v>86</v>
      </c>
      <c r="BK171" s="145">
        <f>ROUND(I171*H171,2)</f>
        <v>0</v>
      </c>
      <c r="BL171" s="17" t="s">
        <v>178</v>
      </c>
      <c r="BM171" s="257" t="s">
        <v>648</v>
      </c>
    </row>
    <row r="172" s="2" customFormat="1">
      <c r="A172" s="40"/>
      <c r="B172" s="41"/>
      <c r="C172" s="42"/>
      <c r="D172" s="258" t="s">
        <v>160</v>
      </c>
      <c r="E172" s="42"/>
      <c r="F172" s="259" t="s">
        <v>649</v>
      </c>
      <c r="G172" s="42"/>
      <c r="H172" s="42"/>
      <c r="I172" s="214"/>
      <c r="J172" s="42"/>
      <c r="K172" s="42"/>
      <c r="L172" s="43"/>
      <c r="M172" s="260"/>
      <c r="N172" s="261"/>
      <c r="O172" s="93"/>
      <c r="P172" s="93"/>
      <c r="Q172" s="93"/>
      <c r="R172" s="93"/>
      <c r="S172" s="93"/>
      <c r="T172" s="94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7" t="s">
        <v>160</v>
      </c>
      <c r="AU172" s="17" t="s">
        <v>88</v>
      </c>
    </row>
    <row r="173" s="2" customFormat="1">
      <c r="A173" s="40"/>
      <c r="B173" s="41"/>
      <c r="C173" s="42"/>
      <c r="D173" s="262" t="s">
        <v>162</v>
      </c>
      <c r="E173" s="42"/>
      <c r="F173" s="263" t="s">
        <v>650</v>
      </c>
      <c r="G173" s="42"/>
      <c r="H173" s="42"/>
      <c r="I173" s="214"/>
      <c r="J173" s="42"/>
      <c r="K173" s="42"/>
      <c r="L173" s="43"/>
      <c r="M173" s="260"/>
      <c r="N173" s="261"/>
      <c r="O173" s="93"/>
      <c r="P173" s="93"/>
      <c r="Q173" s="93"/>
      <c r="R173" s="93"/>
      <c r="S173" s="93"/>
      <c r="T173" s="94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7" t="s">
        <v>162</v>
      </c>
      <c r="AU173" s="17" t="s">
        <v>88</v>
      </c>
    </row>
    <row r="174" s="2" customFormat="1" ht="24.15" customHeight="1">
      <c r="A174" s="40"/>
      <c r="B174" s="41"/>
      <c r="C174" s="245" t="s">
        <v>210</v>
      </c>
      <c r="D174" s="245" t="s">
        <v>154</v>
      </c>
      <c r="E174" s="246" t="s">
        <v>651</v>
      </c>
      <c r="F174" s="247" t="s">
        <v>652</v>
      </c>
      <c r="G174" s="248" t="s">
        <v>359</v>
      </c>
      <c r="H174" s="249">
        <v>84.375</v>
      </c>
      <c r="I174" s="250"/>
      <c r="J174" s="251">
        <f>ROUND(I174*H174,2)</f>
        <v>0</v>
      </c>
      <c r="K174" s="252"/>
      <c r="L174" s="43"/>
      <c r="M174" s="253" t="s">
        <v>1</v>
      </c>
      <c r="N174" s="254" t="s">
        <v>43</v>
      </c>
      <c r="O174" s="93"/>
      <c r="P174" s="255">
        <f>O174*H174</f>
        <v>0</v>
      </c>
      <c r="Q174" s="255">
        <v>0</v>
      </c>
      <c r="R174" s="255">
        <f>Q174*H174</f>
        <v>0</v>
      </c>
      <c r="S174" s="255">
        <v>0</v>
      </c>
      <c r="T174" s="25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57" t="s">
        <v>178</v>
      </c>
      <c r="AT174" s="257" t="s">
        <v>154</v>
      </c>
      <c r="AU174" s="257" t="s">
        <v>88</v>
      </c>
      <c r="AY174" s="17" t="s">
        <v>151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7" t="s">
        <v>86</v>
      </c>
      <c r="BK174" s="145">
        <f>ROUND(I174*H174,2)</f>
        <v>0</v>
      </c>
      <c r="BL174" s="17" t="s">
        <v>178</v>
      </c>
      <c r="BM174" s="257" t="s">
        <v>653</v>
      </c>
    </row>
    <row r="175" s="2" customFormat="1">
      <c r="A175" s="40"/>
      <c r="B175" s="41"/>
      <c r="C175" s="42"/>
      <c r="D175" s="258" t="s">
        <v>160</v>
      </c>
      <c r="E175" s="42"/>
      <c r="F175" s="259" t="s">
        <v>654</v>
      </c>
      <c r="G175" s="42"/>
      <c r="H175" s="42"/>
      <c r="I175" s="214"/>
      <c r="J175" s="42"/>
      <c r="K175" s="42"/>
      <c r="L175" s="43"/>
      <c r="M175" s="260"/>
      <c r="N175" s="261"/>
      <c r="O175" s="93"/>
      <c r="P175" s="93"/>
      <c r="Q175" s="93"/>
      <c r="R175" s="93"/>
      <c r="S175" s="93"/>
      <c r="T175" s="94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7" t="s">
        <v>160</v>
      </c>
      <c r="AU175" s="17" t="s">
        <v>88</v>
      </c>
    </row>
    <row r="176" s="2" customFormat="1">
      <c r="A176" s="40"/>
      <c r="B176" s="41"/>
      <c r="C176" s="42"/>
      <c r="D176" s="262" t="s">
        <v>162</v>
      </c>
      <c r="E176" s="42"/>
      <c r="F176" s="263" t="s">
        <v>655</v>
      </c>
      <c r="G176" s="42"/>
      <c r="H176" s="42"/>
      <c r="I176" s="214"/>
      <c r="J176" s="42"/>
      <c r="K176" s="42"/>
      <c r="L176" s="43"/>
      <c r="M176" s="260"/>
      <c r="N176" s="261"/>
      <c r="O176" s="93"/>
      <c r="P176" s="93"/>
      <c r="Q176" s="93"/>
      <c r="R176" s="93"/>
      <c r="S176" s="93"/>
      <c r="T176" s="94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7" t="s">
        <v>162</v>
      </c>
      <c r="AU176" s="17" t="s">
        <v>88</v>
      </c>
    </row>
    <row r="177" s="13" customFormat="1">
      <c r="A177" s="13"/>
      <c r="B177" s="275"/>
      <c r="C177" s="276"/>
      <c r="D177" s="258" t="s">
        <v>169</v>
      </c>
      <c r="E177" s="285" t="s">
        <v>1</v>
      </c>
      <c r="F177" s="277" t="s">
        <v>656</v>
      </c>
      <c r="G177" s="276"/>
      <c r="H177" s="278">
        <v>84.375</v>
      </c>
      <c r="I177" s="279"/>
      <c r="J177" s="276"/>
      <c r="K177" s="276"/>
      <c r="L177" s="280"/>
      <c r="M177" s="281"/>
      <c r="N177" s="282"/>
      <c r="O177" s="282"/>
      <c r="P177" s="282"/>
      <c r="Q177" s="282"/>
      <c r="R177" s="282"/>
      <c r="S177" s="282"/>
      <c r="T177" s="28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84" t="s">
        <v>169</v>
      </c>
      <c r="AU177" s="284" t="s">
        <v>88</v>
      </c>
      <c r="AV177" s="13" t="s">
        <v>88</v>
      </c>
      <c r="AW177" s="13" t="s">
        <v>32</v>
      </c>
      <c r="AX177" s="13" t="s">
        <v>78</v>
      </c>
      <c r="AY177" s="284" t="s">
        <v>151</v>
      </c>
    </row>
    <row r="178" s="14" customFormat="1">
      <c r="A178" s="14"/>
      <c r="B178" s="291"/>
      <c r="C178" s="292"/>
      <c r="D178" s="258" t="s">
        <v>169</v>
      </c>
      <c r="E178" s="293" t="s">
        <v>1</v>
      </c>
      <c r="F178" s="294" t="s">
        <v>450</v>
      </c>
      <c r="G178" s="292"/>
      <c r="H178" s="295">
        <v>84.375</v>
      </c>
      <c r="I178" s="296"/>
      <c r="J178" s="292"/>
      <c r="K178" s="292"/>
      <c r="L178" s="297"/>
      <c r="M178" s="298"/>
      <c r="N178" s="299"/>
      <c r="O178" s="299"/>
      <c r="P178" s="299"/>
      <c r="Q178" s="299"/>
      <c r="R178" s="299"/>
      <c r="S178" s="299"/>
      <c r="T178" s="30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301" t="s">
        <v>169</v>
      </c>
      <c r="AU178" s="301" t="s">
        <v>88</v>
      </c>
      <c r="AV178" s="14" t="s">
        <v>178</v>
      </c>
      <c r="AW178" s="14" t="s">
        <v>32</v>
      </c>
      <c r="AX178" s="14" t="s">
        <v>86</v>
      </c>
      <c r="AY178" s="301" t="s">
        <v>151</v>
      </c>
    </row>
    <row r="179" s="2" customFormat="1" ht="24.15" customHeight="1">
      <c r="A179" s="40"/>
      <c r="B179" s="41"/>
      <c r="C179" s="245" t="s">
        <v>219</v>
      </c>
      <c r="D179" s="245" t="s">
        <v>154</v>
      </c>
      <c r="E179" s="246" t="s">
        <v>657</v>
      </c>
      <c r="F179" s="247" t="s">
        <v>658</v>
      </c>
      <c r="G179" s="248" t="s">
        <v>359</v>
      </c>
      <c r="H179" s="249">
        <v>77.625</v>
      </c>
      <c r="I179" s="250"/>
      <c r="J179" s="251">
        <f>ROUND(I179*H179,2)</f>
        <v>0</v>
      </c>
      <c r="K179" s="252"/>
      <c r="L179" s="43"/>
      <c r="M179" s="253" t="s">
        <v>1</v>
      </c>
      <c r="N179" s="254" t="s">
        <v>43</v>
      </c>
      <c r="O179" s="93"/>
      <c r="P179" s="255">
        <f>O179*H179</f>
        <v>0</v>
      </c>
      <c r="Q179" s="255">
        <v>0</v>
      </c>
      <c r="R179" s="255">
        <f>Q179*H179</f>
        <v>0</v>
      </c>
      <c r="S179" s="255">
        <v>0</v>
      </c>
      <c r="T179" s="25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57" t="s">
        <v>178</v>
      </c>
      <c r="AT179" s="257" t="s">
        <v>154</v>
      </c>
      <c r="AU179" s="257" t="s">
        <v>88</v>
      </c>
      <c r="AY179" s="17" t="s">
        <v>151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7" t="s">
        <v>86</v>
      </c>
      <c r="BK179" s="145">
        <f>ROUND(I179*H179,2)</f>
        <v>0</v>
      </c>
      <c r="BL179" s="17" t="s">
        <v>178</v>
      </c>
      <c r="BM179" s="257" t="s">
        <v>659</v>
      </c>
    </row>
    <row r="180" s="2" customFormat="1">
      <c r="A180" s="40"/>
      <c r="B180" s="41"/>
      <c r="C180" s="42"/>
      <c r="D180" s="258" t="s">
        <v>160</v>
      </c>
      <c r="E180" s="42"/>
      <c r="F180" s="259" t="s">
        <v>660</v>
      </c>
      <c r="G180" s="42"/>
      <c r="H180" s="42"/>
      <c r="I180" s="214"/>
      <c r="J180" s="42"/>
      <c r="K180" s="42"/>
      <c r="L180" s="43"/>
      <c r="M180" s="260"/>
      <c r="N180" s="261"/>
      <c r="O180" s="93"/>
      <c r="P180" s="93"/>
      <c r="Q180" s="93"/>
      <c r="R180" s="93"/>
      <c r="S180" s="93"/>
      <c r="T180" s="94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7" t="s">
        <v>160</v>
      </c>
      <c r="AU180" s="17" t="s">
        <v>88</v>
      </c>
    </row>
    <row r="181" s="2" customFormat="1">
      <c r="A181" s="40"/>
      <c r="B181" s="41"/>
      <c r="C181" s="42"/>
      <c r="D181" s="262" t="s">
        <v>162</v>
      </c>
      <c r="E181" s="42"/>
      <c r="F181" s="263" t="s">
        <v>661</v>
      </c>
      <c r="G181" s="42"/>
      <c r="H181" s="42"/>
      <c r="I181" s="214"/>
      <c r="J181" s="42"/>
      <c r="K181" s="42"/>
      <c r="L181" s="43"/>
      <c r="M181" s="260"/>
      <c r="N181" s="261"/>
      <c r="O181" s="93"/>
      <c r="P181" s="93"/>
      <c r="Q181" s="93"/>
      <c r="R181" s="93"/>
      <c r="S181" s="93"/>
      <c r="T181" s="94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7" t="s">
        <v>162</v>
      </c>
      <c r="AU181" s="17" t="s">
        <v>88</v>
      </c>
    </row>
    <row r="182" s="13" customFormat="1">
      <c r="A182" s="13"/>
      <c r="B182" s="275"/>
      <c r="C182" s="276"/>
      <c r="D182" s="258" t="s">
        <v>169</v>
      </c>
      <c r="E182" s="285" t="s">
        <v>1</v>
      </c>
      <c r="F182" s="277" t="s">
        <v>662</v>
      </c>
      <c r="G182" s="276"/>
      <c r="H182" s="278">
        <v>77.625</v>
      </c>
      <c r="I182" s="279"/>
      <c r="J182" s="276"/>
      <c r="K182" s="276"/>
      <c r="L182" s="280"/>
      <c r="M182" s="281"/>
      <c r="N182" s="282"/>
      <c r="O182" s="282"/>
      <c r="P182" s="282"/>
      <c r="Q182" s="282"/>
      <c r="R182" s="282"/>
      <c r="S182" s="282"/>
      <c r="T182" s="28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84" t="s">
        <v>169</v>
      </c>
      <c r="AU182" s="284" t="s">
        <v>88</v>
      </c>
      <c r="AV182" s="13" t="s">
        <v>88</v>
      </c>
      <c r="AW182" s="13" t="s">
        <v>32</v>
      </c>
      <c r="AX182" s="13" t="s">
        <v>78</v>
      </c>
      <c r="AY182" s="284" t="s">
        <v>151</v>
      </c>
    </row>
    <row r="183" s="14" customFormat="1">
      <c r="A183" s="14"/>
      <c r="B183" s="291"/>
      <c r="C183" s="292"/>
      <c r="D183" s="258" t="s">
        <v>169</v>
      </c>
      <c r="E183" s="293" t="s">
        <v>1</v>
      </c>
      <c r="F183" s="294" t="s">
        <v>450</v>
      </c>
      <c r="G183" s="292"/>
      <c r="H183" s="295">
        <v>77.625</v>
      </c>
      <c r="I183" s="296"/>
      <c r="J183" s="292"/>
      <c r="K183" s="292"/>
      <c r="L183" s="297"/>
      <c r="M183" s="298"/>
      <c r="N183" s="299"/>
      <c r="O183" s="299"/>
      <c r="P183" s="299"/>
      <c r="Q183" s="299"/>
      <c r="R183" s="299"/>
      <c r="S183" s="299"/>
      <c r="T183" s="30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301" t="s">
        <v>169</v>
      </c>
      <c r="AU183" s="301" t="s">
        <v>88</v>
      </c>
      <c r="AV183" s="14" t="s">
        <v>178</v>
      </c>
      <c r="AW183" s="14" t="s">
        <v>32</v>
      </c>
      <c r="AX183" s="14" t="s">
        <v>86</v>
      </c>
      <c r="AY183" s="301" t="s">
        <v>151</v>
      </c>
    </row>
    <row r="184" s="2" customFormat="1" ht="16.5" customHeight="1">
      <c r="A184" s="40"/>
      <c r="B184" s="41"/>
      <c r="C184" s="264" t="s">
        <v>226</v>
      </c>
      <c r="D184" s="264" t="s">
        <v>164</v>
      </c>
      <c r="E184" s="265" t="s">
        <v>663</v>
      </c>
      <c r="F184" s="266" t="s">
        <v>664</v>
      </c>
      <c r="G184" s="267" t="s">
        <v>185</v>
      </c>
      <c r="H184" s="268">
        <v>155.25</v>
      </c>
      <c r="I184" s="269"/>
      <c r="J184" s="270">
        <f>ROUND(I184*H184,2)</f>
        <v>0</v>
      </c>
      <c r="K184" s="271"/>
      <c r="L184" s="272"/>
      <c r="M184" s="273" t="s">
        <v>1</v>
      </c>
      <c r="N184" s="274" t="s">
        <v>43</v>
      </c>
      <c r="O184" s="93"/>
      <c r="P184" s="255">
        <f>O184*H184</f>
        <v>0</v>
      </c>
      <c r="Q184" s="255">
        <v>1</v>
      </c>
      <c r="R184" s="255">
        <f>Q184*H184</f>
        <v>155.25</v>
      </c>
      <c r="S184" s="255">
        <v>0</v>
      </c>
      <c r="T184" s="25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57" t="s">
        <v>204</v>
      </c>
      <c r="AT184" s="257" t="s">
        <v>164</v>
      </c>
      <c r="AU184" s="257" t="s">
        <v>88</v>
      </c>
      <c r="AY184" s="17" t="s">
        <v>151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7" t="s">
        <v>86</v>
      </c>
      <c r="BK184" s="145">
        <f>ROUND(I184*H184,2)</f>
        <v>0</v>
      </c>
      <c r="BL184" s="17" t="s">
        <v>178</v>
      </c>
      <c r="BM184" s="257" t="s">
        <v>665</v>
      </c>
    </row>
    <row r="185" s="2" customFormat="1">
      <c r="A185" s="40"/>
      <c r="B185" s="41"/>
      <c r="C185" s="42"/>
      <c r="D185" s="258" t="s">
        <v>160</v>
      </c>
      <c r="E185" s="42"/>
      <c r="F185" s="259" t="s">
        <v>664</v>
      </c>
      <c r="G185" s="42"/>
      <c r="H185" s="42"/>
      <c r="I185" s="214"/>
      <c r="J185" s="42"/>
      <c r="K185" s="42"/>
      <c r="L185" s="43"/>
      <c r="M185" s="260"/>
      <c r="N185" s="261"/>
      <c r="O185" s="93"/>
      <c r="P185" s="93"/>
      <c r="Q185" s="93"/>
      <c r="R185" s="93"/>
      <c r="S185" s="93"/>
      <c r="T185" s="94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7" t="s">
        <v>160</v>
      </c>
      <c r="AU185" s="17" t="s">
        <v>88</v>
      </c>
    </row>
    <row r="186" s="13" customFormat="1">
      <c r="A186" s="13"/>
      <c r="B186" s="275"/>
      <c r="C186" s="276"/>
      <c r="D186" s="258" t="s">
        <v>169</v>
      </c>
      <c r="E186" s="276"/>
      <c r="F186" s="277" t="s">
        <v>666</v>
      </c>
      <c r="G186" s="276"/>
      <c r="H186" s="278">
        <v>155.25</v>
      </c>
      <c r="I186" s="279"/>
      <c r="J186" s="276"/>
      <c r="K186" s="276"/>
      <c r="L186" s="280"/>
      <c r="M186" s="281"/>
      <c r="N186" s="282"/>
      <c r="O186" s="282"/>
      <c r="P186" s="282"/>
      <c r="Q186" s="282"/>
      <c r="R186" s="282"/>
      <c r="S186" s="282"/>
      <c r="T186" s="28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84" t="s">
        <v>169</v>
      </c>
      <c r="AU186" s="284" t="s">
        <v>88</v>
      </c>
      <c r="AV186" s="13" t="s">
        <v>88</v>
      </c>
      <c r="AW186" s="13" t="s">
        <v>4</v>
      </c>
      <c r="AX186" s="13" t="s">
        <v>86</v>
      </c>
      <c r="AY186" s="284" t="s">
        <v>151</v>
      </c>
    </row>
    <row r="187" s="2" customFormat="1" ht="24.15" customHeight="1">
      <c r="A187" s="40"/>
      <c r="B187" s="41"/>
      <c r="C187" s="245" t="s">
        <v>374</v>
      </c>
      <c r="D187" s="245" t="s">
        <v>154</v>
      </c>
      <c r="E187" s="246" t="s">
        <v>667</v>
      </c>
      <c r="F187" s="247" t="s">
        <v>668</v>
      </c>
      <c r="G187" s="248" t="s">
        <v>609</v>
      </c>
      <c r="H187" s="249">
        <v>95</v>
      </c>
      <c r="I187" s="250"/>
      <c r="J187" s="251">
        <f>ROUND(I187*H187,2)</f>
        <v>0</v>
      </c>
      <c r="K187" s="252"/>
      <c r="L187" s="43"/>
      <c r="M187" s="253" t="s">
        <v>1</v>
      </c>
      <c r="N187" s="254" t="s">
        <v>43</v>
      </c>
      <c r="O187" s="93"/>
      <c r="P187" s="255">
        <f>O187*H187</f>
        <v>0</v>
      </c>
      <c r="Q187" s="255">
        <v>0</v>
      </c>
      <c r="R187" s="255">
        <f>Q187*H187</f>
        <v>0</v>
      </c>
      <c r="S187" s="255">
        <v>0</v>
      </c>
      <c r="T187" s="25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57" t="s">
        <v>178</v>
      </c>
      <c r="AT187" s="257" t="s">
        <v>154</v>
      </c>
      <c r="AU187" s="257" t="s">
        <v>88</v>
      </c>
      <c r="AY187" s="17" t="s">
        <v>151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7" t="s">
        <v>86</v>
      </c>
      <c r="BK187" s="145">
        <f>ROUND(I187*H187,2)</f>
        <v>0</v>
      </c>
      <c r="BL187" s="17" t="s">
        <v>178</v>
      </c>
      <c r="BM187" s="257" t="s">
        <v>669</v>
      </c>
    </row>
    <row r="188" s="2" customFormat="1">
      <c r="A188" s="40"/>
      <c r="B188" s="41"/>
      <c r="C188" s="42"/>
      <c r="D188" s="258" t="s">
        <v>160</v>
      </c>
      <c r="E188" s="42"/>
      <c r="F188" s="259" t="s">
        <v>670</v>
      </c>
      <c r="G188" s="42"/>
      <c r="H188" s="42"/>
      <c r="I188" s="214"/>
      <c r="J188" s="42"/>
      <c r="K188" s="42"/>
      <c r="L188" s="43"/>
      <c r="M188" s="260"/>
      <c r="N188" s="261"/>
      <c r="O188" s="93"/>
      <c r="P188" s="93"/>
      <c r="Q188" s="93"/>
      <c r="R188" s="93"/>
      <c r="S188" s="93"/>
      <c r="T188" s="94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7" t="s">
        <v>160</v>
      </c>
      <c r="AU188" s="17" t="s">
        <v>88</v>
      </c>
    </row>
    <row r="189" s="2" customFormat="1">
      <c r="A189" s="40"/>
      <c r="B189" s="41"/>
      <c r="C189" s="42"/>
      <c r="D189" s="262" t="s">
        <v>162</v>
      </c>
      <c r="E189" s="42"/>
      <c r="F189" s="263" t="s">
        <v>671</v>
      </c>
      <c r="G189" s="42"/>
      <c r="H189" s="42"/>
      <c r="I189" s="214"/>
      <c r="J189" s="42"/>
      <c r="K189" s="42"/>
      <c r="L189" s="43"/>
      <c r="M189" s="260"/>
      <c r="N189" s="261"/>
      <c r="O189" s="93"/>
      <c r="P189" s="93"/>
      <c r="Q189" s="93"/>
      <c r="R189" s="93"/>
      <c r="S189" s="93"/>
      <c r="T189" s="94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7" t="s">
        <v>162</v>
      </c>
      <c r="AU189" s="17" t="s">
        <v>88</v>
      </c>
    </row>
    <row r="190" s="2" customFormat="1" ht="24.15" customHeight="1">
      <c r="A190" s="40"/>
      <c r="B190" s="41"/>
      <c r="C190" s="245" t="s">
        <v>382</v>
      </c>
      <c r="D190" s="245" t="s">
        <v>154</v>
      </c>
      <c r="E190" s="246" t="s">
        <v>672</v>
      </c>
      <c r="F190" s="247" t="s">
        <v>673</v>
      </c>
      <c r="G190" s="248" t="s">
        <v>609</v>
      </c>
      <c r="H190" s="249">
        <v>95</v>
      </c>
      <c r="I190" s="250"/>
      <c r="J190" s="251">
        <f>ROUND(I190*H190,2)</f>
        <v>0</v>
      </c>
      <c r="K190" s="252"/>
      <c r="L190" s="43"/>
      <c r="M190" s="253" t="s">
        <v>1</v>
      </c>
      <c r="N190" s="254" t="s">
        <v>43</v>
      </c>
      <c r="O190" s="93"/>
      <c r="P190" s="255">
        <f>O190*H190</f>
        <v>0</v>
      </c>
      <c r="Q190" s="255">
        <v>0</v>
      </c>
      <c r="R190" s="255">
        <f>Q190*H190</f>
        <v>0</v>
      </c>
      <c r="S190" s="255">
        <v>0</v>
      </c>
      <c r="T190" s="25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57" t="s">
        <v>178</v>
      </c>
      <c r="AT190" s="257" t="s">
        <v>154</v>
      </c>
      <c r="AU190" s="257" t="s">
        <v>88</v>
      </c>
      <c r="AY190" s="17" t="s">
        <v>151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7" t="s">
        <v>86</v>
      </c>
      <c r="BK190" s="145">
        <f>ROUND(I190*H190,2)</f>
        <v>0</v>
      </c>
      <c r="BL190" s="17" t="s">
        <v>178</v>
      </c>
      <c r="BM190" s="257" t="s">
        <v>674</v>
      </c>
    </row>
    <row r="191" s="2" customFormat="1">
      <c r="A191" s="40"/>
      <c r="B191" s="41"/>
      <c r="C191" s="42"/>
      <c r="D191" s="258" t="s">
        <v>160</v>
      </c>
      <c r="E191" s="42"/>
      <c r="F191" s="259" t="s">
        <v>675</v>
      </c>
      <c r="G191" s="42"/>
      <c r="H191" s="42"/>
      <c r="I191" s="214"/>
      <c r="J191" s="42"/>
      <c r="K191" s="42"/>
      <c r="L191" s="43"/>
      <c r="M191" s="260"/>
      <c r="N191" s="261"/>
      <c r="O191" s="93"/>
      <c r="P191" s="93"/>
      <c r="Q191" s="93"/>
      <c r="R191" s="93"/>
      <c r="S191" s="93"/>
      <c r="T191" s="94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7" t="s">
        <v>160</v>
      </c>
      <c r="AU191" s="17" t="s">
        <v>88</v>
      </c>
    </row>
    <row r="192" s="2" customFormat="1">
      <c r="A192" s="40"/>
      <c r="B192" s="41"/>
      <c r="C192" s="42"/>
      <c r="D192" s="262" t="s">
        <v>162</v>
      </c>
      <c r="E192" s="42"/>
      <c r="F192" s="263" t="s">
        <v>676</v>
      </c>
      <c r="G192" s="42"/>
      <c r="H192" s="42"/>
      <c r="I192" s="214"/>
      <c r="J192" s="42"/>
      <c r="K192" s="42"/>
      <c r="L192" s="43"/>
      <c r="M192" s="260"/>
      <c r="N192" s="261"/>
      <c r="O192" s="93"/>
      <c r="P192" s="93"/>
      <c r="Q192" s="93"/>
      <c r="R192" s="93"/>
      <c r="S192" s="93"/>
      <c r="T192" s="94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7" t="s">
        <v>162</v>
      </c>
      <c r="AU192" s="17" t="s">
        <v>88</v>
      </c>
    </row>
    <row r="193" s="2" customFormat="1" ht="16.5" customHeight="1">
      <c r="A193" s="40"/>
      <c r="B193" s="41"/>
      <c r="C193" s="264" t="s">
        <v>393</v>
      </c>
      <c r="D193" s="264" t="s">
        <v>164</v>
      </c>
      <c r="E193" s="265" t="s">
        <v>677</v>
      </c>
      <c r="F193" s="266" t="s">
        <v>678</v>
      </c>
      <c r="G193" s="267" t="s">
        <v>679</v>
      </c>
      <c r="H193" s="268">
        <v>1.8999999999999999</v>
      </c>
      <c r="I193" s="269"/>
      <c r="J193" s="270">
        <f>ROUND(I193*H193,2)</f>
        <v>0</v>
      </c>
      <c r="K193" s="271"/>
      <c r="L193" s="272"/>
      <c r="M193" s="273" t="s">
        <v>1</v>
      </c>
      <c r="N193" s="274" t="s">
        <v>43</v>
      </c>
      <c r="O193" s="93"/>
      <c r="P193" s="255">
        <f>O193*H193</f>
        <v>0</v>
      </c>
      <c r="Q193" s="255">
        <v>0.001</v>
      </c>
      <c r="R193" s="255">
        <f>Q193*H193</f>
        <v>0.0019</v>
      </c>
      <c r="S193" s="255">
        <v>0</v>
      </c>
      <c r="T193" s="25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57" t="s">
        <v>204</v>
      </c>
      <c r="AT193" s="257" t="s">
        <v>164</v>
      </c>
      <c r="AU193" s="257" t="s">
        <v>88</v>
      </c>
      <c r="AY193" s="17" t="s">
        <v>151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7" t="s">
        <v>86</v>
      </c>
      <c r="BK193" s="145">
        <f>ROUND(I193*H193,2)</f>
        <v>0</v>
      </c>
      <c r="BL193" s="17" t="s">
        <v>178</v>
      </c>
      <c r="BM193" s="257" t="s">
        <v>680</v>
      </c>
    </row>
    <row r="194" s="2" customFormat="1">
      <c r="A194" s="40"/>
      <c r="B194" s="41"/>
      <c r="C194" s="42"/>
      <c r="D194" s="258" t="s">
        <v>160</v>
      </c>
      <c r="E194" s="42"/>
      <c r="F194" s="259" t="s">
        <v>678</v>
      </c>
      <c r="G194" s="42"/>
      <c r="H194" s="42"/>
      <c r="I194" s="214"/>
      <c r="J194" s="42"/>
      <c r="K194" s="42"/>
      <c r="L194" s="43"/>
      <c r="M194" s="260"/>
      <c r="N194" s="261"/>
      <c r="O194" s="93"/>
      <c r="P194" s="93"/>
      <c r="Q194" s="93"/>
      <c r="R194" s="93"/>
      <c r="S194" s="93"/>
      <c r="T194" s="94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7" t="s">
        <v>160</v>
      </c>
      <c r="AU194" s="17" t="s">
        <v>88</v>
      </c>
    </row>
    <row r="195" s="13" customFormat="1">
      <c r="A195" s="13"/>
      <c r="B195" s="275"/>
      <c r="C195" s="276"/>
      <c r="D195" s="258" t="s">
        <v>169</v>
      </c>
      <c r="E195" s="276"/>
      <c r="F195" s="277" t="s">
        <v>681</v>
      </c>
      <c r="G195" s="276"/>
      <c r="H195" s="278">
        <v>1.8999999999999999</v>
      </c>
      <c r="I195" s="279"/>
      <c r="J195" s="276"/>
      <c r="K195" s="276"/>
      <c r="L195" s="280"/>
      <c r="M195" s="281"/>
      <c r="N195" s="282"/>
      <c r="O195" s="282"/>
      <c r="P195" s="282"/>
      <c r="Q195" s="282"/>
      <c r="R195" s="282"/>
      <c r="S195" s="282"/>
      <c r="T195" s="28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84" t="s">
        <v>169</v>
      </c>
      <c r="AU195" s="284" t="s">
        <v>88</v>
      </c>
      <c r="AV195" s="13" t="s">
        <v>88</v>
      </c>
      <c r="AW195" s="13" t="s">
        <v>4</v>
      </c>
      <c r="AX195" s="13" t="s">
        <v>86</v>
      </c>
      <c r="AY195" s="284" t="s">
        <v>151</v>
      </c>
    </row>
    <row r="196" s="12" customFormat="1" ht="22.8" customHeight="1">
      <c r="A196" s="12"/>
      <c r="B196" s="229"/>
      <c r="C196" s="230"/>
      <c r="D196" s="231" t="s">
        <v>77</v>
      </c>
      <c r="E196" s="243" t="s">
        <v>171</v>
      </c>
      <c r="F196" s="243" t="s">
        <v>682</v>
      </c>
      <c r="G196" s="230"/>
      <c r="H196" s="230"/>
      <c r="I196" s="233"/>
      <c r="J196" s="244">
        <f>BK196</f>
        <v>0</v>
      </c>
      <c r="K196" s="230"/>
      <c r="L196" s="235"/>
      <c r="M196" s="236"/>
      <c r="N196" s="237"/>
      <c r="O196" s="237"/>
      <c r="P196" s="238">
        <f>SUM(P197:P202)</f>
        <v>0</v>
      </c>
      <c r="Q196" s="237"/>
      <c r="R196" s="238">
        <f>SUM(R197:R202)</f>
        <v>0.00076000000000000004</v>
      </c>
      <c r="S196" s="237"/>
      <c r="T196" s="239">
        <f>SUM(T197:T202)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40" t="s">
        <v>86</v>
      </c>
      <c r="AT196" s="241" t="s">
        <v>77</v>
      </c>
      <c r="AU196" s="241" t="s">
        <v>86</v>
      </c>
      <c r="AY196" s="240" t="s">
        <v>151</v>
      </c>
      <c r="BK196" s="242">
        <f>SUM(BK197:BK202)</f>
        <v>0</v>
      </c>
    </row>
    <row r="197" s="2" customFormat="1" ht="44.25" customHeight="1">
      <c r="A197" s="40"/>
      <c r="B197" s="41"/>
      <c r="C197" s="245" t="s">
        <v>356</v>
      </c>
      <c r="D197" s="245" t="s">
        <v>154</v>
      </c>
      <c r="E197" s="246" t="s">
        <v>683</v>
      </c>
      <c r="F197" s="247" t="s">
        <v>684</v>
      </c>
      <c r="G197" s="248" t="s">
        <v>174</v>
      </c>
      <c r="H197" s="249">
        <v>2</v>
      </c>
      <c r="I197" s="250"/>
      <c r="J197" s="251">
        <f>ROUND(I197*H197,2)</f>
        <v>0</v>
      </c>
      <c r="K197" s="252"/>
      <c r="L197" s="43"/>
      <c r="M197" s="253" t="s">
        <v>1</v>
      </c>
      <c r="N197" s="254" t="s">
        <v>43</v>
      </c>
      <c r="O197" s="93"/>
      <c r="P197" s="255">
        <f>O197*H197</f>
        <v>0</v>
      </c>
      <c r="Q197" s="255">
        <v>0</v>
      </c>
      <c r="R197" s="255">
        <f>Q197*H197</f>
        <v>0</v>
      </c>
      <c r="S197" s="255">
        <v>0</v>
      </c>
      <c r="T197" s="25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57" t="s">
        <v>178</v>
      </c>
      <c r="AT197" s="257" t="s">
        <v>154</v>
      </c>
      <c r="AU197" s="257" t="s">
        <v>88</v>
      </c>
      <c r="AY197" s="17" t="s">
        <v>151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7" t="s">
        <v>86</v>
      </c>
      <c r="BK197" s="145">
        <f>ROUND(I197*H197,2)</f>
        <v>0</v>
      </c>
      <c r="BL197" s="17" t="s">
        <v>178</v>
      </c>
      <c r="BM197" s="257" t="s">
        <v>685</v>
      </c>
    </row>
    <row r="198" s="2" customFormat="1">
      <c r="A198" s="40"/>
      <c r="B198" s="41"/>
      <c r="C198" s="42"/>
      <c r="D198" s="258" t="s">
        <v>160</v>
      </c>
      <c r="E198" s="42"/>
      <c r="F198" s="259" t="s">
        <v>686</v>
      </c>
      <c r="G198" s="42"/>
      <c r="H198" s="42"/>
      <c r="I198" s="214"/>
      <c r="J198" s="42"/>
      <c r="K198" s="42"/>
      <c r="L198" s="43"/>
      <c r="M198" s="260"/>
      <c r="N198" s="261"/>
      <c r="O198" s="93"/>
      <c r="P198" s="93"/>
      <c r="Q198" s="93"/>
      <c r="R198" s="93"/>
      <c r="S198" s="93"/>
      <c r="T198" s="94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7" t="s">
        <v>160</v>
      </c>
      <c r="AU198" s="17" t="s">
        <v>88</v>
      </c>
    </row>
    <row r="199" s="2" customFormat="1">
      <c r="A199" s="40"/>
      <c r="B199" s="41"/>
      <c r="C199" s="42"/>
      <c r="D199" s="262" t="s">
        <v>162</v>
      </c>
      <c r="E199" s="42"/>
      <c r="F199" s="263" t="s">
        <v>687</v>
      </c>
      <c r="G199" s="42"/>
      <c r="H199" s="42"/>
      <c r="I199" s="214"/>
      <c r="J199" s="42"/>
      <c r="K199" s="42"/>
      <c r="L199" s="43"/>
      <c r="M199" s="260"/>
      <c r="N199" s="261"/>
      <c r="O199" s="93"/>
      <c r="P199" s="93"/>
      <c r="Q199" s="93"/>
      <c r="R199" s="93"/>
      <c r="S199" s="93"/>
      <c r="T199" s="94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7" t="s">
        <v>162</v>
      </c>
      <c r="AU199" s="17" t="s">
        <v>88</v>
      </c>
    </row>
    <row r="200" s="2" customFormat="1" ht="24.15" customHeight="1">
      <c r="A200" s="40"/>
      <c r="B200" s="41"/>
      <c r="C200" s="245" t="s">
        <v>361</v>
      </c>
      <c r="D200" s="245" t="s">
        <v>154</v>
      </c>
      <c r="E200" s="246" t="s">
        <v>688</v>
      </c>
      <c r="F200" s="247" t="s">
        <v>689</v>
      </c>
      <c r="G200" s="248" t="s">
        <v>174</v>
      </c>
      <c r="H200" s="249">
        <v>2</v>
      </c>
      <c r="I200" s="250"/>
      <c r="J200" s="251">
        <f>ROUND(I200*H200,2)</f>
        <v>0</v>
      </c>
      <c r="K200" s="252"/>
      <c r="L200" s="43"/>
      <c r="M200" s="253" t="s">
        <v>1</v>
      </c>
      <c r="N200" s="254" t="s">
        <v>43</v>
      </c>
      <c r="O200" s="93"/>
      <c r="P200" s="255">
        <f>O200*H200</f>
        <v>0</v>
      </c>
      <c r="Q200" s="255">
        <v>0.00038000000000000002</v>
      </c>
      <c r="R200" s="255">
        <f>Q200*H200</f>
        <v>0.00076000000000000004</v>
      </c>
      <c r="S200" s="255">
        <v>0</v>
      </c>
      <c r="T200" s="25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57" t="s">
        <v>178</v>
      </c>
      <c r="AT200" s="257" t="s">
        <v>154</v>
      </c>
      <c r="AU200" s="257" t="s">
        <v>88</v>
      </c>
      <c r="AY200" s="17" t="s">
        <v>151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86</v>
      </c>
      <c r="BK200" s="145">
        <f>ROUND(I200*H200,2)</f>
        <v>0</v>
      </c>
      <c r="BL200" s="17" t="s">
        <v>178</v>
      </c>
      <c r="BM200" s="257" t="s">
        <v>690</v>
      </c>
    </row>
    <row r="201" s="2" customFormat="1">
      <c r="A201" s="40"/>
      <c r="B201" s="41"/>
      <c r="C201" s="42"/>
      <c r="D201" s="258" t="s">
        <v>160</v>
      </c>
      <c r="E201" s="42"/>
      <c r="F201" s="259" t="s">
        <v>691</v>
      </c>
      <c r="G201" s="42"/>
      <c r="H201" s="42"/>
      <c r="I201" s="214"/>
      <c r="J201" s="42"/>
      <c r="K201" s="42"/>
      <c r="L201" s="43"/>
      <c r="M201" s="260"/>
      <c r="N201" s="261"/>
      <c r="O201" s="93"/>
      <c r="P201" s="93"/>
      <c r="Q201" s="93"/>
      <c r="R201" s="93"/>
      <c r="S201" s="93"/>
      <c r="T201" s="94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7" t="s">
        <v>160</v>
      </c>
      <c r="AU201" s="17" t="s">
        <v>88</v>
      </c>
    </row>
    <row r="202" s="2" customFormat="1">
      <c r="A202" s="40"/>
      <c r="B202" s="41"/>
      <c r="C202" s="42"/>
      <c r="D202" s="262" t="s">
        <v>162</v>
      </c>
      <c r="E202" s="42"/>
      <c r="F202" s="263" t="s">
        <v>692</v>
      </c>
      <c r="G202" s="42"/>
      <c r="H202" s="42"/>
      <c r="I202" s="214"/>
      <c r="J202" s="42"/>
      <c r="K202" s="42"/>
      <c r="L202" s="43"/>
      <c r="M202" s="260"/>
      <c r="N202" s="261"/>
      <c r="O202" s="93"/>
      <c r="P202" s="93"/>
      <c r="Q202" s="93"/>
      <c r="R202" s="93"/>
      <c r="S202" s="93"/>
      <c r="T202" s="94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7" t="s">
        <v>162</v>
      </c>
      <c r="AU202" s="17" t="s">
        <v>88</v>
      </c>
    </row>
    <row r="203" s="12" customFormat="1" ht="22.8" customHeight="1">
      <c r="A203" s="12"/>
      <c r="B203" s="229"/>
      <c r="C203" s="230"/>
      <c r="D203" s="231" t="s">
        <v>77</v>
      </c>
      <c r="E203" s="243" t="s">
        <v>182</v>
      </c>
      <c r="F203" s="243" t="s">
        <v>693</v>
      </c>
      <c r="G203" s="230"/>
      <c r="H203" s="230"/>
      <c r="I203" s="233"/>
      <c r="J203" s="244">
        <f>BK203</f>
        <v>0</v>
      </c>
      <c r="K203" s="230"/>
      <c r="L203" s="235"/>
      <c r="M203" s="236"/>
      <c r="N203" s="237"/>
      <c r="O203" s="237"/>
      <c r="P203" s="238">
        <f>SUM(P204:P211)</f>
        <v>0</v>
      </c>
      <c r="Q203" s="237"/>
      <c r="R203" s="238">
        <f>SUM(R204:R211)</f>
        <v>0.47399999999999998</v>
      </c>
      <c r="S203" s="237"/>
      <c r="T203" s="239">
        <f>SUM(T204:T211)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40" t="s">
        <v>86</v>
      </c>
      <c r="AT203" s="241" t="s">
        <v>77</v>
      </c>
      <c r="AU203" s="241" t="s">
        <v>86</v>
      </c>
      <c r="AY203" s="240" t="s">
        <v>151</v>
      </c>
      <c r="BK203" s="242">
        <f>SUM(BK204:BK211)</f>
        <v>0</v>
      </c>
    </row>
    <row r="204" s="2" customFormat="1" ht="21.75" customHeight="1">
      <c r="A204" s="40"/>
      <c r="B204" s="41"/>
      <c r="C204" s="245" t="s">
        <v>310</v>
      </c>
      <c r="D204" s="245" t="s">
        <v>154</v>
      </c>
      <c r="E204" s="246" t="s">
        <v>694</v>
      </c>
      <c r="F204" s="247" t="s">
        <v>695</v>
      </c>
      <c r="G204" s="248" t="s">
        <v>609</v>
      </c>
      <c r="H204" s="249">
        <v>55</v>
      </c>
      <c r="I204" s="250"/>
      <c r="J204" s="251">
        <f>ROUND(I204*H204,2)</f>
        <v>0</v>
      </c>
      <c r="K204" s="252"/>
      <c r="L204" s="43"/>
      <c r="M204" s="253" t="s">
        <v>1</v>
      </c>
      <c r="N204" s="254" t="s">
        <v>43</v>
      </c>
      <c r="O204" s="93"/>
      <c r="P204" s="255">
        <f>O204*H204</f>
        <v>0</v>
      </c>
      <c r="Q204" s="255">
        <v>0</v>
      </c>
      <c r="R204" s="255">
        <f>Q204*H204</f>
        <v>0</v>
      </c>
      <c r="S204" s="255">
        <v>0</v>
      </c>
      <c r="T204" s="25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57" t="s">
        <v>178</v>
      </c>
      <c r="AT204" s="257" t="s">
        <v>154</v>
      </c>
      <c r="AU204" s="257" t="s">
        <v>88</v>
      </c>
      <c r="AY204" s="17" t="s">
        <v>151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7" t="s">
        <v>86</v>
      </c>
      <c r="BK204" s="145">
        <f>ROUND(I204*H204,2)</f>
        <v>0</v>
      </c>
      <c r="BL204" s="17" t="s">
        <v>178</v>
      </c>
      <c r="BM204" s="257" t="s">
        <v>696</v>
      </c>
    </row>
    <row r="205" s="2" customFormat="1">
      <c r="A205" s="40"/>
      <c r="B205" s="41"/>
      <c r="C205" s="42"/>
      <c r="D205" s="258" t="s">
        <v>160</v>
      </c>
      <c r="E205" s="42"/>
      <c r="F205" s="259" t="s">
        <v>697</v>
      </c>
      <c r="G205" s="42"/>
      <c r="H205" s="42"/>
      <c r="I205" s="214"/>
      <c r="J205" s="42"/>
      <c r="K205" s="42"/>
      <c r="L205" s="43"/>
      <c r="M205" s="260"/>
      <c r="N205" s="261"/>
      <c r="O205" s="93"/>
      <c r="P205" s="93"/>
      <c r="Q205" s="93"/>
      <c r="R205" s="93"/>
      <c r="S205" s="93"/>
      <c r="T205" s="94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7" t="s">
        <v>160</v>
      </c>
      <c r="AU205" s="17" t="s">
        <v>88</v>
      </c>
    </row>
    <row r="206" s="2" customFormat="1">
      <c r="A206" s="40"/>
      <c r="B206" s="41"/>
      <c r="C206" s="42"/>
      <c r="D206" s="262" t="s">
        <v>162</v>
      </c>
      <c r="E206" s="42"/>
      <c r="F206" s="263" t="s">
        <v>698</v>
      </c>
      <c r="G206" s="42"/>
      <c r="H206" s="42"/>
      <c r="I206" s="214"/>
      <c r="J206" s="42"/>
      <c r="K206" s="42"/>
      <c r="L206" s="43"/>
      <c r="M206" s="260"/>
      <c r="N206" s="261"/>
      <c r="O206" s="93"/>
      <c r="P206" s="93"/>
      <c r="Q206" s="93"/>
      <c r="R206" s="93"/>
      <c r="S206" s="93"/>
      <c r="T206" s="94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7" t="s">
        <v>162</v>
      </c>
      <c r="AU206" s="17" t="s">
        <v>88</v>
      </c>
    </row>
    <row r="207" s="2" customFormat="1" ht="21.75" customHeight="1">
      <c r="A207" s="40"/>
      <c r="B207" s="41"/>
      <c r="C207" s="245" t="s">
        <v>296</v>
      </c>
      <c r="D207" s="245" t="s">
        <v>154</v>
      </c>
      <c r="E207" s="246" t="s">
        <v>699</v>
      </c>
      <c r="F207" s="247" t="s">
        <v>700</v>
      </c>
      <c r="G207" s="248" t="s">
        <v>609</v>
      </c>
      <c r="H207" s="249">
        <v>55</v>
      </c>
      <c r="I207" s="250"/>
      <c r="J207" s="251">
        <f>ROUND(I207*H207,2)</f>
        <v>0</v>
      </c>
      <c r="K207" s="252"/>
      <c r="L207" s="43"/>
      <c r="M207" s="253" t="s">
        <v>1</v>
      </c>
      <c r="N207" s="254" t="s">
        <v>43</v>
      </c>
      <c r="O207" s="93"/>
      <c r="P207" s="255">
        <f>O207*H207</f>
        <v>0</v>
      </c>
      <c r="Q207" s="255">
        <v>0</v>
      </c>
      <c r="R207" s="255">
        <f>Q207*H207</f>
        <v>0</v>
      </c>
      <c r="S207" s="255">
        <v>0</v>
      </c>
      <c r="T207" s="25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57" t="s">
        <v>178</v>
      </c>
      <c r="AT207" s="257" t="s">
        <v>154</v>
      </c>
      <c r="AU207" s="257" t="s">
        <v>88</v>
      </c>
      <c r="AY207" s="17" t="s">
        <v>151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86</v>
      </c>
      <c r="BK207" s="145">
        <f>ROUND(I207*H207,2)</f>
        <v>0</v>
      </c>
      <c r="BL207" s="17" t="s">
        <v>178</v>
      </c>
      <c r="BM207" s="257" t="s">
        <v>701</v>
      </c>
    </row>
    <row r="208" s="2" customFormat="1">
      <c r="A208" s="40"/>
      <c r="B208" s="41"/>
      <c r="C208" s="42"/>
      <c r="D208" s="258" t="s">
        <v>160</v>
      </c>
      <c r="E208" s="42"/>
      <c r="F208" s="259" t="s">
        <v>702</v>
      </c>
      <c r="G208" s="42"/>
      <c r="H208" s="42"/>
      <c r="I208" s="214"/>
      <c r="J208" s="42"/>
      <c r="K208" s="42"/>
      <c r="L208" s="43"/>
      <c r="M208" s="260"/>
      <c r="N208" s="261"/>
      <c r="O208" s="93"/>
      <c r="P208" s="93"/>
      <c r="Q208" s="93"/>
      <c r="R208" s="93"/>
      <c r="S208" s="93"/>
      <c r="T208" s="94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7" t="s">
        <v>160</v>
      </c>
      <c r="AU208" s="17" t="s">
        <v>88</v>
      </c>
    </row>
    <row r="209" s="2" customFormat="1">
      <c r="A209" s="40"/>
      <c r="B209" s="41"/>
      <c r="C209" s="42"/>
      <c r="D209" s="262" t="s">
        <v>162</v>
      </c>
      <c r="E209" s="42"/>
      <c r="F209" s="263" t="s">
        <v>703</v>
      </c>
      <c r="G209" s="42"/>
      <c r="H209" s="42"/>
      <c r="I209" s="214"/>
      <c r="J209" s="42"/>
      <c r="K209" s="42"/>
      <c r="L209" s="43"/>
      <c r="M209" s="260"/>
      <c r="N209" s="261"/>
      <c r="O209" s="93"/>
      <c r="P209" s="93"/>
      <c r="Q209" s="93"/>
      <c r="R209" s="93"/>
      <c r="S209" s="93"/>
      <c r="T209" s="94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7" t="s">
        <v>162</v>
      </c>
      <c r="AU209" s="17" t="s">
        <v>88</v>
      </c>
    </row>
    <row r="210" s="2" customFormat="1" ht="24.15" customHeight="1">
      <c r="A210" s="40"/>
      <c r="B210" s="41"/>
      <c r="C210" s="264" t="s">
        <v>306</v>
      </c>
      <c r="D210" s="264" t="s">
        <v>164</v>
      </c>
      <c r="E210" s="265" t="s">
        <v>704</v>
      </c>
      <c r="F210" s="266" t="s">
        <v>705</v>
      </c>
      <c r="G210" s="267" t="s">
        <v>174</v>
      </c>
      <c r="H210" s="268">
        <v>10</v>
      </c>
      <c r="I210" s="269"/>
      <c r="J210" s="270">
        <f>ROUND(I210*H210,2)</f>
        <v>0</v>
      </c>
      <c r="K210" s="271"/>
      <c r="L210" s="272"/>
      <c r="M210" s="273" t="s">
        <v>1</v>
      </c>
      <c r="N210" s="274" t="s">
        <v>43</v>
      </c>
      <c r="O210" s="93"/>
      <c r="P210" s="255">
        <f>O210*H210</f>
        <v>0</v>
      </c>
      <c r="Q210" s="255">
        <v>0.047399999999999998</v>
      </c>
      <c r="R210" s="255">
        <f>Q210*H210</f>
        <v>0.47399999999999998</v>
      </c>
      <c r="S210" s="255">
        <v>0</v>
      </c>
      <c r="T210" s="25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57" t="s">
        <v>204</v>
      </c>
      <c r="AT210" s="257" t="s">
        <v>164</v>
      </c>
      <c r="AU210" s="257" t="s">
        <v>88</v>
      </c>
      <c r="AY210" s="17" t="s">
        <v>151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7" t="s">
        <v>86</v>
      </c>
      <c r="BK210" s="145">
        <f>ROUND(I210*H210,2)</f>
        <v>0</v>
      </c>
      <c r="BL210" s="17" t="s">
        <v>178</v>
      </c>
      <c r="BM210" s="257" t="s">
        <v>706</v>
      </c>
    </row>
    <row r="211" s="2" customFormat="1">
      <c r="A211" s="40"/>
      <c r="B211" s="41"/>
      <c r="C211" s="42"/>
      <c r="D211" s="258" t="s">
        <v>160</v>
      </c>
      <c r="E211" s="42"/>
      <c r="F211" s="259" t="s">
        <v>705</v>
      </c>
      <c r="G211" s="42"/>
      <c r="H211" s="42"/>
      <c r="I211" s="214"/>
      <c r="J211" s="42"/>
      <c r="K211" s="42"/>
      <c r="L211" s="43"/>
      <c r="M211" s="260"/>
      <c r="N211" s="261"/>
      <c r="O211" s="93"/>
      <c r="P211" s="93"/>
      <c r="Q211" s="93"/>
      <c r="R211" s="93"/>
      <c r="S211" s="93"/>
      <c r="T211" s="94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7" t="s">
        <v>160</v>
      </c>
      <c r="AU211" s="17" t="s">
        <v>88</v>
      </c>
    </row>
    <row r="212" s="12" customFormat="1" ht="22.8" customHeight="1">
      <c r="A212" s="12"/>
      <c r="B212" s="229"/>
      <c r="C212" s="230"/>
      <c r="D212" s="231" t="s">
        <v>77</v>
      </c>
      <c r="E212" s="243" t="s">
        <v>210</v>
      </c>
      <c r="F212" s="243" t="s">
        <v>707</v>
      </c>
      <c r="G212" s="230"/>
      <c r="H212" s="230"/>
      <c r="I212" s="233"/>
      <c r="J212" s="244">
        <f>BK212</f>
        <v>0</v>
      </c>
      <c r="K212" s="230"/>
      <c r="L212" s="235"/>
      <c r="M212" s="236"/>
      <c r="N212" s="237"/>
      <c r="O212" s="237"/>
      <c r="P212" s="238">
        <f>SUM(P213:P226)</f>
        <v>0</v>
      </c>
      <c r="Q212" s="237"/>
      <c r="R212" s="238">
        <f>SUM(R213:R226)</f>
        <v>9.2653600000000012</v>
      </c>
      <c r="S212" s="237"/>
      <c r="T212" s="239">
        <f>SUM(T213:T226)</f>
        <v>15.399999999999999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40" t="s">
        <v>86</v>
      </c>
      <c r="AT212" s="241" t="s">
        <v>77</v>
      </c>
      <c r="AU212" s="241" t="s">
        <v>86</v>
      </c>
      <c r="AY212" s="240" t="s">
        <v>151</v>
      </c>
      <c r="BK212" s="242">
        <f>SUM(BK213:BK226)</f>
        <v>0</v>
      </c>
    </row>
    <row r="213" s="2" customFormat="1" ht="33" customHeight="1">
      <c r="A213" s="40"/>
      <c r="B213" s="41"/>
      <c r="C213" s="245" t="s">
        <v>322</v>
      </c>
      <c r="D213" s="245" t="s">
        <v>154</v>
      </c>
      <c r="E213" s="246" t="s">
        <v>708</v>
      </c>
      <c r="F213" s="247" t="s">
        <v>709</v>
      </c>
      <c r="G213" s="248" t="s">
        <v>157</v>
      </c>
      <c r="H213" s="249">
        <v>49</v>
      </c>
      <c r="I213" s="250"/>
      <c r="J213" s="251">
        <f>ROUND(I213*H213,2)</f>
        <v>0</v>
      </c>
      <c r="K213" s="252"/>
      <c r="L213" s="43"/>
      <c r="M213" s="253" t="s">
        <v>1</v>
      </c>
      <c r="N213" s="254" t="s">
        <v>43</v>
      </c>
      <c r="O213" s="93"/>
      <c r="P213" s="255">
        <f>O213*H213</f>
        <v>0</v>
      </c>
      <c r="Q213" s="255">
        <v>0.1295</v>
      </c>
      <c r="R213" s="255">
        <f>Q213*H213</f>
        <v>6.3455000000000004</v>
      </c>
      <c r="S213" s="255">
        <v>0</v>
      </c>
      <c r="T213" s="25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57" t="s">
        <v>178</v>
      </c>
      <c r="AT213" s="257" t="s">
        <v>154</v>
      </c>
      <c r="AU213" s="257" t="s">
        <v>88</v>
      </c>
      <c r="AY213" s="17" t="s">
        <v>151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7" t="s">
        <v>86</v>
      </c>
      <c r="BK213" s="145">
        <f>ROUND(I213*H213,2)</f>
        <v>0</v>
      </c>
      <c r="BL213" s="17" t="s">
        <v>178</v>
      </c>
      <c r="BM213" s="257" t="s">
        <v>710</v>
      </c>
    </row>
    <row r="214" s="2" customFormat="1">
      <c r="A214" s="40"/>
      <c r="B214" s="41"/>
      <c r="C214" s="42"/>
      <c r="D214" s="258" t="s">
        <v>160</v>
      </c>
      <c r="E214" s="42"/>
      <c r="F214" s="259" t="s">
        <v>711</v>
      </c>
      <c r="G214" s="42"/>
      <c r="H214" s="42"/>
      <c r="I214" s="214"/>
      <c r="J214" s="42"/>
      <c r="K214" s="42"/>
      <c r="L214" s="43"/>
      <c r="M214" s="260"/>
      <c r="N214" s="261"/>
      <c r="O214" s="93"/>
      <c r="P214" s="93"/>
      <c r="Q214" s="93"/>
      <c r="R214" s="93"/>
      <c r="S214" s="93"/>
      <c r="T214" s="94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7" t="s">
        <v>160</v>
      </c>
      <c r="AU214" s="17" t="s">
        <v>88</v>
      </c>
    </row>
    <row r="215" s="2" customFormat="1">
      <c r="A215" s="40"/>
      <c r="B215" s="41"/>
      <c r="C215" s="42"/>
      <c r="D215" s="262" t="s">
        <v>162</v>
      </c>
      <c r="E215" s="42"/>
      <c r="F215" s="263" t="s">
        <v>712</v>
      </c>
      <c r="G215" s="42"/>
      <c r="H215" s="42"/>
      <c r="I215" s="214"/>
      <c r="J215" s="42"/>
      <c r="K215" s="42"/>
      <c r="L215" s="43"/>
      <c r="M215" s="260"/>
      <c r="N215" s="261"/>
      <c r="O215" s="93"/>
      <c r="P215" s="93"/>
      <c r="Q215" s="93"/>
      <c r="R215" s="93"/>
      <c r="S215" s="93"/>
      <c r="T215" s="94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7" t="s">
        <v>162</v>
      </c>
      <c r="AU215" s="17" t="s">
        <v>88</v>
      </c>
    </row>
    <row r="216" s="2" customFormat="1" ht="16.5" customHeight="1">
      <c r="A216" s="40"/>
      <c r="B216" s="41"/>
      <c r="C216" s="264" t="s">
        <v>327</v>
      </c>
      <c r="D216" s="264" t="s">
        <v>164</v>
      </c>
      <c r="E216" s="265" t="s">
        <v>713</v>
      </c>
      <c r="F216" s="266" t="s">
        <v>714</v>
      </c>
      <c r="G216" s="267" t="s">
        <v>157</v>
      </c>
      <c r="H216" s="268">
        <v>52</v>
      </c>
      <c r="I216" s="269"/>
      <c r="J216" s="270">
        <f>ROUND(I216*H216,2)</f>
        <v>0</v>
      </c>
      <c r="K216" s="271"/>
      <c r="L216" s="272"/>
      <c r="M216" s="273" t="s">
        <v>1</v>
      </c>
      <c r="N216" s="274" t="s">
        <v>43</v>
      </c>
      <c r="O216" s="93"/>
      <c r="P216" s="255">
        <f>O216*H216</f>
        <v>0</v>
      </c>
      <c r="Q216" s="255">
        <v>0.056120000000000003</v>
      </c>
      <c r="R216" s="255">
        <f>Q216*H216</f>
        <v>2.9182399999999999</v>
      </c>
      <c r="S216" s="255">
        <v>0</v>
      </c>
      <c r="T216" s="25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57" t="s">
        <v>204</v>
      </c>
      <c r="AT216" s="257" t="s">
        <v>164</v>
      </c>
      <c r="AU216" s="257" t="s">
        <v>88</v>
      </c>
      <c r="AY216" s="17" t="s">
        <v>151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7" t="s">
        <v>86</v>
      </c>
      <c r="BK216" s="145">
        <f>ROUND(I216*H216,2)</f>
        <v>0</v>
      </c>
      <c r="BL216" s="17" t="s">
        <v>178</v>
      </c>
      <c r="BM216" s="257" t="s">
        <v>715</v>
      </c>
    </row>
    <row r="217" s="2" customFormat="1">
      <c r="A217" s="40"/>
      <c r="B217" s="41"/>
      <c r="C217" s="42"/>
      <c r="D217" s="258" t="s">
        <v>160</v>
      </c>
      <c r="E217" s="42"/>
      <c r="F217" s="259" t="s">
        <v>714</v>
      </c>
      <c r="G217" s="42"/>
      <c r="H217" s="42"/>
      <c r="I217" s="214"/>
      <c r="J217" s="42"/>
      <c r="K217" s="42"/>
      <c r="L217" s="43"/>
      <c r="M217" s="260"/>
      <c r="N217" s="261"/>
      <c r="O217" s="93"/>
      <c r="P217" s="93"/>
      <c r="Q217" s="93"/>
      <c r="R217" s="93"/>
      <c r="S217" s="93"/>
      <c r="T217" s="94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7" t="s">
        <v>160</v>
      </c>
      <c r="AU217" s="17" t="s">
        <v>88</v>
      </c>
    </row>
    <row r="218" s="2" customFormat="1" ht="24.15" customHeight="1">
      <c r="A218" s="40"/>
      <c r="B218" s="41"/>
      <c r="C218" s="245" t="s">
        <v>282</v>
      </c>
      <c r="D218" s="245" t="s">
        <v>154</v>
      </c>
      <c r="E218" s="246" t="s">
        <v>716</v>
      </c>
      <c r="F218" s="247" t="s">
        <v>717</v>
      </c>
      <c r="G218" s="248" t="s">
        <v>157</v>
      </c>
      <c r="H218" s="249">
        <v>54</v>
      </c>
      <c r="I218" s="250"/>
      <c r="J218" s="251">
        <f>ROUND(I218*H218,2)</f>
        <v>0</v>
      </c>
      <c r="K218" s="252"/>
      <c r="L218" s="43"/>
      <c r="M218" s="253" t="s">
        <v>1</v>
      </c>
      <c r="N218" s="254" t="s">
        <v>43</v>
      </c>
      <c r="O218" s="93"/>
      <c r="P218" s="255">
        <f>O218*H218</f>
        <v>0</v>
      </c>
      <c r="Q218" s="255">
        <v>3.0000000000000001E-05</v>
      </c>
      <c r="R218" s="255">
        <f>Q218*H218</f>
        <v>0.0016200000000000001</v>
      </c>
      <c r="S218" s="255">
        <v>0</v>
      </c>
      <c r="T218" s="25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57" t="s">
        <v>178</v>
      </c>
      <c r="AT218" s="257" t="s">
        <v>154</v>
      </c>
      <c r="AU218" s="257" t="s">
        <v>88</v>
      </c>
      <c r="AY218" s="17" t="s">
        <v>151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7" t="s">
        <v>86</v>
      </c>
      <c r="BK218" s="145">
        <f>ROUND(I218*H218,2)</f>
        <v>0</v>
      </c>
      <c r="BL218" s="17" t="s">
        <v>178</v>
      </c>
      <c r="BM218" s="257" t="s">
        <v>718</v>
      </c>
    </row>
    <row r="219" s="2" customFormat="1">
      <c r="A219" s="40"/>
      <c r="B219" s="41"/>
      <c r="C219" s="42"/>
      <c r="D219" s="258" t="s">
        <v>160</v>
      </c>
      <c r="E219" s="42"/>
      <c r="F219" s="259" t="s">
        <v>719</v>
      </c>
      <c r="G219" s="42"/>
      <c r="H219" s="42"/>
      <c r="I219" s="214"/>
      <c r="J219" s="42"/>
      <c r="K219" s="42"/>
      <c r="L219" s="43"/>
      <c r="M219" s="260"/>
      <c r="N219" s="261"/>
      <c r="O219" s="93"/>
      <c r="P219" s="93"/>
      <c r="Q219" s="93"/>
      <c r="R219" s="93"/>
      <c r="S219" s="93"/>
      <c r="T219" s="94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7" t="s">
        <v>160</v>
      </c>
      <c r="AU219" s="17" t="s">
        <v>88</v>
      </c>
    </row>
    <row r="220" s="2" customFormat="1">
      <c r="A220" s="40"/>
      <c r="B220" s="41"/>
      <c r="C220" s="42"/>
      <c r="D220" s="262" t="s">
        <v>162</v>
      </c>
      <c r="E220" s="42"/>
      <c r="F220" s="263" t="s">
        <v>720</v>
      </c>
      <c r="G220" s="42"/>
      <c r="H220" s="42"/>
      <c r="I220" s="214"/>
      <c r="J220" s="42"/>
      <c r="K220" s="42"/>
      <c r="L220" s="43"/>
      <c r="M220" s="260"/>
      <c r="N220" s="261"/>
      <c r="O220" s="93"/>
      <c r="P220" s="93"/>
      <c r="Q220" s="93"/>
      <c r="R220" s="93"/>
      <c r="S220" s="93"/>
      <c r="T220" s="94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7" t="s">
        <v>162</v>
      </c>
      <c r="AU220" s="17" t="s">
        <v>88</v>
      </c>
    </row>
    <row r="221" s="2" customFormat="1" ht="24.15" customHeight="1">
      <c r="A221" s="40"/>
      <c r="B221" s="41"/>
      <c r="C221" s="245" t="s">
        <v>255</v>
      </c>
      <c r="D221" s="245" t="s">
        <v>154</v>
      </c>
      <c r="E221" s="246" t="s">
        <v>721</v>
      </c>
      <c r="F221" s="247" t="s">
        <v>722</v>
      </c>
      <c r="G221" s="248" t="s">
        <v>174</v>
      </c>
      <c r="H221" s="249">
        <v>150</v>
      </c>
      <c r="I221" s="250"/>
      <c r="J221" s="251">
        <f>ROUND(I221*H221,2)</f>
        <v>0</v>
      </c>
      <c r="K221" s="252"/>
      <c r="L221" s="43"/>
      <c r="M221" s="253" t="s">
        <v>1</v>
      </c>
      <c r="N221" s="254" t="s">
        <v>43</v>
      </c>
      <c r="O221" s="93"/>
      <c r="P221" s="255">
        <f>O221*H221</f>
        <v>0</v>
      </c>
      <c r="Q221" s="255">
        <v>0</v>
      </c>
      <c r="R221" s="255">
        <f>Q221*H221</f>
        <v>0</v>
      </c>
      <c r="S221" s="255">
        <v>0.085999999999999993</v>
      </c>
      <c r="T221" s="256">
        <f>S221*H221</f>
        <v>12.899999999999999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57" t="s">
        <v>178</v>
      </c>
      <c r="AT221" s="257" t="s">
        <v>154</v>
      </c>
      <c r="AU221" s="257" t="s">
        <v>88</v>
      </c>
      <c r="AY221" s="17" t="s">
        <v>151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7" t="s">
        <v>86</v>
      </c>
      <c r="BK221" s="145">
        <f>ROUND(I221*H221,2)</f>
        <v>0</v>
      </c>
      <c r="BL221" s="17" t="s">
        <v>178</v>
      </c>
      <c r="BM221" s="257" t="s">
        <v>723</v>
      </c>
    </row>
    <row r="222" s="2" customFormat="1">
      <c r="A222" s="40"/>
      <c r="B222" s="41"/>
      <c r="C222" s="42"/>
      <c r="D222" s="258" t="s">
        <v>160</v>
      </c>
      <c r="E222" s="42"/>
      <c r="F222" s="259" t="s">
        <v>724</v>
      </c>
      <c r="G222" s="42"/>
      <c r="H222" s="42"/>
      <c r="I222" s="214"/>
      <c r="J222" s="42"/>
      <c r="K222" s="42"/>
      <c r="L222" s="43"/>
      <c r="M222" s="260"/>
      <c r="N222" s="261"/>
      <c r="O222" s="93"/>
      <c r="P222" s="93"/>
      <c r="Q222" s="93"/>
      <c r="R222" s="93"/>
      <c r="S222" s="93"/>
      <c r="T222" s="94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7" t="s">
        <v>160</v>
      </c>
      <c r="AU222" s="17" t="s">
        <v>88</v>
      </c>
    </row>
    <row r="223" s="2" customFormat="1">
      <c r="A223" s="40"/>
      <c r="B223" s="41"/>
      <c r="C223" s="42"/>
      <c r="D223" s="262" t="s">
        <v>162</v>
      </c>
      <c r="E223" s="42"/>
      <c r="F223" s="263" t="s">
        <v>725</v>
      </c>
      <c r="G223" s="42"/>
      <c r="H223" s="42"/>
      <c r="I223" s="214"/>
      <c r="J223" s="42"/>
      <c r="K223" s="42"/>
      <c r="L223" s="43"/>
      <c r="M223" s="260"/>
      <c r="N223" s="261"/>
      <c r="O223" s="93"/>
      <c r="P223" s="93"/>
      <c r="Q223" s="93"/>
      <c r="R223" s="93"/>
      <c r="S223" s="93"/>
      <c r="T223" s="94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7" t="s">
        <v>162</v>
      </c>
      <c r="AU223" s="17" t="s">
        <v>88</v>
      </c>
    </row>
    <row r="224" s="2" customFormat="1" ht="24.15" customHeight="1">
      <c r="A224" s="40"/>
      <c r="B224" s="41"/>
      <c r="C224" s="245" t="s">
        <v>316</v>
      </c>
      <c r="D224" s="245" t="s">
        <v>154</v>
      </c>
      <c r="E224" s="246" t="s">
        <v>726</v>
      </c>
      <c r="F224" s="247" t="s">
        <v>727</v>
      </c>
      <c r="G224" s="248" t="s">
        <v>359</v>
      </c>
      <c r="H224" s="249">
        <v>1</v>
      </c>
      <c r="I224" s="250"/>
      <c r="J224" s="251">
        <f>ROUND(I224*H224,2)</f>
        <v>0</v>
      </c>
      <c r="K224" s="252"/>
      <c r="L224" s="43"/>
      <c r="M224" s="253" t="s">
        <v>1</v>
      </c>
      <c r="N224" s="254" t="s">
        <v>43</v>
      </c>
      <c r="O224" s="93"/>
      <c r="P224" s="255">
        <f>O224*H224</f>
        <v>0</v>
      </c>
      <c r="Q224" s="255">
        <v>0</v>
      </c>
      <c r="R224" s="255">
        <f>Q224*H224</f>
        <v>0</v>
      </c>
      <c r="S224" s="255">
        <v>2.5</v>
      </c>
      <c r="T224" s="256">
        <f>S224*H224</f>
        <v>2.5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57" t="s">
        <v>178</v>
      </c>
      <c r="AT224" s="257" t="s">
        <v>154</v>
      </c>
      <c r="AU224" s="257" t="s">
        <v>88</v>
      </c>
      <c r="AY224" s="17" t="s">
        <v>151</v>
      </c>
      <c r="BE224" s="145">
        <f>IF(N224="základní",J224,0)</f>
        <v>0</v>
      </c>
      <c r="BF224" s="145">
        <f>IF(N224="snížená",J224,0)</f>
        <v>0</v>
      </c>
      <c r="BG224" s="145">
        <f>IF(N224="zákl. přenesená",J224,0)</f>
        <v>0</v>
      </c>
      <c r="BH224" s="145">
        <f>IF(N224="sníž. přenesená",J224,0)</f>
        <v>0</v>
      </c>
      <c r="BI224" s="145">
        <f>IF(N224="nulová",J224,0)</f>
        <v>0</v>
      </c>
      <c r="BJ224" s="17" t="s">
        <v>86</v>
      </c>
      <c r="BK224" s="145">
        <f>ROUND(I224*H224,2)</f>
        <v>0</v>
      </c>
      <c r="BL224" s="17" t="s">
        <v>178</v>
      </c>
      <c r="BM224" s="257" t="s">
        <v>728</v>
      </c>
    </row>
    <row r="225" s="2" customFormat="1">
      <c r="A225" s="40"/>
      <c r="B225" s="41"/>
      <c r="C225" s="42"/>
      <c r="D225" s="258" t="s">
        <v>160</v>
      </c>
      <c r="E225" s="42"/>
      <c r="F225" s="259" t="s">
        <v>729</v>
      </c>
      <c r="G225" s="42"/>
      <c r="H225" s="42"/>
      <c r="I225" s="214"/>
      <c r="J225" s="42"/>
      <c r="K225" s="42"/>
      <c r="L225" s="43"/>
      <c r="M225" s="260"/>
      <c r="N225" s="261"/>
      <c r="O225" s="93"/>
      <c r="P225" s="93"/>
      <c r="Q225" s="93"/>
      <c r="R225" s="93"/>
      <c r="S225" s="93"/>
      <c r="T225" s="94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7" t="s">
        <v>160</v>
      </c>
      <c r="AU225" s="17" t="s">
        <v>88</v>
      </c>
    </row>
    <row r="226" s="2" customFormat="1">
      <c r="A226" s="40"/>
      <c r="B226" s="41"/>
      <c r="C226" s="42"/>
      <c r="D226" s="262" t="s">
        <v>162</v>
      </c>
      <c r="E226" s="42"/>
      <c r="F226" s="263" t="s">
        <v>730</v>
      </c>
      <c r="G226" s="42"/>
      <c r="H226" s="42"/>
      <c r="I226" s="214"/>
      <c r="J226" s="42"/>
      <c r="K226" s="42"/>
      <c r="L226" s="43"/>
      <c r="M226" s="260"/>
      <c r="N226" s="261"/>
      <c r="O226" s="93"/>
      <c r="P226" s="93"/>
      <c r="Q226" s="93"/>
      <c r="R226" s="93"/>
      <c r="S226" s="93"/>
      <c r="T226" s="94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7" t="s">
        <v>162</v>
      </c>
      <c r="AU226" s="17" t="s">
        <v>88</v>
      </c>
    </row>
    <row r="227" s="12" customFormat="1" ht="22.8" customHeight="1">
      <c r="A227" s="12"/>
      <c r="B227" s="229"/>
      <c r="C227" s="230"/>
      <c r="D227" s="231" t="s">
        <v>77</v>
      </c>
      <c r="E227" s="243" t="s">
        <v>731</v>
      </c>
      <c r="F227" s="243" t="s">
        <v>732</v>
      </c>
      <c r="G227" s="230"/>
      <c r="H227" s="230"/>
      <c r="I227" s="233"/>
      <c r="J227" s="244">
        <f>BK227</f>
        <v>0</v>
      </c>
      <c r="K227" s="230"/>
      <c r="L227" s="235"/>
      <c r="M227" s="236"/>
      <c r="N227" s="237"/>
      <c r="O227" s="237"/>
      <c r="P227" s="238">
        <f>SUM(P228:P240)</f>
        <v>0</v>
      </c>
      <c r="Q227" s="237"/>
      <c r="R227" s="238">
        <f>SUM(R228:R240)</f>
        <v>0</v>
      </c>
      <c r="S227" s="237"/>
      <c r="T227" s="239">
        <f>SUM(T228:T240)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40" t="s">
        <v>86</v>
      </c>
      <c r="AT227" s="241" t="s">
        <v>77</v>
      </c>
      <c r="AU227" s="241" t="s">
        <v>86</v>
      </c>
      <c r="AY227" s="240" t="s">
        <v>151</v>
      </c>
      <c r="BK227" s="242">
        <f>SUM(BK228:BK240)</f>
        <v>0</v>
      </c>
    </row>
    <row r="228" s="2" customFormat="1" ht="24.15" customHeight="1">
      <c r="A228" s="40"/>
      <c r="B228" s="41"/>
      <c r="C228" s="245" t="s">
        <v>273</v>
      </c>
      <c r="D228" s="245" t="s">
        <v>154</v>
      </c>
      <c r="E228" s="246" t="s">
        <v>733</v>
      </c>
      <c r="F228" s="247" t="s">
        <v>734</v>
      </c>
      <c r="G228" s="248" t="s">
        <v>185</v>
      </c>
      <c r="H228" s="249">
        <v>503.25</v>
      </c>
      <c r="I228" s="250"/>
      <c r="J228" s="251">
        <f>ROUND(I228*H228,2)</f>
        <v>0</v>
      </c>
      <c r="K228" s="252"/>
      <c r="L228" s="43"/>
      <c r="M228" s="253" t="s">
        <v>1</v>
      </c>
      <c r="N228" s="254" t="s">
        <v>43</v>
      </c>
      <c r="O228" s="93"/>
      <c r="P228" s="255">
        <f>O228*H228</f>
        <v>0</v>
      </c>
      <c r="Q228" s="255">
        <v>0</v>
      </c>
      <c r="R228" s="255">
        <f>Q228*H228</f>
        <v>0</v>
      </c>
      <c r="S228" s="255">
        <v>0</v>
      </c>
      <c r="T228" s="25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57" t="s">
        <v>178</v>
      </c>
      <c r="AT228" s="257" t="s">
        <v>154</v>
      </c>
      <c r="AU228" s="257" t="s">
        <v>88</v>
      </c>
      <c r="AY228" s="17" t="s">
        <v>151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7" t="s">
        <v>86</v>
      </c>
      <c r="BK228" s="145">
        <f>ROUND(I228*H228,2)</f>
        <v>0</v>
      </c>
      <c r="BL228" s="17" t="s">
        <v>178</v>
      </c>
      <c r="BM228" s="257" t="s">
        <v>735</v>
      </c>
    </row>
    <row r="229" s="2" customFormat="1">
      <c r="A229" s="40"/>
      <c r="B229" s="41"/>
      <c r="C229" s="42"/>
      <c r="D229" s="258" t="s">
        <v>160</v>
      </c>
      <c r="E229" s="42"/>
      <c r="F229" s="259" t="s">
        <v>736</v>
      </c>
      <c r="G229" s="42"/>
      <c r="H229" s="42"/>
      <c r="I229" s="214"/>
      <c r="J229" s="42"/>
      <c r="K229" s="42"/>
      <c r="L229" s="43"/>
      <c r="M229" s="260"/>
      <c r="N229" s="261"/>
      <c r="O229" s="93"/>
      <c r="P229" s="93"/>
      <c r="Q229" s="93"/>
      <c r="R229" s="93"/>
      <c r="S229" s="93"/>
      <c r="T229" s="94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7" t="s">
        <v>160</v>
      </c>
      <c r="AU229" s="17" t="s">
        <v>88</v>
      </c>
    </row>
    <row r="230" s="2" customFormat="1">
      <c r="A230" s="40"/>
      <c r="B230" s="41"/>
      <c r="C230" s="42"/>
      <c r="D230" s="262" t="s">
        <v>162</v>
      </c>
      <c r="E230" s="42"/>
      <c r="F230" s="263" t="s">
        <v>737</v>
      </c>
      <c r="G230" s="42"/>
      <c r="H230" s="42"/>
      <c r="I230" s="214"/>
      <c r="J230" s="42"/>
      <c r="K230" s="42"/>
      <c r="L230" s="43"/>
      <c r="M230" s="260"/>
      <c r="N230" s="261"/>
      <c r="O230" s="93"/>
      <c r="P230" s="93"/>
      <c r="Q230" s="93"/>
      <c r="R230" s="93"/>
      <c r="S230" s="93"/>
      <c r="T230" s="94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7" t="s">
        <v>162</v>
      </c>
      <c r="AU230" s="17" t="s">
        <v>88</v>
      </c>
    </row>
    <row r="231" s="13" customFormat="1">
      <c r="A231" s="13"/>
      <c r="B231" s="275"/>
      <c r="C231" s="276"/>
      <c r="D231" s="258" t="s">
        <v>169</v>
      </c>
      <c r="E231" s="276"/>
      <c r="F231" s="277" t="s">
        <v>738</v>
      </c>
      <c r="G231" s="276"/>
      <c r="H231" s="278">
        <v>503.25</v>
      </c>
      <c r="I231" s="279"/>
      <c r="J231" s="276"/>
      <c r="K231" s="276"/>
      <c r="L231" s="280"/>
      <c r="M231" s="281"/>
      <c r="N231" s="282"/>
      <c r="O231" s="282"/>
      <c r="P231" s="282"/>
      <c r="Q231" s="282"/>
      <c r="R231" s="282"/>
      <c r="S231" s="282"/>
      <c r="T231" s="28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84" t="s">
        <v>169</v>
      </c>
      <c r="AU231" s="284" t="s">
        <v>88</v>
      </c>
      <c r="AV231" s="13" t="s">
        <v>88</v>
      </c>
      <c r="AW231" s="13" t="s">
        <v>4</v>
      </c>
      <c r="AX231" s="13" t="s">
        <v>86</v>
      </c>
      <c r="AY231" s="284" t="s">
        <v>151</v>
      </c>
    </row>
    <row r="232" s="2" customFormat="1" ht="33" customHeight="1">
      <c r="A232" s="40"/>
      <c r="B232" s="41"/>
      <c r="C232" s="245" t="s">
        <v>267</v>
      </c>
      <c r="D232" s="245" t="s">
        <v>154</v>
      </c>
      <c r="E232" s="246" t="s">
        <v>739</v>
      </c>
      <c r="F232" s="247" t="s">
        <v>740</v>
      </c>
      <c r="G232" s="248" t="s">
        <v>185</v>
      </c>
      <c r="H232" s="249">
        <v>33.549999999999997</v>
      </c>
      <c r="I232" s="250"/>
      <c r="J232" s="251">
        <f>ROUND(I232*H232,2)</f>
        <v>0</v>
      </c>
      <c r="K232" s="252"/>
      <c r="L232" s="43"/>
      <c r="M232" s="253" t="s">
        <v>1</v>
      </c>
      <c r="N232" s="254" t="s">
        <v>43</v>
      </c>
      <c r="O232" s="93"/>
      <c r="P232" s="255">
        <f>O232*H232</f>
        <v>0</v>
      </c>
      <c r="Q232" s="255">
        <v>0</v>
      </c>
      <c r="R232" s="255">
        <f>Q232*H232</f>
        <v>0</v>
      </c>
      <c r="S232" s="255">
        <v>0</v>
      </c>
      <c r="T232" s="25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57" t="s">
        <v>178</v>
      </c>
      <c r="AT232" s="257" t="s">
        <v>154</v>
      </c>
      <c r="AU232" s="257" t="s">
        <v>88</v>
      </c>
      <c r="AY232" s="17" t="s">
        <v>151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7" t="s">
        <v>86</v>
      </c>
      <c r="BK232" s="145">
        <f>ROUND(I232*H232,2)</f>
        <v>0</v>
      </c>
      <c r="BL232" s="17" t="s">
        <v>178</v>
      </c>
      <c r="BM232" s="257" t="s">
        <v>741</v>
      </c>
    </row>
    <row r="233" s="2" customFormat="1">
      <c r="A233" s="40"/>
      <c r="B233" s="41"/>
      <c r="C233" s="42"/>
      <c r="D233" s="258" t="s">
        <v>160</v>
      </c>
      <c r="E233" s="42"/>
      <c r="F233" s="259" t="s">
        <v>742</v>
      </c>
      <c r="G233" s="42"/>
      <c r="H233" s="42"/>
      <c r="I233" s="214"/>
      <c r="J233" s="42"/>
      <c r="K233" s="42"/>
      <c r="L233" s="43"/>
      <c r="M233" s="260"/>
      <c r="N233" s="261"/>
      <c r="O233" s="93"/>
      <c r="P233" s="93"/>
      <c r="Q233" s="93"/>
      <c r="R233" s="93"/>
      <c r="S233" s="93"/>
      <c r="T233" s="94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7" t="s">
        <v>160</v>
      </c>
      <c r="AU233" s="17" t="s">
        <v>88</v>
      </c>
    </row>
    <row r="234" s="2" customFormat="1">
      <c r="A234" s="40"/>
      <c r="B234" s="41"/>
      <c r="C234" s="42"/>
      <c r="D234" s="262" t="s">
        <v>162</v>
      </c>
      <c r="E234" s="42"/>
      <c r="F234" s="263" t="s">
        <v>743</v>
      </c>
      <c r="G234" s="42"/>
      <c r="H234" s="42"/>
      <c r="I234" s="214"/>
      <c r="J234" s="42"/>
      <c r="K234" s="42"/>
      <c r="L234" s="43"/>
      <c r="M234" s="260"/>
      <c r="N234" s="261"/>
      <c r="O234" s="93"/>
      <c r="P234" s="93"/>
      <c r="Q234" s="93"/>
      <c r="R234" s="93"/>
      <c r="S234" s="93"/>
      <c r="T234" s="94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7" t="s">
        <v>162</v>
      </c>
      <c r="AU234" s="17" t="s">
        <v>88</v>
      </c>
    </row>
    <row r="235" s="2" customFormat="1" ht="37.8" customHeight="1">
      <c r="A235" s="40"/>
      <c r="B235" s="41"/>
      <c r="C235" s="245" t="s">
        <v>262</v>
      </c>
      <c r="D235" s="245" t="s">
        <v>154</v>
      </c>
      <c r="E235" s="246" t="s">
        <v>744</v>
      </c>
      <c r="F235" s="247" t="s">
        <v>745</v>
      </c>
      <c r="G235" s="248" t="s">
        <v>185</v>
      </c>
      <c r="H235" s="249">
        <v>12.9</v>
      </c>
      <c r="I235" s="250"/>
      <c r="J235" s="251">
        <f>ROUND(I235*H235,2)</f>
        <v>0</v>
      </c>
      <c r="K235" s="252"/>
      <c r="L235" s="43"/>
      <c r="M235" s="253" t="s">
        <v>1</v>
      </c>
      <c r="N235" s="254" t="s">
        <v>43</v>
      </c>
      <c r="O235" s="93"/>
      <c r="P235" s="255">
        <f>O235*H235</f>
        <v>0</v>
      </c>
      <c r="Q235" s="255">
        <v>0</v>
      </c>
      <c r="R235" s="255">
        <f>Q235*H235</f>
        <v>0</v>
      </c>
      <c r="S235" s="255">
        <v>0</v>
      </c>
      <c r="T235" s="25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57" t="s">
        <v>178</v>
      </c>
      <c r="AT235" s="257" t="s">
        <v>154</v>
      </c>
      <c r="AU235" s="257" t="s">
        <v>88</v>
      </c>
      <c r="AY235" s="17" t="s">
        <v>151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7" t="s">
        <v>86</v>
      </c>
      <c r="BK235" s="145">
        <f>ROUND(I235*H235,2)</f>
        <v>0</v>
      </c>
      <c r="BL235" s="17" t="s">
        <v>178</v>
      </c>
      <c r="BM235" s="257" t="s">
        <v>746</v>
      </c>
    </row>
    <row r="236" s="2" customFormat="1">
      <c r="A236" s="40"/>
      <c r="B236" s="41"/>
      <c r="C236" s="42"/>
      <c r="D236" s="258" t="s">
        <v>160</v>
      </c>
      <c r="E236" s="42"/>
      <c r="F236" s="259" t="s">
        <v>747</v>
      </c>
      <c r="G236" s="42"/>
      <c r="H236" s="42"/>
      <c r="I236" s="214"/>
      <c r="J236" s="42"/>
      <c r="K236" s="42"/>
      <c r="L236" s="43"/>
      <c r="M236" s="260"/>
      <c r="N236" s="261"/>
      <c r="O236" s="93"/>
      <c r="P236" s="93"/>
      <c r="Q236" s="93"/>
      <c r="R236" s="93"/>
      <c r="S236" s="93"/>
      <c r="T236" s="94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7" t="s">
        <v>160</v>
      </c>
      <c r="AU236" s="17" t="s">
        <v>88</v>
      </c>
    </row>
    <row r="237" s="2" customFormat="1">
      <c r="A237" s="40"/>
      <c r="B237" s="41"/>
      <c r="C237" s="42"/>
      <c r="D237" s="262" t="s">
        <v>162</v>
      </c>
      <c r="E237" s="42"/>
      <c r="F237" s="263" t="s">
        <v>748</v>
      </c>
      <c r="G237" s="42"/>
      <c r="H237" s="42"/>
      <c r="I237" s="214"/>
      <c r="J237" s="42"/>
      <c r="K237" s="42"/>
      <c r="L237" s="43"/>
      <c r="M237" s="260"/>
      <c r="N237" s="261"/>
      <c r="O237" s="93"/>
      <c r="P237" s="93"/>
      <c r="Q237" s="93"/>
      <c r="R237" s="93"/>
      <c r="S237" s="93"/>
      <c r="T237" s="94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7" t="s">
        <v>162</v>
      </c>
      <c r="AU237" s="17" t="s">
        <v>88</v>
      </c>
    </row>
    <row r="238" s="2" customFormat="1" ht="44.25" customHeight="1">
      <c r="A238" s="40"/>
      <c r="B238" s="41"/>
      <c r="C238" s="245" t="s">
        <v>239</v>
      </c>
      <c r="D238" s="245" t="s">
        <v>154</v>
      </c>
      <c r="E238" s="246" t="s">
        <v>749</v>
      </c>
      <c r="F238" s="247" t="s">
        <v>750</v>
      </c>
      <c r="G238" s="248" t="s">
        <v>185</v>
      </c>
      <c r="H238" s="249">
        <v>77.625</v>
      </c>
      <c r="I238" s="250"/>
      <c r="J238" s="251">
        <f>ROUND(I238*H238,2)</f>
        <v>0</v>
      </c>
      <c r="K238" s="252"/>
      <c r="L238" s="43"/>
      <c r="M238" s="253" t="s">
        <v>1</v>
      </c>
      <c r="N238" s="254" t="s">
        <v>43</v>
      </c>
      <c r="O238" s="93"/>
      <c r="P238" s="255">
        <f>O238*H238</f>
        <v>0</v>
      </c>
      <c r="Q238" s="255">
        <v>0</v>
      </c>
      <c r="R238" s="255">
        <f>Q238*H238</f>
        <v>0</v>
      </c>
      <c r="S238" s="255">
        <v>0</v>
      </c>
      <c r="T238" s="25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57" t="s">
        <v>178</v>
      </c>
      <c r="AT238" s="257" t="s">
        <v>154</v>
      </c>
      <c r="AU238" s="257" t="s">
        <v>88</v>
      </c>
      <c r="AY238" s="17" t="s">
        <v>151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7" t="s">
        <v>86</v>
      </c>
      <c r="BK238" s="145">
        <f>ROUND(I238*H238,2)</f>
        <v>0</v>
      </c>
      <c r="BL238" s="17" t="s">
        <v>178</v>
      </c>
      <c r="BM238" s="257" t="s">
        <v>751</v>
      </c>
    </row>
    <row r="239" s="2" customFormat="1">
      <c r="A239" s="40"/>
      <c r="B239" s="41"/>
      <c r="C239" s="42"/>
      <c r="D239" s="258" t="s">
        <v>160</v>
      </c>
      <c r="E239" s="42"/>
      <c r="F239" s="259" t="s">
        <v>750</v>
      </c>
      <c r="G239" s="42"/>
      <c r="H239" s="42"/>
      <c r="I239" s="214"/>
      <c r="J239" s="42"/>
      <c r="K239" s="42"/>
      <c r="L239" s="43"/>
      <c r="M239" s="260"/>
      <c r="N239" s="261"/>
      <c r="O239" s="93"/>
      <c r="P239" s="93"/>
      <c r="Q239" s="93"/>
      <c r="R239" s="93"/>
      <c r="S239" s="93"/>
      <c r="T239" s="94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7" t="s">
        <v>160</v>
      </c>
      <c r="AU239" s="17" t="s">
        <v>88</v>
      </c>
    </row>
    <row r="240" s="2" customFormat="1">
      <c r="A240" s="40"/>
      <c r="B240" s="41"/>
      <c r="C240" s="42"/>
      <c r="D240" s="262" t="s">
        <v>162</v>
      </c>
      <c r="E240" s="42"/>
      <c r="F240" s="263" t="s">
        <v>752</v>
      </c>
      <c r="G240" s="42"/>
      <c r="H240" s="42"/>
      <c r="I240" s="214"/>
      <c r="J240" s="42"/>
      <c r="K240" s="42"/>
      <c r="L240" s="43"/>
      <c r="M240" s="260"/>
      <c r="N240" s="261"/>
      <c r="O240" s="93"/>
      <c r="P240" s="93"/>
      <c r="Q240" s="93"/>
      <c r="R240" s="93"/>
      <c r="S240" s="93"/>
      <c r="T240" s="94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7" t="s">
        <v>162</v>
      </c>
      <c r="AU240" s="17" t="s">
        <v>88</v>
      </c>
    </row>
    <row r="241" s="12" customFormat="1" ht="25.92" customHeight="1">
      <c r="A241" s="12"/>
      <c r="B241" s="229"/>
      <c r="C241" s="230"/>
      <c r="D241" s="231" t="s">
        <v>77</v>
      </c>
      <c r="E241" s="232" t="s">
        <v>149</v>
      </c>
      <c r="F241" s="232" t="s">
        <v>150</v>
      </c>
      <c r="G241" s="230"/>
      <c r="H241" s="230"/>
      <c r="I241" s="233"/>
      <c r="J241" s="234">
        <f>BK241</f>
        <v>0</v>
      </c>
      <c r="K241" s="230"/>
      <c r="L241" s="235"/>
      <c r="M241" s="236"/>
      <c r="N241" s="237"/>
      <c r="O241" s="237"/>
      <c r="P241" s="238">
        <f>P242</f>
        <v>0</v>
      </c>
      <c r="Q241" s="237"/>
      <c r="R241" s="238">
        <f>R242</f>
        <v>0.0094999999999999998</v>
      </c>
      <c r="S241" s="237"/>
      <c r="T241" s="239">
        <f>T242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40" t="s">
        <v>88</v>
      </c>
      <c r="AT241" s="241" t="s">
        <v>77</v>
      </c>
      <c r="AU241" s="241" t="s">
        <v>78</v>
      </c>
      <c r="AY241" s="240" t="s">
        <v>151</v>
      </c>
      <c r="BK241" s="242">
        <f>BK242</f>
        <v>0</v>
      </c>
    </row>
    <row r="242" s="12" customFormat="1" ht="22.8" customHeight="1">
      <c r="A242" s="12"/>
      <c r="B242" s="229"/>
      <c r="C242" s="230"/>
      <c r="D242" s="231" t="s">
        <v>77</v>
      </c>
      <c r="E242" s="243" t="s">
        <v>753</v>
      </c>
      <c r="F242" s="243" t="s">
        <v>754</v>
      </c>
      <c r="G242" s="230"/>
      <c r="H242" s="230"/>
      <c r="I242" s="233"/>
      <c r="J242" s="244">
        <f>BK242</f>
        <v>0</v>
      </c>
      <c r="K242" s="230"/>
      <c r="L242" s="235"/>
      <c r="M242" s="236"/>
      <c r="N242" s="237"/>
      <c r="O242" s="237"/>
      <c r="P242" s="238">
        <f>SUM(P243:P260)</f>
        <v>0</v>
      </c>
      <c r="Q242" s="237"/>
      <c r="R242" s="238">
        <f>SUM(R243:R260)</f>
        <v>0.0094999999999999998</v>
      </c>
      <c r="S242" s="237"/>
      <c r="T242" s="239">
        <f>SUM(T243:T260)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40" t="s">
        <v>88</v>
      </c>
      <c r="AT242" s="241" t="s">
        <v>77</v>
      </c>
      <c r="AU242" s="241" t="s">
        <v>86</v>
      </c>
      <c r="AY242" s="240" t="s">
        <v>151</v>
      </c>
      <c r="BK242" s="242">
        <f>SUM(BK243:BK260)</f>
        <v>0</v>
      </c>
    </row>
    <row r="243" s="2" customFormat="1" ht="24.15" customHeight="1">
      <c r="A243" s="40"/>
      <c r="B243" s="41"/>
      <c r="C243" s="245" t="s">
        <v>338</v>
      </c>
      <c r="D243" s="245" t="s">
        <v>154</v>
      </c>
      <c r="E243" s="246" t="s">
        <v>755</v>
      </c>
      <c r="F243" s="247" t="s">
        <v>756</v>
      </c>
      <c r="G243" s="248" t="s">
        <v>609</v>
      </c>
      <c r="H243" s="249">
        <v>1</v>
      </c>
      <c r="I243" s="250"/>
      <c r="J243" s="251">
        <f>ROUND(I243*H243,2)</f>
        <v>0</v>
      </c>
      <c r="K243" s="252"/>
      <c r="L243" s="43"/>
      <c r="M243" s="253" t="s">
        <v>1</v>
      </c>
      <c r="N243" s="254" t="s">
        <v>43</v>
      </c>
      <c r="O243" s="93"/>
      <c r="P243" s="255">
        <f>O243*H243</f>
        <v>0</v>
      </c>
      <c r="Q243" s="255">
        <v>0</v>
      </c>
      <c r="R243" s="255">
        <f>Q243*H243</f>
        <v>0</v>
      </c>
      <c r="S243" s="255">
        <v>0</v>
      </c>
      <c r="T243" s="25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57" t="s">
        <v>158</v>
      </c>
      <c r="AT243" s="257" t="s">
        <v>154</v>
      </c>
      <c r="AU243" s="257" t="s">
        <v>88</v>
      </c>
      <c r="AY243" s="17" t="s">
        <v>151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7" t="s">
        <v>86</v>
      </c>
      <c r="BK243" s="145">
        <f>ROUND(I243*H243,2)</f>
        <v>0</v>
      </c>
      <c r="BL243" s="17" t="s">
        <v>158</v>
      </c>
      <c r="BM243" s="257" t="s">
        <v>757</v>
      </c>
    </row>
    <row r="244" s="2" customFormat="1">
      <c r="A244" s="40"/>
      <c r="B244" s="41"/>
      <c r="C244" s="42"/>
      <c r="D244" s="258" t="s">
        <v>160</v>
      </c>
      <c r="E244" s="42"/>
      <c r="F244" s="259" t="s">
        <v>758</v>
      </c>
      <c r="G244" s="42"/>
      <c r="H244" s="42"/>
      <c r="I244" s="214"/>
      <c r="J244" s="42"/>
      <c r="K244" s="42"/>
      <c r="L244" s="43"/>
      <c r="M244" s="260"/>
      <c r="N244" s="261"/>
      <c r="O244" s="93"/>
      <c r="P244" s="93"/>
      <c r="Q244" s="93"/>
      <c r="R244" s="93"/>
      <c r="S244" s="93"/>
      <c r="T244" s="94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7" t="s">
        <v>160</v>
      </c>
      <c r="AU244" s="17" t="s">
        <v>88</v>
      </c>
    </row>
    <row r="245" s="2" customFormat="1">
      <c r="A245" s="40"/>
      <c r="B245" s="41"/>
      <c r="C245" s="42"/>
      <c r="D245" s="262" t="s">
        <v>162</v>
      </c>
      <c r="E245" s="42"/>
      <c r="F245" s="263" t="s">
        <v>759</v>
      </c>
      <c r="G245" s="42"/>
      <c r="H245" s="42"/>
      <c r="I245" s="214"/>
      <c r="J245" s="42"/>
      <c r="K245" s="42"/>
      <c r="L245" s="43"/>
      <c r="M245" s="260"/>
      <c r="N245" s="261"/>
      <c r="O245" s="93"/>
      <c r="P245" s="93"/>
      <c r="Q245" s="93"/>
      <c r="R245" s="93"/>
      <c r="S245" s="93"/>
      <c r="T245" s="94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7" t="s">
        <v>162</v>
      </c>
      <c r="AU245" s="17" t="s">
        <v>88</v>
      </c>
    </row>
    <row r="246" s="2" customFormat="1" ht="24.15" customHeight="1">
      <c r="A246" s="40"/>
      <c r="B246" s="41"/>
      <c r="C246" s="245" t="s">
        <v>342</v>
      </c>
      <c r="D246" s="245" t="s">
        <v>154</v>
      </c>
      <c r="E246" s="246" t="s">
        <v>760</v>
      </c>
      <c r="F246" s="247" t="s">
        <v>761</v>
      </c>
      <c r="G246" s="248" t="s">
        <v>609</v>
      </c>
      <c r="H246" s="249">
        <v>1</v>
      </c>
      <c r="I246" s="250"/>
      <c r="J246" s="251">
        <f>ROUND(I246*H246,2)</f>
        <v>0</v>
      </c>
      <c r="K246" s="252"/>
      <c r="L246" s="43"/>
      <c r="M246" s="253" t="s">
        <v>1</v>
      </c>
      <c r="N246" s="254" t="s">
        <v>43</v>
      </c>
      <c r="O246" s="93"/>
      <c r="P246" s="255">
        <f>O246*H246</f>
        <v>0</v>
      </c>
      <c r="Q246" s="255">
        <v>0</v>
      </c>
      <c r="R246" s="255">
        <f>Q246*H246</f>
        <v>0</v>
      </c>
      <c r="S246" s="255">
        <v>0</v>
      </c>
      <c r="T246" s="25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57" t="s">
        <v>158</v>
      </c>
      <c r="AT246" s="257" t="s">
        <v>154</v>
      </c>
      <c r="AU246" s="257" t="s">
        <v>88</v>
      </c>
      <c r="AY246" s="17" t="s">
        <v>151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7" t="s">
        <v>86</v>
      </c>
      <c r="BK246" s="145">
        <f>ROUND(I246*H246,2)</f>
        <v>0</v>
      </c>
      <c r="BL246" s="17" t="s">
        <v>158</v>
      </c>
      <c r="BM246" s="257" t="s">
        <v>762</v>
      </c>
    </row>
    <row r="247" s="2" customFormat="1">
      <c r="A247" s="40"/>
      <c r="B247" s="41"/>
      <c r="C247" s="42"/>
      <c r="D247" s="258" t="s">
        <v>160</v>
      </c>
      <c r="E247" s="42"/>
      <c r="F247" s="259" t="s">
        <v>763</v>
      </c>
      <c r="G247" s="42"/>
      <c r="H247" s="42"/>
      <c r="I247" s="214"/>
      <c r="J247" s="42"/>
      <c r="K247" s="42"/>
      <c r="L247" s="43"/>
      <c r="M247" s="260"/>
      <c r="N247" s="261"/>
      <c r="O247" s="93"/>
      <c r="P247" s="93"/>
      <c r="Q247" s="93"/>
      <c r="R247" s="93"/>
      <c r="S247" s="93"/>
      <c r="T247" s="94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7" t="s">
        <v>160</v>
      </c>
      <c r="AU247" s="17" t="s">
        <v>88</v>
      </c>
    </row>
    <row r="248" s="2" customFormat="1">
      <c r="A248" s="40"/>
      <c r="B248" s="41"/>
      <c r="C248" s="42"/>
      <c r="D248" s="262" t="s">
        <v>162</v>
      </c>
      <c r="E248" s="42"/>
      <c r="F248" s="263" t="s">
        <v>764</v>
      </c>
      <c r="G248" s="42"/>
      <c r="H248" s="42"/>
      <c r="I248" s="214"/>
      <c r="J248" s="42"/>
      <c r="K248" s="42"/>
      <c r="L248" s="43"/>
      <c r="M248" s="260"/>
      <c r="N248" s="261"/>
      <c r="O248" s="93"/>
      <c r="P248" s="93"/>
      <c r="Q248" s="93"/>
      <c r="R248" s="93"/>
      <c r="S248" s="93"/>
      <c r="T248" s="94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7" t="s">
        <v>162</v>
      </c>
      <c r="AU248" s="17" t="s">
        <v>88</v>
      </c>
    </row>
    <row r="249" s="2" customFormat="1" ht="24.15" customHeight="1">
      <c r="A249" s="40"/>
      <c r="B249" s="41"/>
      <c r="C249" s="264" t="s">
        <v>346</v>
      </c>
      <c r="D249" s="264" t="s">
        <v>164</v>
      </c>
      <c r="E249" s="265" t="s">
        <v>765</v>
      </c>
      <c r="F249" s="266" t="s">
        <v>766</v>
      </c>
      <c r="G249" s="267" t="s">
        <v>679</v>
      </c>
      <c r="H249" s="268">
        <v>1.5</v>
      </c>
      <c r="I249" s="269"/>
      <c r="J249" s="270">
        <f>ROUND(I249*H249,2)</f>
        <v>0</v>
      </c>
      <c r="K249" s="271"/>
      <c r="L249" s="272"/>
      <c r="M249" s="273" t="s">
        <v>1</v>
      </c>
      <c r="N249" s="274" t="s">
        <v>43</v>
      </c>
      <c r="O249" s="93"/>
      <c r="P249" s="255">
        <f>O249*H249</f>
        <v>0</v>
      </c>
      <c r="Q249" s="255">
        <v>0.001</v>
      </c>
      <c r="R249" s="255">
        <f>Q249*H249</f>
        <v>0.0015</v>
      </c>
      <c r="S249" s="255">
        <v>0</v>
      </c>
      <c r="T249" s="25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57" t="s">
        <v>167</v>
      </c>
      <c r="AT249" s="257" t="s">
        <v>164</v>
      </c>
      <c r="AU249" s="257" t="s">
        <v>88</v>
      </c>
      <c r="AY249" s="17" t="s">
        <v>151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7" t="s">
        <v>86</v>
      </c>
      <c r="BK249" s="145">
        <f>ROUND(I249*H249,2)</f>
        <v>0</v>
      </c>
      <c r="BL249" s="17" t="s">
        <v>158</v>
      </c>
      <c r="BM249" s="257" t="s">
        <v>767</v>
      </c>
    </row>
    <row r="250" s="2" customFormat="1">
      <c r="A250" s="40"/>
      <c r="B250" s="41"/>
      <c r="C250" s="42"/>
      <c r="D250" s="258" t="s">
        <v>160</v>
      </c>
      <c r="E250" s="42"/>
      <c r="F250" s="259" t="s">
        <v>766</v>
      </c>
      <c r="G250" s="42"/>
      <c r="H250" s="42"/>
      <c r="I250" s="214"/>
      <c r="J250" s="42"/>
      <c r="K250" s="42"/>
      <c r="L250" s="43"/>
      <c r="M250" s="260"/>
      <c r="N250" s="261"/>
      <c r="O250" s="93"/>
      <c r="P250" s="93"/>
      <c r="Q250" s="93"/>
      <c r="R250" s="93"/>
      <c r="S250" s="93"/>
      <c r="T250" s="94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7" t="s">
        <v>160</v>
      </c>
      <c r="AU250" s="17" t="s">
        <v>88</v>
      </c>
    </row>
    <row r="251" s="13" customFormat="1">
      <c r="A251" s="13"/>
      <c r="B251" s="275"/>
      <c r="C251" s="276"/>
      <c r="D251" s="258" t="s">
        <v>169</v>
      </c>
      <c r="E251" s="285" t="s">
        <v>1</v>
      </c>
      <c r="F251" s="277" t="s">
        <v>768</v>
      </c>
      <c r="G251" s="276"/>
      <c r="H251" s="278">
        <v>1.5</v>
      </c>
      <c r="I251" s="279"/>
      <c r="J251" s="276"/>
      <c r="K251" s="276"/>
      <c r="L251" s="280"/>
      <c r="M251" s="281"/>
      <c r="N251" s="282"/>
      <c r="O251" s="282"/>
      <c r="P251" s="282"/>
      <c r="Q251" s="282"/>
      <c r="R251" s="282"/>
      <c r="S251" s="282"/>
      <c r="T251" s="28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84" t="s">
        <v>169</v>
      </c>
      <c r="AU251" s="284" t="s">
        <v>88</v>
      </c>
      <c r="AV251" s="13" t="s">
        <v>88</v>
      </c>
      <c r="AW251" s="13" t="s">
        <v>32</v>
      </c>
      <c r="AX251" s="13" t="s">
        <v>86</v>
      </c>
      <c r="AY251" s="284" t="s">
        <v>151</v>
      </c>
    </row>
    <row r="252" s="2" customFormat="1" ht="16.5" customHeight="1">
      <c r="A252" s="40"/>
      <c r="B252" s="41"/>
      <c r="C252" s="245" t="s">
        <v>167</v>
      </c>
      <c r="D252" s="245" t="s">
        <v>154</v>
      </c>
      <c r="E252" s="246" t="s">
        <v>769</v>
      </c>
      <c r="F252" s="247" t="s">
        <v>770</v>
      </c>
      <c r="G252" s="248" t="s">
        <v>609</v>
      </c>
      <c r="H252" s="249">
        <v>1</v>
      </c>
      <c r="I252" s="250"/>
      <c r="J252" s="251">
        <f>ROUND(I252*H252,2)</f>
        <v>0</v>
      </c>
      <c r="K252" s="252"/>
      <c r="L252" s="43"/>
      <c r="M252" s="253" t="s">
        <v>1</v>
      </c>
      <c r="N252" s="254" t="s">
        <v>43</v>
      </c>
      <c r="O252" s="93"/>
      <c r="P252" s="255">
        <f>O252*H252</f>
        <v>0</v>
      </c>
      <c r="Q252" s="255">
        <v>0</v>
      </c>
      <c r="R252" s="255">
        <f>Q252*H252</f>
        <v>0</v>
      </c>
      <c r="S252" s="255">
        <v>0</v>
      </c>
      <c r="T252" s="25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57" t="s">
        <v>158</v>
      </c>
      <c r="AT252" s="257" t="s">
        <v>154</v>
      </c>
      <c r="AU252" s="257" t="s">
        <v>88</v>
      </c>
      <c r="AY252" s="17" t="s">
        <v>151</v>
      </c>
      <c r="BE252" s="145">
        <f>IF(N252="základní",J252,0)</f>
        <v>0</v>
      </c>
      <c r="BF252" s="145">
        <f>IF(N252="snížená",J252,0)</f>
        <v>0</v>
      </c>
      <c r="BG252" s="145">
        <f>IF(N252="zákl. přenesená",J252,0)</f>
        <v>0</v>
      </c>
      <c r="BH252" s="145">
        <f>IF(N252="sníž. přenesená",J252,0)</f>
        <v>0</v>
      </c>
      <c r="BI252" s="145">
        <f>IF(N252="nulová",J252,0)</f>
        <v>0</v>
      </c>
      <c r="BJ252" s="17" t="s">
        <v>86</v>
      </c>
      <c r="BK252" s="145">
        <f>ROUND(I252*H252,2)</f>
        <v>0</v>
      </c>
      <c r="BL252" s="17" t="s">
        <v>158</v>
      </c>
      <c r="BM252" s="257" t="s">
        <v>771</v>
      </c>
    </row>
    <row r="253" s="2" customFormat="1">
      <c r="A253" s="40"/>
      <c r="B253" s="41"/>
      <c r="C253" s="42"/>
      <c r="D253" s="258" t="s">
        <v>160</v>
      </c>
      <c r="E253" s="42"/>
      <c r="F253" s="259" t="s">
        <v>772</v>
      </c>
      <c r="G253" s="42"/>
      <c r="H253" s="42"/>
      <c r="I253" s="214"/>
      <c r="J253" s="42"/>
      <c r="K253" s="42"/>
      <c r="L253" s="43"/>
      <c r="M253" s="260"/>
      <c r="N253" s="261"/>
      <c r="O253" s="93"/>
      <c r="P253" s="93"/>
      <c r="Q253" s="93"/>
      <c r="R253" s="93"/>
      <c r="S253" s="93"/>
      <c r="T253" s="94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7" t="s">
        <v>160</v>
      </c>
      <c r="AU253" s="17" t="s">
        <v>88</v>
      </c>
    </row>
    <row r="254" s="2" customFormat="1">
      <c r="A254" s="40"/>
      <c r="B254" s="41"/>
      <c r="C254" s="42"/>
      <c r="D254" s="262" t="s">
        <v>162</v>
      </c>
      <c r="E254" s="42"/>
      <c r="F254" s="263" t="s">
        <v>773</v>
      </c>
      <c r="G254" s="42"/>
      <c r="H254" s="42"/>
      <c r="I254" s="214"/>
      <c r="J254" s="42"/>
      <c r="K254" s="42"/>
      <c r="L254" s="43"/>
      <c r="M254" s="260"/>
      <c r="N254" s="261"/>
      <c r="O254" s="93"/>
      <c r="P254" s="93"/>
      <c r="Q254" s="93"/>
      <c r="R254" s="93"/>
      <c r="S254" s="93"/>
      <c r="T254" s="94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7" t="s">
        <v>162</v>
      </c>
      <c r="AU254" s="17" t="s">
        <v>88</v>
      </c>
    </row>
    <row r="255" s="2" customFormat="1" ht="21.75" customHeight="1">
      <c r="A255" s="40"/>
      <c r="B255" s="41"/>
      <c r="C255" s="264" t="s">
        <v>334</v>
      </c>
      <c r="D255" s="264" t="s">
        <v>164</v>
      </c>
      <c r="E255" s="265" t="s">
        <v>774</v>
      </c>
      <c r="F255" s="266" t="s">
        <v>775</v>
      </c>
      <c r="G255" s="267" t="s">
        <v>679</v>
      </c>
      <c r="H255" s="268">
        <v>8</v>
      </c>
      <c r="I255" s="269"/>
      <c r="J255" s="270">
        <f>ROUND(I255*H255,2)</f>
        <v>0</v>
      </c>
      <c r="K255" s="271"/>
      <c r="L255" s="272"/>
      <c r="M255" s="273" t="s">
        <v>1</v>
      </c>
      <c r="N255" s="274" t="s">
        <v>43</v>
      </c>
      <c r="O255" s="93"/>
      <c r="P255" s="255">
        <f>O255*H255</f>
        <v>0</v>
      </c>
      <c r="Q255" s="255">
        <v>0.001</v>
      </c>
      <c r="R255" s="255">
        <f>Q255*H255</f>
        <v>0.0080000000000000002</v>
      </c>
      <c r="S255" s="255">
        <v>0</v>
      </c>
      <c r="T255" s="25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57" t="s">
        <v>167</v>
      </c>
      <c r="AT255" s="257" t="s">
        <v>164</v>
      </c>
      <c r="AU255" s="257" t="s">
        <v>88</v>
      </c>
      <c r="AY255" s="17" t="s">
        <v>151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7" t="s">
        <v>86</v>
      </c>
      <c r="BK255" s="145">
        <f>ROUND(I255*H255,2)</f>
        <v>0</v>
      </c>
      <c r="BL255" s="17" t="s">
        <v>158</v>
      </c>
      <c r="BM255" s="257" t="s">
        <v>776</v>
      </c>
    </row>
    <row r="256" s="2" customFormat="1">
      <c r="A256" s="40"/>
      <c r="B256" s="41"/>
      <c r="C256" s="42"/>
      <c r="D256" s="258" t="s">
        <v>160</v>
      </c>
      <c r="E256" s="42"/>
      <c r="F256" s="259" t="s">
        <v>775</v>
      </c>
      <c r="G256" s="42"/>
      <c r="H256" s="42"/>
      <c r="I256" s="214"/>
      <c r="J256" s="42"/>
      <c r="K256" s="42"/>
      <c r="L256" s="43"/>
      <c r="M256" s="260"/>
      <c r="N256" s="261"/>
      <c r="O256" s="93"/>
      <c r="P256" s="93"/>
      <c r="Q256" s="93"/>
      <c r="R256" s="93"/>
      <c r="S256" s="93"/>
      <c r="T256" s="94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7" t="s">
        <v>160</v>
      </c>
      <c r="AU256" s="17" t="s">
        <v>88</v>
      </c>
    </row>
    <row r="257" s="13" customFormat="1">
      <c r="A257" s="13"/>
      <c r="B257" s="275"/>
      <c r="C257" s="276"/>
      <c r="D257" s="258" t="s">
        <v>169</v>
      </c>
      <c r="E257" s="285" t="s">
        <v>1</v>
      </c>
      <c r="F257" s="277" t="s">
        <v>777</v>
      </c>
      <c r="G257" s="276"/>
      <c r="H257" s="278">
        <v>8</v>
      </c>
      <c r="I257" s="279"/>
      <c r="J257" s="276"/>
      <c r="K257" s="276"/>
      <c r="L257" s="280"/>
      <c r="M257" s="281"/>
      <c r="N257" s="282"/>
      <c r="O257" s="282"/>
      <c r="P257" s="282"/>
      <c r="Q257" s="282"/>
      <c r="R257" s="282"/>
      <c r="S257" s="282"/>
      <c r="T257" s="28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84" t="s">
        <v>169</v>
      </c>
      <c r="AU257" s="284" t="s">
        <v>88</v>
      </c>
      <c r="AV257" s="13" t="s">
        <v>88</v>
      </c>
      <c r="AW257" s="13" t="s">
        <v>32</v>
      </c>
      <c r="AX257" s="13" t="s">
        <v>86</v>
      </c>
      <c r="AY257" s="284" t="s">
        <v>151</v>
      </c>
    </row>
    <row r="258" s="2" customFormat="1" ht="33" customHeight="1">
      <c r="A258" s="40"/>
      <c r="B258" s="41"/>
      <c r="C258" s="245" t="s">
        <v>351</v>
      </c>
      <c r="D258" s="245" t="s">
        <v>154</v>
      </c>
      <c r="E258" s="246" t="s">
        <v>778</v>
      </c>
      <c r="F258" s="247" t="s">
        <v>779</v>
      </c>
      <c r="G258" s="248" t="s">
        <v>185</v>
      </c>
      <c r="H258" s="249">
        <v>0.01</v>
      </c>
      <c r="I258" s="250"/>
      <c r="J258" s="251">
        <f>ROUND(I258*H258,2)</f>
        <v>0</v>
      </c>
      <c r="K258" s="252"/>
      <c r="L258" s="43"/>
      <c r="M258" s="253" t="s">
        <v>1</v>
      </c>
      <c r="N258" s="254" t="s">
        <v>43</v>
      </c>
      <c r="O258" s="93"/>
      <c r="P258" s="255">
        <f>O258*H258</f>
        <v>0</v>
      </c>
      <c r="Q258" s="255">
        <v>0</v>
      </c>
      <c r="R258" s="255">
        <f>Q258*H258</f>
        <v>0</v>
      </c>
      <c r="S258" s="255">
        <v>0</v>
      </c>
      <c r="T258" s="25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57" t="s">
        <v>158</v>
      </c>
      <c r="AT258" s="257" t="s">
        <v>154</v>
      </c>
      <c r="AU258" s="257" t="s">
        <v>88</v>
      </c>
      <c r="AY258" s="17" t="s">
        <v>151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7" t="s">
        <v>86</v>
      </c>
      <c r="BK258" s="145">
        <f>ROUND(I258*H258,2)</f>
        <v>0</v>
      </c>
      <c r="BL258" s="17" t="s">
        <v>158</v>
      </c>
      <c r="BM258" s="257" t="s">
        <v>780</v>
      </c>
    </row>
    <row r="259" s="2" customFormat="1">
      <c r="A259" s="40"/>
      <c r="B259" s="41"/>
      <c r="C259" s="42"/>
      <c r="D259" s="258" t="s">
        <v>160</v>
      </c>
      <c r="E259" s="42"/>
      <c r="F259" s="259" t="s">
        <v>781</v>
      </c>
      <c r="G259" s="42"/>
      <c r="H259" s="42"/>
      <c r="I259" s="214"/>
      <c r="J259" s="42"/>
      <c r="K259" s="42"/>
      <c r="L259" s="43"/>
      <c r="M259" s="260"/>
      <c r="N259" s="261"/>
      <c r="O259" s="93"/>
      <c r="P259" s="93"/>
      <c r="Q259" s="93"/>
      <c r="R259" s="93"/>
      <c r="S259" s="93"/>
      <c r="T259" s="94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7" t="s">
        <v>160</v>
      </c>
      <c r="AU259" s="17" t="s">
        <v>88</v>
      </c>
    </row>
    <row r="260" s="2" customFormat="1">
      <c r="A260" s="40"/>
      <c r="B260" s="41"/>
      <c r="C260" s="42"/>
      <c r="D260" s="262" t="s">
        <v>162</v>
      </c>
      <c r="E260" s="42"/>
      <c r="F260" s="263" t="s">
        <v>782</v>
      </c>
      <c r="G260" s="42"/>
      <c r="H260" s="42"/>
      <c r="I260" s="214"/>
      <c r="J260" s="42"/>
      <c r="K260" s="42"/>
      <c r="L260" s="43"/>
      <c r="M260" s="260"/>
      <c r="N260" s="261"/>
      <c r="O260" s="93"/>
      <c r="P260" s="93"/>
      <c r="Q260" s="93"/>
      <c r="R260" s="93"/>
      <c r="S260" s="93"/>
      <c r="T260" s="94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7" t="s">
        <v>162</v>
      </c>
      <c r="AU260" s="17" t="s">
        <v>88</v>
      </c>
    </row>
    <row r="261" s="12" customFormat="1" ht="25.92" customHeight="1">
      <c r="A261" s="12"/>
      <c r="B261" s="229"/>
      <c r="C261" s="230"/>
      <c r="D261" s="231" t="s">
        <v>77</v>
      </c>
      <c r="E261" s="232" t="s">
        <v>164</v>
      </c>
      <c r="F261" s="232" t="s">
        <v>216</v>
      </c>
      <c r="G261" s="230"/>
      <c r="H261" s="230"/>
      <c r="I261" s="233"/>
      <c r="J261" s="234">
        <f>BK261</f>
        <v>0</v>
      </c>
      <c r="K261" s="230"/>
      <c r="L261" s="235"/>
      <c r="M261" s="236"/>
      <c r="N261" s="237"/>
      <c r="O261" s="237"/>
      <c r="P261" s="238">
        <f>P262</f>
        <v>0</v>
      </c>
      <c r="Q261" s="237"/>
      <c r="R261" s="238">
        <f>R262</f>
        <v>0</v>
      </c>
      <c r="S261" s="237"/>
      <c r="T261" s="239">
        <f>T262</f>
        <v>10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40" t="s">
        <v>171</v>
      </c>
      <c r="AT261" s="241" t="s">
        <v>77</v>
      </c>
      <c r="AU261" s="241" t="s">
        <v>78</v>
      </c>
      <c r="AY261" s="240" t="s">
        <v>151</v>
      </c>
      <c r="BK261" s="242">
        <f>BK262</f>
        <v>0</v>
      </c>
    </row>
    <row r="262" s="12" customFormat="1" ht="22.8" customHeight="1">
      <c r="A262" s="12"/>
      <c r="B262" s="229"/>
      <c r="C262" s="230"/>
      <c r="D262" s="231" t="s">
        <v>77</v>
      </c>
      <c r="E262" s="243" t="s">
        <v>783</v>
      </c>
      <c r="F262" s="243" t="s">
        <v>784</v>
      </c>
      <c r="G262" s="230"/>
      <c r="H262" s="230"/>
      <c r="I262" s="233"/>
      <c r="J262" s="244">
        <f>BK262</f>
        <v>0</v>
      </c>
      <c r="K262" s="230"/>
      <c r="L262" s="235"/>
      <c r="M262" s="236"/>
      <c r="N262" s="237"/>
      <c r="O262" s="237"/>
      <c r="P262" s="238">
        <f>SUM(P263:P265)</f>
        <v>0</v>
      </c>
      <c r="Q262" s="237"/>
      <c r="R262" s="238">
        <f>SUM(R263:R265)</f>
        <v>0</v>
      </c>
      <c r="S262" s="237"/>
      <c r="T262" s="239">
        <f>SUM(T263:T265)</f>
        <v>10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40" t="s">
        <v>171</v>
      </c>
      <c r="AT262" s="241" t="s">
        <v>77</v>
      </c>
      <c r="AU262" s="241" t="s">
        <v>86</v>
      </c>
      <c r="AY262" s="240" t="s">
        <v>151</v>
      </c>
      <c r="BK262" s="242">
        <f>SUM(BK263:BK265)</f>
        <v>0</v>
      </c>
    </row>
    <row r="263" s="2" customFormat="1" ht="37.8" customHeight="1">
      <c r="A263" s="40"/>
      <c r="B263" s="41"/>
      <c r="C263" s="245" t="s">
        <v>286</v>
      </c>
      <c r="D263" s="245" t="s">
        <v>154</v>
      </c>
      <c r="E263" s="246" t="s">
        <v>785</v>
      </c>
      <c r="F263" s="247" t="s">
        <v>786</v>
      </c>
      <c r="G263" s="248" t="s">
        <v>157</v>
      </c>
      <c r="H263" s="249">
        <v>50</v>
      </c>
      <c r="I263" s="250"/>
      <c r="J263" s="251">
        <f>ROUND(I263*H263,2)</f>
        <v>0</v>
      </c>
      <c r="K263" s="252"/>
      <c r="L263" s="43"/>
      <c r="M263" s="253" t="s">
        <v>1</v>
      </c>
      <c r="N263" s="254" t="s">
        <v>43</v>
      </c>
      <c r="O263" s="93"/>
      <c r="P263" s="255">
        <f>O263*H263</f>
        <v>0</v>
      </c>
      <c r="Q263" s="255">
        <v>0</v>
      </c>
      <c r="R263" s="255">
        <f>Q263*H263</f>
        <v>0</v>
      </c>
      <c r="S263" s="255">
        <v>0.20000000000000001</v>
      </c>
      <c r="T263" s="256">
        <f>S263*H263</f>
        <v>10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57" t="s">
        <v>222</v>
      </c>
      <c r="AT263" s="257" t="s">
        <v>154</v>
      </c>
      <c r="AU263" s="257" t="s">
        <v>88</v>
      </c>
      <c r="AY263" s="17" t="s">
        <v>151</v>
      </c>
      <c r="BE263" s="145">
        <f>IF(N263="základní",J263,0)</f>
        <v>0</v>
      </c>
      <c r="BF263" s="145">
        <f>IF(N263="snížená",J263,0)</f>
        <v>0</v>
      </c>
      <c r="BG263" s="145">
        <f>IF(N263="zákl. přenesená",J263,0)</f>
        <v>0</v>
      </c>
      <c r="BH263" s="145">
        <f>IF(N263="sníž. přenesená",J263,0)</f>
        <v>0</v>
      </c>
      <c r="BI263" s="145">
        <f>IF(N263="nulová",J263,0)</f>
        <v>0</v>
      </c>
      <c r="BJ263" s="17" t="s">
        <v>86</v>
      </c>
      <c r="BK263" s="145">
        <f>ROUND(I263*H263,2)</f>
        <v>0</v>
      </c>
      <c r="BL263" s="17" t="s">
        <v>222</v>
      </c>
      <c r="BM263" s="257" t="s">
        <v>787</v>
      </c>
    </row>
    <row r="264" s="2" customFormat="1">
      <c r="A264" s="40"/>
      <c r="B264" s="41"/>
      <c r="C264" s="42"/>
      <c r="D264" s="258" t="s">
        <v>160</v>
      </c>
      <c r="E264" s="42"/>
      <c r="F264" s="259" t="s">
        <v>788</v>
      </c>
      <c r="G264" s="42"/>
      <c r="H264" s="42"/>
      <c r="I264" s="214"/>
      <c r="J264" s="42"/>
      <c r="K264" s="42"/>
      <c r="L264" s="43"/>
      <c r="M264" s="260"/>
      <c r="N264" s="261"/>
      <c r="O264" s="93"/>
      <c r="P264" s="93"/>
      <c r="Q264" s="93"/>
      <c r="R264" s="93"/>
      <c r="S264" s="93"/>
      <c r="T264" s="94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7" t="s">
        <v>160</v>
      </c>
      <c r="AU264" s="17" t="s">
        <v>88</v>
      </c>
    </row>
    <row r="265" s="2" customFormat="1">
      <c r="A265" s="40"/>
      <c r="B265" s="41"/>
      <c r="C265" s="42"/>
      <c r="D265" s="262" t="s">
        <v>162</v>
      </c>
      <c r="E265" s="42"/>
      <c r="F265" s="263" t="s">
        <v>789</v>
      </c>
      <c r="G265" s="42"/>
      <c r="H265" s="42"/>
      <c r="I265" s="214"/>
      <c r="J265" s="42"/>
      <c r="K265" s="42"/>
      <c r="L265" s="43"/>
      <c r="M265" s="287"/>
      <c r="N265" s="288"/>
      <c r="O265" s="289"/>
      <c r="P265" s="289"/>
      <c r="Q265" s="289"/>
      <c r="R265" s="289"/>
      <c r="S265" s="289"/>
      <c r="T265" s="29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7" t="s">
        <v>162</v>
      </c>
      <c r="AU265" s="17" t="s">
        <v>88</v>
      </c>
    </row>
    <row r="266" s="2" customFormat="1" ht="6.96" customHeight="1">
      <c r="A266" s="40"/>
      <c r="B266" s="68"/>
      <c r="C266" s="69"/>
      <c r="D266" s="69"/>
      <c r="E266" s="69"/>
      <c r="F266" s="69"/>
      <c r="G266" s="69"/>
      <c r="H266" s="69"/>
      <c r="I266" s="69"/>
      <c r="J266" s="69"/>
      <c r="K266" s="69"/>
      <c r="L266" s="43"/>
      <c r="M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</row>
  </sheetData>
  <sheetProtection sheet="1" autoFilter="0" formatColumns="0" formatRows="0" objects="1" scenarios="1" spinCount="100000" saltValue="iVByRA++e6S++CjbU+vBOVfM2+yaRpZ/P0/556WlWgs6Qs2jqNo+IuhWs3bwEcRdfT4WDQT4SqF3SoELcrdBNw==" hashValue="TJ0IGvpIkcltUK2Kzq7or7JnYZ61eMnh/776Wjiz91NEOceP0cRdplH1rZbuqFTW/MF3t4ImPGJo/Cqhr3Thqg==" algorithmName="SHA-512" password="CC35"/>
  <autoFilter ref="C135:K265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L2:V2"/>
  </mergeCells>
  <hyperlinks>
    <hyperlink ref="F141" r:id="rId1" display="https://podminky.urs.cz/item/CS_URS_2025_01/112101102"/>
    <hyperlink ref="F144" r:id="rId2" display="https://podminky.urs.cz/item/CS_URS_2025_01/112251102"/>
    <hyperlink ref="F147" r:id="rId3" display="https://podminky.urs.cz/item/CS_URS_2025_01/113107036"/>
    <hyperlink ref="F150" r:id="rId4" display="https://podminky.urs.cz/item/CS_URS_2025_01/132251254"/>
    <hyperlink ref="F154" r:id="rId5" display="https://podminky.urs.cz/item/CS_URS_2025_01/139001101"/>
    <hyperlink ref="F157" r:id="rId6" display="https://podminky.urs.cz/item/CS_URS_2025_01/151101101"/>
    <hyperlink ref="F161" r:id="rId7" display="https://podminky.urs.cz/item/CS_URS_2025_01/151101111"/>
    <hyperlink ref="F164" r:id="rId8" display="https://podminky.urs.cz/item/CS_URS_2025_01/162751117"/>
    <hyperlink ref="F167" r:id="rId9" display="https://podminky.urs.cz/item/CS_URS_2025_01/162751117"/>
    <hyperlink ref="F170" r:id="rId10" display="https://podminky.urs.cz/item/CS_URS_2025_01/167151101"/>
    <hyperlink ref="F173" r:id="rId11" display="https://podminky.urs.cz/item/CS_URS_2025_01/167151111"/>
    <hyperlink ref="F176" r:id="rId12" display="https://podminky.urs.cz/item/CS_URS_2025_01/174151101"/>
    <hyperlink ref="F181" r:id="rId13" display="https://podminky.urs.cz/item/CS_URS_2025_01/175151101"/>
    <hyperlink ref="F189" r:id="rId14" display="https://podminky.urs.cz/item/CS_URS_2023_02/181311103"/>
    <hyperlink ref="F192" r:id="rId15" display="https://podminky.urs.cz/item/CS_URS_2023_02/181411121"/>
    <hyperlink ref="F199" r:id="rId16" display="https://podminky.urs.cz/item/CS_URS_2025_01/310001152"/>
    <hyperlink ref="F202" r:id="rId17" display="https://podminky.urs.cz/item/CS_URS_2025_01/310002152"/>
    <hyperlink ref="F206" r:id="rId18" display="https://podminky.urs.cz/item/CS_URS_2025_01/564851011"/>
    <hyperlink ref="F209" r:id="rId19" display="https://podminky.urs.cz/item/CS_URS_2025_01/581121311"/>
    <hyperlink ref="F215" r:id="rId20" display="https://podminky.urs.cz/item/CS_URS_2024_01/916231213"/>
    <hyperlink ref="F220" r:id="rId21" display="https://podminky.urs.cz/item/CS_URS_2025_01/919735123"/>
    <hyperlink ref="F223" r:id="rId22" display="https://podminky.urs.cz/item/CS_URS_2025_01/963015121"/>
    <hyperlink ref="F226" r:id="rId23" display="https://podminky.urs.cz/item/CS_URS_2025_01/971024561"/>
    <hyperlink ref="F230" r:id="rId24" display="https://podminky.urs.cz/item/CS_URS_2025_01/997013509"/>
    <hyperlink ref="F234" r:id="rId25" display="https://podminky.urs.cz/item/CS_URS_2025_01/997013511"/>
    <hyperlink ref="F237" r:id="rId26" display="https://podminky.urs.cz/item/CS_URS_2025_01/997013862"/>
    <hyperlink ref="F240" r:id="rId27" display="https://podminky.urs.cz/item/CS_URS_2025_01/997013873"/>
    <hyperlink ref="F245" r:id="rId28" display="https://podminky.urs.cz/item/CS_URS_2024_01/711111052"/>
    <hyperlink ref="F248" r:id="rId29" display="https://podminky.urs.cz/item/CS_URS_2024_01/711112052"/>
    <hyperlink ref="F254" r:id="rId30" display="https://podminky.urs.cz/item/CS_URS_2024_01/711191011"/>
    <hyperlink ref="F260" r:id="rId31" display="https://podminky.urs.cz/item/CS_URS_2024_01/998711102"/>
    <hyperlink ref="F265" r:id="rId32" display="https://podminky.urs.cz/item/CS_URS_2025_01/468031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0"/>
      <c r="AT3" s="17" t="s">
        <v>88</v>
      </c>
    </row>
    <row r="4" s="1" customFormat="1" ht="24.96" customHeight="1">
      <c r="B4" s="20"/>
      <c r="D4" s="155" t="s">
        <v>108</v>
      </c>
      <c r="L4" s="20"/>
      <c r="M4" s="156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7" t="s">
        <v>16</v>
      </c>
      <c r="L6" s="20"/>
    </row>
    <row r="7" s="1" customFormat="1" ht="16.5" customHeight="1">
      <c r="B7" s="20"/>
      <c r="E7" s="158" t="str">
        <f>'Rekapitulace stavby'!K6</f>
        <v>Rekonstrukce teplovodu Výšinka-2.et.-1.část</v>
      </c>
      <c r="F7" s="157"/>
      <c r="G7" s="157"/>
      <c r="H7" s="157"/>
      <c r="L7" s="20"/>
    </row>
    <row r="8" s="2" customFormat="1" ht="12" customHeight="1">
      <c r="A8" s="40"/>
      <c r="B8" s="43"/>
      <c r="C8" s="40"/>
      <c r="D8" s="157" t="s">
        <v>109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3"/>
      <c r="C9" s="40"/>
      <c r="D9" s="40"/>
      <c r="E9" s="159" t="s">
        <v>790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7" t="s">
        <v>18</v>
      </c>
      <c r="E11" s="40"/>
      <c r="F11" s="160" t="s">
        <v>1</v>
      </c>
      <c r="G11" s="40"/>
      <c r="H11" s="40"/>
      <c r="I11" s="157" t="s">
        <v>19</v>
      </c>
      <c r="J11" s="160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7" t="s">
        <v>20</v>
      </c>
      <c r="E12" s="40"/>
      <c r="F12" s="160" t="s">
        <v>21</v>
      </c>
      <c r="G12" s="40"/>
      <c r="H12" s="40"/>
      <c r="I12" s="157" t="s">
        <v>22</v>
      </c>
      <c r="J12" s="161" t="str">
        <f>'Rekapitulace stavby'!AN8</f>
        <v>6. 3. 2025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7" t="s">
        <v>24</v>
      </c>
      <c r="E14" s="40"/>
      <c r="F14" s="40"/>
      <c r="G14" s="40"/>
      <c r="H14" s="40"/>
      <c r="I14" s="157" t="s">
        <v>25</v>
      </c>
      <c r="J14" s="160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0" t="s">
        <v>26</v>
      </c>
      <c r="F15" s="40"/>
      <c r="G15" s="40"/>
      <c r="H15" s="40"/>
      <c r="I15" s="157" t="s">
        <v>27</v>
      </c>
      <c r="J15" s="160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7" t="s">
        <v>28</v>
      </c>
      <c r="E17" s="40"/>
      <c r="F17" s="40"/>
      <c r="G17" s="40"/>
      <c r="H17" s="40"/>
      <c r="I17" s="157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0"/>
      <c r="G18" s="160"/>
      <c r="H18" s="160"/>
      <c r="I18" s="157" t="s">
        <v>27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7" t="s">
        <v>30</v>
      </c>
      <c r="E20" s="40"/>
      <c r="F20" s="40"/>
      <c r="G20" s="40"/>
      <c r="H20" s="40"/>
      <c r="I20" s="157" t="s">
        <v>25</v>
      </c>
      <c r="J20" s="160" t="str">
        <f>IF('Rekapitulace stavby'!AN16="","",'Rekapitulace stavby'!AN16)</f>
        <v/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0" t="str">
        <f>IF('Rekapitulace stavby'!E17="","",'Rekapitulace stavby'!E17)</f>
        <v xml:space="preserve"> </v>
      </c>
      <c r="F21" s="40"/>
      <c r="G21" s="40"/>
      <c r="H21" s="40"/>
      <c r="I21" s="157" t="s">
        <v>27</v>
      </c>
      <c r="J21" s="160" t="str">
        <f>IF('Rekapitulace stavby'!AN17="","",'Rekapitulace stavby'!AN17)</f>
        <v/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7" t="s">
        <v>33</v>
      </c>
      <c r="E23" s="40"/>
      <c r="F23" s="40"/>
      <c r="G23" s="40"/>
      <c r="H23" s="40"/>
      <c r="I23" s="157" t="s">
        <v>25</v>
      </c>
      <c r="J23" s="160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0" t="s">
        <v>34</v>
      </c>
      <c r="F24" s="40"/>
      <c r="G24" s="40"/>
      <c r="H24" s="40"/>
      <c r="I24" s="157" t="s">
        <v>27</v>
      </c>
      <c r="J24" s="160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7" t="s">
        <v>35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2"/>
      <c r="B27" s="163"/>
      <c r="C27" s="162"/>
      <c r="D27" s="162"/>
      <c r="E27" s="164" t="s">
        <v>1</v>
      </c>
      <c r="F27" s="164"/>
      <c r="G27" s="164"/>
      <c r="H27" s="164"/>
      <c r="I27" s="162"/>
      <c r="J27" s="162"/>
      <c r="K27" s="162"/>
      <c r="L27" s="165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6"/>
      <c r="E29" s="166"/>
      <c r="F29" s="166"/>
      <c r="G29" s="166"/>
      <c r="H29" s="166"/>
      <c r="I29" s="166"/>
      <c r="J29" s="166"/>
      <c r="K29" s="166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0" t="s">
        <v>111</v>
      </c>
      <c r="E30" s="40"/>
      <c r="F30" s="40"/>
      <c r="G30" s="40"/>
      <c r="H30" s="40"/>
      <c r="I30" s="40"/>
      <c r="J30" s="167">
        <f>J96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8" t="s">
        <v>102</v>
      </c>
      <c r="E31" s="40"/>
      <c r="F31" s="40"/>
      <c r="G31" s="40"/>
      <c r="H31" s="40"/>
      <c r="I31" s="40"/>
      <c r="J31" s="167">
        <f>J105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69" t="s">
        <v>38</v>
      </c>
      <c r="E32" s="40"/>
      <c r="F32" s="40"/>
      <c r="G32" s="40"/>
      <c r="H32" s="40"/>
      <c r="I32" s="40"/>
      <c r="J32" s="170">
        <f>ROUND(J30 + J31,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6"/>
      <c r="E33" s="166"/>
      <c r="F33" s="166"/>
      <c r="G33" s="166"/>
      <c r="H33" s="166"/>
      <c r="I33" s="166"/>
      <c r="J33" s="166"/>
      <c r="K33" s="166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1" t="s">
        <v>40</v>
      </c>
      <c r="G34" s="40"/>
      <c r="H34" s="40"/>
      <c r="I34" s="171" t="s">
        <v>39</v>
      </c>
      <c r="J34" s="171" t="s">
        <v>41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2" t="s">
        <v>42</v>
      </c>
      <c r="E35" s="157" t="s">
        <v>43</v>
      </c>
      <c r="F35" s="173">
        <f>ROUND((SUM(BE105:BE112) + SUM(BE132:BE230)),  2)</f>
        <v>0</v>
      </c>
      <c r="G35" s="40"/>
      <c r="H35" s="40"/>
      <c r="I35" s="174">
        <v>0.20999999999999999</v>
      </c>
      <c r="J35" s="173">
        <f>ROUND(((SUM(BE105:BE112) + SUM(BE132:BE230))*I35),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57" t="s">
        <v>44</v>
      </c>
      <c r="F36" s="173">
        <f>ROUND((SUM(BF105:BF112) + SUM(BF132:BF230)),  2)</f>
        <v>0</v>
      </c>
      <c r="G36" s="40"/>
      <c r="H36" s="40"/>
      <c r="I36" s="174">
        <v>0.12</v>
      </c>
      <c r="J36" s="173">
        <f>ROUND(((SUM(BF105:BF112) + SUM(BF132:BF230))*I36),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7" t="s">
        <v>45</v>
      </c>
      <c r="F37" s="173">
        <f>ROUND((SUM(BG105:BG112) + SUM(BG132:BG230)),  2)</f>
        <v>0</v>
      </c>
      <c r="G37" s="40"/>
      <c r="H37" s="40"/>
      <c r="I37" s="174">
        <v>0.20999999999999999</v>
      </c>
      <c r="J37" s="173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57" t="s">
        <v>46</v>
      </c>
      <c r="F38" s="173">
        <f>ROUND((SUM(BH105:BH112) + SUM(BH132:BH230)),  2)</f>
        <v>0</v>
      </c>
      <c r="G38" s="40"/>
      <c r="H38" s="40"/>
      <c r="I38" s="174">
        <v>0.12</v>
      </c>
      <c r="J38" s="173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57" t="s">
        <v>47</v>
      </c>
      <c r="F39" s="173">
        <f>ROUND((SUM(BI105:BI112) + SUM(BI132:BI230)),  2)</f>
        <v>0</v>
      </c>
      <c r="G39" s="40"/>
      <c r="H39" s="40"/>
      <c r="I39" s="174">
        <v>0</v>
      </c>
      <c r="J39" s="173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75"/>
      <c r="D41" s="176" t="s">
        <v>48</v>
      </c>
      <c r="E41" s="177"/>
      <c r="F41" s="177"/>
      <c r="G41" s="178" t="s">
        <v>49</v>
      </c>
      <c r="H41" s="179" t="s">
        <v>50</v>
      </c>
      <c r="I41" s="177"/>
      <c r="J41" s="180">
        <f>SUM(J32:J39)</f>
        <v>0</v>
      </c>
      <c r="K41" s="181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2" t="s">
        <v>51</v>
      </c>
      <c r="E50" s="183"/>
      <c r="F50" s="183"/>
      <c r="G50" s="182" t="s">
        <v>52</v>
      </c>
      <c r="H50" s="183"/>
      <c r="I50" s="183"/>
      <c r="J50" s="183"/>
      <c r="K50" s="183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4" t="s">
        <v>53</v>
      </c>
      <c r="E61" s="185"/>
      <c r="F61" s="186" t="s">
        <v>54</v>
      </c>
      <c r="G61" s="184" t="s">
        <v>53</v>
      </c>
      <c r="H61" s="185"/>
      <c r="I61" s="185"/>
      <c r="J61" s="187" t="s">
        <v>54</v>
      </c>
      <c r="K61" s="185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2" t="s">
        <v>55</v>
      </c>
      <c r="E65" s="188"/>
      <c r="F65" s="188"/>
      <c r="G65" s="182" t="s">
        <v>56</v>
      </c>
      <c r="H65" s="188"/>
      <c r="I65" s="188"/>
      <c r="J65" s="188"/>
      <c r="K65" s="188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4" t="s">
        <v>53</v>
      </c>
      <c r="E76" s="185"/>
      <c r="F76" s="186" t="s">
        <v>54</v>
      </c>
      <c r="G76" s="184" t="s">
        <v>53</v>
      </c>
      <c r="H76" s="185"/>
      <c r="I76" s="185"/>
      <c r="J76" s="187" t="s">
        <v>54</v>
      </c>
      <c r="K76" s="185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9"/>
      <c r="C77" s="190"/>
      <c r="D77" s="190"/>
      <c r="E77" s="190"/>
      <c r="F77" s="190"/>
      <c r="G77" s="190"/>
      <c r="H77" s="190"/>
      <c r="I77" s="190"/>
      <c r="J77" s="190"/>
      <c r="K77" s="190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112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3" t="str">
        <f>E7</f>
        <v>Rekonstrukce teplovodu Výšinka-2.et.-1.část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109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30" customHeight="1">
      <c r="A87" s="40"/>
      <c r="B87" s="41"/>
      <c r="C87" s="42"/>
      <c r="D87" s="42"/>
      <c r="E87" s="78" t="str">
        <f>E9</f>
        <v>Vysinka VRN - Reko teplovodu Výšinka, 2.etapa, 1 část VRN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>Turnov</v>
      </c>
      <c r="G89" s="42"/>
      <c r="H89" s="42"/>
      <c r="I89" s="32" t="s">
        <v>22</v>
      </c>
      <c r="J89" s="81" t="str">
        <f>IF(J12="","",J12)</f>
        <v>6. 3. 2025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>Městská teplárna Trutnov, s.r.o.</v>
      </c>
      <c r="G91" s="42"/>
      <c r="H91" s="42"/>
      <c r="I91" s="32" t="s">
        <v>30</v>
      </c>
      <c r="J91" s="36" t="str">
        <f>E21</f>
        <v xml:space="preserve"> 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28</v>
      </c>
      <c r="D92" s="42"/>
      <c r="E92" s="42"/>
      <c r="F92" s="27" t="str">
        <f>IF(E18="","",E18)</f>
        <v>Vyplň údaj</v>
      </c>
      <c r="G92" s="42"/>
      <c r="H92" s="42"/>
      <c r="I92" s="32" t="s">
        <v>33</v>
      </c>
      <c r="J92" s="36" t="str">
        <f>E24</f>
        <v>SITEZ s.r.o.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4" t="s">
        <v>113</v>
      </c>
      <c r="D94" s="151"/>
      <c r="E94" s="151"/>
      <c r="F94" s="151"/>
      <c r="G94" s="151"/>
      <c r="H94" s="151"/>
      <c r="I94" s="151"/>
      <c r="J94" s="195" t="s">
        <v>114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6" t="s">
        <v>115</v>
      </c>
      <c r="D96" s="42"/>
      <c r="E96" s="42"/>
      <c r="F96" s="42"/>
      <c r="G96" s="42"/>
      <c r="H96" s="42"/>
      <c r="I96" s="42"/>
      <c r="J96" s="112">
        <f>J132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116</v>
      </c>
    </row>
    <row r="97" s="9" customFormat="1" ht="24.96" customHeight="1">
      <c r="A97" s="9"/>
      <c r="B97" s="197"/>
      <c r="C97" s="198"/>
      <c r="D97" s="199" t="s">
        <v>124</v>
      </c>
      <c r="E97" s="200"/>
      <c r="F97" s="200"/>
      <c r="G97" s="200"/>
      <c r="H97" s="200"/>
      <c r="I97" s="200"/>
      <c r="J97" s="201">
        <f>J133</f>
        <v>0</v>
      </c>
      <c r="K97" s="198"/>
      <c r="L97" s="20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3"/>
      <c r="C98" s="204"/>
      <c r="D98" s="205" t="s">
        <v>791</v>
      </c>
      <c r="E98" s="206"/>
      <c r="F98" s="206"/>
      <c r="G98" s="206"/>
      <c r="H98" s="206"/>
      <c r="I98" s="206"/>
      <c r="J98" s="207">
        <f>J134</f>
        <v>0</v>
      </c>
      <c r="K98" s="204"/>
      <c r="L98" s="20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3"/>
      <c r="C99" s="204"/>
      <c r="D99" s="205" t="s">
        <v>792</v>
      </c>
      <c r="E99" s="206"/>
      <c r="F99" s="206"/>
      <c r="G99" s="206"/>
      <c r="H99" s="206"/>
      <c r="I99" s="206"/>
      <c r="J99" s="207">
        <f>J167</f>
        <v>0</v>
      </c>
      <c r="K99" s="204"/>
      <c r="L99" s="20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3"/>
      <c r="C100" s="204"/>
      <c r="D100" s="205" t="s">
        <v>126</v>
      </c>
      <c r="E100" s="206"/>
      <c r="F100" s="206"/>
      <c r="G100" s="206"/>
      <c r="H100" s="206"/>
      <c r="I100" s="206"/>
      <c r="J100" s="207">
        <f>J181</f>
        <v>0</v>
      </c>
      <c r="K100" s="204"/>
      <c r="L100" s="20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3"/>
      <c r="C101" s="204"/>
      <c r="D101" s="205" t="s">
        <v>793</v>
      </c>
      <c r="E101" s="206"/>
      <c r="F101" s="206"/>
      <c r="G101" s="206"/>
      <c r="H101" s="206"/>
      <c r="I101" s="206"/>
      <c r="J101" s="207">
        <f>J209</f>
        <v>0</v>
      </c>
      <c r="K101" s="204"/>
      <c r="L101" s="20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3"/>
      <c r="C102" s="204"/>
      <c r="D102" s="205" t="s">
        <v>794</v>
      </c>
      <c r="E102" s="206"/>
      <c r="F102" s="206"/>
      <c r="G102" s="206"/>
      <c r="H102" s="206"/>
      <c r="I102" s="206"/>
      <c r="J102" s="207">
        <f>J224</f>
        <v>0</v>
      </c>
      <c r="K102" s="204"/>
      <c r="L102" s="20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65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6.96" customHeight="1">
      <c r="A104" s="40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65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29.28" customHeight="1">
      <c r="A105" s="40"/>
      <c r="B105" s="41"/>
      <c r="C105" s="196" t="s">
        <v>127</v>
      </c>
      <c r="D105" s="42"/>
      <c r="E105" s="42"/>
      <c r="F105" s="42"/>
      <c r="G105" s="42"/>
      <c r="H105" s="42"/>
      <c r="I105" s="42"/>
      <c r="J105" s="209">
        <f>ROUND(J106 + J107 + J108 + J109 + J110 + J111,2)</f>
        <v>0</v>
      </c>
      <c r="K105" s="42"/>
      <c r="L105" s="65"/>
      <c r="N105" s="210" t="s">
        <v>42</v>
      </c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18" customHeight="1">
      <c r="A106" s="40"/>
      <c r="B106" s="41"/>
      <c r="C106" s="42"/>
      <c r="D106" s="146" t="s">
        <v>128</v>
      </c>
      <c r="E106" s="139"/>
      <c r="F106" s="139"/>
      <c r="G106" s="42"/>
      <c r="H106" s="42"/>
      <c r="I106" s="42"/>
      <c r="J106" s="140">
        <v>0</v>
      </c>
      <c r="K106" s="42"/>
      <c r="L106" s="211"/>
      <c r="M106" s="212"/>
      <c r="N106" s="213" t="s">
        <v>43</v>
      </c>
      <c r="O106" s="212"/>
      <c r="P106" s="212"/>
      <c r="Q106" s="212"/>
      <c r="R106" s="212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2"/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5" t="s">
        <v>129</v>
      </c>
      <c r="AZ106" s="212"/>
      <c r="BA106" s="212"/>
      <c r="BB106" s="212"/>
      <c r="BC106" s="212"/>
      <c r="BD106" s="212"/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215" t="s">
        <v>86</v>
      </c>
      <c r="BK106" s="212"/>
      <c r="BL106" s="212"/>
      <c r="BM106" s="212"/>
    </row>
    <row r="107" s="2" customFormat="1" ht="18" customHeight="1">
      <c r="A107" s="40"/>
      <c r="B107" s="41"/>
      <c r="C107" s="42"/>
      <c r="D107" s="146" t="s">
        <v>130</v>
      </c>
      <c r="E107" s="139"/>
      <c r="F107" s="139"/>
      <c r="G107" s="42"/>
      <c r="H107" s="42"/>
      <c r="I107" s="42"/>
      <c r="J107" s="140">
        <v>0</v>
      </c>
      <c r="K107" s="42"/>
      <c r="L107" s="211"/>
      <c r="M107" s="212"/>
      <c r="N107" s="213" t="s">
        <v>43</v>
      </c>
      <c r="O107" s="212"/>
      <c r="P107" s="212"/>
      <c r="Q107" s="212"/>
      <c r="R107" s="212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5" t="s">
        <v>129</v>
      </c>
      <c r="AZ107" s="212"/>
      <c r="BA107" s="212"/>
      <c r="BB107" s="212"/>
      <c r="BC107" s="212"/>
      <c r="BD107" s="212"/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215" t="s">
        <v>86</v>
      </c>
      <c r="BK107" s="212"/>
      <c r="BL107" s="212"/>
      <c r="BM107" s="212"/>
    </row>
    <row r="108" s="2" customFormat="1" ht="18" customHeight="1">
      <c r="A108" s="40"/>
      <c r="B108" s="41"/>
      <c r="C108" s="42"/>
      <c r="D108" s="146" t="s">
        <v>131</v>
      </c>
      <c r="E108" s="139"/>
      <c r="F108" s="139"/>
      <c r="G108" s="42"/>
      <c r="H108" s="42"/>
      <c r="I108" s="42"/>
      <c r="J108" s="140">
        <v>0</v>
      </c>
      <c r="K108" s="42"/>
      <c r="L108" s="211"/>
      <c r="M108" s="212"/>
      <c r="N108" s="213" t="s">
        <v>43</v>
      </c>
      <c r="O108" s="212"/>
      <c r="P108" s="212"/>
      <c r="Q108" s="212"/>
      <c r="R108" s="212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5" t="s">
        <v>129</v>
      </c>
      <c r="AZ108" s="212"/>
      <c r="BA108" s="212"/>
      <c r="BB108" s="212"/>
      <c r="BC108" s="212"/>
      <c r="BD108" s="212"/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215" t="s">
        <v>86</v>
      </c>
      <c r="BK108" s="212"/>
      <c r="BL108" s="212"/>
      <c r="BM108" s="212"/>
    </row>
    <row r="109" s="2" customFormat="1" ht="18" customHeight="1">
      <c r="A109" s="40"/>
      <c r="B109" s="41"/>
      <c r="C109" s="42"/>
      <c r="D109" s="146" t="s">
        <v>132</v>
      </c>
      <c r="E109" s="139"/>
      <c r="F109" s="139"/>
      <c r="G109" s="42"/>
      <c r="H109" s="42"/>
      <c r="I109" s="42"/>
      <c r="J109" s="140">
        <v>0</v>
      </c>
      <c r="K109" s="42"/>
      <c r="L109" s="211"/>
      <c r="M109" s="212"/>
      <c r="N109" s="213" t="s">
        <v>43</v>
      </c>
      <c r="O109" s="212"/>
      <c r="P109" s="212"/>
      <c r="Q109" s="212"/>
      <c r="R109" s="212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5" t="s">
        <v>129</v>
      </c>
      <c r="AZ109" s="212"/>
      <c r="BA109" s="212"/>
      <c r="BB109" s="212"/>
      <c r="BC109" s="212"/>
      <c r="BD109" s="212"/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215" t="s">
        <v>86</v>
      </c>
      <c r="BK109" s="212"/>
      <c r="BL109" s="212"/>
      <c r="BM109" s="212"/>
    </row>
    <row r="110" s="2" customFormat="1" ht="18" customHeight="1">
      <c r="A110" s="40"/>
      <c r="B110" s="41"/>
      <c r="C110" s="42"/>
      <c r="D110" s="146" t="s">
        <v>133</v>
      </c>
      <c r="E110" s="139"/>
      <c r="F110" s="139"/>
      <c r="G110" s="42"/>
      <c r="H110" s="42"/>
      <c r="I110" s="42"/>
      <c r="J110" s="140">
        <v>0</v>
      </c>
      <c r="K110" s="42"/>
      <c r="L110" s="211"/>
      <c r="M110" s="212"/>
      <c r="N110" s="213" t="s">
        <v>43</v>
      </c>
      <c r="O110" s="212"/>
      <c r="P110" s="212"/>
      <c r="Q110" s="212"/>
      <c r="R110" s="212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5" t="s">
        <v>129</v>
      </c>
      <c r="AZ110" s="212"/>
      <c r="BA110" s="212"/>
      <c r="BB110" s="212"/>
      <c r="BC110" s="212"/>
      <c r="BD110" s="212"/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215" t="s">
        <v>86</v>
      </c>
      <c r="BK110" s="212"/>
      <c r="BL110" s="212"/>
      <c r="BM110" s="212"/>
    </row>
    <row r="111" s="2" customFormat="1" ht="18" customHeight="1">
      <c r="A111" s="40"/>
      <c r="B111" s="41"/>
      <c r="C111" s="42"/>
      <c r="D111" s="139" t="s">
        <v>134</v>
      </c>
      <c r="E111" s="42"/>
      <c r="F111" s="42"/>
      <c r="G111" s="42"/>
      <c r="H111" s="42"/>
      <c r="I111" s="42"/>
      <c r="J111" s="140">
        <f>ROUND(J30*T111,2)</f>
        <v>0</v>
      </c>
      <c r="K111" s="42"/>
      <c r="L111" s="211"/>
      <c r="M111" s="212"/>
      <c r="N111" s="213" t="s">
        <v>43</v>
      </c>
      <c r="O111" s="212"/>
      <c r="P111" s="212"/>
      <c r="Q111" s="212"/>
      <c r="R111" s="212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5" t="s">
        <v>135</v>
      </c>
      <c r="AZ111" s="212"/>
      <c r="BA111" s="212"/>
      <c r="BB111" s="212"/>
      <c r="BC111" s="212"/>
      <c r="BD111" s="212"/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215" t="s">
        <v>86</v>
      </c>
      <c r="BK111" s="212"/>
      <c r="BL111" s="212"/>
      <c r="BM111" s="212"/>
    </row>
    <row r="112" s="2" customFormat="1">
      <c r="A112" s="40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29.28" customHeight="1">
      <c r="A113" s="40"/>
      <c r="B113" s="41"/>
      <c r="C113" s="150" t="s">
        <v>107</v>
      </c>
      <c r="D113" s="151"/>
      <c r="E113" s="151"/>
      <c r="F113" s="151"/>
      <c r="G113" s="151"/>
      <c r="H113" s="151"/>
      <c r="I113" s="151"/>
      <c r="J113" s="152">
        <f>ROUND(J96+J105,2)</f>
        <v>0</v>
      </c>
      <c r="K113" s="151"/>
      <c r="L113" s="65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6.96" customHeight="1">
      <c r="A114" s="40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5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8" s="2" customFormat="1" ht="6.96" customHeight="1">
      <c r="A118" s="40"/>
      <c r="B118" s="70"/>
      <c r="C118" s="71"/>
      <c r="D118" s="71"/>
      <c r="E118" s="71"/>
      <c r="F118" s="71"/>
      <c r="G118" s="71"/>
      <c r="H118" s="71"/>
      <c r="I118" s="71"/>
      <c r="J118" s="71"/>
      <c r="K118" s="71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24.96" customHeight="1">
      <c r="A119" s="40"/>
      <c r="B119" s="41"/>
      <c r="C119" s="23" t="s">
        <v>136</v>
      </c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6.96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2" customHeight="1">
      <c r="A121" s="40"/>
      <c r="B121" s="41"/>
      <c r="C121" s="32" t="s">
        <v>16</v>
      </c>
      <c r="D121" s="42"/>
      <c r="E121" s="42"/>
      <c r="F121" s="42"/>
      <c r="G121" s="42"/>
      <c r="H121" s="42"/>
      <c r="I121" s="42"/>
      <c r="J121" s="42"/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6.5" customHeight="1">
      <c r="A122" s="40"/>
      <c r="B122" s="41"/>
      <c r="C122" s="42"/>
      <c r="D122" s="42"/>
      <c r="E122" s="193" t="str">
        <f>E7</f>
        <v>Rekonstrukce teplovodu Výšinka-2.et.-1.část</v>
      </c>
      <c r="F122" s="32"/>
      <c r="G122" s="32"/>
      <c r="H122" s="32"/>
      <c r="I122" s="42"/>
      <c r="J122" s="42"/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12" customHeight="1">
      <c r="A123" s="40"/>
      <c r="B123" s="41"/>
      <c r="C123" s="32" t="s">
        <v>109</v>
      </c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30" customHeight="1">
      <c r="A124" s="40"/>
      <c r="B124" s="41"/>
      <c r="C124" s="42"/>
      <c r="D124" s="42"/>
      <c r="E124" s="78" t="str">
        <f>E9</f>
        <v>Vysinka VRN - Reko teplovodu Výšinka, 2.etapa, 1 část VRN</v>
      </c>
      <c r="F124" s="42"/>
      <c r="G124" s="42"/>
      <c r="H124" s="42"/>
      <c r="I124" s="42"/>
      <c r="J124" s="42"/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6.96" customHeight="1">
      <c r="A125" s="40"/>
      <c r="B125" s="41"/>
      <c r="C125" s="42"/>
      <c r="D125" s="42"/>
      <c r="E125" s="42"/>
      <c r="F125" s="42"/>
      <c r="G125" s="42"/>
      <c r="H125" s="42"/>
      <c r="I125" s="42"/>
      <c r="J125" s="42"/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12" customHeight="1">
      <c r="A126" s="40"/>
      <c r="B126" s="41"/>
      <c r="C126" s="32" t="s">
        <v>20</v>
      </c>
      <c r="D126" s="42"/>
      <c r="E126" s="42"/>
      <c r="F126" s="27" t="str">
        <f>F12</f>
        <v>Turnov</v>
      </c>
      <c r="G126" s="42"/>
      <c r="H126" s="42"/>
      <c r="I126" s="32" t="s">
        <v>22</v>
      </c>
      <c r="J126" s="81" t="str">
        <f>IF(J12="","",J12)</f>
        <v>6. 3. 2025</v>
      </c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6.96" customHeight="1">
      <c r="A127" s="40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15.15" customHeight="1">
      <c r="A128" s="40"/>
      <c r="B128" s="41"/>
      <c r="C128" s="32" t="s">
        <v>24</v>
      </c>
      <c r="D128" s="42"/>
      <c r="E128" s="42"/>
      <c r="F128" s="27" t="str">
        <f>E15</f>
        <v>Městská teplárna Trutnov, s.r.o.</v>
      </c>
      <c r="G128" s="42"/>
      <c r="H128" s="42"/>
      <c r="I128" s="32" t="s">
        <v>30</v>
      </c>
      <c r="J128" s="36" t="str">
        <f>E21</f>
        <v xml:space="preserve"> </v>
      </c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15.15" customHeight="1">
      <c r="A129" s="40"/>
      <c r="B129" s="41"/>
      <c r="C129" s="32" t="s">
        <v>28</v>
      </c>
      <c r="D129" s="42"/>
      <c r="E129" s="42"/>
      <c r="F129" s="27" t="str">
        <f>IF(E18="","",E18)</f>
        <v>Vyplň údaj</v>
      </c>
      <c r="G129" s="42"/>
      <c r="H129" s="42"/>
      <c r="I129" s="32" t="s">
        <v>33</v>
      </c>
      <c r="J129" s="36" t="str">
        <f>E24</f>
        <v>SITEZ s.r.o.</v>
      </c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10.32" customHeight="1">
      <c r="A130" s="40"/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11" customFormat="1" ht="29.28" customHeight="1">
      <c r="A131" s="217"/>
      <c r="B131" s="218"/>
      <c r="C131" s="219" t="s">
        <v>137</v>
      </c>
      <c r="D131" s="220" t="s">
        <v>63</v>
      </c>
      <c r="E131" s="220" t="s">
        <v>59</v>
      </c>
      <c r="F131" s="220" t="s">
        <v>60</v>
      </c>
      <c r="G131" s="220" t="s">
        <v>138</v>
      </c>
      <c r="H131" s="220" t="s">
        <v>139</v>
      </c>
      <c r="I131" s="220" t="s">
        <v>140</v>
      </c>
      <c r="J131" s="221" t="s">
        <v>114</v>
      </c>
      <c r="K131" s="222" t="s">
        <v>141</v>
      </c>
      <c r="L131" s="223"/>
      <c r="M131" s="102" t="s">
        <v>1</v>
      </c>
      <c r="N131" s="103" t="s">
        <v>42</v>
      </c>
      <c r="O131" s="103" t="s">
        <v>142</v>
      </c>
      <c r="P131" s="103" t="s">
        <v>143</v>
      </c>
      <c r="Q131" s="103" t="s">
        <v>144</v>
      </c>
      <c r="R131" s="103" t="s">
        <v>145</v>
      </c>
      <c r="S131" s="103" t="s">
        <v>146</v>
      </c>
      <c r="T131" s="104" t="s">
        <v>147</v>
      </c>
      <c r="U131" s="217"/>
      <c r="V131" s="217"/>
      <c r="W131" s="217"/>
      <c r="X131" s="217"/>
      <c r="Y131" s="217"/>
      <c r="Z131" s="217"/>
      <c r="AA131" s="217"/>
      <c r="AB131" s="217"/>
      <c r="AC131" s="217"/>
      <c r="AD131" s="217"/>
      <c r="AE131" s="217"/>
    </row>
    <row r="132" s="2" customFormat="1" ht="22.8" customHeight="1">
      <c r="A132" s="40"/>
      <c r="B132" s="41"/>
      <c r="C132" s="109" t="s">
        <v>148</v>
      </c>
      <c r="D132" s="42"/>
      <c r="E132" s="42"/>
      <c r="F132" s="42"/>
      <c r="G132" s="42"/>
      <c r="H132" s="42"/>
      <c r="I132" s="42"/>
      <c r="J132" s="224">
        <f>BK132</f>
        <v>0</v>
      </c>
      <c r="K132" s="42"/>
      <c r="L132" s="43"/>
      <c r="M132" s="105"/>
      <c r="N132" s="225"/>
      <c r="O132" s="106"/>
      <c r="P132" s="226">
        <f>P133</f>
        <v>0</v>
      </c>
      <c r="Q132" s="106"/>
      <c r="R132" s="226">
        <f>R133</f>
        <v>0</v>
      </c>
      <c r="S132" s="106"/>
      <c r="T132" s="227">
        <f>T133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7" t="s">
        <v>77</v>
      </c>
      <c r="AU132" s="17" t="s">
        <v>116</v>
      </c>
      <c r="BK132" s="228">
        <f>BK133</f>
        <v>0</v>
      </c>
    </row>
    <row r="133" s="12" customFormat="1" ht="25.92" customHeight="1">
      <c r="A133" s="12"/>
      <c r="B133" s="229"/>
      <c r="C133" s="230"/>
      <c r="D133" s="231" t="s">
        <v>77</v>
      </c>
      <c r="E133" s="232" t="s">
        <v>129</v>
      </c>
      <c r="F133" s="232" t="s">
        <v>401</v>
      </c>
      <c r="G133" s="230"/>
      <c r="H133" s="230"/>
      <c r="I133" s="233"/>
      <c r="J133" s="234">
        <f>BK133</f>
        <v>0</v>
      </c>
      <c r="K133" s="230"/>
      <c r="L133" s="235"/>
      <c r="M133" s="236"/>
      <c r="N133" s="237"/>
      <c r="O133" s="237"/>
      <c r="P133" s="238">
        <f>P134+P167+P181+P209+P224</f>
        <v>0</v>
      </c>
      <c r="Q133" s="237"/>
      <c r="R133" s="238">
        <f>R134+R167+R181+R209+R224</f>
        <v>0</v>
      </c>
      <c r="S133" s="237"/>
      <c r="T133" s="239">
        <f>T134+T167+T181+T209+T224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40" t="s">
        <v>182</v>
      </c>
      <c r="AT133" s="241" t="s">
        <v>77</v>
      </c>
      <c r="AU133" s="241" t="s">
        <v>78</v>
      </c>
      <c r="AY133" s="240" t="s">
        <v>151</v>
      </c>
      <c r="BK133" s="242">
        <f>BK134+BK167+BK181+BK209+BK224</f>
        <v>0</v>
      </c>
    </row>
    <row r="134" s="12" customFormat="1" ht="22.8" customHeight="1">
      <c r="A134" s="12"/>
      <c r="B134" s="229"/>
      <c r="C134" s="230"/>
      <c r="D134" s="231" t="s">
        <v>77</v>
      </c>
      <c r="E134" s="243" t="s">
        <v>402</v>
      </c>
      <c r="F134" s="243" t="s">
        <v>795</v>
      </c>
      <c r="G134" s="230"/>
      <c r="H134" s="230"/>
      <c r="I134" s="233"/>
      <c r="J134" s="244">
        <f>BK134</f>
        <v>0</v>
      </c>
      <c r="K134" s="230"/>
      <c r="L134" s="235"/>
      <c r="M134" s="236"/>
      <c r="N134" s="237"/>
      <c r="O134" s="237"/>
      <c r="P134" s="238">
        <f>SUM(P135:P166)</f>
        <v>0</v>
      </c>
      <c r="Q134" s="237"/>
      <c r="R134" s="238">
        <f>SUM(R135:R166)</f>
        <v>0</v>
      </c>
      <c r="S134" s="237"/>
      <c r="T134" s="239">
        <f>SUM(T135:T166)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40" t="s">
        <v>182</v>
      </c>
      <c r="AT134" s="241" t="s">
        <v>77</v>
      </c>
      <c r="AU134" s="241" t="s">
        <v>86</v>
      </c>
      <c r="AY134" s="240" t="s">
        <v>151</v>
      </c>
      <c r="BK134" s="242">
        <f>SUM(BK135:BK166)</f>
        <v>0</v>
      </c>
    </row>
    <row r="135" s="2" customFormat="1" ht="16.5" customHeight="1">
      <c r="A135" s="40"/>
      <c r="B135" s="41"/>
      <c r="C135" s="245" t="s">
        <v>86</v>
      </c>
      <c r="D135" s="245" t="s">
        <v>154</v>
      </c>
      <c r="E135" s="246" t="s">
        <v>796</v>
      </c>
      <c r="F135" s="247" t="s">
        <v>797</v>
      </c>
      <c r="G135" s="248" t="s">
        <v>407</v>
      </c>
      <c r="H135" s="249">
        <v>1</v>
      </c>
      <c r="I135" s="250"/>
      <c r="J135" s="251">
        <f>ROUND(I135*H135,2)</f>
        <v>0</v>
      </c>
      <c r="K135" s="252"/>
      <c r="L135" s="43"/>
      <c r="M135" s="253" t="s">
        <v>1</v>
      </c>
      <c r="N135" s="254" t="s">
        <v>43</v>
      </c>
      <c r="O135" s="93"/>
      <c r="P135" s="255">
        <f>O135*H135</f>
        <v>0</v>
      </c>
      <c r="Q135" s="255">
        <v>0</v>
      </c>
      <c r="R135" s="255">
        <f>Q135*H135</f>
        <v>0</v>
      </c>
      <c r="S135" s="255">
        <v>0</v>
      </c>
      <c r="T135" s="25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57" t="s">
        <v>408</v>
      </c>
      <c r="AT135" s="257" t="s">
        <v>154</v>
      </c>
      <c r="AU135" s="257" t="s">
        <v>88</v>
      </c>
      <c r="AY135" s="17" t="s">
        <v>151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86</v>
      </c>
      <c r="BK135" s="145">
        <f>ROUND(I135*H135,2)</f>
        <v>0</v>
      </c>
      <c r="BL135" s="17" t="s">
        <v>408</v>
      </c>
      <c r="BM135" s="257" t="s">
        <v>798</v>
      </c>
    </row>
    <row r="136" s="2" customFormat="1">
      <c r="A136" s="40"/>
      <c r="B136" s="41"/>
      <c r="C136" s="42"/>
      <c r="D136" s="258" t="s">
        <v>160</v>
      </c>
      <c r="E136" s="42"/>
      <c r="F136" s="259" t="s">
        <v>797</v>
      </c>
      <c r="G136" s="42"/>
      <c r="H136" s="42"/>
      <c r="I136" s="214"/>
      <c r="J136" s="42"/>
      <c r="K136" s="42"/>
      <c r="L136" s="43"/>
      <c r="M136" s="260"/>
      <c r="N136" s="261"/>
      <c r="O136" s="93"/>
      <c r="P136" s="93"/>
      <c r="Q136" s="93"/>
      <c r="R136" s="93"/>
      <c r="S136" s="93"/>
      <c r="T136" s="94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7" t="s">
        <v>160</v>
      </c>
      <c r="AU136" s="17" t="s">
        <v>88</v>
      </c>
    </row>
    <row r="137" s="2" customFormat="1">
      <c r="A137" s="40"/>
      <c r="B137" s="41"/>
      <c r="C137" s="42"/>
      <c r="D137" s="262" t="s">
        <v>162</v>
      </c>
      <c r="E137" s="42"/>
      <c r="F137" s="263" t="s">
        <v>799</v>
      </c>
      <c r="G137" s="42"/>
      <c r="H137" s="42"/>
      <c r="I137" s="214"/>
      <c r="J137" s="42"/>
      <c r="K137" s="42"/>
      <c r="L137" s="43"/>
      <c r="M137" s="260"/>
      <c r="N137" s="261"/>
      <c r="O137" s="93"/>
      <c r="P137" s="93"/>
      <c r="Q137" s="93"/>
      <c r="R137" s="93"/>
      <c r="S137" s="93"/>
      <c r="T137" s="94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7" t="s">
        <v>162</v>
      </c>
      <c r="AU137" s="17" t="s">
        <v>88</v>
      </c>
    </row>
    <row r="138" s="15" customFormat="1">
      <c r="A138" s="15"/>
      <c r="B138" s="302"/>
      <c r="C138" s="303"/>
      <c r="D138" s="258" t="s">
        <v>169</v>
      </c>
      <c r="E138" s="304" t="s">
        <v>1</v>
      </c>
      <c r="F138" s="305" t="s">
        <v>800</v>
      </c>
      <c r="G138" s="303"/>
      <c r="H138" s="304" t="s">
        <v>1</v>
      </c>
      <c r="I138" s="306"/>
      <c r="J138" s="303"/>
      <c r="K138" s="303"/>
      <c r="L138" s="307"/>
      <c r="M138" s="308"/>
      <c r="N138" s="309"/>
      <c r="O138" s="309"/>
      <c r="P138" s="309"/>
      <c r="Q138" s="309"/>
      <c r="R138" s="309"/>
      <c r="S138" s="309"/>
      <c r="T138" s="31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311" t="s">
        <v>169</v>
      </c>
      <c r="AU138" s="311" t="s">
        <v>88</v>
      </c>
      <c r="AV138" s="15" t="s">
        <v>86</v>
      </c>
      <c r="AW138" s="15" t="s">
        <v>32</v>
      </c>
      <c r="AX138" s="15" t="s">
        <v>78</v>
      </c>
      <c r="AY138" s="311" t="s">
        <v>151</v>
      </c>
    </row>
    <row r="139" s="13" customFormat="1">
      <c r="A139" s="13"/>
      <c r="B139" s="275"/>
      <c r="C139" s="276"/>
      <c r="D139" s="258" t="s">
        <v>169</v>
      </c>
      <c r="E139" s="285" t="s">
        <v>1</v>
      </c>
      <c r="F139" s="277" t="s">
        <v>86</v>
      </c>
      <c r="G139" s="276"/>
      <c r="H139" s="278">
        <v>1</v>
      </c>
      <c r="I139" s="279"/>
      <c r="J139" s="276"/>
      <c r="K139" s="276"/>
      <c r="L139" s="280"/>
      <c r="M139" s="281"/>
      <c r="N139" s="282"/>
      <c r="O139" s="282"/>
      <c r="P139" s="282"/>
      <c r="Q139" s="282"/>
      <c r="R139" s="282"/>
      <c r="S139" s="282"/>
      <c r="T139" s="28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84" t="s">
        <v>169</v>
      </c>
      <c r="AU139" s="284" t="s">
        <v>88</v>
      </c>
      <c r="AV139" s="13" t="s">
        <v>88</v>
      </c>
      <c r="AW139" s="13" t="s">
        <v>32</v>
      </c>
      <c r="AX139" s="13" t="s">
        <v>86</v>
      </c>
      <c r="AY139" s="284" t="s">
        <v>151</v>
      </c>
    </row>
    <row r="140" s="2" customFormat="1" ht="16.5" customHeight="1">
      <c r="A140" s="40"/>
      <c r="B140" s="41"/>
      <c r="C140" s="245" t="s">
        <v>88</v>
      </c>
      <c r="D140" s="245" t="s">
        <v>154</v>
      </c>
      <c r="E140" s="246" t="s">
        <v>801</v>
      </c>
      <c r="F140" s="247" t="s">
        <v>802</v>
      </c>
      <c r="G140" s="248" t="s">
        <v>407</v>
      </c>
      <c r="H140" s="249">
        <v>1</v>
      </c>
      <c r="I140" s="250"/>
      <c r="J140" s="251">
        <f>ROUND(I140*H140,2)</f>
        <v>0</v>
      </c>
      <c r="K140" s="252"/>
      <c r="L140" s="43"/>
      <c r="M140" s="253" t="s">
        <v>1</v>
      </c>
      <c r="N140" s="254" t="s">
        <v>43</v>
      </c>
      <c r="O140" s="93"/>
      <c r="P140" s="255">
        <f>O140*H140</f>
        <v>0</v>
      </c>
      <c r="Q140" s="255">
        <v>0</v>
      </c>
      <c r="R140" s="255">
        <f>Q140*H140</f>
        <v>0</v>
      </c>
      <c r="S140" s="255">
        <v>0</v>
      </c>
      <c r="T140" s="25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57" t="s">
        <v>408</v>
      </c>
      <c r="AT140" s="257" t="s">
        <v>154</v>
      </c>
      <c r="AU140" s="257" t="s">
        <v>88</v>
      </c>
      <c r="AY140" s="17" t="s">
        <v>151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7" t="s">
        <v>86</v>
      </c>
      <c r="BK140" s="145">
        <f>ROUND(I140*H140,2)</f>
        <v>0</v>
      </c>
      <c r="BL140" s="17" t="s">
        <v>408</v>
      </c>
      <c r="BM140" s="257" t="s">
        <v>803</v>
      </c>
    </row>
    <row r="141" s="2" customFormat="1">
      <c r="A141" s="40"/>
      <c r="B141" s="41"/>
      <c r="C141" s="42"/>
      <c r="D141" s="258" t="s">
        <v>160</v>
      </c>
      <c r="E141" s="42"/>
      <c r="F141" s="259" t="s">
        <v>802</v>
      </c>
      <c r="G141" s="42"/>
      <c r="H141" s="42"/>
      <c r="I141" s="214"/>
      <c r="J141" s="42"/>
      <c r="K141" s="42"/>
      <c r="L141" s="43"/>
      <c r="M141" s="260"/>
      <c r="N141" s="261"/>
      <c r="O141" s="93"/>
      <c r="P141" s="93"/>
      <c r="Q141" s="93"/>
      <c r="R141" s="93"/>
      <c r="S141" s="93"/>
      <c r="T141" s="94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7" t="s">
        <v>160</v>
      </c>
      <c r="AU141" s="17" t="s">
        <v>88</v>
      </c>
    </row>
    <row r="142" s="2" customFormat="1">
      <c r="A142" s="40"/>
      <c r="B142" s="41"/>
      <c r="C142" s="42"/>
      <c r="D142" s="262" t="s">
        <v>162</v>
      </c>
      <c r="E142" s="42"/>
      <c r="F142" s="263" t="s">
        <v>804</v>
      </c>
      <c r="G142" s="42"/>
      <c r="H142" s="42"/>
      <c r="I142" s="214"/>
      <c r="J142" s="42"/>
      <c r="K142" s="42"/>
      <c r="L142" s="43"/>
      <c r="M142" s="260"/>
      <c r="N142" s="261"/>
      <c r="O142" s="93"/>
      <c r="P142" s="93"/>
      <c r="Q142" s="93"/>
      <c r="R142" s="93"/>
      <c r="S142" s="93"/>
      <c r="T142" s="94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7" t="s">
        <v>162</v>
      </c>
      <c r="AU142" s="17" t="s">
        <v>88</v>
      </c>
    </row>
    <row r="143" s="15" customFormat="1">
      <c r="A143" s="15"/>
      <c r="B143" s="302"/>
      <c r="C143" s="303"/>
      <c r="D143" s="258" t="s">
        <v>169</v>
      </c>
      <c r="E143" s="304" t="s">
        <v>1</v>
      </c>
      <c r="F143" s="305" t="s">
        <v>805</v>
      </c>
      <c r="G143" s="303"/>
      <c r="H143" s="304" t="s">
        <v>1</v>
      </c>
      <c r="I143" s="306"/>
      <c r="J143" s="303"/>
      <c r="K143" s="303"/>
      <c r="L143" s="307"/>
      <c r="M143" s="308"/>
      <c r="N143" s="309"/>
      <c r="O143" s="309"/>
      <c r="P143" s="309"/>
      <c r="Q143" s="309"/>
      <c r="R143" s="309"/>
      <c r="S143" s="309"/>
      <c r="T143" s="31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311" t="s">
        <v>169</v>
      </c>
      <c r="AU143" s="311" t="s">
        <v>88</v>
      </c>
      <c r="AV143" s="15" t="s">
        <v>86</v>
      </c>
      <c r="AW143" s="15" t="s">
        <v>32</v>
      </c>
      <c r="AX143" s="15" t="s">
        <v>78</v>
      </c>
      <c r="AY143" s="311" t="s">
        <v>151</v>
      </c>
    </row>
    <row r="144" s="13" customFormat="1">
      <c r="A144" s="13"/>
      <c r="B144" s="275"/>
      <c r="C144" s="276"/>
      <c r="D144" s="258" t="s">
        <v>169</v>
      </c>
      <c r="E144" s="285" t="s">
        <v>1</v>
      </c>
      <c r="F144" s="277" t="s">
        <v>86</v>
      </c>
      <c r="G144" s="276"/>
      <c r="H144" s="278">
        <v>1</v>
      </c>
      <c r="I144" s="279"/>
      <c r="J144" s="276"/>
      <c r="K144" s="276"/>
      <c r="L144" s="280"/>
      <c r="M144" s="281"/>
      <c r="N144" s="282"/>
      <c r="O144" s="282"/>
      <c r="P144" s="282"/>
      <c r="Q144" s="282"/>
      <c r="R144" s="282"/>
      <c r="S144" s="282"/>
      <c r="T144" s="28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84" t="s">
        <v>169</v>
      </c>
      <c r="AU144" s="284" t="s">
        <v>88</v>
      </c>
      <c r="AV144" s="13" t="s">
        <v>88</v>
      </c>
      <c r="AW144" s="13" t="s">
        <v>32</v>
      </c>
      <c r="AX144" s="13" t="s">
        <v>86</v>
      </c>
      <c r="AY144" s="284" t="s">
        <v>151</v>
      </c>
    </row>
    <row r="145" s="2" customFormat="1" ht="16.5" customHeight="1">
      <c r="A145" s="40"/>
      <c r="B145" s="41"/>
      <c r="C145" s="245" t="s">
        <v>171</v>
      </c>
      <c r="D145" s="245" t="s">
        <v>154</v>
      </c>
      <c r="E145" s="246" t="s">
        <v>806</v>
      </c>
      <c r="F145" s="247" t="s">
        <v>130</v>
      </c>
      <c r="G145" s="248" t="s">
        <v>407</v>
      </c>
      <c r="H145" s="249">
        <v>1</v>
      </c>
      <c r="I145" s="250"/>
      <c r="J145" s="251">
        <f>ROUND(I145*H145,2)</f>
        <v>0</v>
      </c>
      <c r="K145" s="252"/>
      <c r="L145" s="43"/>
      <c r="M145" s="253" t="s">
        <v>1</v>
      </c>
      <c r="N145" s="254" t="s">
        <v>43</v>
      </c>
      <c r="O145" s="93"/>
      <c r="P145" s="255">
        <f>O145*H145</f>
        <v>0</v>
      </c>
      <c r="Q145" s="255">
        <v>0</v>
      </c>
      <c r="R145" s="255">
        <f>Q145*H145</f>
        <v>0</v>
      </c>
      <c r="S145" s="255">
        <v>0</v>
      </c>
      <c r="T145" s="25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57" t="s">
        <v>408</v>
      </c>
      <c r="AT145" s="257" t="s">
        <v>154</v>
      </c>
      <c r="AU145" s="257" t="s">
        <v>88</v>
      </c>
      <c r="AY145" s="17" t="s">
        <v>151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7" t="s">
        <v>86</v>
      </c>
      <c r="BK145" s="145">
        <f>ROUND(I145*H145,2)</f>
        <v>0</v>
      </c>
      <c r="BL145" s="17" t="s">
        <v>408</v>
      </c>
      <c r="BM145" s="257" t="s">
        <v>807</v>
      </c>
    </row>
    <row r="146" s="2" customFormat="1">
      <c r="A146" s="40"/>
      <c r="B146" s="41"/>
      <c r="C146" s="42"/>
      <c r="D146" s="258" t="s">
        <v>160</v>
      </c>
      <c r="E146" s="42"/>
      <c r="F146" s="259" t="s">
        <v>130</v>
      </c>
      <c r="G146" s="42"/>
      <c r="H146" s="42"/>
      <c r="I146" s="214"/>
      <c r="J146" s="42"/>
      <c r="K146" s="42"/>
      <c r="L146" s="43"/>
      <c r="M146" s="260"/>
      <c r="N146" s="261"/>
      <c r="O146" s="93"/>
      <c r="P146" s="93"/>
      <c r="Q146" s="93"/>
      <c r="R146" s="93"/>
      <c r="S146" s="93"/>
      <c r="T146" s="94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7" t="s">
        <v>160</v>
      </c>
      <c r="AU146" s="17" t="s">
        <v>88</v>
      </c>
    </row>
    <row r="147" s="2" customFormat="1">
      <c r="A147" s="40"/>
      <c r="B147" s="41"/>
      <c r="C147" s="42"/>
      <c r="D147" s="262" t="s">
        <v>162</v>
      </c>
      <c r="E147" s="42"/>
      <c r="F147" s="263" t="s">
        <v>808</v>
      </c>
      <c r="G147" s="42"/>
      <c r="H147" s="42"/>
      <c r="I147" s="214"/>
      <c r="J147" s="42"/>
      <c r="K147" s="42"/>
      <c r="L147" s="43"/>
      <c r="M147" s="260"/>
      <c r="N147" s="261"/>
      <c r="O147" s="93"/>
      <c r="P147" s="93"/>
      <c r="Q147" s="93"/>
      <c r="R147" s="93"/>
      <c r="S147" s="93"/>
      <c r="T147" s="94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7" t="s">
        <v>162</v>
      </c>
      <c r="AU147" s="17" t="s">
        <v>88</v>
      </c>
    </row>
    <row r="148" s="15" customFormat="1">
      <c r="A148" s="15"/>
      <c r="B148" s="302"/>
      <c r="C148" s="303"/>
      <c r="D148" s="258" t="s">
        <v>169</v>
      </c>
      <c r="E148" s="304" t="s">
        <v>1</v>
      </c>
      <c r="F148" s="305" t="s">
        <v>809</v>
      </c>
      <c r="G148" s="303"/>
      <c r="H148" s="304" t="s">
        <v>1</v>
      </c>
      <c r="I148" s="306"/>
      <c r="J148" s="303"/>
      <c r="K148" s="303"/>
      <c r="L148" s="307"/>
      <c r="M148" s="308"/>
      <c r="N148" s="309"/>
      <c r="O148" s="309"/>
      <c r="P148" s="309"/>
      <c r="Q148" s="309"/>
      <c r="R148" s="309"/>
      <c r="S148" s="309"/>
      <c r="T148" s="31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311" t="s">
        <v>169</v>
      </c>
      <c r="AU148" s="311" t="s">
        <v>88</v>
      </c>
      <c r="AV148" s="15" t="s">
        <v>86</v>
      </c>
      <c r="AW148" s="15" t="s">
        <v>32</v>
      </c>
      <c r="AX148" s="15" t="s">
        <v>78</v>
      </c>
      <c r="AY148" s="311" t="s">
        <v>151</v>
      </c>
    </row>
    <row r="149" s="13" customFormat="1">
      <c r="A149" s="13"/>
      <c r="B149" s="275"/>
      <c r="C149" s="276"/>
      <c r="D149" s="258" t="s">
        <v>169</v>
      </c>
      <c r="E149" s="285" t="s">
        <v>1</v>
      </c>
      <c r="F149" s="277" t="s">
        <v>86</v>
      </c>
      <c r="G149" s="276"/>
      <c r="H149" s="278">
        <v>1</v>
      </c>
      <c r="I149" s="279"/>
      <c r="J149" s="276"/>
      <c r="K149" s="276"/>
      <c r="L149" s="280"/>
      <c r="M149" s="281"/>
      <c r="N149" s="282"/>
      <c r="O149" s="282"/>
      <c r="P149" s="282"/>
      <c r="Q149" s="282"/>
      <c r="R149" s="282"/>
      <c r="S149" s="282"/>
      <c r="T149" s="28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84" t="s">
        <v>169</v>
      </c>
      <c r="AU149" s="284" t="s">
        <v>88</v>
      </c>
      <c r="AV149" s="13" t="s">
        <v>88</v>
      </c>
      <c r="AW149" s="13" t="s">
        <v>32</v>
      </c>
      <c r="AX149" s="13" t="s">
        <v>86</v>
      </c>
      <c r="AY149" s="284" t="s">
        <v>151</v>
      </c>
    </row>
    <row r="150" s="2" customFormat="1" ht="16.5" customHeight="1">
      <c r="A150" s="40"/>
      <c r="B150" s="41"/>
      <c r="C150" s="245" t="s">
        <v>178</v>
      </c>
      <c r="D150" s="245" t="s">
        <v>154</v>
      </c>
      <c r="E150" s="246" t="s">
        <v>810</v>
      </c>
      <c r="F150" s="247" t="s">
        <v>811</v>
      </c>
      <c r="G150" s="248" t="s">
        <v>407</v>
      </c>
      <c r="H150" s="249">
        <v>1</v>
      </c>
      <c r="I150" s="250"/>
      <c r="J150" s="251">
        <f>ROUND(I150*H150,2)</f>
        <v>0</v>
      </c>
      <c r="K150" s="252"/>
      <c r="L150" s="43"/>
      <c r="M150" s="253" t="s">
        <v>1</v>
      </c>
      <c r="N150" s="254" t="s">
        <v>43</v>
      </c>
      <c r="O150" s="93"/>
      <c r="P150" s="255">
        <f>O150*H150</f>
        <v>0</v>
      </c>
      <c r="Q150" s="255">
        <v>0</v>
      </c>
      <c r="R150" s="255">
        <f>Q150*H150</f>
        <v>0</v>
      </c>
      <c r="S150" s="255">
        <v>0</v>
      </c>
      <c r="T150" s="25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57" t="s">
        <v>408</v>
      </c>
      <c r="AT150" s="257" t="s">
        <v>154</v>
      </c>
      <c r="AU150" s="257" t="s">
        <v>88</v>
      </c>
      <c r="AY150" s="17" t="s">
        <v>151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7" t="s">
        <v>86</v>
      </c>
      <c r="BK150" s="145">
        <f>ROUND(I150*H150,2)</f>
        <v>0</v>
      </c>
      <c r="BL150" s="17" t="s">
        <v>408</v>
      </c>
      <c r="BM150" s="257" t="s">
        <v>812</v>
      </c>
    </row>
    <row r="151" s="2" customFormat="1">
      <c r="A151" s="40"/>
      <c r="B151" s="41"/>
      <c r="C151" s="42"/>
      <c r="D151" s="258" t="s">
        <v>160</v>
      </c>
      <c r="E151" s="42"/>
      <c r="F151" s="259" t="s">
        <v>811</v>
      </c>
      <c r="G151" s="42"/>
      <c r="H151" s="42"/>
      <c r="I151" s="214"/>
      <c r="J151" s="42"/>
      <c r="K151" s="42"/>
      <c r="L151" s="43"/>
      <c r="M151" s="260"/>
      <c r="N151" s="261"/>
      <c r="O151" s="93"/>
      <c r="P151" s="93"/>
      <c r="Q151" s="93"/>
      <c r="R151" s="93"/>
      <c r="S151" s="93"/>
      <c r="T151" s="94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7" t="s">
        <v>160</v>
      </c>
      <c r="AU151" s="17" t="s">
        <v>88</v>
      </c>
    </row>
    <row r="152" s="2" customFormat="1">
      <c r="A152" s="40"/>
      <c r="B152" s="41"/>
      <c r="C152" s="42"/>
      <c r="D152" s="262" t="s">
        <v>162</v>
      </c>
      <c r="E152" s="42"/>
      <c r="F152" s="263" t="s">
        <v>813</v>
      </c>
      <c r="G152" s="42"/>
      <c r="H152" s="42"/>
      <c r="I152" s="214"/>
      <c r="J152" s="42"/>
      <c r="K152" s="42"/>
      <c r="L152" s="43"/>
      <c r="M152" s="260"/>
      <c r="N152" s="261"/>
      <c r="O152" s="93"/>
      <c r="P152" s="93"/>
      <c r="Q152" s="93"/>
      <c r="R152" s="93"/>
      <c r="S152" s="93"/>
      <c r="T152" s="94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7" t="s">
        <v>162</v>
      </c>
      <c r="AU152" s="17" t="s">
        <v>88</v>
      </c>
    </row>
    <row r="153" s="15" customFormat="1">
      <c r="A153" s="15"/>
      <c r="B153" s="302"/>
      <c r="C153" s="303"/>
      <c r="D153" s="258" t="s">
        <v>169</v>
      </c>
      <c r="E153" s="304" t="s">
        <v>1</v>
      </c>
      <c r="F153" s="305" t="s">
        <v>814</v>
      </c>
      <c r="G153" s="303"/>
      <c r="H153" s="304" t="s">
        <v>1</v>
      </c>
      <c r="I153" s="306"/>
      <c r="J153" s="303"/>
      <c r="K153" s="303"/>
      <c r="L153" s="307"/>
      <c r="M153" s="308"/>
      <c r="N153" s="309"/>
      <c r="O153" s="309"/>
      <c r="P153" s="309"/>
      <c r="Q153" s="309"/>
      <c r="R153" s="309"/>
      <c r="S153" s="309"/>
      <c r="T153" s="31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311" t="s">
        <v>169</v>
      </c>
      <c r="AU153" s="311" t="s">
        <v>88</v>
      </c>
      <c r="AV153" s="15" t="s">
        <v>86</v>
      </c>
      <c r="AW153" s="15" t="s">
        <v>32</v>
      </c>
      <c r="AX153" s="15" t="s">
        <v>78</v>
      </c>
      <c r="AY153" s="311" t="s">
        <v>151</v>
      </c>
    </row>
    <row r="154" s="15" customFormat="1">
      <c r="A154" s="15"/>
      <c r="B154" s="302"/>
      <c r="C154" s="303"/>
      <c r="D154" s="258" t="s">
        <v>169</v>
      </c>
      <c r="E154" s="304" t="s">
        <v>1</v>
      </c>
      <c r="F154" s="305" t="s">
        <v>815</v>
      </c>
      <c r="G154" s="303"/>
      <c r="H154" s="304" t="s">
        <v>1</v>
      </c>
      <c r="I154" s="306"/>
      <c r="J154" s="303"/>
      <c r="K154" s="303"/>
      <c r="L154" s="307"/>
      <c r="M154" s="308"/>
      <c r="N154" s="309"/>
      <c r="O154" s="309"/>
      <c r="P154" s="309"/>
      <c r="Q154" s="309"/>
      <c r="R154" s="309"/>
      <c r="S154" s="309"/>
      <c r="T154" s="31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311" t="s">
        <v>169</v>
      </c>
      <c r="AU154" s="311" t="s">
        <v>88</v>
      </c>
      <c r="AV154" s="15" t="s">
        <v>86</v>
      </c>
      <c r="AW154" s="15" t="s">
        <v>32</v>
      </c>
      <c r="AX154" s="15" t="s">
        <v>78</v>
      </c>
      <c r="AY154" s="311" t="s">
        <v>151</v>
      </c>
    </row>
    <row r="155" s="15" customFormat="1">
      <c r="A155" s="15"/>
      <c r="B155" s="302"/>
      <c r="C155" s="303"/>
      <c r="D155" s="258" t="s">
        <v>169</v>
      </c>
      <c r="E155" s="304" t="s">
        <v>1</v>
      </c>
      <c r="F155" s="305" t="s">
        <v>816</v>
      </c>
      <c r="G155" s="303"/>
      <c r="H155" s="304" t="s">
        <v>1</v>
      </c>
      <c r="I155" s="306"/>
      <c r="J155" s="303"/>
      <c r="K155" s="303"/>
      <c r="L155" s="307"/>
      <c r="M155" s="308"/>
      <c r="N155" s="309"/>
      <c r="O155" s="309"/>
      <c r="P155" s="309"/>
      <c r="Q155" s="309"/>
      <c r="R155" s="309"/>
      <c r="S155" s="309"/>
      <c r="T155" s="310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311" t="s">
        <v>169</v>
      </c>
      <c r="AU155" s="311" t="s">
        <v>88</v>
      </c>
      <c r="AV155" s="15" t="s">
        <v>86</v>
      </c>
      <c r="AW155" s="15" t="s">
        <v>32</v>
      </c>
      <c r="AX155" s="15" t="s">
        <v>78</v>
      </c>
      <c r="AY155" s="311" t="s">
        <v>151</v>
      </c>
    </row>
    <row r="156" s="15" customFormat="1">
      <c r="A156" s="15"/>
      <c r="B156" s="302"/>
      <c r="C156" s="303"/>
      <c r="D156" s="258" t="s">
        <v>169</v>
      </c>
      <c r="E156" s="304" t="s">
        <v>1</v>
      </c>
      <c r="F156" s="305" t="s">
        <v>817</v>
      </c>
      <c r="G156" s="303"/>
      <c r="H156" s="304" t="s">
        <v>1</v>
      </c>
      <c r="I156" s="306"/>
      <c r="J156" s="303"/>
      <c r="K156" s="303"/>
      <c r="L156" s="307"/>
      <c r="M156" s="308"/>
      <c r="N156" s="309"/>
      <c r="O156" s="309"/>
      <c r="P156" s="309"/>
      <c r="Q156" s="309"/>
      <c r="R156" s="309"/>
      <c r="S156" s="309"/>
      <c r="T156" s="310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311" t="s">
        <v>169</v>
      </c>
      <c r="AU156" s="311" t="s">
        <v>88</v>
      </c>
      <c r="AV156" s="15" t="s">
        <v>86</v>
      </c>
      <c r="AW156" s="15" t="s">
        <v>32</v>
      </c>
      <c r="AX156" s="15" t="s">
        <v>78</v>
      </c>
      <c r="AY156" s="311" t="s">
        <v>151</v>
      </c>
    </row>
    <row r="157" s="15" customFormat="1">
      <c r="A157" s="15"/>
      <c r="B157" s="302"/>
      <c r="C157" s="303"/>
      <c r="D157" s="258" t="s">
        <v>169</v>
      </c>
      <c r="E157" s="304" t="s">
        <v>1</v>
      </c>
      <c r="F157" s="305" t="s">
        <v>818</v>
      </c>
      <c r="G157" s="303"/>
      <c r="H157" s="304" t="s">
        <v>1</v>
      </c>
      <c r="I157" s="306"/>
      <c r="J157" s="303"/>
      <c r="K157" s="303"/>
      <c r="L157" s="307"/>
      <c r="M157" s="308"/>
      <c r="N157" s="309"/>
      <c r="O157" s="309"/>
      <c r="P157" s="309"/>
      <c r="Q157" s="309"/>
      <c r="R157" s="309"/>
      <c r="S157" s="309"/>
      <c r="T157" s="31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311" t="s">
        <v>169</v>
      </c>
      <c r="AU157" s="311" t="s">
        <v>88</v>
      </c>
      <c r="AV157" s="15" t="s">
        <v>86</v>
      </c>
      <c r="AW157" s="15" t="s">
        <v>32</v>
      </c>
      <c r="AX157" s="15" t="s">
        <v>78</v>
      </c>
      <c r="AY157" s="311" t="s">
        <v>151</v>
      </c>
    </row>
    <row r="158" s="15" customFormat="1">
      <c r="A158" s="15"/>
      <c r="B158" s="302"/>
      <c r="C158" s="303"/>
      <c r="D158" s="258" t="s">
        <v>169</v>
      </c>
      <c r="E158" s="304" t="s">
        <v>1</v>
      </c>
      <c r="F158" s="305" t="s">
        <v>819</v>
      </c>
      <c r="G158" s="303"/>
      <c r="H158" s="304" t="s">
        <v>1</v>
      </c>
      <c r="I158" s="306"/>
      <c r="J158" s="303"/>
      <c r="K158" s="303"/>
      <c r="L158" s="307"/>
      <c r="M158" s="308"/>
      <c r="N158" s="309"/>
      <c r="O158" s="309"/>
      <c r="P158" s="309"/>
      <c r="Q158" s="309"/>
      <c r="R158" s="309"/>
      <c r="S158" s="309"/>
      <c r="T158" s="31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311" t="s">
        <v>169</v>
      </c>
      <c r="AU158" s="311" t="s">
        <v>88</v>
      </c>
      <c r="AV158" s="15" t="s">
        <v>86</v>
      </c>
      <c r="AW158" s="15" t="s">
        <v>32</v>
      </c>
      <c r="AX158" s="15" t="s">
        <v>78</v>
      </c>
      <c r="AY158" s="311" t="s">
        <v>151</v>
      </c>
    </row>
    <row r="159" s="15" customFormat="1">
      <c r="A159" s="15"/>
      <c r="B159" s="302"/>
      <c r="C159" s="303"/>
      <c r="D159" s="258" t="s">
        <v>169</v>
      </c>
      <c r="E159" s="304" t="s">
        <v>1</v>
      </c>
      <c r="F159" s="305" t="s">
        <v>820</v>
      </c>
      <c r="G159" s="303"/>
      <c r="H159" s="304" t="s">
        <v>1</v>
      </c>
      <c r="I159" s="306"/>
      <c r="J159" s="303"/>
      <c r="K159" s="303"/>
      <c r="L159" s="307"/>
      <c r="M159" s="308"/>
      <c r="N159" s="309"/>
      <c r="O159" s="309"/>
      <c r="P159" s="309"/>
      <c r="Q159" s="309"/>
      <c r="R159" s="309"/>
      <c r="S159" s="309"/>
      <c r="T159" s="310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311" t="s">
        <v>169</v>
      </c>
      <c r="AU159" s="311" t="s">
        <v>88</v>
      </c>
      <c r="AV159" s="15" t="s">
        <v>86</v>
      </c>
      <c r="AW159" s="15" t="s">
        <v>32</v>
      </c>
      <c r="AX159" s="15" t="s">
        <v>78</v>
      </c>
      <c r="AY159" s="311" t="s">
        <v>151</v>
      </c>
    </row>
    <row r="160" s="15" customFormat="1">
      <c r="A160" s="15"/>
      <c r="B160" s="302"/>
      <c r="C160" s="303"/>
      <c r="D160" s="258" t="s">
        <v>169</v>
      </c>
      <c r="E160" s="304" t="s">
        <v>1</v>
      </c>
      <c r="F160" s="305" t="s">
        <v>821</v>
      </c>
      <c r="G160" s="303"/>
      <c r="H160" s="304" t="s">
        <v>1</v>
      </c>
      <c r="I160" s="306"/>
      <c r="J160" s="303"/>
      <c r="K160" s="303"/>
      <c r="L160" s="307"/>
      <c r="M160" s="308"/>
      <c r="N160" s="309"/>
      <c r="O160" s="309"/>
      <c r="P160" s="309"/>
      <c r="Q160" s="309"/>
      <c r="R160" s="309"/>
      <c r="S160" s="309"/>
      <c r="T160" s="31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311" t="s">
        <v>169</v>
      </c>
      <c r="AU160" s="311" t="s">
        <v>88</v>
      </c>
      <c r="AV160" s="15" t="s">
        <v>86</v>
      </c>
      <c r="AW160" s="15" t="s">
        <v>32</v>
      </c>
      <c r="AX160" s="15" t="s">
        <v>78</v>
      </c>
      <c r="AY160" s="311" t="s">
        <v>151</v>
      </c>
    </row>
    <row r="161" s="15" customFormat="1">
      <c r="A161" s="15"/>
      <c r="B161" s="302"/>
      <c r="C161" s="303"/>
      <c r="D161" s="258" t="s">
        <v>169</v>
      </c>
      <c r="E161" s="304" t="s">
        <v>1</v>
      </c>
      <c r="F161" s="305" t="s">
        <v>822</v>
      </c>
      <c r="G161" s="303"/>
      <c r="H161" s="304" t="s">
        <v>1</v>
      </c>
      <c r="I161" s="306"/>
      <c r="J161" s="303"/>
      <c r="K161" s="303"/>
      <c r="L161" s="307"/>
      <c r="M161" s="308"/>
      <c r="N161" s="309"/>
      <c r="O161" s="309"/>
      <c r="P161" s="309"/>
      <c r="Q161" s="309"/>
      <c r="R161" s="309"/>
      <c r="S161" s="309"/>
      <c r="T161" s="310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311" t="s">
        <v>169</v>
      </c>
      <c r="AU161" s="311" t="s">
        <v>88</v>
      </c>
      <c r="AV161" s="15" t="s">
        <v>86</v>
      </c>
      <c r="AW161" s="15" t="s">
        <v>32</v>
      </c>
      <c r="AX161" s="15" t="s">
        <v>78</v>
      </c>
      <c r="AY161" s="311" t="s">
        <v>151</v>
      </c>
    </row>
    <row r="162" s="15" customFormat="1">
      <c r="A162" s="15"/>
      <c r="B162" s="302"/>
      <c r="C162" s="303"/>
      <c r="D162" s="258" t="s">
        <v>169</v>
      </c>
      <c r="E162" s="304" t="s">
        <v>1</v>
      </c>
      <c r="F162" s="305" t="s">
        <v>823</v>
      </c>
      <c r="G162" s="303"/>
      <c r="H162" s="304" t="s">
        <v>1</v>
      </c>
      <c r="I162" s="306"/>
      <c r="J162" s="303"/>
      <c r="K162" s="303"/>
      <c r="L162" s="307"/>
      <c r="M162" s="308"/>
      <c r="N162" s="309"/>
      <c r="O162" s="309"/>
      <c r="P162" s="309"/>
      <c r="Q162" s="309"/>
      <c r="R162" s="309"/>
      <c r="S162" s="309"/>
      <c r="T162" s="310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311" t="s">
        <v>169</v>
      </c>
      <c r="AU162" s="311" t="s">
        <v>88</v>
      </c>
      <c r="AV162" s="15" t="s">
        <v>86</v>
      </c>
      <c r="AW162" s="15" t="s">
        <v>32</v>
      </c>
      <c r="AX162" s="15" t="s">
        <v>78</v>
      </c>
      <c r="AY162" s="311" t="s">
        <v>151</v>
      </c>
    </row>
    <row r="163" s="15" customFormat="1">
      <c r="A163" s="15"/>
      <c r="B163" s="302"/>
      <c r="C163" s="303"/>
      <c r="D163" s="258" t="s">
        <v>169</v>
      </c>
      <c r="E163" s="304" t="s">
        <v>1</v>
      </c>
      <c r="F163" s="305" t="s">
        <v>824</v>
      </c>
      <c r="G163" s="303"/>
      <c r="H163" s="304" t="s">
        <v>1</v>
      </c>
      <c r="I163" s="306"/>
      <c r="J163" s="303"/>
      <c r="K163" s="303"/>
      <c r="L163" s="307"/>
      <c r="M163" s="308"/>
      <c r="N163" s="309"/>
      <c r="O163" s="309"/>
      <c r="P163" s="309"/>
      <c r="Q163" s="309"/>
      <c r="R163" s="309"/>
      <c r="S163" s="309"/>
      <c r="T163" s="310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311" t="s">
        <v>169</v>
      </c>
      <c r="AU163" s="311" t="s">
        <v>88</v>
      </c>
      <c r="AV163" s="15" t="s">
        <v>86</v>
      </c>
      <c r="AW163" s="15" t="s">
        <v>32</v>
      </c>
      <c r="AX163" s="15" t="s">
        <v>78</v>
      </c>
      <c r="AY163" s="311" t="s">
        <v>151</v>
      </c>
    </row>
    <row r="164" s="15" customFormat="1">
      <c r="A164" s="15"/>
      <c r="B164" s="302"/>
      <c r="C164" s="303"/>
      <c r="D164" s="258" t="s">
        <v>169</v>
      </c>
      <c r="E164" s="304" t="s">
        <v>1</v>
      </c>
      <c r="F164" s="305" t="s">
        <v>825</v>
      </c>
      <c r="G164" s="303"/>
      <c r="H164" s="304" t="s">
        <v>1</v>
      </c>
      <c r="I164" s="306"/>
      <c r="J164" s="303"/>
      <c r="K164" s="303"/>
      <c r="L164" s="307"/>
      <c r="M164" s="308"/>
      <c r="N164" s="309"/>
      <c r="O164" s="309"/>
      <c r="P164" s="309"/>
      <c r="Q164" s="309"/>
      <c r="R164" s="309"/>
      <c r="S164" s="309"/>
      <c r="T164" s="310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311" t="s">
        <v>169</v>
      </c>
      <c r="AU164" s="311" t="s">
        <v>88</v>
      </c>
      <c r="AV164" s="15" t="s">
        <v>86</v>
      </c>
      <c r="AW164" s="15" t="s">
        <v>32</v>
      </c>
      <c r="AX164" s="15" t="s">
        <v>78</v>
      </c>
      <c r="AY164" s="311" t="s">
        <v>151</v>
      </c>
    </row>
    <row r="165" s="15" customFormat="1">
      <c r="A165" s="15"/>
      <c r="B165" s="302"/>
      <c r="C165" s="303"/>
      <c r="D165" s="258" t="s">
        <v>169</v>
      </c>
      <c r="E165" s="304" t="s">
        <v>1</v>
      </c>
      <c r="F165" s="305" t="s">
        <v>826</v>
      </c>
      <c r="G165" s="303"/>
      <c r="H165" s="304" t="s">
        <v>1</v>
      </c>
      <c r="I165" s="306"/>
      <c r="J165" s="303"/>
      <c r="K165" s="303"/>
      <c r="L165" s="307"/>
      <c r="M165" s="308"/>
      <c r="N165" s="309"/>
      <c r="O165" s="309"/>
      <c r="P165" s="309"/>
      <c r="Q165" s="309"/>
      <c r="R165" s="309"/>
      <c r="S165" s="309"/>
      <c r="T165" s="31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311" t="s">
        <v>169</v>
      </c>
      <c r="AU165" s="311" t="s">
        <v>88</v>
      </c>
      <c r="AV165" s="15" t="s">
        <v>86</v>
      </c>
      <c r="AW165" s="15" t="s">
        <v>32</v>
      </c>
      <c r="AX165" s="15" t="s">
        <v>78</v>
      </c>
      <c r="AY165" s="311" t="s">
        <v>151</v>
      </c>
    </row>
    <row r="166" s="13" customFormat="1">
      <c r="A166" s="13"/>
      <c r="B166" s="275"/>
      <c r="C166" s="276"/>
      <c r="D166" s="258" t="s">
        <v>169</v>
      </c>
      <c r="E166" s="285" t="s">
        <v>1</v>
      </c>
      <c r="F166" s="277" t="s">
        <v>86</v>
      </c>
      <c r="G166" s="276"/>
      <c r="H166" s="278">
        <v>1</v>
      </c>
      <c r="I166" s="279"/>
      <c r="J166" s="276"/>
      <c r="K166" s="276"/>
      <c r="L166" s="280"/>
      <c r="M166" s="281"/>
      <c r="N166" s="282"/>
      <c r="O166" s="282"/>
      <c r="P166" s="282"/>
      <c r="Q166" s="282"/>
      <c r="R166" s="282"/>
      <c r="S166" s="282"/>
      <c r="T166" s="28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84" t="s">
        <v>169</v>
      </c>
      <c r="AU166" s="284" t="s">
        <v>88</v>
      </c>
      <c r="AV166" s="13" t="s">
        <v>88</v>
      </c>
      <c r="AW166" s="13" t="s">
        <v>32</v>
      </c>
      <c r="AX166" s="13" t="s">
        <v>86</v>
      </c>
      <c r="AY166" s="284" t="s">
        <v>151</v>
      </c>
    </row>
    <row r="167" s="12" customFormat="1" ht="22.8" customHeight="1">
      <c r="A167" s="12"/>
      <c r="B167" s="229"/>
      <c r="C167" s="230"/>
      <c r="D167" s="231" t="s">
        <v>77</v>
      </c>
      <c r="E167" s="243" t="s">
        <v>827</v>
      </c>
      <c r="F167" s="243" t="s">
        <v>128</v>
      </c>
      <c r="G167" s="230"/>
      <c r="H167" s="230"/>
      <c r="I167" s="233"/>
      <c r="J167" s="244">
        <f>BK167</f>
        <v>0</v>
      </c>
      <c r="K167" s="230"/>
      <c r="L167" s="235"/>
      <c r="M167" s="236"/>
      <c r="N167" s="237"/>
      <c r="O167" s="237"/>
      <c r="P167" s="238">
        <f>SUM(P168:P180)</f>
        <v>0</v>
      </c>
      <c r="Q167" s="237"/>
      <c r="R167" s="238">
        <f>SUM(R168:R180)</f>
        <v>0</v>
      </c>
      <c r="S167" s="237"/>
      <c r="T167" s="239">
        <f>SUM(T168:T180)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40" t="s">
        <v>182</v>
      </c>
      <c r="AT167" s="241" t="s">
        <v>77</v>
      </c>
      <c r="AU167" s="241" t="s">
        <v>86</v>
      </c>
      <c r="AY167" s="240" t="s">
        <v>151</v>
      </c>
      <c r="BK167" s="242">
        <f>SUM(BK168:BK180)</f>
        <v>0</v>
      </c>
    </row>
    <row r="168" s="2" customFormat="1" ht="16.5" customHeight="1">
      <c r="A168" s="40"/>
      <c r="B168" s="41"/>
      <c r="C168" s="245" t="s">
        <v>182</v>
      </c>
      <c r="D168" s="245" t="s">
        <v>154</v>
      </c>
      <c r="E168" s="246" t="s">
        <v>828</v>
      </c>
      <c r="F168" s="247" t="s">
        <v>128</v>
      </c>
      <c r="G168" s="248" t="s">
        <v>407</v>
      </c>
      <c r="H168" s="249">
        <v>1</v>
      </c>
      <c r="I168" s="250"/>
      <c r="J168" s="251">
        <f>ROUND(I168*H168,2)</f>
        <v>0</v>
      </c>
      <c r="K168" s="252"/>
      <c r="L168" s="43"/>
      <c r="M168" s="253" t="s">
        <v>1</v>
      </c>
      <c r="N168" s="254" t="s">
        <v>43</v>
      </c>
      <c r="O168" s="93"/>
      <c r="P168" s="255">
        <f>O168*H168</f>
        <v>0</v>
      </c>
      <c r="Q168" s="255">
        <v>0</v>
      </c>
      <c r="R168" s="255">
        <f>Q168*H168</f>
        <v>0</v>
      </c>
      <c r="S168" s="255">
        <v>0</v>
      </c>
      <c r="T168" s="25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57" t="s">
        <v>408</v>
      </c>
      <c r="AT168" s="257" t="s">
        <v>154</v>
      </c>
      <c r="AU168" s="257" t="s">
        <v>88</v>
      </c>
      <c r="AY168" s="17" t="s">
        <v>151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7" t="s">
        <v>86</v>
      </c>
      <c r="BK168" s="145">
        <f>ROUND(I168*H168,2)</f>
        <v>0</v>
      </c>
      <c r="BL168" s="17" t="s">
        <v>408</v>
      </c>
      <c r="BM168" s="257" t="s">
        <v>829</v>
      </c>
    </row>
    <row r="169" s="2" customFormat="1">
      <c r="A169" s="40"/>
      <c r="B169" s="41"/>
      <c r="C169" s="42"/>
      <c r="D169" s="258" t="s">
        <v>160</v>
      </c>
      <c r="E169" s="42"/>
      <c r="F169" s="259" t="s">
        <v>128</v>
      </c>
      <c r="G169" s="42"/>
      <c r="H169" s="42"/>
      <c r="I169" s="214"/>
      <c r="J169" s="42"/>
      <c r="K169" s="42"/>
      <c r="L169" s="43"/>
      <c r="M169" s="260"/>
      <c r="N169" s="261"/>
      <c r="O169" s="93"/>
      <c r="P169" s="93"/>
      <c r="Q169" s="93"/>
      <c r="R169" s="93"/>
      <c r="S169" s="93"/>
      <c r="T169" s="94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7" t="s">
        <v>160</v>
      </c>
      <c r="AU169" s="17" t="s">
        <v>88</v>
      </c>
    </row>
    <row r="170" s="2" customFormat="1">
      <c r="A170" s="40"/>
      <c r="B170" s="41"/>
      <c r="C170" s="42"/>
      <c r="D170" s="262" t="s">
        <v>162</v>
      </c>
      <c r="E170" s="42"/>
      <c r="F170" s="263" t="s">
        <v>830</v>
      </c>
      <c r="G170" s="42"/>
      <c r="H170" s="42"/>
      <c r="I170" s="214"/>
      <c r="J170" s="42"/>
      <c r="K170" s="42"/>
      <c r="L170" s="43"/>
      <c r="M170" s="260"/>
      <c r="N170" s="261"/>
      <c r="O170" s="93"/>
      <c r="P170" s="93"/>
      <c r="Q170" s="93"/>
      <c r="R170" s="93"/>
      <c r="S170" s="93"/>
      <c r="T170" s="94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7" t="s">
        <v>162</v>
      </c>
      <c r="AU170" s="17" t="s">
        <v>88</v>
      </c>
    </row>
    <row r="171" s="2" customFormat="1">
      <c r="A171" s="40"/>
      <c r="B171" s="41"/>
      <c r="C171" s="42"/>
      <c r="D171" s="258" t="s">
        <v>390</v>
      </c>
      <c r="E171" s="42"/>
      <c r="F171" s="286" t="s">
        <v>831</v>
      </c>
      <c r="G171" s="42"/>
      <c r="H171" s="42"/>
      <c r="I171" s="214"/>
      <c r="J171" s="42"/>
      <c r="K171" s="42"/>
      <c r="L171" s="43"/>
      <c r="M171" s="260"/>
      <c r="N171" s="261"/>
      <c r="O171" s="93"/>
      <c r="P171" s="93"/>
      <c r="Q171" s="93"/>
      <c r="R171" s="93"/>
      <c r="S171" s="93"/>
      <c r="T171" s="94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7" t="s">
        <v>390</v>
      </c>
      <c r="AU171" s="17" t="s">
        <v>88</v>
      </c>
    </row>
    <row r="172" s="15" customFormat="1">
      <c r="A172" s="15"/>
      <c r="B172" s="302"/>
      <c r="C172" s="303"/>
      <c r="D172" s="258" t="s">
        <v>169</v>
      </c>
      <c r="E172" s="304" t="s">
        <v>1</v>
      </c>
      <c r="F172" s="305" t="s">
        <v>832</v>
      </c>
      <c r="G172" s="303"/>
      <c r="H172" s="304" t="s">
        <v>1</v>
      </c>
      <c r="I172" s="306"/>
      <c r="J172" s="303"/>
      <c r="K172" s="303"/>
      <c r="L172" s="307"/>
      <c r="M172" s="308"/>
      <c r="N172" s="309"/>
      <c r="O172" s="309"/>
      <c r="P172" s="309"/>
      <c r="Q172" s="309"/>
      <c r="R172" s="309"/>
      <c r="S172" s="309"/>
      <c r="T172" s="310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311" t="s">
        <v>169</v>
      </c>
      <c r="AU172" s="311" t="s">
        <v>88</v>
      </c>
      <c r="AV172" s="15" t="s">
        <v>86</v>
      </c>
      <c r="AW172" s="15" t="s">
        <v>32</v>
      </c>
      <c r="AX172" s="15" t="s">
        <v>78</v>
      </c>
      <c r="AY172" s="311" t="s">
        <v>151</v>
      </c>
    </row>
    <row r="173" s="15" customFormat="1">
      <c r="A173" s="15"/>
      <c r="B173" s="302"/>
      <c r="C173" s="303"/>
      <c r="D173" s="258" t="s">
        <v>169</v>
      </c>
      <c r="E173" s="304" t="s">
        <v>1</v>
      </c>
      <c r="F173" s="305" t="s">
        <v>833</v>
      </c>
      <c r="G173" s="303"/>
      <c r="H173" s="304" t="s">
        <v>1</v>
      </c>
      <c r="I173" s="306"/>
      <c r="J173" s="303"/>
      <c r="K173" s="303"/>
      <c r="L173" s="307"/>
      <c r="M173" s="308"/>
      <c r="N173" s="309"/>
      <c r="O173" s="309"/>
      <c r="P173" s="309"/>
      <c r="Q173" s="309"/>
      <c r="R173" s="309"/>
      <c r="S173" s="309"/>
      <c r="T173" s="31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311" t="s">
        <v>169</v>
      </c>
      <c r="AU173" s="311" t="s">
        <v>88</v>
      </c>
      <c r="AV173" s="15" t="s">
        <v>86</v>
      </c>
      <c r="AW173" s="15" t="s">
        <v>32</v>
      </c>
      <c r="AX173" s="15" t="s">
        <v>78</v>
      </c>
      <c r="AY173" s="311" t="s">
        <v>151</v>
      </c>
    </row>
    <row r="174" s="15" customFormat="1">
      <c r="A174" s="15"/>
      <c r="B174" s="302"/>
      <c r="C174" s="303"/>
      <c r="D174" s="258" t="s">
        <v>169</v>
      </c>
      <c r="E174" s="304" t="s">
        <v>1</v>
      </c>
      <c r="F174" s="305" t="s">
        <v>834</v>
      </c>
      <c r="G174" s="303"/>
      <c r="H174" s="304" t="s">
        <v>1</v>
      </c>
      <c r="I174" s="306"/>
      <c r="J174" s="303"/>
      <c r="K174" s="303"/>
      <c r="L174" s="307"/>
      <c r="M174" s="308"/>
      <c r="N174" s="309"/>
      <c r="O174" s="309"/>
      <c r="P174" s="309"/>
      <c r="Q174" s="309"/>
      <c r="R174" s="309"/>
      <c r="S174" s="309"/>
      <c r="T174" s="310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311" t="s">
        <v>169</v>
      </c>
      <c r="AU174" s="311" t="s">
        <v>88</v>
      </c>
      <c r="AV174" s="15" t="s">
        <v>86</v>
      </c>
      <c r="AW174" s="15" t="s">
        <v>32</v>
      </c>
      <c r="AX174" s="15" t="s">
        <v>78</v>
      </c>
      <c r="AY174" s="311" t="s">
        <v>151</v>
      </c>
    </row>
    <row r="175" s="15" customFormat="1">
      <c r="A175" s="15"/>
      <c r="B175" s="302"/>
      <c r="C175" s="303"/>
      <c r="D175" s="258" t="s">
        <v>169</v>
      </c>
      <c r="E175" s="304" t="s">
        <v>1</v>
      </c>
      <c r="F175" s="305" t="s">
        <v>835</v>
      </c>
      <c r="G175" s="303"/>
      <c r="H175" s="304" t="s">
        <v>1</v>
      </c>
      <c r="I175" s="306"/>
      <c r="J175" s="303"/>
      <c r="K175" s="303"/>
      <c r="L175" s="307"/>
      <c r="M175" s="308"/>
      <c r="N175" s="309"/>
      <c r="O175" s="309"/>
      <c r="P175" s="309"/>
      <c r="Q175" s="309"/>
      <c r="R175" s="309"/>
      <c r="S175" s="309"/>
      <c r="T175" s="310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311" t="s">
        <v>169</v>
      </c>
      <c r="AU175" s="311" t="s">
        <v>88</v>
      </c>
      <c r="AV175" s="15" t="s">
        <v>86</v>
      </c>
      <c r="AW175" s="15" t="s">
        <v>32</v>
      </c>
      <c r="AX175" s="15" t="s">
        <v>78</v>
      </c>
      <c r="AY175" s="311" t="s">
        <v>151</v>
      </c>
    </row>
    <row r="176" s="15" customFormat="1">
      <c r="A176" s="15"/>
      <c r="B176" s="302"/>
      <c r="C176" s="303"/>
      <c r="D176" s="258" t="s">
        <v>169</v>
      </c>
      <c r="E176" s="304" t="s">
        <v>1</v>
      </c>
      <c r="F176" s="305" t="s">
        <v>836</v>
      </c>
      <c r="G176" s="303"/>
      <c r="H176" s="304" t="s">
        <v>1</v>
      </c>
      <c r="I176" s="306"/>
      <c r="J176" s="303"/>
      <c r="K176" s="303"/>
      <c r="L176" s="307"/>
      <c r="M176" s="308"/>
      <c r="N176" s="309"/>
      <c r="O176" s="309"/>
      <c r="P176" s="309"/>
      <c r="Q176" s="309"/>
      <c r="R176" s="309"/>
      <c r="S176" s="309"/>
      <c r="T176" s="31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311" t="s">
        <v>169</v>
      </c>
      <c r="AU176" s="311" t="s">
        <v>88</v>
      </c>
      <c r="AV176" s="15" t="s">
        <v>86</v>
      </c>
      <c r="AW176" s="15" t="s">
        <v>32</v>
      </c>
      <c r="AX176" s="15" t="s">
        <v>78</v>
      </c>
      <c r="AY176" s="311" t="s">
        <v>151</v>
      </c>
    </row>
    <row r="177" s="15" customFormat="1">
      <c r="A177" s="15"/>
      <c r="B177" s="302"/>
      <c r="C177" s="303"/>
      <c r="D177" s="258" t="s">
        <v>169</v>
      </c>
      <c r="E177" s="304" t="s">
        <v>1</v>
      </c>
      <c r="F177" s="305" t="s">
        <v>837</v>
      </c>
      <c r="G177" s="303"/>
      <c r="H177" s="304" t="s">
        <v>1</v>
      </c>
      <c r="I177" s="306"/>
      <c r="J177" s="303"/>
      <c r="K177" s="303"/>
      <c r="L177" s="307"/>
      <c r="M177" s="308"/>
      <c r="N177" s="309"/>
      <c r="O177" s="309"/>
      <c r="P177" s="309"/>
      <c r="Q177" s="309"/>
      <c r="R177" s="309"/>
      <c r="S177" s="309"/>
      <c r="T177" s="31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311" t="s">
        <v>169</v>
      </c>
      <c r="AU177" s="311" t="s">
        <v>88</v>
      </c>
      <c r="AV177" s="15" t="s">
        <v>86</v>
      </c>
      <c r="AW177" s="15" t="s">
        <v>32</v>
      </c>
      <c r="AX177" s="15" t="s">
        <v>78</v>
      </c>
      <c r="AY177" s="311" t="s">
        <v>151</v>
      </c>
    </row>
    <row r="178" s="15" customFormat="1">
      <c r="A178" s="15"/>
      <c r="B178" s="302"/>
      <c r="C178" s="303"/>
      <c r="D178" s="258" t="s">
        <v>169</v>
      </c>
      <c r="E178" s="304" t="s">
        <v>1</v>
      </c>
      <c r="F178" s="305" t="s">
        <v>838</v>
      </c>
      <c r="G178" s="303"/>
      <c r="H178" s="304" t="s">
        <v>1</v>
      </c>
      <c r="I178" s="306"/>
      <c r="J178" s="303"/>
      <c r="K178" s="303"/>
      <c r="L178" s="307"/>
      <c r="M178" s="308"/>
      <c r="N178" s="309"/>
      <c r="O178" s="309"/>
      <c r="P178" s="309"/>
      <c r="Q178" s="309"/>
      <c r="R178" s="309"/>
      <c r="S178" s="309"/>
      <c r="T178" s="31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311" t="s">
        <v>169</v>
      </c>
      <c r="AU178" s="311" t="s">
        <v>88</v>
      </c>
      <c r="AV178" s="15" t="s">
        <v>86</v>
      </c>
      <c r="AW178" s="15" t="s">
        <v>32</v>
      </c>
      <c r="AX178" s="15" t="s">
        <v>78</v>
      </c>
      <c r="AY178" s="311" t="s">
        <v>151</v>
      </c>
    </row>
    <row r="179" s="15" customFormat="1">
      <c r="A179" s="15"/>
      <c r="B179" s="302"/>
      <c r="C179" s="303"/>
      <c r="D179" s="258" t="s">
        <v>169</v>
      </c>
      <c r="E179" s="304" t="s">
        <v>1</v>
      </c>
      <c r="F179" s="305" t="s">
        <v>839</v>
      </c>
      <c r="G179" s="303"/>
      <c r="H179" s="304" t="s">
        <v>1</v>
      </c>
      <c r="I179" s="306"/>
      <c r="J179" s="303"/>
      <c r="K179" s="303"/>
      <c r="L179" s="307"/>
      <c r="M179" s="308"/>
      <c r="N179" s="309"/>
      <c r="O179" s="309"/>
      <c r="P179" s="309"/>
      <c r="Q179" s="309"/>
      <c r="R179" s="309"/>
      <c r="S179" s="309"/>
      <c r="T179" s="310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311" t="s">
        <v>169</v>
      </c>
      <c r="AU179" s="311" t="s">
        <v>88</v>
      </c>
      <c r="AV179" s="15" t="s">
        <v>86</v>
      </c>
      <c r="AW179" s="15" t="s">
        <v>32</v>
      </c>
      <c r="AX179" s="15" t="s">
        <v>78</v>
      </c>
      <c r="AY179" s="311" t="s">
        <v>151</v>
      </c>
    </row>
    <row r="180" s="13" customFormat="1">
      <c r="A180" s="13"/>
      <c r="B180" s="275"/>
      <c r="C180" s="276"/>
      <c r="D180" s="258" t="s">
        <v>169</v>
      </c>
      <c r="E180" s="285" t="s">
        <v>1</v>
      </c>
      <c r="F180" s="277" t="s">
        <v>86</v>
      </c>
      <c r="G180" s="276"/>
      <c r="H180" s="278">
        <v>1</v>
      </c>
      <c r="I180" s="279"/>
      <c r="J180" s="276"/>
      <c r="K180" s="276"/>
      <c r="L180" s="280"/>
      <c r="M180" s="281"/>
      <c r="N180" s="282"/>
      <c r="O180" s="282"/>
      <c r="P180" s="282"/>
      <c r="Q180" s="282"/>
      <c r="R180" s="282"/>
      <c r="S180" s="282"/>
      <c r="T180" s="28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84" t="s">
        <v>169</v>
      </c>
      <c r="AU180" s="284" t="s">
        <v>88</v>
      </c>
      <c r="AV180" s="13" t="s">
        <v>88</v>
      </c>
      <c r="AW180" s="13" t="s">
        <v>32</v>
      </c>
      <c r="AX180" s="13" t="s">
        <v>86</v>
      </c>
      <c r="AY180" s="284" t="s">
        <v>151</v>
      </c>
    </row>
    <row r="181" s="12" customFormat="1" ht="22.8" customHeight="1">
      <c r="A181" s="12"/>
      <c r="B181" s="229"/>
      <c r="C181" s="230"/>
      <c r="D181" s="231" t="s">
        <v>77</v>
      </c>
      <c r="E181" s="243" t="s">
        <v>412</v>
      </c>
      <c r="F181" s="243" t="s">
        <v>413</v>
      </c>
      <c r="G181" s="230"/>
      <c r="H181" s="230"/>
      <c r="I181" s="233"/>
      <c r="J181" s="244">
        <f>BK181</f>
        <v>0</v>
      </c>
      <c r="K181" s="230"/>
      <c r="L181" s="235"/>
      <c r="M181" s="236"/>
      <c r="N181" s="237"/>
      <c r="O181" s="237"/>
      <c r="P181" s="238">
        <f>SUM(P182:P208)</f>
        <v>0</v>
      </c>
      <c r="Q181" s="237"/>
      <c r="R181" s="238">
        <f>SUM(R182:R208)</f>
        <v>0</v>
      </c>
      <c r="S181" s="237"/>
      <c r="T181" s="239">
        <f>SUM(T182:T208)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40" t="s">
        <v>182</v>
      </c>
      <c r="AT181" s="241" t="s">
        <v>77</v>
      </c>
      <c r="AU181" s="241" t="s">
        <v>86</v>
      </c>
      <c r="AY181" s="240" t="s">
        <v>151</v>
      </c>
      <c r="BK181" s="242">
        <f>SUM(BK182:BK208)</f>
        <v>0</v>
      </c>
    </row>
    <row r="182" s="2" customFormat="1" ht="16.5" customHeight="1">
      <c r="A182" s="40"/>
      <c r="B182" s="41"/>
      <c r="C182" s="245" t="s">
        <v>191</v>
      </c>
      <c r="D182" s="245" t="s">
        <v>154</v>
      </c>
      <c r="E182" s="246" t="s">
        <v>840</v>
      </c>
      <c r="F182" s="247" t="s">
        <v>841</v>
      </c>
      <c r="G182" s="248" t="s">
        <v>407</v>
      </c>
      <c r="H182" s="249">
        <v>1</v>
      </c>
      <c r="I182" s="250"/>
      <c r="J182" s="251">
        <f>ROUND(I182*H182,2)</f>
        <v>0</v>
      </c>
      <c r="K182" s="252"/>
      <c r="L182" s="43"/>
      <c r="M182" s="253" t="s">
        <v>1</v>
      </c>
      <c r="N182" s="254" t="s">
        <v>43</v>
      </c>
      <c r="O182" s="93"/>
      <c r="P182" s="255">
        <f>O182*H182</f>
        <v>0</v>
      </c>
      <c r="Q182" s="255">
        <v>0</v>
      </c>
      <c r="R182" s="255">
        <f>Q182*H182</f>
        <v>0</v>
      </c>
      <c r="S182" s="255">
        <v>0</v>
      </c>
      <c r="T182" s="25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57" t="s">
        <v>408</v>
      </c>
      <c r="AT182" s="257" t="s">
        <v>154</v>
      </c>
      <c r="AU182" s="257" t="s">
        <v>88</v>
      </c>
      <c r="AY182" s="17" t="s">
        <v>151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7" t="s">
        <v>86</v>
      </c>
      <c r="BK182" s="145">
        <f>ROUND(I182*H182,2)</f>
        <v>0</v>
      </c>
      <c r="BL182" s="17" t="s">
        <v>408</v>
      </c>
      <c r="BM182" s="257" t="s">
        <v>842</v>
      </c>
    </row>
    <row r="183" s="2" customFormat="1">
      <c r="A183" s="40"/>
      <c r="B183" s="41"/>
      <c r="C183" s="42"/>
      <c r="D183" s="258" t="s">
        <v>160</v>
      </c>
      <c r="E183" s="42"/>
      <c r="F183" s="259" t="s">
        <v>841</v>
      </c>
      <c r="G183" s="42"/>
      <c r="H183" s="42"/>
      <c r="I183" s="214"/>
      <c r="J183" s="42"/>
      <c r="K183" s="42"/>
      <c r="L183" s="43"/>
      <c r="M183" s="260"/>
      <c r="N183" s="261"/>
      <c r="O183" s="93"/>
      <c r="P183" s="93"/>
      <c r="Q183" s="93"/>
      <c r="R183" s="93"/>
      <c r="S183" s="93"/>
      <c r="T183" s="94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7" t="s">
        <v>160</v>
      </c>
      <c r="AU183" s="17" t="s">
        <v>88</v>
      </c>
    </row>
    <row r="184" s="2" customFormat="1">
      <c r="A184" s="40"/>
      <c r="B184" s="41"/>
      <c r="C184" s="42"/>
      <c r="D184" s="262" t="s">
        <v>162</v>
      </c>
      <c r="E184" s="42"/>
      <c r="F184" s="263" t="s">
        <v>843</v>
      </c>
      <c r="G184" s="42"/>
      <c r="H184" s="42"/>
      <c r="I184" s="214"/>
      <c r="J184" s="42"/>
      <c r="K184" s="42"/>
      <c r="L184" s="43"/>
      <c r="M184" s="260"/>
      <c r="N184" s="261"/>
      <c r="O184" s="93"/>
      <c r="P184" s="93"/>
      <c r="Q184" s="93"/>
      <c r="R184" s="93"/>
      <c r="S184" s="93"/>
      <c r="T184" s="94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7" t="s">
        <v>162</v>
      </c>
      <c r="AU184" s="17" t="s">
        <v>88</v>
      </c>
    </row>
    <row r="185" s="2" customFormat="1">
      <c r="A185" s="40"/>
      <c r="B185" s="41"/>
      <c r="C185" s="42"/>
      <c r="D185" s="258" t="s">
        <v>390</v>
      </c>
      <c r="E185" s="42"/>
      <c r="F185" s="286" t="s">
        <v>844</v>
      </c>
      <c r="G185" s="42"/>
      <c r="H185" s="42"/>
      <c r="I185" s="214"/>
      <c r="J185" s="42"/>
      <c r="K185" s="42"/>
      <c r="L185" s="43"/>
      <c r="M185" s="260"/>
      <c r="N185" s="261"/>
      <c r="O185" s="93"/>
      <c r="P185" s="93"/>
      <c r="Q185" s="93"/>
      <c r="R185" s="93"/>
      <c r="S185" s="93"/>
      <c r="T185" s="94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7" t="s">
        <v>390</v>
      </c>
      <c r="AU185" s="17" t="s">
        <v>88</v>
      </c>
    </row>
    <row r="186" s="15" customFormat="1">
      <c r="A186" s="15"/>
      <c r="B186" s="302"/>
      <c r="C186" s="303"/>
      <c r="D186" s="258" t="s">
        <v>169</v>
      </c>
      <c r="E186" s="304" t="s">
        <v>1</v>
      </c>
      <c r="F186" s="305" t="s">
        <v>845</v>
      </c>
      <c r="G186" s="303"/>
      <c r="H186" s="304" t="s">
        <v>1</v>
      </c>
      <c r="I186" s="306"/>
      <c r="J186" s="303"/>
      <c r="K186" s="303"/>
      <c r="L186" s="307"/>
      <c r="M186" s="308"/>
      <c r="N186" s="309"/>
      <c r="O186" s="309"/>
      <c r="P186" s="309"/>
      <c r="Q186" s="309"/>
      <c r="R186" s="309"/>
      <c r="S186" s="309"/>
      <c r="T186" s="310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311" t="s">
        <v>169</v>
      </c>
      <c r="AU186" s="311" t="s">
        <v>88</v>
      </c>
      <c r="AV186" s="15" t="s">
        <v>86</v>
      </c>
      <c r="AW186" s="15" t="s">
        <v>32</v>
      </c>
      <c r="AX186" s="15" t="s">
        <v>78</v>
      </c>
      <c r="AY186" s="311" t="s">
        <v>151</v>
      </c>
    </row>
    <row r="187" s="13" customFormat="1">
      <c r="A187" s="13"/>
      <c r="B187" s="275"/>
      <c r="C187" s="276"/>
      <c r="D187" s="258" t="s">
        <v>169</v>
      </c>
      <c r="E187" s="285" t="s">
        <v>1</v>
      </c>
      <c r="F187" s="277" t="s">
        <v>86</v>
      </c>
      <c r="G187" s="276"/>
      <c r="H187" s="278">
        <v>1</v>
      </c>
      <c r="I187" s="279"/>
      <c r="J187" s="276"/>
      <c r="K187" s="276"/>
      <c r="L187" s="280"/>
      <c r="M187" s="281"/>
      <c r="N187" s="282"/>
      <c r="O187" s="282"/>
      <c r="P187" s="282"/>
      <c r="Q187" s="282"/>
      <c r="R187" s="282"/>
      <c r="S187" s="282"/>
      <c r="T187" s="28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84" t="s">
        <v>169</v>
      </c>
      <c r="AU187" s="284" t="s">
        <v>88</v>
      </c>
      <c r="AV187" s="13" t="s">
        <v>88</v>
      </c>
      <c r="AW187" s="13" t="s">
        <v>32</v>
      </c>
      <c r="AX187" s="13" t="s">
        <v>86</v>
      </c>
      <c r="AY187" s="284" t="s">
        <v>151</v>
      </c>
    </row>
    <row r="188" s="2" customFormat="1" ht="16.5" customHeight="1">
      <c r="A188" s="40"/>
      <c r="B188" s="41"/>
      <c r="C188" s="245" t="s">
        <v>196</v>
      </c>
      <c r="D188" s="245" t="s">
        <v>154</v>
      </c>
      <c r="E188" s="246" t="s">
        <v>846</v>
      </c>
      <c r="F188" s="247" t="s">
        <v>847</v>
      </c>
      <c r="G188" s="248" t="s">
        <v>407</v>
      </c>
      <c r="H188" s="249">
        <v>1</v>
      </c>
      <c r="I188" s="250"/>
      <c r="J188" s="251">
        <f>ROUND(I188*H188,2)</f>
        <v>0</v>
      </c>
      <c r="K188" s="252"/>
      <c r="L188" s="43"/>
      <c r="M188" s="253" t="s">
        <v>1</v>
      </c>
      <c r="N188" s="254" t="s">
        <v>43</v>
      </c>
      <c r="O188" s="93"/>
      <c r="P188" s="255">
        <f>O188*H188</f>
        <v>0</v>
      </c>
      <c r="Q188" s="255">
        <v>0</v>
      </c>
      <c r="R188" s="255">
        <f>Q188*H188</f>
        <v>0</v>
      </c>
      <c r="S188" s="255">
        <v>0</v>
      </c>
      <c r="T188" s="25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57" t="s">
        <v>408</v>
      </c>
      <c r="AT188" s="257" t="s">
        <v>154</v>
      </c>
      <c r="AU188" s="257" t="s">
        <v>88</v>
      </c>
      <c r="AY188" s="17" t="s">
        <v>151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7" t="s">
        <v>86</v>
      </c>
      <c r="BK188" s="145">
        <f>ROUND(I188*H188,2)</f>
        <v>0</v>
      </c>
      <c r="BL188" s="17" t="s">
        <v>408</v>
      </c>
      <c r="BM188" s="257" t="s">
        <v>848</v>
      </c>
    </row>
    <row r="189" s="2" customFormat="1">
      <c r="A189" s="40"/>
      <c r="B189" s="41"/>
      <c r="C189" s="42"/>
      <c r="D189" s="258" t="s">
        <v>160</v>
      </c>
      <c r="E189" s="42"/>
      <c r="F189" s="259" t="s">
        <v>847</v>
      </c>
      <c r="G189" s="42"/>
      <c r="H189" s="42"/>
      <c r="I189" s="214"/>
      <c r="J189" s="42"/>
      <c r="K189" s="42"/>
      <c r="L189" s="43"/>
      <c r="M189" s="260"/>
      <c r="N189" s="261"/>
      <c r="O189" s="93"/>
      <c r="P189" s="93"/>
      <c r="Q189" s="93"/>
      <c r="R189" s="93"/>
      <c r="S189" s="93"/>
      <c r="T189" s="94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7" t="s">
        <v>160</v>
      </c>
      <c r="AU189" s="17" t="s">
        <v>88</v>
      </c>
    </row>
    <row r="190" s="2" customFormat="1">
      <c r="A190" s="40"/>
      <c r="B190" s="41"/>
      <c r="C190" s="42"/>
      <c r="D190" s="262" t="s">
        <v>162</v>
      </c>
      <c r="E190" s="42"/>
      <c r="F190" s="263" t="s">
        <v>849</v>
      </c>
      <c r="G190" s="42"/>
      <c r="H190" s="42"/>
      <c r="I190" s="214"/>
      <c r="J190" s="42"/>
      <c r="K190" s="42"/>
      <c r="L190" s="43"/>
      <c r="M190" s="260"/>
      <c r="N190" s="261"/>
      <c r="O190" s="93"/>
      <c r="P190" s="93"/>
      <c r="Q190" s="93"/>
      <c r="R190" s="93"/>
      <c r="S190" s="93"/>
      <c r="T190" s="94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7" t="s">
        <v>162</v>
      </c>
      <c r="AU190" s="17" t="s">
        <v>88</v>
      </c>
    </row>
    <row r="191" s="15" customFormat="1">
      <c r="A191" s="15"/>
      <c r="B191" s="302"/>
      <c r="C191" s="303"/>
      <c r="D191" s="258" t="s">
        <v>169</v>
      </c>
      <c r="E191" s="304" t="s">
        <v>1</v>
      </c>
      <c r="F191" s="305" t="s">
        <v>850</v>
      </c>
      <c r="G191" s="303"/>
      <c r="H191" s="304" t="s">
        <v>1</v>
      </c>
      <c r="I191" s="306"/>
      <c r="J191" s="303"/>
      <c r="K191" s="303"/>
      <c r="L191" s="307"/>
      <c r="M191" s="308"/>
      <c r="N191" s="309"/>
      <c r="O191" s="309"/>
      <c r="P191" s="309"/>
      <c r="Q191" s="309"/>
      <c r="R191" s="309"/>
      <c r="S191" s="309"/>
      <c r="T191" s="310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311" t="s">
        <v>169</v>
      </c>
      <c r="AU191" s="311" t="s">
        <v>88</v>
      </c>
      <c r="AV191" s="15" t="s">
        <v>86</v>
      </c>
      <c r="AW191" s="15" t="s">
        <v>32</v>
      </c>
      <c r="AX191" s="15" t="s">
        <v>78</v>
      </c>
      <c r="AY191" s="311" t="s">
        <v>151</v>
      </c>
    </row>
    <row r="192" s="13" customFormat="1">
      <c r="A192" s="13"/>
      <c r="B192" s="275"/>
      <c r="C192" s="276"/>
      <c r="D192" s="258" t="s">
        <v>169</v>
      </c>
      <c r="E192" s="285" t="s">
        <v>1</v>
      </c>
      <c r="F192" s="277" t="s">
        <v>86</v>
      </c>
      <c r="G192" s="276"/>
      <c r="H192" s="278">
        <v>1</v>
      </c>
      <c r="I192" s="279"/>
      <c r="J192" s="276"/>
      <c r="K192" s="276"/>
      <c r="L192" s="280"/>
      <c r="M192" s="281"/>
      <c r="N192" s="282"/>
      <c r="O192" s="282"/>
      <c r="P192" s="282"/>
      <c r="Q192" s="282"/>
      <c r="R192" s="282"/>
      <c r="S192" s="282"/>
      <c r="T192" s="28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84" t="s">
        <v>169</v>
      </c>
      <c r="AU192" s="284" t="s">
        <v>88</v>
      </c>
      <c r="AV192" s="13" t="s">
        <v>88</v>
      </c>
      <c r="AW192" s="13" t="s">
        <v>32</v>
      </c>
      <c r="AX192" s="13" t="s">
        <v>86</v>
      </c>
      <c r="AY192" s="284" t="s">
        <v>151</v>
      </c>
    </row>
    <row r="193" s="2" customFormat="1" ht="16.5" customHeight="1">
      <c r="A193" s="40"/>
      <c r="B193" s="41"/>
      <c r="C193" s="245" t="s">
        <v>204</v>
      </c>
      <c r="D193" s="245" t="s">
        <v>154</v>
      </c>
      <c r="E193" s="246" t="s">
        <v>851</v>
      </c>
      <c r="F193" s="247" t="s">
        <v>852</v>
      </c>
      <c r="G193" s="248" t="s">
        <v>407</v>
      </c>
      <c r="H193" s="249">
        <v>1</v>
      </c>
      <c r="I193" s="250"/>
      <c r="J193" s="251">
        <f>ROUND(I193*H193,2)</f>
        <v>0</v>
      </c>
      <c r="K193" s="252"/>
      <c r="L193" s="43"/>
      <c r="M193" s="253" t="s">
        <v>1</v>
      </c>
      <c r="N193" s="254" t="s">
        <v>43</v>
      </c>
      <c r="O193" s="93"/>
      <c r="P193" s="255">
        <f>O193*H193</f>
        <v>0</v>
      </c>
      <c r="Q193" s="255">
        <v>0</v>
      </c>
      <c r="R193" s="255">
        <f>Q193*H193</f>
        <v>0</v>
      </c>
      <c r="S193" s="255">
        <v>0</v>
      </c>
      <c r="T193" s="25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57" t="s">
        <v>408</v>
      </c>
      <c r="AT193" s="257" t="s">
        <v>154</v>
      </c>
      <c r="AU193" s="257" t="s">
        <v>88</v>
      </c>
      <c r="AY193" s="17" t="s">
        <v>151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7" t="s">
        <v>86</v>
      </c>
      <c r="BK193" s="145">
        <f>ROUND(I193*H193,2)</f>
        <v>0</v>
      </c>
      <c r="BL193" s="17" t="s">
        <v>408</v>
      </c>
      <c r="BM193" s="257" t="s">
        <v>853</v>
      </c>
    </row>
    <row r="194" s="2" customFormat="1">
      <c r="A194" s="40"/>
      <c r="B194" s="41"/>
      <c r="C194" s="42"/>
      <c r="D194" s="258" t="s">
        <v>160</v>
      </c>
      <c r="E194" s="42"/>
      <c r="F194" s="259" t="s">
        <v>852</v>
      </c>
      <c r="G194" s="42"/>
      <c r="H194" s="42"/>
      <c r="I194" s="214"/>
      <c r="J194" s="42"/>
      <c r="K194" s="42"/>
      <c r="L194" s="43"/>
      <c r="M194" s="260"/>
      <c r="N194" s="261"/>
      <c r="O194" s="93"/>
      <c r="P194" s="93"/>
      <c r="Q194" s="93"/>
      <c r="R194" s="93"/>
      <c r="S194" s="93"/>
      <c r="T194" s="94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7" t="s">
        <v>160</v>
      </c>
      <c r="AU194" s="17" t="s">
        <v>88</v>
      </c>
    </row>
    <row r="195" s="2" customFormat="1">
      <c r="A195" s="40"/>
      <c r="B195" s="41"/>
      <c r="C195" s="42"/>
      <c r="D195" s="262" t="s">
        <v>162</v>
      </c>
      <c r="E195" s="42"/>
      <c r="F195" s="263" t="s">
        <v>854</v>
      </c>
      <c r="G195" s="42"/>
      <c r="H195" s="42"/>
      <c r="I195" s="214"/>
      <c r="J195" s="42"/>
      <c r="K195" s="42"/>
      <c r="L195" s="43"/>
      <c r="M195" s="260"/>
      <c r="N195" s="261"/>
      <c r="O195" s="93"/>
      <c r="P195" s="93"/>
      <c r="Q195" s="93"/>
      <c r="R195" s="93"/>
      <c r="S195" s="93"/>
      <c r="T195" s="94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7" t="s">
        <v>162</v>
      </c>
      <c r="AU195" s="17" t="s">
        <v>88</v>
      </c>
    </row>
    <row r="196" s="15" customFormat="1">
      <c r="A196" s="15"/>
      <c r="B196" s="302"/>
      <c r="C196" s="303"/>
      <c r="D196" s="258" t="s">
        <v>169</v>
      </c>
      <c r="E196" s="304" t="s">
        <v>1</v>
      </c>
      <c r="F196" s="305" t="s">
        <v>855</v>
      </c>
      <c r="G196" s="303"/>
      <c r="H196" s="304" t="s">
        <v>1</v>
      </c>
      <c r="I196" s="306"/>
      <c r="J196" s="303"/>
      <c r="K196" s="303"/>
      <c r="L196" s="307"/>
      <c r="M196" s="308"/>
      <c r="N196" s="309"/>
      <c r="O196" s="309"/>
      <c r="P196" s="309"/>
      <c r="Q196" s="309"/>
      <c r="R196" s="309"/>
      <c r="S196" s="309"/>
      <c r="T196" s="310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311" t="s">
        <v>169</v>
      </c>
      <c r="AU196" s="311" t="s">
        <v>88</v>
      </c>
      <c r="AV196" s="15" t="s">
        <v>86</v>
      </c>
      <c r="AW196" s="15" t="s">
        <v>32</v>
      </c>
      <c r="AX196" s="15" t="s">
        <v>78</v>
      </c>
      <c r="AY196" s="311" t="s">
        <v>151</v>
      </c>
    </row>
    <row r="197" s="13" customFormat="1">
      <c r="A197" s="13"/>
      <c r="B197" s="275"/>
      <c r="C197" s="276"/>
      <c r="D197" s="258" t="s">
        <v>169</v>
      </c>
      <c r="E197" s="285" t="s">
        <v>1</v>
      </c>
      <c r="F197" s="277" t="s">
        <v>86</v>
      </c>
      <c r="G197" s="276"/>
      <c r="H197" s="278">
        <v>1</v>
      </c>
      <c r="I197" s="279"/>
      <c r="J197" s="276"/>
      <c r="K197" s="276"/>
      <c r="L197" s="280"/>
      <c r="M197" s="281"/>
      <c r="N197" s="282"/>
      <c r="O197" s="282"/>
      <c r="P197" s="282"/>
      <c r="Q197" s="282"/>
      <c r="R197" s="282"/>
      <c r="S197" s="282"/>
      <c r="T197" s="28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84" t="s">
        <v>169</v>
      </c>
      <c r="AU197" s="284" t="s">
        <v>88</v>
      </c>
      <c r="AV197" s="13" t="s">
        <v>88</v>
      </c>
      <c r="AW197" s="13" t="s">
        <v>32</v>
      </c>
      <c r="AX197" s="13" t="s">
        <v>86</v>
      </c>
      <c r="AY197" s="284" t="s">
        <v>151</v>
      </c>
    </row>
    <row r="198" s="2" customFormat="1" ht="16.5" customHeight="1">
      <c r="A198" s="40"/>
      <c r="B198" s="41"/>
      <c r="C198" s="245" t="s">
        <v>210</v>
      </c>
      <c r="D198" s="245" t="s">
        <v>154</v>
      </c>
      <c r="E198" s="246" t="s">
        <v>856</v>
      </c>
      <c r="F198" s="247" t="s">
        <v>857</v>
      </c>
      <c r="G198" s="248" t="s">
        <v>407</v>
      </c>
      <c r="H198" s="249">
        <v>1</v>
      </c>
      <c r="I198" s="250"/>
      <c r="J198" s="251">
        <f>ROUND(I198*H198,2)</f>
        <v>0</v>
      </c>
      <c r="K198" s="252"/>
      <c r="L198" s="43"/>
      <c r="M198" s="253" t="s">
        <v>1</v>
      </c>
      <c r="N198" s="254" t="s">
        <v>43</v>
      </c>
      <c r="O198" s="93"/>
      <c r="P198" s="255">
        <f>O198*H198</f>
        <v>0</v>
      </c>
      <c r="Q198" s="255">
        <v>0</v>
      </c>
      <c r="R198" s="255">
        <f>Q198*H198</f>
        <v>0</v>
      </c>
      <c r="S198" s="255">
        <v>0</v>
      </c>
      <c r="T198" s="25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57" t="s">
        <v>408</v>
      </c>
      <c r="AT198" s="257" t="s">
        <v>154</v>
      </c>
      <c r="AU198" s="257" t="s">
        <v>88</v>
      </c>
      <c r="AY198" s="17" t="s">
        <v>151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7" t="s">
        <v>86</v>
      </c>
      <c r="BK198" s="145">
        <f>ROUND(I198*H198,2)</f>
        <v>0</v>
      </c>
      <c r="BL198" s="17" t="s">
        <v>408</v>
      </c>
      <c r="BM198" s="257" t="s">
        <v>858</v>
      </c>
    </row>
    <row r="199" s="2" customFormat="1">
      <c r="A199" s="40"/>
      <c r="B199" s="41"/>
      <c r="C199" s="42"/>
      <c r="D199" s="258" t="s">
        <v>160</v>
      </c>
      <c r="E199" s="42"/>
      <c r="F199" s="259" t="s">
        <v>857</v>
      </c>
      <c r="G199" s="42"/>
      <c r="H199" s="42"/>
      <c r="I199" s="214"/>
      <c r="J199" s="42"/>
      <c r="K199" s="42"/>
      <c r="L199" s="43"/>
      <c r="M199" s="260"/>
      <c r="N199" s="261"/>
      <c r="O199" s="93"/>
      <c r="P199" s="93"/>
      <c r="Q199" s="93"/>
      <c r="R199" s="93"/>
      <c r="S199" s="93"/>
      <c r="T199" s="94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7" t="s">
        <v>160</v>
      </c>
      <c r="AU199" s="17" t="s">
        <v>88</v>
      </c>
    </row>
    <row r="200" s="2" customFormat="1">
      <c r="A200" s="40"/>
      <c r="B200" s="41"/>
      <c r="C200" s="42"/>
      <c r="D200" s="262" t="s">
        <v>162</v>
      </c>
      <c r="E200" s="42"/>
      <c r="F200" s="263" t="s">
        <v>859</v>
      </c>
      <c r="G200" s="42"/>
      <c r="H200" s="42"/>
      <c r="I200" s="214"/>
      <c r="J200" s="42"/>
      <c r="K200" s="42"/>
      <c r="L200" s="43"/>
      <c r="M200" s="260"/>
      <c r="N200" s="261"/>
      <c r="O200" s="93"/>
      <c r="P200" s="93"/>
      <c r="Q200" s="93"/>
      <c r="R200" s="93"/>
      <c r="S200" s="93"/>
      <c r="T200" s="94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7" t="s">
        <v>162</v>
      </c>
      <c r="AU200" s="17" t="s">
        <v>88</v>
      </c>
    </row>
    <row r="201" s="15" customFormat="1">
      <c r="A201" s="15"/>
      <c r="B201" s="302"/>
      <c r="C201" s="303"/>
      <c r="D201" s="258" t="s">
        <v>169</v>
      </c>
      <c r="E201" s="304" t="s">
        <v>1</v>
      </c>
      <c r="F201" s="305" t="s">
        <v>860</v>
      </c>
      <c r="G201" s="303"/>
      <c r="H201" s="304" t="s">
        <v>1</v>
      </c>
      <c r="I201" s="306"/>
      <c r="J201" s="303"/>
      <c r="K201" s="303"/>
      <c r="L201" s="307"/>
      <c r="M201" s="308"/>
      <c r="N201" s="309"/>
      <c r="O201" s="309"/>
      <c r="P201" s="309"/>
      <c r="Q201" s="309"/>
      <c r="R201" s="309"/>
      <c r="S201" s="309"/>
      <c r="T201" s="31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311" t="s">
        <v>169</v>
      </c>
      <c r="AU201" s="311" t="s">
        <v>88</v>
      </c>
      <c r="AV201" s="15" t="s">
        <v>86</v>
      </c>
      <c r="AW201" s="15" t="s">
        <v>32</v>
      </c>
      <c r="AX201" s="15" t="s">
        <v>78</v>
      </c>
      <c r="AY201" s="311" t="s">
        <v>151</v>
      </c>
    </row>
    <row r="202" s="13" customFormat="1">
      <c r="A202" s="13"/>
      <c r="B202" s="275"/>
      <c r="C202" s="276"/>
      <c r="D202" s="258" t="s">
        <v>169</v>
      </c>
      <c r="E202" s="285" t="s">
        <v>1</v>
      </c>
      <c r="F202" s="277" t="s">
        <v>86</v>
      </c>
      <c r="G202" s="276"/>
      <c r="H202" s="278">
        <v>1</v>
      </c>
      <c r="I202" s="279"/>
      <c r="J202" s="276"/>
      <c r="K202" s="276"/>
      <c r="L202" s="280"/>
      <c r="M202" s="281"/>
      <c r="N202" s="282"/>
      <c r="O202" s="282"/>
      <c r="P202" s="282"/>
      <c r="Q202" s="282"/>
      <c r="R202" s="282"/>
      <c r="S202" s="282"/>
      <c r="T202" s="28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84" t="s">
        <v>169</v>
      </c>
      <c r="AU202" s="284" t="s">
        <v>88</v>
      </c>
      <c r="AV202" s="13" t="s">
        <v>88</v>
      </c>
      <c r="AW202" s="13" t="s">
        <v>32</v>
      </c>
      <c r="AX202" s="13" t="s">
        <v>86</v>
      </c>
      <c r="AY202" s="284" t="s">
        <v>151</v>
      </c>
    </row>
    <row r="203" s="2" customFormat="1" ht="16.5" customHeight="1">
      <c r="A203" s="40"/>
      <c r="B203" s="41"/>
      <c r="C203" s="245" t="s">
        <v>219</v>
      </c>
      <c r="D203" s="245" t="s">
        <v>154</v>
      </c>
      <c r="E203" s="246" t="s">
        <v>861</v>
      </c>
      <c r="F203" s="247" t="s">
        <v>862</v>
      </c>
      <c r="G203" s="248" t="s">
        <v>407</v>
      </c>
      <c r="H203" s="249">
        <v>1</v>
      </c>
      <c r="I203" s="250"/>
      <c r="J203" s="251">
        <f>ROUND(I203*H203,2)</f>
        <v>0</v>
      </c>
      <c r="K203" s="252"/>
      <c r="L203" s="43"/>
      <c r="M203" s="253" t="s">
        <v>1</v>
      </c>
      <c r="N203" s="254" t="s">
        <v>43</v>
      </c>
      <c r="O203" s="93"/>
      <c r="P203" s="255">
        <f>O203*H203</f>
        <v>0</v>
      </c>
      <c r="Q203" s="255">
        <v>0</v>
      </c>
      <c r="R203" s="255">
        <f>Q203*H203</f>
        <v>0</v>
      </c>
      <c r="S203" s="255">
        <v>0</v>
      </c>
      <c r="T203" s="25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57" t="s">
        <v>408</v>
      </c>
      <c r="AT203" s="257" t="s">
        <v>154</v>
      </c>
      <c r="AU203" s="257" t="s">
        <v>88</v>
      </c>
      <c r="AY203" s="17" t="s">
        <v>151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86</v>
      </c>
      <c r="BK203" s="145">
        <f>ROUND(I203*H203,2)</f>
        <v>0</v>
      </c>
      <c r="BL203" s="17" t="s">
        <v>408</v>
      </c>
      <c r="BM203" s="257" t="s">
        <v>863</v>
      </c>
    </row>
    <row r="204" s="2" customFormat="1">
      <c r="A204" s="40"/>
      <c r="B204" s="41"/>
      <c r="C204" s="42"/>
      <c r="D204" s="258" t="s">
        <v>160</v>
      </c>
      <c r="E204" s="42"/>
      <c r="F204" s="259" t="s">
        <v>862</v>
      </c>
      <c r="G204" s="42"/>
      <c r="H204" s="42"/>
      <c r="I204" s="214"/>
      <c r="J204" s="42"/>
      <c r="K204" s="42"/>
      <c r="L204" s="43"/>
      <c r="M204" s="260"/>
      <c r="N204" s="261"/>
      <c r="O204" s="93"/>
      <c r="P204" s="93"/>
      <c r="Q204" s="93"/>
      <c r="R204" s="93"/>
      <c r="S204" s="93"/>
      <c r="T204" s="94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7" t="s">
        <v>160</v>
      </c>
      <c r="AU204" s="17" t="s">
        <v>88</v>
      </c>
    </row>
    <row r="205" s="2" customFormat="1">
      <c r="A205" s="40"/>
      <c r="B205" s="41"/>
      <c r="C205" s="42"/>
      <c r="D205" s="262" t="s">
        <v>162</v>
      </c>
      <c r="E205" s="42"/>
      <c r="F205" s="263" t="s">
        <v>864</v>
      </c>
      <c r="G205" s="42"/>
      <c r="H205" s="42"/>
      <c r="I205" s="214"/>
      <c r="J205" s="42"/>
      <c r="K205" s="42"/>
      <c r="L205" s="43"/>
      <c r="M205" s="260"/>
      <c r="N205" s="261"/>
      <c r="O205" s="93"/>
      <c r="P205" s="93"/>
      <c r="Q205" s="93"/>
      <c r="R205" s="93"/>
      <c r="S205" s="93"/>
      <c r="T205" s="94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7" t="s">
        <v>162</v>
      </c>
      <c r="AU205" s="17" t="s">
        <v>88</v>
      </c>
    </row>
    <row r="206" s="2" customFormat="1">
      <c r="A206" s="40"/>
      <c r="B206" s="41"/>
      <c r="C206" s="42"/>
      <c r="D206" s="258" t="s">
        <v>390</v>
      </c>
      <c r="E206" s="42"/>
      <c r="F206" s="286" t="s">
        <v>865</v>
      </c>
      <c r="G206" s="42"/>
      <c r="H206" s="42"/>
      <c r="I206" s="214"/>
      <c r="J206" s="42"/>
      <c r="K206" s="42"/>
      <c r="L206" s="43"/>
      <c r="M206" s="260"/>
      <c r="N206" s="261"/>
      <c r="O206" s="93"/>
      <c r="P206" s="93"/>
      <c r="Q206" s="93"/>
      <c r="R206" s="93"/>
      <c r="S206" s="93"/>
      <c r="T206" s="94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7" t="s">
        <v>390</v>
      </c>
      <c r="AU206" s="17" t="s">
        <v>88</v>
      </c>
    </row>
    <row r="207" s="15" customFormat="1">
      <c r="A207" s="15"/>
      <c r="B207" s="302"/>
      <c r="C207" s="303"/>
      <c r="D207" s="258" t="s">
        <v>169</v>
      </c>
      <c r="E207" s="304" t="s">
        <v>1</v>
      </c>
      <c r="F207" s="305" t="s">
        <v>866</v>
      </c>
      <c r="G207" s="303"/>
      <c r="H207" s="304" t="s">
        <v>1</v>
      </c>
      <c r="I207" s="306"/>
      <c r="J207" s="303"/>
      <c r="K207" s="303"/>
      <c r="L207" s="307"/>
      <c r="M207" s="308"/>
      <c r="N207" s="309"/>
      <c r="O207" s="309"/>
      <c r="P207" s="309"/>
      <c r="Q207" s="309"/>
      <c r="R207" s="309"/>
      <c r="S207" s="309"/>
      <c r="T207" s="310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311" t="s">
        <v>169</v>
      </c>
      <c r="AU207" s="311" t="s">
        <v>88</v>
      </c>
      <c r="AV207" s="15" t="s">
        <v>86</v>
      </c>
      <c r="AW207" s="15" t="s">
        <v>32</v>
      </c>
      <c r="AX207" s="15" t="s">
        <v>78</v>
      </c>
      <c r="AY207" s="311" t="s">
        <v>151</v>
      </c>
    </row>
    <row r="208" s="13" customFormat="1">
      <c r="A208" s="13"/>
      <c r="B208" s="275"/>
      <c r="C208" s="276"/>
      <c r="D208" s="258" t="s">
        <v>169</v>
      </c>
      <c r="E208" s="285" t="s">
        <v>1</v>
      </c>
      <c r="F208" s="277" t="s">
        <v>86</v>
      </c>
      <c r="G208" s="276"/>
      <c r="H208" s="278">
        <v>1</v>
      </c>
      <c r="I208" s="279"/>
      <c r="J208" s="276"/>
      <c r="K208" s="276"/>
      <c r="L208" s="280"/>
      <c r="M208" s="281"/>
      <c r="N208" s="282"/>
      <c r="O208" s="282"/>
      <c r="P208" s="282"/>
      <c r="Q208" s="282"/>
      <c r="R208" s="282"/>
      <c r="S208" s="282"/>
      <c r="T208" s="28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84" t="s">
        <v>169</v>
      </c>
      <c r="AU208" s="284" t="s">
        <v>88</v>
      </c>
      <c r="AV208" s="13" t="s">
        <v>88</v>
      </c>
      <c r="AW208" s="13" t="s">
        <v>32</v>
      </c>
      <c r="AX208" s="13" t="s">
        <v>86</v>
      </c>
      <c r="AY208" s="284" t="s">
        <v>151</v>
      </c>
    </row>
    <row r="209" s="12" customFormat="1" ht="22.8" customHeight="1">
      <c r="A209" s="12"/>
      <c r="B209" s="229"/>
      <c r="C209" s="230"/>
      <c r="D209" s="231" t="s">
        <v>77</v>
      </c>
      <c r="E209" s="243" t="s">
        <v>867</v>
      </c>
      <c r="F209" s="243" t="s">
        <v>132</v>
      </c>
      <c r="G209" s="230"/>
      <c r="H209" s="230"/>
      <c r="I209" s="233"/>
      <c r="J209" s="244">
        <f>BK209</f>
        <v>0</v>
      </c>
      <c r="K209" s="230"/>
      <c r="L209" s="235"/>
      <c r="M209" s="236"/>
      <c r="N209" s="237"/>
      <c r="O209" s="237"/>
      <c r="P209" s="238">
        <f>SUM(P210:P223)</f>
        <v>0</v>
      </c>
      <c r="Q209" s="237"/>
      <c r="R209" s="238">
        <f>SUM(R210:R223)</f>
        <v>0</v>
      </c>
      <c r="S209" s="237"/>
      <c r="T209" s="239">
        <f>SUM(T210:T223)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40" t="s">
        <v>182</v>
      </c>
      <c r="AT209" s="241" t="s">
        <v>77</v>
      </c>
      <c r="AU209" s="241" t="s">
        <v>86</v>
      </c>
      <c r="AY209" s="240" t="s">
        <v>151</v>
      </c>
      <c r="BK209" s="242">
        <f>SUM(BK210:BK223)</f>
        <v>0</v>
      </c>
    </row>
    <row r="210" s="2" customFormat="1" ht="16.5" customHeight="1">
      <c r="A210" s="40"/>
      <c r="B210" s="41"/>
      <c r="C210" s="245" t="s">
        <v>226</v>
      </c>
      <c r="D210" s="245" t="s">
        <v>154</v>
      </c>
      <c r="E210" s="246" t="s">
        <v>868</v>
      </c>
      <c r="F210" s="247" t="s">
        <v>132</v>
      </c>
      <c r="G210" s="248" t="s">
        <v>407</v>
      </c>
      <c r="H210" s="249">
        <v>1</v>
      </c>
      <c r="I210" s="250"/>
      <c r="J210" s="251">
        <f>ROUND(I210*H210,2)</f>
        <v>0</v>
      </c>
      <c r="K210" s="252"/>
      <c r="L210" s="43"/>
      <c r="M210" s="253" t="s">
        <v>1</v>
      </c>
      <c r="N210" s="254" t="s">
        <v>43</v>
      </c>
      <c r="O210" s="93"/>
      <c r="P210" s="255">
        <f>O210*H210</f>
        <v>0</v>
      </c>
      <c r="Q210" s="255">
        <v>0</v>
      </c>
      <c r="R210" s="255">
        <f>Q210*H210</f>
        <v>0</v>
      </c>
      <c r="S210" s="255">
        <v>0</v>
      </c>
      <c r="T210" s="25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57" t="s">
        <v>408</v>
      </c>
      <c r="AT210" s="257" t="s">
        <v>154</v>
      </c>
      <c r="AU210" s="257" t="s">
        <v>88</v>
      </c>
      <c r="AY210" s="17" t="s">
        <v>151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7" t="s">
        <v>86</v>
      </c>
      <c r="BK210" s="145">
        <f>ROUND(I210*H210,2)</f>
        <v>0</v>
      </c>
      <c r="BL210" s="17" t="s">
        <v>408</v>
      </c>
      <c r="BM210" s="257" t="s">
        <v>869</v>
      </c>
    </row>
    <row r="211" s="2" customFormat="1">
      <c r="A211" s="40"/>
      <c r="B211" s="41"/>
      <c r="C211" s="42"/>
      <c r="D211" s="258" t="s">
        <v>160</v>
      </c>
      <c r="E211" s="42"/>
      <c r="F211" s="259" t="s">
        <v>132</v>
      </c>
      <c r="G211" s="42"/>
      <c r="H211" s="42"/>
      <c r="I211" s="214"/>
      <c r="J211" s="42"/>
      <c r="K211" s="42"/>
      <c r="L211" s="43"/>
      <c r="M211" s="260"/>
      <c r="N211" s="261"/>
      <c r="O211" s="93"/>
      <c r="P211" s="93"/>
      <c r="Q211" s="93"/>
      <c r="R211" s="93"/>
      <c r="S211" s="93"/>
      <c r="T211" s="94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7" t="s">
        <v>160</v>
      </c>
      <c r="AU211" s="17" t="s">
        <v>88</v>
      </c>
    </row>
    <row r="212" s="2" customFormat="1">
      <c r="A212" s="40"/>
      <c r="B212" s="41"/>
      <c r="C212" s="42"/>
      <c r="D212" s="262" t="s">
        <v>162</v>
      </c>
      <c r="E212" s="42"/>
      <c r="F212" s="263" t="s">
        <v>870</v>
      </c>
      <c r="G212" s="42"/>
      <c r="H212" s="42"/>
      <c r="I212" s="214"/>
      <c r="J212" s="42"/>
      <c r="K212" s="42"/>
      <c r="L212" s="43"/>
      <c r="M212" s="260"/>
      <c r="N212" s="261"/>
      <c r="O212" s="93"/>
      <c r="P212" s="93"/>
      <c r="Q212" s="93"/>
      <c r="R212" s="93"/>
      <c r="S212" s="93"/>
      <c r="T212" s="94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7" t="s">
        <v>162</v>
      </c>
      <c r="AU212" s="17" t="s">
        <v>88</v>
      </c>
    </row>
    <row r="213" s="2" customFormat="1">
      <c r="A213" s="40"/>
      <c r="B213" s="41"/>
      <c r="C213" s="42"/>
      <c r="D213" s="258" t="s">
        <v>390</v>
      </c>
      <c r="E213" s="42"/>
      <c r="F213" s="286" t="s">
        <v>871</v>
      </c>
      <c r="G213" s="42"/>
      <c r="H213" s="42"/>
      <c r="I213" s="214"/>
      <c r="J213" s="42"/>
      <c r="K213" s="42"/>
      <c r="L213" s="43"/>
      <c r="M213" s="260"/>
      <c r="N213" s="261"/>
      <c r="O213" s="93"/>
      <c r="P213" s="93"/>
      <c r="Q213" s="93"/>
      <c r="R213" s="93"/>
      <c r="S213" s="93"/>
      <c r="T213" s="94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7" t="s">
        <v>390</v>
      </c>
      <c r="AU213" s="17" t="s">
        <v>88</v>
      </c>
    </row>
    <row r="214" s="15" customFormat="1">
      <c r="A214" s="15"/>
      <c r="B214" s="302"/>
      <c r="C214" s="303"/>
      <c r="D214" s="258" t="s">
        <v>169</v>
      </c>
      <c r="E214" s="304" t="s">
        <v>1</v>
      </c>
      <c r="F214" s="305" t="s">
        <v>872</v>
      </c>
      <c r="G214" s="303"/>
      <c r="H214" s="304" t="s">
        <v>1</v>
      </c>
      <c r="I214" s="306"/>
      <c r="J214" s="303"/>
      <c r="K214" s="303"/>
      <c r="L214" s="307"/>
      <c r="M214" s="308"/>
      <c r="N214" s="309"/>
      <c r="O214" s="309"/>
      <c r="P214" s="309"/>
      <c r="Q214" s="309"/>
      <c r="R214" s="309"/>
      <c r="S214" s="309"/>
      <c r="T214" s="310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311" t="s">
        <v>169</v>
      </c>
      <c r="AU214" s="311" t="s">
        <v>88</v>
      </c>
      <c r="AV214" s="15" t="s">
        <v>86</v>
      </c>
      <c r="AW214" s="15" t="s">
        <v>32</v>
      </c>
      <c r="AX214" s="15" t="s">
        <v>78</v>
      </c>
      <c r="AY214" s="311" t="s">
        <v>151</v>
      </c>
    </row>
    <row r="215" s="15" customFormat="1">
      <c r="A215" s="15"/>
      <c r="B215" s="302"/>
      <c r="C215" s="303"/>
      <c r="D215" s="258" t="s">
        <v>169</v>
      </c>
      <c r="E215" s="304" t="s">
        <v>1</v>
      </c>
      <c r="F215" s="305" t="s">
        <v>873</v>
      </c>
      <c r="G215" s="303"/>
      <c r="H215" s="304" t="s">
        <v>1</v>
      </c>
      <c r="I215" s="306"/>
      <c r="J215" s="303"/>
      <c r="K215" s="303"/>
      <c r="L215" s="307"/>
      <c r="M215" s="308"/>
      <c r="N215" s="309"/>
      <c r="O215" s="309"/>
      <c r="P215" s="309"/>
      <c r="Q215" s="309"/>
      <c r="R215" s="309"/>
      <c r="S215" s="309"/>
      <c r="T215" s="310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311" t="s">
        <v>169</v>
      </c>
      <c r="AU215" s="311" t="s">
        <v>88</v>
      </c>
      <c r="AV215" s="15" t="s">
        <v>86</v>
      </c>
      <c r="AW215" s="15" t="s">
        <v>32</v>
      </c>
      <c r="AX215" s="15" t="s">
        <v>78</v>
      </c>
      <c r="AY215" s="311" t="s">
        <v>151</v>
      </c>
    </row>
    <row r="216" s="15" customFormat="1">
      <c r="A216" s="15"/>
      <c r="B216" s="302"/>
      <c r="C216" s="303"/>
      <c r="D216" s="258" t="s">
        <v>169</v>
      </c>
      <c r="E216" s="304" t="s">
        <v>1</v>
      </c>
      <c r="F216" s="305" t="s">
        <v>874</v>
      </c>
      <c r="G216" s="303"/>
      <c r="H216" s="304" t="s">
        <v>1</v>
      </c>
      <c r="I216" s="306"/>
      <c r="J216" s="303"/>
      <c r="K216" s="303"/>
      <c r="L216" s="307"/>
      <c r="M216" s="308"/>
      <c r="N216" s="309"/>
      <c r="O216" s="309"/>
      <c r="P216" s="309"/>
      <c r="Q216" s="309"/>
      <c r="R216" s="309"/>
      <c r="S216" s="309"/>
      <c r="T216" s="310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311" t="s">
        <v>169</v>
      </c>
      <c r="AU216" s="311" t="s">
        <v>88</v>
      </c>
      <c r="AV216" s="15" t="s">
        <v>86</v>
      </c>
      <c r="AW216" s="15" t="s">
        <v>32</v>
      </c>
      <c r="AX216" s="15" t="s">
        <v>78</v>
      </c>
      <c r="AY216" s="311" t="s">
        <v>151</v>
      </c>
    </row>
    <row r="217" s="13" customFormat="1">
      <c r="A217" s="13"/>
      <c r="B217" s="275"/>
      <c r="C217" s="276"/>
      <c r="D217" s="258" t="s">
        <v>169</v>
      </c>
      <c r="E217" s="285" t="s">
        <v>1</v>
      </c>
      <c r="F217" s="277" t="s">
        <v>86</v>
      </c>
      <c r="G217" s="276"/>
      <c r="H217" s="278">
        <v>1</v>
      </c>
      <c r="I217" s="279"/>
      <c r="J217" s="276"/>
      <c r="K217" s="276"/>
      <c r="L217" s="280"/>
      <c r="M217" s="281"/>
      <c r="N217" s="282"/>
      <c r="O217" s="282"/>
      <c r="P217" s="282"/>
      <c r="Q217" s="282"/>
      <c r="R217" s="282"/>
      <c r="S217" s="282"/>
      <c r="T217" s="28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84" t="s">
        <v>169</v>
      </c>
      <c r="AU217" s="284" t="s">
        <v>88</v>
      </c>
      <c r="AV217" s="13" t="s">
        <v>88</v>
      </c>
      <c r="AW217" s="13" t="s">
        <v>32</v>
      </c>
      <c r="AX217" s="13" t="s">
        <v>86</v>
      </c>
      <c r="AY217" s="284" t="s">
        <v>151</v>
      </c>
    </row>
    <row r="218" s="2" customFormat="1" ht="16.5" customHeight="1">
      <c r="A218" s="40"/>
      <c r="B218" s="41"/>
      <c r="C218" s="245" t="s">
        <v>8</v>
      </c>
      <c r="D218" s="245" t="s">
        <v>154</v>
      </c>
      <c r="E218" s="246" t="s">
        <v>875</v>
      </c>
      <c r="F218" s="247" t="s">
        <v>876</v>
      </c>
      <c r="G218" s="248" t="s">
        <v>407</v>
      </c>
      <c r="H218" s="249">
        <v>1</v>
      </c>
      <c r="I218" s="250"/>
      <c r="J218" s="251">
        <f>ROUND(I218*H218,2)</f>
        <v>0</v>
      </c>
      <c r="K218" s="252"/>
      <c r="L218" s="43"/>
      <c r="M218" s="253" t="s">
        <v>1</v>
      </c>
      <c r="N218" s="254" t="s">
        <v>43</v>
      </c>
      <c r="O218" s="93"/>
      <c r="P218" s="255">
        <f>O218*H218</f>
        <v>0</v>
      </c>
      <c r="Q218" s="255">
        <v>0</v>
      </c>
      <c r="R218" s="255">
        <f>Q218*H218</f>
        <v>0</v>
      </c>
      <c r="S218" s="255">
        <v>0</v>
      </c>
      <c r="T218" s="25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57" t="s">
        <v>408</v>
      </c>
      <c r="AT218" s="257" t="s">
        <v>154</v>
      </c>
      <c r="AU218" s="257" t="s">
        <v>88</v>
      </c>
      <c r="AY218" s="17" t="s">
        <v>151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7" t="s">
        <v>86</v>
      </c>
      <c r="BK218" s="145">
        <f>ROUND(I218*H218,2)</f>
        <v>0</v>
      </c>
      <c r="BL218" s="17" t="s">
        <v>408</v>
      </c>
      <c r="BM218" s="257" t="s">
        <v>877</v>
      </c>
    </row>
    <row r="219" s="2" customFormat="1">
      <c r="A219" s="40"/>
      <c r="B219" s="41"/>
      <c r="C219" s="42"/>
      <c r="D219" s="258" t="s">
        <v>160</v>
      </c>
      <c r="E219" s="42"/>
      <c r="F219" s="259" t="s">
        <v>876</v>
      </c>
      <c r="G219" s="42"/>
      <c r="H219" s="42"/>
      <c r="I219" s="214"/>
      <c r="J219" s="42"/>
      <c r="K219" s="42"/>
      <c r="L219" s="43"/>
      <c r="M219" s="260"/>
      <c r="N219" s="261"/>
      <c r="O219" s="93"/>
      <c r="P219" s="93"/>
      <c r="Q219" s="93"/>
      <c r="R219" s="93"/>
      <c r="S219" s="93"/>
      <c r="T219" s="94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7" t="s">
        <v>160</v>
      </c>
      <c r="AU219" s="17" t="s">
        <v>88</v>
      </c>
    </row>
    <row r="220" s="2" customFormat="1">
      <c r="A220" s="40"/>
      <c r="B220" s="41"/>
      <c r="C220" s="42"/>
      <c r="D220" s="262" t="s">
        <v>162</v>
      </c>
      <c r="E220" s="42"/>
      <c r="F220" s="263" t="s">
        <v>878</v>
      </c>
      <c r="G220" s="42"/>
      <c r="H220" s="42"/>
      <c r="I220" s="214"/>
      <c r="J220" s="42"/>
      <c r="K220" s="42"/>
      <c r="L220" s="43"/>
      <c r="M220" s="260"/>
      <c r="N220" s="261"/>
      <c r="O220" s="93"/>
      <c r="P220" s="93"/>
      <c r="Q220" s="93"/>
      <c r="R220" s="93"/>
      <c r="S220" s="93"/>
      <c r="T220" s="94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7" t="s">
        <v>162</v>
      </c>
      <c r="AU220" s="17" t="s">
        <v>88</v>
      </c>
    </row>
    <row r="221" s="15" customFormat="1">
      <c r="A221" s="15"/>
      <c r="B221" s="302"/>
      <c r="C221" s="303"/>
      <c r="D221" s="258" t="s">
        <v>169</v>
      </c>
      <c r="E221" s="304" t="s">
        <v>1</v>
      </c>
      <c r="F221" s="305" t="s">
        <v>879</v>
      </c>
      <c r="G221" s="303"/>
      <c r="H221" s="304" t="s">
        <v>1</v>
      </c>
      <c r="I221" s="306"/>
      <c r="J221" s="303"/>
      <c r="K221" s="303"/>
      <c r="L221" s="307"/>
      <c r="M221" s="308"/>
      <c r="N221" s="309"/>
      <c r="O221" s="309"/>
      <c r="P221" s="309"/>
      <c r="Q221" s="309"/>
      <c r="R221" s="309"/>
      <c r="S221" s="309"/>
      <c r="T221" s="31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311" t="s">
        <v>169</v>
      </c>
      <c r="AU221" s="311" t="s">
        <v>88</v>
      </c>
      <c r="AV221" s="15" t="s">
        <v>86</v>
      </c>
      <c r="AW221" s="15" t="s">
        <v>32</v>
      </c>
      <c r="AX221" s="15" t="s">
        <v>78</v>
      </c>
      <c r="AY221" s="311" t="s">
        <v>151</v>
      </c>
    </row>
    <row r="222" s="15" customFormat="1">
      <c r="A222" s="15"/>
      <c r="B222" s="302"/>
      <c r="C222" s="303"/>
      <c r="D222" s="258" t="s">
        <v>169</v>
      </c>
      <c r="E222" s="304" t="s">
        <v>1</v>
      </c>
      <c r="F222" s="305" t="s">
        <v>880</v>
      </c>
      <c r="G222" s="303"/>
      <c r="H222" s="304" t="s">
        <v>1</v>
      </c>
      <c r="I222" s="306"/>
      <c r="J222" s="303"/>
      <c r="K222" s="303"/>
      <c r="L222" s="307"/>
      <c r="M222" s="308"/>
      <c r="N222" s="309"/>
      <c r="O222" s="309"/>
      <c r="P222" s="309"/>
      <c r="Q222" s="309"/>
      <c r="R222" s="309"/>
      <c r="S222" s="309"/>
      <c r="T222" s="310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311" t="s">
        <v>169</v>
      </c>
      <c r="AU222" s="311" t="s">
        <v>88</v>
      </c>
      <c r="AV222" s="15" t="s">
        <v>86</v>
      </c>
      <c r="AW222" s="15" t="s">
        <v>32</v>
      </c>
      <c r="AX222" s="15" t="s">
        <v>78</v>
      </c>
      <c r="AY222" s="311" t="s">
        <v>151</v>
      </c>
    </row>
    <row r="223" s="13" customFormat="1">
      <c r="A223" s="13"/>
      <c r="B223" s="275"/>
      <c r="C223" s="276"/>
      <c r="D223" s="258" t="s">
        <v>169</v>
      </c>
      <c r="E223" s="285" t="s">
        <v>1</v>
      </c>
      <c r="F223" s="277" t="s">
        <v>86</v>
      </c>
      <c r="G223" s="276"/>
      <c r="H223" s="278">
        <v>1</v>
      </c>
      <c r="I223" s="279"/>
      <c r="J223" s="276"/>
      <c r="K223" s="276"/>
      <c r="L223" s="280"/>
      <c r="M223" s="281"/>
      <c r="N223" s="282"/>
      <c r="O223" s="282"/>
      <c r="P223" s="282"/>
      <c r="Q223" s="282"/>
      <c r="R223" s="282"/>
      <c r="S223" s="282"/>
      <c r="T223" s="28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84" t="s">
        <v>169</v>
      </c>
      <c r="AU223" s="284" t="s">
        <v>88</v>
      </c>
      <c r="AV223" s="13" t="s">
        <v>88</v>
      </c>
      <c r="AW223" s="13" t="s">
        <v>32</v>
      </c>
      <c r="AX223" s="13" t="s">
        <v>86</v>
      </c>
      <c r="AY223" s="284" t="s">
        <v>151</v>
      </c>
    </row>
    <row r="224" s="12" customFormat="1" ht="22.8" customHeight="1">
      <c r="A224" s="12"/>
      <c r="B224" s="229"/>
      <c r="C224" s="230"/>
      <c r="D224" s="231" t="s">
        <v>77</v>
      </c>
      <c r="E224" s="243" t="s">
        <v>881</v>
      </c>
      <c r="F224" s="243" t="s">
        <v>102</v>
      </c>
      <c r="G224" s="230"/>
      <c r="H224" s="230"/>
      <c r="I224" s="233"/>
      <c r="J224" s="244">
        <f>BK224</f>
        <v>0</v>
      </c>
      <c r="K224" s="230"/>
      <c r="L224" s="235"/>
      <c r="M224" s="236"/>
      <c r="N224" s="237"/>
      <c r="O224" s="237"/>
      <c r="P224" s="238">
        <f>SUM(P225:P230)</f>
        <v>0</v>
      </c>
      <c r="Q224" s="237"/>
      <c r="R224" s="238">
        <f>SUM(R225:R230)</f>
        <v>0</v>
      </c>
      <c r="S224" s="237"/>
      <c r="T224" s="239">
        <f>SUM(T225:T230)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40" t="s">
        <v>182</v>
      </c>
      <c r="AT224" s="241" t="s">
        <v>77</v>
      </c>
      <c r="AU224" s="241" t="s">
        <v>86</v>
      </c>
      <c r="AY224" s="240" t="s">
        <v>151</v>
      </c>
      <c r="BK224" s="242">
        <f>SUM(BK225:BK230)</f>
        <v>0</v>
      </c>
    </row>
    <row r="225" s="2" customFormat="1" ht="16.5" customHeight="1">
      <c r="A225" s="40"/>
      <c r="B225" s="41"/>
      <c r="C225" s="245" t="s">
        <v>233</v>
      </c>
      <c r="D225" s="245" t="s">
        <v>154</v>
      </c>
      <c r="E225" s="246" t="s">
        <v>882</v>
      </c>
      <c r="F225" s="247" t="s">
        <v>883</v>
      </c>
      <c r="G225" s="248" t="s">
        <v>407</v>
      </c>
      <c r="H225" s="249">
        <v>1</v>
      </c>
      <c r="I225" s="250"/>
      <c r="J225" s="251">
        <f>ROUND(I225*H225,2)</f>
        <v>0</v>
      </c>
      <c r="K225" s="252"/>
      <c r="L225" s="43"/>
      <c r="M225" s="253" t="s">
        <v>1</v>
      </c>
      <c r="N225" s="254" t="s">
        <v>43</v>
      </c>
      <c r="O225" s="93"/>
      <c r="P225" s="255">
        <f>O225*H225</f>
        <v>0</v>
      </c>
      <c r="Q225" s="255">
        <v>0</v>
      </c>
      <c r="R225" s="255">
        <f>Q225*H225</f>
        <v>0</v>
      </c>
      <c r="S225" s="255">
        <v>0</v>
      </c>
      <c r="T225" s="25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57" t="s">
        <v>408</v>
      </c>
      <c r="AT225" s="257" t="s">
        <v>154</v>
      </c>
      <c r="AU225" s="257" t="s">
        <v>88</v>
      </c>
      <c r="AY225" s="17" t="s">
        <v>151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7" t="s">
        <v>86</v>
      </c>
      <c r="BK225" s="145">
        <f>ROUND(I225*H225,2)</f>
        <v>0</v>
      </c>
      <c r="BL225" s="17" t="s">
        <v>408</v>
      </c>
      <c r="BM225" s="257" t="s">
        <v>884</v>
      </c>
    </row>
    <row r="226" s="2" customFormat="1">
      <c r="A226" s="40"/>
      <c r="B226" s="41"/>
      <c r="C226" s="42"/>
      <c r="D226" s="258" t="s">
        <v>160</v>
      </c>
      <c r="E226" s="42"/>
      <c r="F226" s="259" t="s">
        <v>883</v>
      </c>
      <c r="G226" s="42"/>
      <c r="H226" s="42"/>
      <c r="I226" s="214"/>
      <c r="J226" s="42"/>
      <c r="K226" s="42"/>
      <c r="L226" s="43"/>
      <c r="M226" s="260"/>
      <c r="N226" s="261"/>
      <c r="O226" s="93"/>
      <c r="P226" s="93"/>
      <c r="Q226" s="93"/>
      <c r="R226" s="93"/>
      <c r="S226" s="93"/>
      <c r="T226" s="94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7" t="s">
        <v>160</v>
      </c>
      <c r="AU226" s="17" t="s">
        <v>88</v>
      </c>
    </row>
    <row r="227" s="2" customFormat="1">
      <c r="A227" s="40"/>
      <c r="B227" s="41"/>
      <c r="C227" s="42"/>
      <c r="D227" s="262" t="s">
        <v>162</v>
      </c>
      <c r="E227" s="42"/>
      <c r="F227" s="263" t="s">
        <v>885</v>
      </c>
      <c r="G227" s="42"/>
      <c r="H227" s="42"/>
      <c r="I227" s="214"/>
      <c r="J227" s="42"/>
      <c r="K227" s="42"/>
      <c r="L227" s="43"/>
      <c r="M227" s="260"/>
      <c r="N227" s="261"/>
      <c r="O227" s="93"/>
      <c r="P227" s="93"/>
      <c r="Q227" s="93"/>
      <c r="R227" s="93"/>
      <c r="S227" s="93"/>
      <c r="T227" s="94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7" t="s">
        <v>162</v>
      </c>
      <c r="AU227" s="17" t="s">
        <v>88</v>
      </c>
    </row>
    <row r="228" s="2" customFormat="1">
      <c r="A228" s="40"/>
      <c r="B228" s="41"/>
      <c r="C228" s="42"/>
      <c r="D228" s="258" t="s">
        <v>390</v>
      </c>
      <c r="E228" s="42"/>
      <c r="F228" s="286" t="s">
        <v>886</v>
      </c>
      <c r="G228" s="42"/>
      <c r="H228" s="42"/>
      <c r="I228" s="214"/>
      <c r="J228" s="42"/>
      <c r="K228" s="42"/>
      <c r="L228" s="43"/>
      <c r="M228" s="260"/>
      <c r="N228" s="261"/>
      <c r="O228" s="93"/>
      <c r="P228" s="93"/>
      <c r="Q228" s="93"/>
      <c r="R228" s="93"/>
      <c r="S228" s="93"/>
      <c r="T228" s="94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7" t="s">
        <v>390</v>
      </c>
      <c r="AU228" s="17" t="s">
        <v>88</v>
      </c>
    </row>
    <row r="229" s="15" customFormat="1">
      <c r="A229" s="15"/>
      <c r="B229" s="302"/>
      <c r="C229" s="303"/>
      <c r="D229" s="258" t="s">
        <v>169</v>
      </c>
      <c r="E229" s="304" t="s">
        <v>1</v>
      </c>
      <c r="F229" s="305" t="s">
        <v>887</v>
      </c>
      <c r="G229" s="303"/>
      <c r="H229" s="304" t="s">
        <v>1</v>
      </c>
      <c r="I229" s="306"/>
      <c r="J229" s="303"/>
      <c r="K229" s="303"/>
      <c r="L229" s="307"/>
      <c r="M229" s="308"/>
      <c r="N229" s="309"/>
      <c r="O229" s="309"/>
      <c r="P229" s="309"/>
      <c r="Q229" s="309"/>
      <c r="R229" s="309"/>
      <c r="S229" s="309"/>
      <c r="T229" s="310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311" t="s">
        <v>169</v>
      </c>
      <c r="AU229" s="311" t="s">
        <v>88</v>
      </c>
      <c r="AV229" s="15" t="s">
        <v>86</v>
      </c>
      <c r="AW229" s="15" t="s">
        <v>32</v>
      </c>
      <c r="AX229" s="15" t="s">
        <v>78</v>
      </c>
      <c r="AY229" s="311" t="s">
        <v>151</v>
      </c>
    </row>
    <row r="230" s="13" customFormat="1">
      <c r="A230" s="13"/>
      <c r="B230" s="275"/>
      <c r="C230" s="276"/>
      <c r="D230" s="258" t="s">
        <v>169</v>
      </c>
      <c r="E230" s="285" t="s">
        <v>1</v>
      </c>
      <c r="F230" s="277" t="s">
        <v>86</v>
      </c>
      <c r="G230" s="276"/>
      <c r="H230" s="278">
        <v>1</v>
      </c>
      <c r="I230" s="279"/>
      <c r="J230" s="276"/>
      <c r="K230" s="276"/>
      <c r="L230" s="280"/>
      <c r="M230" s="312"/>
      <c r="N230" s="313"/>
      <c r="O230" s="313"/>
      <c r="P230" s="313"/>
      <c r="Q230" s="313"/>
      <c r="R230" s="313"/>
      <c r="S230" s="313"/>
      <c r="T230" s="31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84" t="s">
        <v>169</v>
      </c>
      <c r="AU230" s="284" t="s">
        <v>88</v>
      </c>
      <c r="AV230" s="13" t="s">
        <v>88</v>
      </c>
      <c r="AW230" s="13" t="s">
        <v>32</v>
      </c>
      <c r="AX230" s="13" t="s">
        <v>86</v>
      </c>
      <c r="AY230" s="284" t="s">
        <v>151</v>
      </c>
    </row>
    <row r="231" s="2" customFormat="1" ht="6.96" customHeight="1">
      <c r="A231" s="40"/>
      <c r="B231" s="68"/>
      <c r="C231" s="69"/>
      <c r="D231" s="69"/>
      <c r="E231" s="69"/>
      <c r="F231" s="69"/>
      <c r="G231" s="69"/>
      <c r="H231" s="69"/>
      <c r="I231" s="69"/>
      <c r="J231" s="69"/>
      <c r="K231" s="69"/>
      <c r="L231" s="43"/>
      <c r="M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</row>
  </sheetData>
  <sheetProtection sheet="1" autoFilter="0" formatColumns="0" formatRows="0" objects="1" scenarios="1" spinCount="100000" saltValue="h68Hinw2Iiy1hVwtt0T/BfWgj0Ux8JXEQpHfs3DGuCetw+yFTlAFaiZPW4KOZwEdDQw4dPsljtBuGkJ81uiyTQ==" hashValue="c1fRMimc3QZP/jwE6k8iFUlBxxb9jVKmZAhwrBQT+E2RkIz/gC1Y30+elULaS60HBdzZMI0n6CxcrVl7WiLv8Q==" algorithmName="SHA-512" password="CC35"/>
  <autoFilter ref="C131:K230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hyperlinks>
    <hyperlink ref="F137" r:id="rId1" display="https://podminky.urs.cz/item/CS_URS_2024_02/011002000"/>
    <hyperlink ref="F142" r:id="rId2" display="https://podminky.urs.cz/item/CS_URS_2024_02/012002000"/>
    <hyperlink ref="F147" r:id="rId3" display="https://podminky.urs.cz/item/CS_URS_2024_02/013002000"/>
    <hyperlink ref="F152" r:id="rId4" display="https://podminky.urs.cz/item/CS_URS_2024_02/013294000"/>
    <hyperlink ref="F170" r:id="rId5" display="https://podminky.urs.cz/item/CS_URS_2024_02/030001000"/>
    <hyperlink ref="F184" r:id="rId6" display="https://podminky.urs.cz/item/CS_URS_2024_02/041103000"/>
    <hyperlink ref="F190" r:id="rId7" display="https://podminky.urs.cz/item/CS_URS_2024_02/041414000"/>
    <hyperlink ref="F195" r:id="rId8" display="https://podminky.urs.cz/item/CS_URS_2024_02/043002000"/>
    <hyperlink ref="F200" r:id="rId9" display="https://podminky.urs.cz/item/CS_URS_2024_02/045002000"/>
    <hyperlink ref="F205" r:id="rId10" display="https://podminky.urs.cz/item/CS_URS_2024_02/049002000"/>
    <hyperlink ref="F212" r:id="rId11" display="https://podminky.urs.cz/item/CS_URS_2024_02/070001000"/>
    <hyperlink ref="F220" r:id="rId12" display="https://podminky.urs.cz/item/CS_URS_2024_02/071103000"/>
    <hyperlink ref="F227" r:id="rId13" display="https://podminky.urs.cz/item/CS_URS_2024_02/092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Mandzák</dc:creator>
  <cp:lastModifiedBy>Jan Mandzák</cp:lastModifiedBy>
  <dcterms:created xsi:type="dcterms:W3CDTF">2025-03-07T13:53:14Z</dcterms:created>
  <dcterms:modified xsi:type="dcterms:W3CDTF">2025-03-07T13:53:23Z</dcterms:modified>
</cp:coreProperties>
</file>