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Krčkovice\VŘ\Final Krckovice 1 nabidka\FINAL\"/>
    </mc:Choice>
  </mc:AlternateContent>
  <xr:revisionPtr revIDLastSave="0" documentId="13_ncr:1_{3A5E55A8-88C1-4190-9D2E-670858A8620A}" xr6:coauthVersionLast="47" xr6:coauthVersionMax="47" xr10:uidLastSave="{00000000-0000-0000-0000-000000000000}"/>
  <workbookProtection workbookAlgorithmName="SHA-512" workbookHashValue="tFzg/vh4mdSTB04wcS+t8O6i/G0kr/JGiXpLrzDTK0fIK6/IqkEcXqdunsWW8RZQZBh5jqlPC1c9+4CkHdxbPw==" workbookSaltValue="4w5r5+A1Zw9whO3zqL2/8g==" workbookSpinCount="100000" lockStructure="1"/>
  <bookViews>
    <workbookView xWindow="-120" yWindow="480" windowWidth="29040" windowHeight="1584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_2022 Pol" sheetId="12" r:id="rId4"/>
    <sheet name="ZTI" sheetId="13" r:id="rId5"/>
    <sheet name="Elektro" sheetId="14" r:id="rId6"/>
  </sheets>
  <externalReferences>
    <externalReference r:id="rId7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1_2022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1_2022 Pol'!$A$1:$X$913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8" i="14" l="1"/>
  <c r="E97" i="14"/>
  <c r="E96" i="14"/>
  <c r="E95" i="14"/>
  <c r="E94" i="14"/>
  <c r="E93" i="14"/>
  <c r="E89" i="14"/>
  <c r="E88" i="14"/>
  <c r="E87" i="14"/>
  <c r="E86" i="14"/>
  <c r="E85" i="14"/>
  <c r="E84" i="14"/>
  <c r="E83" i="14"/>
  <c r="E82" i="14"/>
  <c r="E79" i="14"/>
  <c r="E78" i="14"/>
  <c r="E77" i="14"/>
  <c r="E76" i="14"/>
  <c r="E75" i="14"/>
  <c r="E74" i="14"/>
  <c r="E73" i="14"/>
  <c r="E72" i="14"/>
  <c r="E69" i="14"/>
  <c r="E68" i="14"/>
  <c r="E67" i="14"/>
  <c r="E66" i="14"/>
  <c r="E65" i="14"/>
  <c r="E64" i="14"/>
  <c r="E61" i="14"/>
  <c r="E62" i="14" s="1"/>
  <c r="E58" i="14"/>
  <c r="E57" i="14"/>
  <c r="E56" i="14"/>
  <c r="E53" i="14"/>
  <c r="E52" i="14"/>
  <c r="E51" i="14"/>
  <c r="E50" i="14"/>
  <c r="E49" i="14"/>
  <c r="E48" i="14"/>
  <c r="E47" i="14"/>
  <c r="E46" i="14"/>
  <c r="E45" i="14"/>
  <c r="E44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5" i="14"/>
  <c r="E24" i="14"/>
  <c r="E23" i="14"/>
  <c r="E22" i="14"/>
  <c r="E21" i="14"/>
  <c r="E20" i="14"/>
  <c r="E19" i="14"/>
  <c r="E15" i="14"/>
  <c r="E14" i="14"/>
  <c r="E13" i="14"/>
  <c r="E12" i="14"/>
  <c r="E11" i="14"/>
  <c r="E10" i="14"/>
  <c r="E6" i="14"/>
  <c r="E5" i="14"/>
  <c r="E4" i="14"/>
  <c r="E70" i="14" l="1"/>
  <c r="E7" i="14"/>
  <c r="E59" i="14"/>
  <c r="E42" i="14"/>
  <c r="E27" i="14"/>
  <c r="E80" i="14"/>
  <c r="E91" i="14"/>
  <c r="E99" i="14"/>
  <c r="E100" i="14" s="1"/>
  <c r="E17" i="14"/>
  <c r="E54" i="14"/>
  <c r="F76" i="13"/>
  <c r="F75" i="13"/>
  <c r="F74" i="13"/>
  <c r="F73" i="13"/>
  <c r="F72" i="13"/>
  <c r="F71" i="13"/>
  <c r="F70" i="13"/>
  <c r="F69" i="13"/>
  <c r="F68" i="13"/>
  <c r="F67" i="13"/>
  <c r="F66" i="13"/>
  <c r="F65" i="13"/>
  <c r="F62" i="13"/>
  <c r="F61" i="13"/>
  <c r="F60" i="13"/>
  <c r="F58" i="13"/>
  <c r="F57" i="13"/>
  <c r="F56" i="13"/>
  <c r="F55" i="13"/>
  <c r="F54" i="13"/>
  <c r="F53" i="13"/>
  <c r="F52" i="13"/>
  <c r="F51" i="13"/>
  <c r="F48" i="13" s="1"/>
  <c r="F50" i="13"/>
  <c r="F49" i="13"/>
  <c r="F47" i="13"/>
  <c r="D46" i="13"/>
  <c r="F46" i="13" s="1"/>
  <c r="D45" i="13"/>
  <c r="F45" i="13" s="1"/>
  <c r="F44" i="13"/>
  <c r="D44" i="13"/>
  <c r="D43" i="13"/>
  <c r="F43" i="13" s="1"/>
  <c r="F42" i="13"/>
  <c r="D42" i="13"/>
  <c r="D41" i="13"/>
  <c r="F41" i="13" s="1"/>
  <c r="F40" i="13"/>
  <c r="D40" i="13"/>
  <c r="D39" i="13"/>
  <c r="F39" i="13" s="1"/>
  <c r="F38" i="13"/>
  <c r="D38" i="13"/>
  <c r="D37" i="13"/>
  <c r="F37" i="13" s="1"/>
  <c r="F36" i="13"/>
  <c r="D36" i="13"/>
  <c r="D35" i="13"/>
  <c r="F35" i="13" s="1"/>
  <c r="F31" i="13"/>
  <c r="F30" i="13"/>
  <c r="F29" i="13"/>
  <c r="F28" i="13"/>
  <c r="F26" i="13"/>
  <c r="F25" i="13"/>
  <c r="F24" i="13"/>
  <c r="F23" i="13"/>
  <c r="F21" i="13"/>
  <c r="D14" i="13"/>
  <c r="D13" i="13"/>
  <c r="F13" i="13" s="1"/>
  <c r="F12" i="13"/>
  <c r="D12" i="13"/>
  <c r="D10" i="13"/>
  <c r="F10" i="13" s="1"/>
  <c r="D9" i="13"/>
  <c r="F9" i="13" s="1"/>
  <c r="D8" i="13"/>
  <c r="F8" i="13" s="1"/>
  <c r="D17" i="13" l="1"/>
  <c r="F17" i="13" s="1"/>
  <c r="D16" i="13"/>
  <c r="F64" i="13"/>
  <c r="F59" i="13"/>
  <c r="F27" i="13"/>
  <c r="F22" i="13"/>
  <c r="F7" i="13"/>
  <c r="D19" i="13"/>
  <c r="F16" i="13"/>
  <c r="F34" i="13"/>
  <c r="F14" i="13"/>
  <c r="D15" i="13"/>
  <c r="F33" i="13" l="1"/>
  <c r="F19" i="13"/>
  <c r="D20" i="13"/>
  <c r="F20" i="13" s="1"/>
  <c r="F15" i="13"/>
  <c r="D18" i="13"/>
  <c r="F18" i="13" s="1"/>
  <c r="F11" i="13" l="1"/>
  <c r="F6" i="13" s="1"/>
  <c r="F4" i="13" s="1"/>
  <c r="BA910" i="12"/>
  <c r="BA908" i="12"/>
  <c r="BA901" i="12"/>
  <c r="BA809" i="12"/>
  <c r="BA765" i="12"/>
  <c r="BA674" i="12"/>
  <c r="BA260" i="12"/>
  <c r="BA246" i="12"/>
  <c r="BA158" i="12"/>
  <c r="BA106" i="12"/>
  <c r="BA101" i="12"/>
  <c r="BA98" i="12"/>
  <c r="BA57" i="12"/>
  <c r="BA54" i="12"/>
  <c r="G9" i="12"/>
  <c r="M9" i="12" s="1"/>
  <c r="I9" i="12"/>
  <c r="K9" i="12"/>
  <c r="O9" i="12"/>
  <c r="Q9" i="12"/>
  <c r="V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38" i="12"/>
  <c r="M38" i="12" s="1"/>
  <c r="I38" i="12"/>
  <c r="K38" i="12"/>
  <c r="O38" i="12"/>
  <c r="O8" i="12" s="1"/>
  <c r="Q38" i="12"/>
  <c r="V38" i="12"/>
  <c r="G39" i="12"/>
  <c r="I39" i="12"/>
  <c r="K39" i="12"/>
  <c r="M39" i="12"/>
  <c r="O39" i="12"/>
  <c r="Q39" i="12"/>
  <c r="V39" i="12"/>
  <c r="G45" i="12"/>
  <c r="I45" i="12"/>
  <c r="K45" i="12"/>
  <c r="M45" i="12"/>
  <c r="O45" i="12"/>
  <c r="Q45" i="12"/>
  <c r="V45" i="12"/>
  <c r="G50" i="12"/>
  <c r="I50" i="12"/>
  <c r="K50" i="12"/>
  <c r="O50" i="12"/>
  <c r="Q50" i="12"/>
  <c r="V50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80" i="12"/>
  <c r="M80" i="12" s="1"/>
  <c r="I80" i="12"/>
  <c r="K80" i="12"/>
  <c r="O80" i="12"/>
  <c r="Q80" i="12"/>
  <c r="V80" i="12"/>
  <c r="G88" i="12"/>
  <c r="I88" i="12"/>
  <c r="K88" i="12"/>
  <c r="K87" i="12" s="1"/>
  <c r="O88" i="12"/>
  <c r="Q88" i="12"/>
  <c r="V88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Q87" i="12" s="1"/>
  <c r="V95" i="12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V97" i="12"/>
  <c r="V96" i="12" s="1"/>
  <c r="G99" i="12"/>
  <c r="I57" i="1" s="1"/>
  <c r="G100" i="12"/>
  <c r="I100" i="12"/>
  <c r="I99" i="12" s="1"/>
  <c r="K100" i="12"/>
  <c r="M100" i="12"/>
  <c r="O100" i="12"/>
  <c r="Q100" i="12"/>
  <c r="V100" i="12"/>
  <c r="G105" i="12"/>
  <c r="M105" i="12" s="1"/>
  <c r="I105" i="12"/>
  <c r="K105" i="12"/>
  <c r="O105" i="12"/>
  <c r="O99" i="12" s="1"/>
  <c r="Q105" i="12"/>
  <c r="V105" i="12"/>
  <c r="I109" i="12"/>
  <c r="Q109" i="12"/>
  <c r="G110" i="12"/>
  <c r="M110" i="12" s="1"/>
  <c r="M109" i="12" s="1"/>
  <c r="I110" i="12"/>
  <c r="K110" i="12"/>
  <c r="K109" i="12" s="1"/>
  <c r="O110" i="12"/>
  <c r="O109" i="12" s="1"/>
  <c r="Q110" i="12"/>
  <c r="V110" i="12"/>
  <c r="V109" i="12" s="1"/>
  <c r="I114" i="12"/>
  <c r="G115" i="12"/>
  <c r="G114" i="12" s="1"/>
  <c r="I59" i="1" s="1"/>
  <c r="I115" i="12"/>
  <c r="K115" i="12"/>
  <c r="K114" i="12" s="1"/>
  <c r="O115" i="12"/>
  <c r="O114" i="12" s="1"/>
  <c r="Q115" i="12"/>
  <c r="Q114" i="12" s="1"/>
  <c r="V115" i="12"/>
  <c r="V114" i="12" s="1"/>
  <c r="G118" i="12"/>
  <c r="M118" i="12" s="1"/>
  <c r="I118" i="12"/>
  <c r="K118" i="12"/>
  <c r="K117" i="12" s="1"/>
  <c r="O118" i="12"/>
  <c r="Q118" i="12"/>
  <c r="V118" i="12"/>
  <c r="G131" i="12"/>
  <c r="I131" i="12"/>
  <c r="K131" i="12"/>
  <c r="M131" i="12"/>
  <c r="O131" i="12"/>
  <c r="Q131" i="12"/>
  <c r="V131" i="12"/>
  <c r="G143" i="12"/>
  <c r="M143" i="12" s="1"/>
  <c r="I143" i="12"/>
  <c r="K143" i="12"/>
  <c r="O143" i="12"/>
  <c r="Q143" i="12"/>
  <c r="V143" i="12"/>
  <c r="G157" i="12"/>
  <c r="M157" i="12" s="1"/>
  <c r="M156" i="12" s="1"/>
  <c r="I157" i="12"/>
  <c r="I156" i="12" s="1"/>
  <c r="K157" i="12"/>
  <c r="K156" i="12" s="1"/>
  <c r="O157" i="12"/>
  <c r="O156" i="12" s="1"/>
  <c r="Q157" i="12"/>
  <c r="Q156" i="12" s="1"/>
  <c r="V157" i="12"/>
  <c r="V156" i="12" s="1"/>
  <c r="G161" i="12"/>
  <c r="G160" i="12" s="1"/>
  <c r="I62" i="1" s="1"/>
  <c r="I161" i="12"/>
  <c r="I160" i="12" s="1"/>
  <c r="K161" i="12"/>
  <c r="O161" i="12"/>
  <c r="O160" i="12" s="1"/>
  <c r="Q161" i="12"/>
  <c r="Q160" i="12" s="1"/>
  <c r="V161" i="12"/>
  <c r="G164" i="12"/>
  <c r="I164" i="12"/>
  <c r="K164" i="12"/>
  <c r="M164" i="12"/>
  <c r="O164" i="12"/>
  <c r="Q164" i="12"/>
  <c r="V164" i="12"/>
  <c r="G170" i="12"/>
  <c r="I63" i="1" s="1"/>
  <c r="G171" i="12"/>
  <c r="M171" i="12" s="1"/>
  <c r="I171" i="12"/>
  <c r="I170" i="12" s="1"/>
  <c r="K171" i="12"/>
  <c r="O171" i="12"/>
  <c r="Q171" i="12"/>
  <c r="Q170" i="12" s="1"/>
  <c r="V171" i="12"/>
  <c r="G175" i="12"/>
  <c r="M175" i="12" s="1"/>
  <c r="I175" i="12"/>
  <c r="K175" i="12"/>
  <c r="O175" i="12"/>
  <c r="Q175" i="12"/>
  <c r="V175" i="12"/>
  <c r="G178" i="12"/>
  <c r="M178" i="12" s="1"/>
  <c r="I178" i="12"/>
  <c r="K178" i="12"/>
  <c r="O178" i="12"/>
  <c r="Q178" i="12"/>
  <c r="V178" i="12"/>
  <c r="V177" i="12" s="1"/>
  <c r="G183" i="12"/>
  <c r="I183" i="12"/>
  <c r="K183" i="12"/>
  <c r="M183" i="12"/>
  <c r="O183" i="12"/>
  <c r="Q183" i="12"/>
  <c r="V183" i="12"/>
  <c r="G185" i="12"/>
  <c r="M185" i="12" s="1"/>
  <c r="I185" i="12"/>
  <c r="K185" i="12"/>
  <c r="O185" i="12"/>
  <c r="Q185" i="12"/>
  <c r="V185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O196" i="12" s="1"/>
  <c r="Q197" i="12"/>
  <c r="V197" i="12"/>
  <c r="G199" i="12"/>
  <c r="M199" i="12" s="1"/>
  <c r="I199" i="12"/>
  <c r="I196" i="12" s="1"/>
  <c r="K199" i="12"/>
  <c r="O199" i="12"/>
  <c r="Q199" i="12"/>
  <c r="Q196" i="12" s="1"/>
  <c r="V199" i="12"/>
  <c r="G201" i="12"/>
  <c r="I201" i="12"/>
  <c r="K201" i="12"/>
  <c r="M201" i="12"/>
  <c r="O201" i="12"/>
  <c r="Q201" i="12"/>
  <c r="V201" i="12"/>
  <c r="G204" i="12"/>
  <c r="G200" i="12" s="1"/>
  <c r="I66" i="1" s="1"/>
  <c r="I204" i="12"/>
  <c r="K204" i="12"/>
  <c r="O204" i="12"/>
  <c r="Q204" i="12"/>
  <c r="V204" i="12"/>
  <c r="G207" i="12"/>
  <c r="M207" i="12" s="1"/>
  <c r="I207" i="12"/>
  <c r="K207" i="12"/>
  <c r="O207" i="12"/>
  <c r="Q207" i="12"/>
  <c r="V207" i="12"/>
  <c r="G211" i="12"/>
  <c r="M211" i="12" s="1"/>
  <c r="I211" i="12"/>
  <c r="K211" i="12"/>
  <c r="O211" i="12"/>
  <c r="Q211" i="12"/>
  <c r="V211" i="12"/>
  <c r="I215" i="12"/>
  <c r="G216" i="12"/>
  <c r="M216" i="12" s="1"/>
  <c r="M215" i="12" s="1"/>
  <c r="I216" i="12"/>
  <c r="K216" i="12"/>
  <c r="K215" i="12" s="1"/>
  <c r="O216" i="12"/>
  <c r="O215" i="12" s="1"/>
  <c r="Q216" i="12"/>
  <c r="Q215" i="12" s="1"/>
  <c r="V216" i="12"/>
  <c r="V215" i="12" s="1"/>
  <c r="G218" i="12"/>
  <c r="M218" i="12" s="1"/>
  <c r="I218" i="12"/>
  <c r="K218" i="12"/>
  <c r="K217" i="12" s="1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1" i="12"/>
  <c r="M231" i="12" s="1"/>
  <c r="I231" i="12"/>
  <c r="K231" i="12"/>
  <c r="O231" i="12"/>
  <c r="Q231" i="12"/>
  <c r="V231" i="12"/>
  <c r="G239" i="12"/>
  <c r="M239" i="12" s="1"/>
  <c r="I239" i="12"/>
  <c r="K239" i="12"/>
  <c r="O239" i="12"/>
  <c r="Q239" i="12"/>
  <c r="V239" i="12"/>
  <c r="G245" i="12"/>
  <c r="I245" i="12"/>
  <c r="K245" i="12"/>
  <c r="M245" i="12"/>
  <c r="O245" i="12"/>
  <c r="Q245" i="12"/>
  <c r="V245" i="12"/>
  <c r="G250" i="12"/>
  <c r="M250" i="12" s="1"/>
  <c r="I250" i="12"/>
  <c r="K250" i="12"/>
  <c r="O250" i="12"/>
  <c r="Q250" i="12"/>
  <c r="V250" i="12"/>
  <c r="G254" i="12"/>
  <c r="M254" i="12" s="1"/>
  <c r="I254" i="12"/>
  <c r="K254" i="12"/>
  <c r="O254" i="12"/>
  <c r="Q254" i="12"/>
  <c r="V254" i="12"/>
  <c r="G257" i="12"/>
  <c r="I257" i="12"/>
  <c r="K257" i="12"/>
  <c r="M257" i="12"/>
  <c r="O257" i="12"/>
  <c r="Q257" i="12"/>
  <c r="V257" i="12"/>
  <c r="G259" i="12"/>
  <c r="M259" i="12" s="1"/>
  <c r="I259" i="12"/>
  <c r="K259" i="12"/>
  <c r="O259" i="12"/>
  <c r="Q259" i="12"/>
  <c r="V259" i="12"/>
  <c r="G272" i="12"/>
  <c r="M272" i="12" s="1"/>
  <c r="I272" i="12"/>
  <c r="K272" i="12"/>
  <c r="O272" i="12"/>
  <c r="Q272" i="12"/>
  <c r="V272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O285" i="12"/>
  <c r="Q285" i="12"/>
  <c r="V285" i="12"/>
  <c r="G291" i="12"/>
  <c r="I291" i="12"/>
  <c r="K291" i="12"/>
  <c r="M291" i="12"/>
  <c r="O291" i="12"/>
  <c r="Q291" i="12"/>
  <c r="V291" i="12"/>
  <c r="G299" i="12"/>
  <c r="M299" i="12" s="1"/>
  <c r="I299" i="12"/>
  <c r="K299" i="12"/>
  <c r="O299" i="12"/>
  <c r="Q299" i="12"/>
  <c r="V299" i="12"/>
  <c r="O301" i="12"/>
  <c r="G302" i="12"/>
  <c r="G301" i="12" s="1"/>
  <c r="I70" i="1" s="1"/>
  <c r="I302" i="12"/>
  <c r="I301" i="12" s="1"/>
  <c r="K302" i="12"/>
  <c r="K301" i="12" s="1"/>
  <c r="M302" i="12"/>
  <c r="M301" i="12" s="1"/>
  <c r="O302" i="12"/>
  <c r="Q302" i="12"/>
  <c r="Q301" i="12" s="1"/>
  <c r="V302" i="12"/>
  <c r="V301" i="12" s="1"/>
  <c r="G304" i="12"/>
  <c r="I304" i="12"/>
  <c r="K304" i="12"/>
  <c r="O304" i="12"/>
  <c r="Q304" i="12"/>
  <c r="V304" i="12"/>
  <c r="G305" i="12"/>
  <c r="M305" i="12" s="1"/>
  <c r="I305" i="12"/>
  <c r="K305" i="12"/>
  <c r="O305" i="12"/>
  <c r="Q305" i="12"/>
  <c r="V305" i="12"/>
  <c r="G338" i="12"/>
  <c r="I338" i="12"/>
  <c r="K338" i="12"/>
  <c r="M338" i="12"/>
  <c r="O338" i="12"/>
  <c r="Q338" i="12"/>
  <c r="V338" i="12"/>
  <c r="G340" i="12"/>
  <c r="M340" i="12" s="1"/>
  <c r="I340" i="12"/>
  <c r="K340" i="12"/>
  <c r="O340" i="12"/>
  <c r="Q340" i="12"/>
  <c r="V340" i="12"/>
  <c r="G353" i="12"/>
  <c r="I353" i="12"/>
  <c r="K353" i="12"/>
  <c r="M353" i="12"/>
  <c r="O353" i="12"/>
  <c r="Q353" i="12"/>
  <c r="V353" i="12"/>
  <c r="G361" i="12"/>
  <c r="M361" i="12" s="1"/>
  <c r="I361" i="12"/>
  <c r="K361" i="12"/>
  <c r="O361" i="12"/>
  <c r="Q361" i="12"/>
  <c r="V361" i="12"/>
  <c r="G380" i="12"/>
  <c r="M380" i="12" s="1"/>
  <c r="I380" i="12"/>
  <c r="K380" i="12"/>
  <c r="O380" i="12"/>
  <c r="Q380" i="12"/>
  <c r="V380" i="12"/>
  <c r="G383" i="12"/>
  <c r="M383" i="12" s="1"/>
  <c r="I383" i="12"/>
  <c r="K383" i="12"/>
  <c r="O383" i="12"/>
  <c r="Q383" i="12"/>
  <c r="V383" i="12"/>
  <c r="G394" i="12"/>
  <c r="M394" i="12" s="1"/>
  <c r="I394" i="12"/>
  <c r="K394" i="12"/>
  <c r="O394" i="12"/>
  <c r="Q394" i="12"/>
  <c r="V394" i="12"/>
  <c r="G401" i="12"/>
  <c r="M401" i="12" s="1"/>
  <c r="I401" i="12"/>
  <c r="K401" i="12"/>
  <c r="O401" i="12"/>
  <c r="Q401" i="12"/>
  <c r="V401" i="12"/>
  <c r="G408" i="12"/>
  <c r="M408" i="12" s="1"/>
  <c r="I408" i="12"/>
  <c r="K408" i="12"/>
  <c r="O408" i="12"/>
  <c r="Q408" i="12"/>
  <c r="V408" i="12"/>
  <c r="G413" i="12"/>
  <c r="M413" i="12" s="1"/>
  <c r="I413" i="12"/>
  <c r="K413" i="12"/>
  <c r="O413" i="12"/>
  <c r="Q413" i="12"/>
  <c r="V413" i="12"/>
  <c r="G416" i="12"/>
  <c r="I416" i="12"/>
  <c r="K416" i="12"/>
  <c r="M416" i="12"/>
  <c r="O416" i="12"/>
  <c r="Q416" i="12"/>
  <c r="V416" i="12"/>
  <c r="G436" i="12"/>
  <c r="M436" i="12" s="1"/>
  <c r="I436" i="12"/>
  <c r="K436" i="12"/>
  <c r="O436" i="12"/>
  <c r="Q436" i="12"/>
  <c r="V436" i="12"/>
  <c r="G441" i="12"/>
  <c r="M441" i="12" s="1"/>
  <c r="I441" i="12"/>
  <c r="K441" i="12"/>
  <c r="O441" i="12"/>
  <c r="Q441" i="12"/>
  <c r="V441" i="12"/>
  <c r="G443" i="12"/>
  <c r="M443" i="12" s="1"/>
  <c r="I443" i="12"/>
  <c r="K443" i="12"/>
  <c r="O443" i="12"/>
  <c r="Q443" i="12"/>
  <c r="V443" i="12"/>
  <c r="G448" i="12"/>
  <c r="M448" i="12" s="1"/>
  <c r="I448" i="12"/>
  <c r="K448" i="12"/>
  <c r="O448" i="12"/>
  <c r="Q448" i="12"/>
  <c r="V448" i="12"/>
  <c r="G452" i="12"/>
  <c r="M452" i="12" s="1"/>
  <c r="I452" i="12"/>
  <c r="K452" i="12"/>
  <c r="O452" i="12"/>
  <c r="Q452" i="12"/>
  <c r="V452" i="12"/>
  <c r="G459" i="12"/>
  <c r="I459" i="12"/>
  <c r="K459" i="12"/>
  <c r="M459" i="12"/>
  <c r="O459" i="12"/>
  <c r="Q459" i="12"/>
  <c r="V459" i="12"/>
  <c r="G506" i="12"/>
  <c r="M506" i="12" s="1"/>
  <c r="I506" i="12"/>
  <c r="K506" i="12"/>
  <c r="O506" i="12"/>
  <c r="Q506" i="12"/>
  <c r="V506" i="12"/>
  <c r="G509" i="12"/>
  <c r="I509" i="12"/>
  <c r="K509" i="12"/>
  <c r="M509" i="12"/>
  <c r="O509" i="12"/>
  <c r="Q509" i="12"/>
  <c r="V509" i="12"/>
  <c r="G515" i="12"/>
  <c r="M515" i="12" s="1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63" i="12"/>
  <c r="M563" i="12" s="1"/>
  <c r="I563" i="12"/>
  <c r="K563" i="12"/>
  <c r="O563" i="12"/>
  <c r="Q563" i="12"/>
  <c r="V563" i="12"/>
  <c r="G571" i="12"/>
  <c r="M571" i="12" s="1"/>
  <c r="I571" i="12"/>
  <c r="K571" i="12"/>
  <c r="O571" i="12"/>
  <c r="Q571" i="12"/>
  <c r="V571" i="12"/>
  <c r="G576" i="12"/>
  <c r="M576" i="12" s="1"/>
  <c r="I576" i="12"/>
  <c r="K576" i="12"/>
  <c r="O576" i="12"/>
  <c r="Q576" i="12"/>
  <c r="V576" i="12"/>
  <c r="G582" i="12"/>
  <c r="M582" i="12" s="1"/>
  <c r="I582" i="12"/>
  <c r="K582" i="12"/>
  <c r="O582" i="12"/>
  <c r="Q582" i="12"/>
  <c r="V582" i="12"/>
  <c r="O584" i="12"/>
  <c r="G585" i="12"/>
  <c r="I585" i="12"/>
  <c r="K585" i="12"/>
  <c r="M585" i="12"/>
  <c r="O585" i="12"/>
  <c r="Q585" i="12"/>
  <c r="V585" i="12"/>
  <c r="G601" i="12"/>
  <c r="M601" i="12" s="1"/>
  <c r="I601" i="12"/>
  <c r="K601" i="12"/>
  <c r="O601" i="12"/>
  <c r="Q601" i="12"/>
  <c r="V601" i="12"/>
  <c r="G618" i="12"/>
  <c r="M618" i="12" s="1"/>
  <c r="I618" i="12"/>
  <c r="K618" i="12"/>
  <c r="O618" i="12"/>
  <c r="Q618" i="12"/>
  <c r="V618" i="12"/>
  <c r="G621" i="12"/>
  <c r="I621" i="12"/>
  <c r="K621" i="12"/>
  <c r="M621" i="12"/>
  <c r="O621" i="12"/>
  <c r="Q621" i="12"/>
  <c r="V621" i="12"/>
  <c r="G626" i="12"/>
  <c r="M626" i="12" s="1"/>
  <c r="I626" i="12"/>
  <c r="K626" i="12"/>
  <c r="O626" i="12"/>
  <c r="Q626" i="12"/>
  <c r="V626" i="12"/>
  <c r="G629" i="12"/>
  <c r="M629" i="12" s="1"/>
  <c r="I629" i="12"/>
  <c r="K629" i="12"/>
  <c r="O629" i="12"/>
  <c r="Q629" i="12"/>
  <c r="V629" i="12"/>
  <c r="G632" i="12"/>
  <c r="M632" i="12" s="1"/>
  <c r="I632" i="12"/>
  <c r="K632" i="12"/>
  <c r="O632" i="12"/>
  <c r="Q632" i="12"/>
  <c r="V632" i="12"/>
  <c r="G634" i="12"/>
  <c r="M634" i="12" s="1"/>
  <c r="I634" i="12"/>
  <c r="K634" i="12"/>
  <c r="O634" i="12"/>
  <c r="Q634" i="12"/>
  <c r="V634" i="12"/>
  <c r="G636" i="12"/>
  <c r="M636" i="12" s="1"/>
  <c r="I636" i="12"/>
  <c r="K636" i="12"/>
  <c r="O636" i="12"/>
  <c r="Q636" i="12"/>
  <c r="V636" i="12"/>
  <c r="G639" i="12"/>
  <c r="I639" i="12"/>
  <c r="K639" i="12"/>
  <c r="M639" i="12"/>
  <c r="O639" i="12"/>
  <c r="Q639" i="12"/>
  <c r="V639" i="12"/>
  <c r="G643" i="12"/>
  <c r="M643" i="12" s="1"/>
  <c r="I643" i="12"/>
  <c r="K643" i="12"/>
  <c r="O643" i="12"/>
  <c r="Q643" i="12"/>
  <c r="V643" i="12"/>
  <c r="G644" i="12"/>
  <c r="I644" i="12"/>
  <c r="K644" i="12"/>
  <c r="M644" i="12"/>
  <c r="O644" i="12"/>
  <c r="Q644" i="12"/>
  <c r="V644" i="12"/>
  <c r="G646" i="12"/>
  <c r="M646" i="12" s="1"/>
  <c r="I646" i="12"/>
  <c r="K646" i="12"/>
  <c r="O646" i="12"/>
  <c r="Q646" i="12"/>
  <c r="V646" i="12"/>
  <c r="G648" i="12"/>
  <c r="M648" i="12" s="1"/>
  <c r="I648" i="12"/>
  <c r="K648" i="12"/>
  <c r="O648" i="12"/>
  <c r="Q648" i="12"/>
  <c r="V648" i="12"/>
  <c r="G650" i="12"/>
  <c r="M650" i="12" s="1"/>
  <c r="I650" i="12"/>
  <c r="K650" i="12"/>
  <c r="O650" i="12"/>
  <c r="Q650" i="12"/>
  <c r="V650" i="12"/>
  <c r="G653" i="12"/>
  <c r="M653" i="12" s="1"/>
  <c r="I653" i="12"/>
  <c r="K653" i="12"/>
  <c r="O653" i="12"/>
  <c r="Q653" i="12"/>
  <c r="V653" i="12"/>
  <c r="G661" i="12"/>
  <c r="M661" i="12" s="1"/>
  <c r="I661" i="12"/>
  <c r="K661" i="12"/>
  <c r="O661" i="12"/>
  <c r="Q661" i="12"/>
  <c r="V661" i="12"/>
  <c r="G664" i="12"/>
  <c r="I664" i="12"/>
  <c r="K664" i="12"/>
  <c r="O664" i="12"/>
  <c r="Q664" i="12"/>
  <c r="V664" i="12"/>
  <c r="G666" i="12"/>
  <c r="M666" i="12" s="1"/>
  <c r="I666" i="12"/>
  <c r="K666" i="12"/>
  <c r="O666" i="12"/>
  <c r="Q666" i="12"/>
  <c r="V666" i="12"/>
  <c r="G673" i="12"/>
  <c r="M673" i="12" s="1"/>
  <c r="I673" i="12"/>
  <c r="K673" i="12"/>
  <c r="O673" i="12"/>
  <c r="Q673" i="12"/>
  <c r="V673" i="12"/>
  <c r="G676" i="12"/>
  <c r="M676" i="12" s="1"/>
  <c r="I676" i="12"/>
  <c r="K676" i="12"/>
  <c r="O676" i="12"/>
  <c r="Q676" i="12"/>
  <c r="V676" i="12"/>
  <c r="G678" i="12"/>
  <c r="M678" i="12" s="1"/>
  <c r="I678" i="12"/>
  <c r="K678" i="12"/>
  <c r="O678" i="12"/>
  <c r="Q678" i="12"/>
  <c r="V678" i="12"/>
  <c r="G679" i="12"/>
  <c r="I679" i="12"/>
  <c r="K679" i="12"/>
  <c r="M679" i="12"/>
  <c r="O679" i="12"/>
  <c r="Q679" i="12"/>
  <c r="V679" i="12"/>
  <c r="G684" i="12"/>
  <c r="M684" i="12" s="1"/>
  <c r="I684" i="12"/>
  <c r="K684" i="12"/>
  <c r="O684" i="12"/>
  <c r="Q684" i="12"/>
  <c r="V684" i="12"/>
  <c r="G689" i="12"/>
  <c r="I689" i="12"/>
  <c r="K689" i="12"/>
  <c r="M689" i="12"/>
  <c r="O689" i="12"/>
  <c r="Q689" i="12"/>
  <c r="V689" i="12"/>
  <c r="G694" i="12"/>
  <c r="M694" i="12" s="1"/>
  <c r="I694" i="12"/>
  <c r="K694" i="12"/>
  <c r="O694" i="12"/>
  <c r="Q694" i="12"/>
  <c r="V694" i="12"/>
  <c r="G699" i="12"/>
  <c r="M699" i="12" s="1"/>
  <c r="I699" i="12"/>
  <c r="K699" i="12"/>
  <c r="O699" i="12"/>
  <c r="Q699" i="12"/>
  <c r="V699" i="12"/>
  <c r="G704" i="12"/>
  <c r="M704" i="12" s="1"/>
  <c r="I704" i="12"/>
  <c r="K704" i="12"/>
  <c r="O704" i="12"/>
  <c r="Q704" i="12"/>
  <c r="V704" i="12"/>
  <c r="G709" i="12"/>
  <c r="M709" i="12" s="1"/>
  <c r="I709" i="12"/>
  <c r="K709" i="12"/>
  <c r="O709" i="12"/>
  <c r="Q709" i="12"/>
  <c r="V709" i="12"/>
  <c r="G714" i="12"/>
  <c r="M714" i="12" s="1"/>
  <c r="I714" i="12"/>
  <c r="K714" i="12"/>
  <c r="O714" i="12"/>
  <c r="Q714" i="12"/>
  <c r="V714" i="12"/>
  <c r="G719" i="12"/>
  <c r="M719" i="12" s="1"/>
  <c r="I719" i="12"/>
  <c r="K719" i="12"/>
  <c r="O719" i="12"/>
  <c r="Q719" i="12"/>
  <c r="V719" i="12"/>
  <c r="G724" i="12"/>
  <c r="M724" i="12" s="1"/>
  <c r="I724" i="12"/>
  <c r="K724" i="12"/>
  <c r="O724" i="12"/>
  <c r="Q724" i="12"/>
  <c r="V724" i="12"/>
  <c r="G729" i="12"/>
  <c r="I729" i="12"/>
  <c r="K729" i="12"/>
  <c r="M729" i="12"/>
  <c r="O729" i="12"/>
  <c r="Q729" i="12"/>
  <c r="V729" i="12"/>
  <c r="G734" i="12"/>
  <c r="M734" i="12" s="1"/>
  <c r="I734" i="12"/>
  <c r="K734" i="12"/>
  <c r="O734" i="12"/>
  <c r="Q734" i="12"/>
  <c r="V734" i="12"/>
  <c r="G739" i="12"/>
  <c r="M739" i="12" s="1"/>
  <c r="I739" i="12"/>
  <c r="K739" i="12"/>
  <c r="O739" i="12"/>
  <c r="Q739" i="12"/>
  <c r="V739" i="12"/>
  <c r="G744" i="12"/>
  <c r="M744" i="12" s="1"/>
  <c r="I744" i="12"/>
  <c r="K744" i="12"/>
  <c r="O744" i="12"/>
  <c r="Q744" i="12"/>
  <c r="V744" i="12"/>
  <c r="G749" i="12"/>
  <c r="M749" i="12" s="1"/>
  <c r="I749" i="12"/>
  <c r="K749" i="12"/>
  <c r="O749" i="12"/>
  <c r="Q749" i="12"/>
  <c r="V749" i="12"/>
  <c r="G754" i="12"/>
  <c r="M754" i="12" s="1"/>
  <c r="I754" i="12"/>
  <c r="K754" i="12"/>
  <c r="O754" i="12"/>
  <c r="Q754" i="12"/>
  <c r="V754" i="12"/>
  <c r="G759" i="12"/>
  <c r="I759" i="12"/>
  <c r="K759" i="12"/>
  <c r="M759" i="12"/>
  <c r="O759" i="12"/>
  <c r="Q759" i="12"/>
  <c r="V759" i="12"/>
  <c r="G763" i="12"/>
  <c r="M763" i="12" s="1"/>
  <c r="I763" i="12"/>
  <c r="K763" i="12"/>
  <c r="O763" i="12"/>
  <c r="Q763" i="12"/>
  <c r="V763" i="12"/>
  <c r="G764" i="12"/>
  <c r="I764" i="12"/>
  <c r="K764" i="12"/>
  <c r="M764" i="12"/>
  <c r="O764" i="12"/>
  <c r="Q764" i="12"/>
  <c r="V764" i="12"/>
  <c r="G767" i="12"/>
  <c r="M767" i="12" s="1"/>
  <c r="I767" i="12"/>
  <c r="K767" i="12"/>
  <c r="O767" i="12"/>
  <c r="Q767" i="12"/>
  <c r="V767" i="12"/>
  <c r="G774" i="12"/>
  <c r="M774" i="12" s="1"/>
  <c r="I774" i="12"/>
  <c r="K774" i="12"/>
  <c r="O774" i="12"/>
  <c r="Q774" i="12"/>
  <c r="V774" i="12"/>
  <c r="G780" i="12"/>
  <c r="M780" i="12" s="1"/>
  <c r="I780" i="12"/>
  <c r="K780" i="12"/>
  <c r="O780" i="12"/>
  <c r="Q780" i="12"/>
  <c r="V780" i="12"/>
  <c r="G782" i="12"/>
  <c r="M782" i="12" s="1"/>
  <c r="I782" i="12"/>
  <c r="K782" i="12"/>
  <c r="O782" i="12"/>
  <c r="Q782" i="12"/>
  <c r="V782" i="12"/>
  <c r="G784" i="12"/>
  <c r="M784" i="12" s="1"/>
  <c r="I784" i="12"/>
  <c r="K784" i="12"/>
  <c r="O784" i="12"/>
  <c r="Q784" i="12"/>
  <c r="V784" i="12"/>
  <c r="G787" i="12"/>
  <c r="M787" i="12" s="1"/>
  <c r="I787" i="12"/>
  <c r="I786" i="12" s="1"/>
  <c r="K787" i="12"/>
  <c r="K786" i="12" s="1"/>
  <c r="O787" i="12"/>
  <c r="Q787" i="12"/>
  <c r="Q786" i="12" s="1"/>
  <c r="V787" i="12"/>
  <c r="V786" i="12" s="1"/>
  <c r="G789" i="12"/>
  <c r="I789" i="12"/>
  <c r="K789" i="12"/>
  <c r="M789" i="12"/>
  <c r="O789" i="12"/>
  <c r="Q789" i="12"/>
  <c r="V789" i="12"/>
  <c r="G791" i="12"/>
  <c r="M791" i="12" s="1"/>
  <c r="I791" i="12"/>
  <c r="K791" i="12"/>
  <c r="O791" i="12"/>
  <c r="Q791" i="12"/>
  <c r="V791" i="12"/>
  <c r="G794" i="12"/>
  <c r="M794" i="12" s="1"/>
  <c r="I794" i="12"/>
  <c r="K794" i="12"/>
  <c r="O794" i="12"/>
  <c r="Q794" i="12"/>
  <c r="V794" i="12"/>
  <c r="G808" i="12"/>
  <c r="M808" i="12" s="1"/>
  <c r="I808" i="12"/>
  <c r="K808" i="12"/>
  <c r="O808" i="12"/>
  <c r="Q808" i="12"/>
  <c r="V808" i="12"/>
  <c r="G824" i="12"/>
  <c r="M824" i="12" s="1"/>
  <c r="I824" i="12"/>
  <c r="K824" i="12"/>
  <c r="O824" i="12"/>
  <c r="Q824" i="12"/>
  <c r="V824" i="12"/>
  <c r="G829" i="12"/>
  <c r="I829" i="12"/>
  <c r="K829" i="12"/>
  <c r="M829" i="12"/>
  <c r="O829" i="12"/>
  <c r="Q829" i="12"/>
  <c r="V829" i="12"/>
  <c r="G831" i="12"/>
  <c r="M831" i="12" s="1"/>
  <c r="I831" i="12"/>
  <c r="K831" i="12"/>
  <c r="O831" i="12"/>
  <c r="Q831" i="12"/>
  <c r="V831" i="12"/>
  <c r="G842" i="12"/>
  <c r="I842" i="12"/>
  <c r="K842" i="12"/>
  <c r="M842" i="12"/>
  <c r="O842" i="12"/>
  <c r="Q842" i="12"/>
  <c r="V842" i="12"/>
  <c r="G848" i="12"/>
  <c r="M848" i="12" s="1"/>
  <c r="I848" i="12"/>
  <c r="K848" i="12"/>
  <c r="O848" i="12"/>
  <c r="Q848" i="12"/>
  <c r="V848" i="12"/>
  <c r="I850" i="12"/>
  <c r="Q850" i="12"/>
  <c r="G851" i="12"/>
  <c r="M851" i="12" s="1"/>
  <c r="M850" i="12" s="1"/>
  <c r="I851" i="12"/>
  <c r="K851" i="12"/>
  <c r="K850" i="12" s="1"/>
  <c r="O851" i="12"/>
  <c r="O850" i="12" s="1"/>
  <c r="Q851" i="12"/>
  <c r="V851" i="12"/>
  <c r="V850" i="12" s="1"/>
  <c r="I888" i="12"/>
  <c r="Q888" i="12"/>
  <c r="G889" i="12"/>
  <c r="G888" i="12" s="1"/>
  <c r="I78" i="1" s="1"/>
  <c r="I18" i="1" s="1"/>
  <c r="I889" i="12"/>
  <c r="K889" i="12"/>
  <c r="K888" i="12" s="1"/>
  <c r="O889" i="12"/>
  <c r="O888" i="12" s="1"/>
  <c r="Q889" i="12"/>
  <c r="V889" i="12"/>
  <c r="V888" i="12" s="1"/>
  <c r="G891" i="12"/>
  <c r="M891" i="12" s="1"/>
  <c r="I891" i="12"/>
  <c r="K891" i="12"/>
  <c r="O891" i="12"/>
  <c r="Q891" i="12"/>
  <c r="V891" i="12"/>
  <c r="G892" i="12"/>
  <c r="I892" i="12"/>
  <c r="K892" i="12"/>
  <c r="M892" i="12"/>
  <c r="O892" i="12"/>
  <c r="Q892" i="12"/>
  <c r="V892" i="12"/>
  <c r="G893" i="12"/>
  <c r="M893" i="12" s="1"/>
  <c r="I893" i="12"/>
  <c r="K893" i="12"/>
  <c r="O893" i="12"/>
  <c r="Q893" i="12"/>
  <c r="V893" i="12"/>
  <c r="G895" i="12"/>
  <c r="I895" i="12"/>
  <c r="K895" i="12"/>
  <c r="M895" i="12"/>
  <c r="O895" i="12"/>
  <c r="Q895" i="12"/>
  <c r="V895" i="12"/>
  <c r="G897" i="12"/>
  <c r="M897" i="12" s="1"/>
  <c r="I897" i="12"/>
  <c r="K897" i="12"/>
  <c r="O897" i="12"/>
  <c r="Q897" i="12"/>
  <c r="V897" i="12"/>
  <c r="G899" i="12"/>
  <c r="I899" i="12"/>
  <c r="K899" i="12"/>
  <c r="K898" i="12" s="1"/>
  <c r="O899" i="12"/>
  <c r="Q899" i="12"/>
  <c r="V899" i="12"/>
  <c r="V898" i="12" s="1"/>
  <c r="G902" i="12"/>
  <c r="I902" i="12"/>
  <c r="K902" i="12"/>
  <c r="M902" i="12"/>
  <c r="O902" i="12"/>
  <c r="Q902" i="12"/>
  <c r="V902" i="12"/>
  <c r="G904" i="12"/>
  <c r="M904" i="12" s="1"/>
  <c r="I904" i="12"/>
  <c r="K904" i="12"/>
  <c r="O904" i="12"/>
  <c r="Q904" i="12"/>
  <c r="V904" i="12"/>
  <c r="G907" i="12"/>
  <c r="I907" i="12"/>
  <c r="K907" i="12"/>
  <c r="K906" i="12" s="1"/>
  <c r="O907" i="12"/>
  <c r="O906" i="12" s="1"/>
  <c r="Q907" i="12"/>
  <c r="V907" i="12"/>
  <c r="V906" i="12" s="1"/>
  <c r="G909" i="12"/>
  <c r="M909" i="12" s="1"/>
  <c r="I909" i="12"/>
  <c r="I906" i="12" s="1"/>
  <c r="K909" i="12"/>
  <c r="O909" i="12"/>
  <c r="Q909" i="12"/>
  <c r="Q906" i="12" s="1"/>
  <c r="V909" i="12"/>
  <c r="AE912" i="12"/>
  <c r="F41" i="1" s="1"/>
  <c r="H40" i="1"/>
  <c r="V890" i="12" l="1"/>
  <c r="O200" i="12"/>
  <c r="AF912" i="12"/>
  <c r="G663" i="12"/>
  <c r="I74" i="1" s="1"/>
  <c r="G584" i="12"/>
  <c r="I72" i="1" s="1"/>
  <c r="I303" i="12"/>
  <c r="V217" i="12"/>
  <c r="I217" i="12"/>
  <c r="K200" i="12"/>
  <c r="K170" i="12"/>
  <c r="O793" i="12"/>
  <c r="I663" i="12"/>
  <c r="O663" i="12"/>
  <c r="O620" i="12"/>
  <c r="K303" i="12"/>
  <c r="Q303" i="12"/>
  <c r="G303" i="12"/>
  <c r="I71" i="1" s="1"/>
  <c r="M304" i="12"/>
  <c r="V230" i="12"/>
  <c r="O230" i="12"/>
  <c r="M196" i="12"/>
  <c r="O170" i="12"/>
  <c r="V160" i="12"/>
  <c r="K890" i="12"/>
  <c r="K793" i="12"/>
  <c r="Q663" i="12"/>
  <c r="V303" i="12"/>
  <c r="O303" i="12"/>
  <c r="V117" i="12"/>
  <c r="G96" i="12"/>
  <c r="I56" i="1" s="1"/>
  <c r="G44" i="12"/>
  <c r="I54" i="1" s="1"/>
  <c r="Q8" i="12"/>
  <c r="F39" i="1"/>
  <c r="F43" i="1" s="1"/>
  <c r="G23" i="1" s="1"/>
  <c r="F42" i="1"/>
  <c r="V87" i="12"/>
  <c r="K44" i="12"/>
  <c r="O44" i="12"/>
  <c r="G898" i="12"/>
  <c r="I80" i="1" s="1"/>
  <c r="I19" i="1" s="1"/>
  <c r="I890" i="12"/>
  <c r="V793" i="12"/>
  <c r="K663" i="12"/>
  <c r="K620" i="12"/>
  <c r="I620" i="12"/>
  <c r="K584" i="12"/>
  <c r="I584" i="12"/>
  <c r="Q200" i="12"/>
  <c r="I200" i="12"/>
  <c r="K196" i="12"/>
  <c r="Q177" i="12"/>
  <c r="I177" i="12"/>
  <c r="O177" i="12"/>
  <c r="V170" i="12"/>
  <c r="M117" i="12"/>
  <c r="K99" i="12"/>
  <c r="Q99" i="12"/>
  <c r="I87" i="12"/>
  <c r="G87" i="12"/>
  <c r="I55" i="1" s="1"/>
  <c r="V44" i="12"/>
  <c r="Q44" i="12"/>
  <c r="I44" i="12"/>
  <c r="K8" i="12"/>
  <c r="Q890" i="12"/>
  <c r="Q620" i="12"/>
  <c r="Q584" i="12"/>
  <c r="I230" i="12"/>
  <c r="Q217" i="12"/>
  <c r="V200" i="12"/>
  <c r="G906" i="12"/>
  <c r="I81" i="1" s="1"/>
  <c r="I20" i="1" s="1"/>
  <c r="Q898" i="12"/>
  <c r="I898" i="12"/>
  <c r="O898" i="12"/>
  <c r="O890" i="12"/>
  <c r="Q793" i="12"/>
  <c r="I793" i="12"/>
  <c r="O786" i="12"/>
  <c r="V663" i="12"/>
  <c r="V620" i="12"/>
  <c r="V584" i="12"/>
  <c r="K230" i="12"/>
  <c r="Q230" i="12"/>
  <c r="O217" i="12"/>
  <c r="V196" i="12"/>
  <c r="K177" i="12"/>
  <c r="K160" i="12"/>
  <c r="Q117" i="12"/>
  <c r="I117" i="12"/>
  <c r="O117" i="12"/>
  <c r="V99" i="12"/>
  <c r="O87" i="12"/>
  <c r="V8" i="12"/>
  <c r="I8" i="12"/>
  <c r="M786" i="12"/>
  <c r="M793" i="12"/>
  <c r="M230" i="12"/>
  <c r="M170" i="12"/>
  <c r="M620" i="12"/>
  <c r="M584" i="12"/>
  <c r="M99" i="12"/>
  <c r="M8" i="12"/>
  <c r="M177" i="12"/>
  <c r="M890" i="12"/>
  <c r="M303" i="12"/>
  <c r="M217" i="12"/>
  <c r="G620" i="12"/>
  <c r="I73" i="1" s="1"/>
  <c r="G215" i="12"/>
  <c r="I67" i="1" s="1"/>
  <c r="G196" i="12"/>
  <c r="I65" i="1" s="1"/>
  <c r="G177" i="12"/>
  <c r="I64" i="1" s="1"/>
  <c r="M161" i="12"/>
  <c r="M160" i="12" s="1"/>
  <c r="G156" i="12"/>
  <c r="I61" i="1" s="1"/>
  <c r="G117" i="12"/>
  <c r="I60" i="1" s="1"/>
  <c r="M115" i="12"/>
  <c r="M114" i="12" s="1"/>
  <c r="G109" i="12"/>
  <c r="I58" i="1" s="1"/>
  <c r="M88" i="12"/>
  <c r="M87" i="12" s="1"/>
  <c r="M907" i="12"/>
  <c r="M906" i="12" s="1"/>
  <c r="M899" i="12"/>
  <c r="M898" i="12" s="1"/>
  <c r="G890" i="12"/>
  <c r="I79" i="1" s="1"/>
  <c r="M889" i="12"/>
  <c r="M888" i="12" s="1"/>
  <c r="G850" i="12"/>
  <c r="I77" i="1" s="1"/>
  <c r="G793" i="12"/>
  <c r="I76" i="1" s="1"/>
  <c r="G786" i="12"/>
  <c r="I75" i="1" s="1"/>
  <c r="M664" i="12"/>
  <c r="M663" i="12" s="1"/>
  <c r="G230" i="12"/>
  <c r="I69" i="1" s="1"/>
  <c r="G8" i="12"/>
  <c r="G217" i="12"/>
  <c r="I68" i="1" s="1"/>
  <c r="M204" i="12"/>
  <c r="M200" i="12" s="1"/>
  <c r="M50" i="12"/>
  <c r="M44" i="12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42" i="1"/>
  <c r="H42" i="1" s="1"/>
  <c r="I42" i="1" s="1"/>
  <c r="G39" i="1"/>
  <c r="G43" i="1" s="1"/>
  <c r="G912" i="12"/>
  <c r="I53" i="1"/>
  <c r="I17" i="1"/>
  <c r="A23" i="1"/>
  <c r="I82" i="1" l="1"/>
  <c r="I16" i="1"/>
  <c r="I21" i="1" s="1"/>
  <c r="G25" i="1"/>
  <c r="A25" i="1" s="1"/>
  <c r="G28" i="1"/>
  <c r="H39" i="1"/>
  <c r="G24" i="1"/>
  <c r="A24" i="1"/>
  <c r="A26" i="1" l="1"/>
  <c r="G26" i="1"/>
  <c r="A27" i="1"/>
  <c r="I39" i="1"/>
  <c r="I43" i="1" s="1"/>
  <c r="H43" i="1"/>
  <c r="J81" i="1"/>
  <c r="J77" i="1"/>
  <c r="J73" i="1"/>
  <c r="J69" i="1"/>
  <c r="J64" i="1"/>
  <c r="J60" i="1"/>
  <c r="J55" i="1"/>
  <c r="J80" i="1"/>
  <c r="J76" i="1"/>
  <c r="J72" i="1"/>
  <c r="J67" i="1"/>
  <c r="J63" i="1"/>
  <c r="J59" i="1"/>
  <c r="J54" i="1"/>
  <c r="J75" i="1"/>
  <c r="J66" i="1"/>
  <c r="J58" i="1"/>
  <c r="J79" i="1"/>
  <c r="J71" i="1"/>
  <c r="J62" i="1"/>
  <c r="J53" i="1"/>
  <c r="J78" i="1"/>
  <c r="J70" i="1"/>
  <c r="J61" i="1"/>
  <c r="J74" i="1"/>
  <c r="J65" i="1"/>
  <c r="J57" i="1"/>
  <c r="J68" i="1"/>
  <c r="J56" i="1"/>
  <c r="G29" i="1"/>
  <c r="G27" i="1" s="1"/>
  <c r="A29" i="1"/>
  <c r="J39" i="1" l="1"/>
  <c r="J43" i="1" s="1"/>
  <c r="J42" i="1"/>
  <c r="J41" i="1"/>
  <c r="J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Šafář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<sst xmlns="http://schemas.openxmlformats.org/spreadsheetml/2006/main" count="3368" uniqueCount="1032">
  <si>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</si>
  <si>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</si>
  <si>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</si>
  <si>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</si>
  <si>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</si>
  <si>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</si>
  <si>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</si>
  <si>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</si>
  <si>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</si>
  <si>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</si>
  <si>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</si>
  <si>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</si>
  <si>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</si>
  <si>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</si>
  <si>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</si>
  <si>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</si>
  <si>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</si>
  <si>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</si>
  <si>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</si>
  <si>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</si>
  <si>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</si>
  <si>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</si>
  <si>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</si>
  <si>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</si>
  <si>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</si>
  <si>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</si>
  <si>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</si>
  <si>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</si>
  <si>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</si>
  <si>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</si>
  <si>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</si>
  <si>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</si>
  <si>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</si>
  <si>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</si>
  <si>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</si>
  <si>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</si>
  <si>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</si>
  <si>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</si>
  <si>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</si>
  <si>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</si>
  <si>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</si>
  <si>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</si>
  <si>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</si>
  <si>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1/2022</t>
  </si>
  <si>
    <t>Architektonicko-stavební řešení</t>
  </si>
  <si>
    <t>SO 01</t>
  </si>
  <si>
    <t>Objekt:</t>
  </si>
  <si>
    <t>Rozpočet:</t>
  </si>
  <si>
    <t>1285</t>
  </si>
  <si>
    <t>Táborová základna v Krčkovicích, Hrubá Skála</t>
  </si>
  <si>
    <t>Turnov</t>
  </si>
  <si>
    <t>51101</t>
  </si>
  <si>
    <t>Stavba</t>
  </si>
  <si>
    <t>Stavební objekt</t>
  </si>
  <si>
    <t>Celkem za stavbu</t>
  </si>
  <si>
    <t>CZK</t>
  </si>
  <si>
    <t>#POPS</t>
  </si>
  <si>
    <t>Popis stavby: 1285 - Táborová základna v Krčkovicích, Hrubá Skála</t>
  </si>
  <si>
    <t>#POPO</t>
  </si>
  <si>
    <t>Popis objektu: SO 01 - Architektonicko-stavební řešení</t>
  </si>
  <si>
    <t>#POPR</t>
  </si>
  <si>
    <t>Popis rozpočtu: 1/2022 - Architektonicko-stavební řešení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</si>
  <si>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</si>
  <si>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</si>
  <si>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</si>
  <si>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</si>
  <si>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</si>
  <si>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</si>
  <si>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</si>
  <si>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</si>
  <si>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</si>
  <si>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</si>
  <si>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</si>
  <si>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</si>
  <si>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</si>
  <si>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</si>
  <si>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</si>
  <si>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</si>
  <si>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</si>
  <si>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</si>
  <si>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</si>
  <si>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</si>
  <si>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</si>
  <si>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</si>
  <si>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</si>
  <si>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</si>
  <si>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</si>
  <si>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</si>
  <si>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</si>
  <si>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</si>
  <si>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</si>
  <si>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</si>
  <si>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</si>
  <si>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</si>
  <si>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</si>
  <si>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</si>
  <si>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</si>
  <si>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</si>
  <si>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</si>
  <si>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</si>
  <si>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</si>
  <si>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</si>
  <si>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</si>
  <si>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</si>
  <si>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</si>
  <si>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</si>
  <si>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</si>
  <si>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</si>
  <si>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</si>
  <si>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</si>
  <si>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</si>
  <si>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</si>
  <si>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</si>
  <si>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</si>
  <si>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</si>
  <si>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</si>
  <si>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</si>
  <si>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</si>
  <si>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</si>
  <si>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</si>
  <si>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</si>
  <si>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</si>
  <si>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</si>
  <si>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</si>
  <si>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</si>
  <si>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</si>
  <si>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</si>
  <si>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</si>
  <si>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</si>
  <si>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</si>
  <si>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</si>
  <si>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</si>
  <si>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</si>
  <si>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</si>
  <si>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</si>
  <si>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</si>
  <si>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</si>
  <si>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</si>
  <si>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</si>
  <si>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</si>
  <si>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</si>
  <si>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</si>
  <si>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</si>
  <si>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</si>
  <si>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</si>
  <si>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</si>
  <si>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</si>
  <si>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</si>
  <si>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</si>
  <si>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139601103R00</t>
  </si>
  <si>
    <t>Ruční výkop jam, rýh a šachet v hornině 4</t>
  </si>
  <si>
    <t>m3</t>
  </si>
  <si>
    <t>800-1</t>
  </si>
  <si>
    <t>RTS 22/ I</t>
  </si>
  <si>
    <t>Práce</t>
  </si>
  <si>
    <t>POL1_</t>
  </si>
  <si>
    <t>s přehozením na vzdálenost do 5 m nebo s naložením na ruční dopravní prostředek</t>
  </si>
  <si>
    <t>SPI</t>
  </si>
  <si>
    <t>kanály - plocha změřena kreslícím programem : 2,2*0,25+1,551*0,4*0,25</t>
  </si>
  <si>
    <t>VV</t>
  </si>
  <si>
    <t>patky : 0,4*0,4*0,85*13</t>
  </si>
  <si>
    <t>komín : 0,5*0,5*0,85*1</t>
  </si>
  <si>
    <t>JZ : 1,6*0,3*0,85*1</t>
  </si>
  <si>
    <t>1,72*0,6*0,85*1</t>
  </si>
  <si>
    <t>SV : (7,35+0,4*3)*0,5*0,85</t>
  </si>
  <si>
    <t>Mezisoučet</t>
  </si>
  <si>
    <t>ZP - přístřešek : 55,94*0,35</t>
  </si>
  <si>
    <t>ZP - chodníček : 11,5*0,965*0,35</t>
  </si>
  <si>
    <t>ZP - žlabovky : (14,7+14)*0,8*0,35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</si>
  <si>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</si>
  <si>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</si>
  <si>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</si>
  <si>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</si>
  <si>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</si>
  <si>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Začátek provozního součtu</t>
  </si>
  <si>
    <t xml:space="preserve">  kanály - plocha změřena kreslícím programem : 2,2*0,25+1,551*0,4*0,25</t>
  </si>
  <si>
    <t xml:space="preserve">  patky : 0,4*0,4*0,85*13</t>
  </si>
  <si>
    <t xml:space="preserve">  komín : 0,5*0,5*0,85*1</t>
  </si>
  <si>
    <t xml:space="preserve">  JZ : 1,6*0,3*0,85*1</t>
  </si>
  <si>
    <t xml:space="preserve">  1,72*0,6*0,85*1</t>
  </si>
  <si>
    <t xml:space="preserve">  SV : (7,35+0,4*3)*0,5*0,85</t>
  </si>
  <si>
    <t xml:space="preserve">  </t>
  </si>
  <si>
    <t xml:space="preserve">  ZP - přístřešek : 55,94*0,35</t>
  </si>
  <si>
    <t xml:space="preserve">  ZP - chodníček : 11,5*0,965*0,35</t>
  </si>
  <si>
    <t xml:space="preserve">  ZP - žlabovky : (14,7+14)*0,8*0,35</t>
  </si>
  <si>
    <t>Konec provozního součtu</t>
  </si>
  <si>
    <t>celkem 30 m : 39,10367*2</t>
  </si>
  <si>
    <t>171201201R00</t>
  </si>
  <si>
    <t>Uložení sypaniny na dočasnou skládku tak, že na 1 m2 plochy připadá přes 2 m3 výkopku nebo ornice</t>
  </si>
  <si>
    <t>181101111R00</t>
  </si>
  <si>
    <t>Úprava pláně v zářezech bez rozlišení horniny, se zhutněním - ručně</t>
  </si>
  <si>
    <t>m2</t>
  </si>
  <si>
    <t>vyrovnáním výškových rozdílů, ploch vodorovných a ploch do sklonu 1 : 5.</t>
  </si>
  <si>
    <t>ZP - přístřešek : 55,94</t>
  </si>
  <si>
    <t>ZP - chodníček : 11,5*0,965</t>
  </si>
  <si>
    <t>ZP - žlabovky : (14,7+14)*0,8</t>
  </si>
  <si>
    <t>271531111R00</t>
  </si>
  <si>
    <t>Polštáře zhutněné pod základy kamenivo hrubé, drcené, frakce 16 - 63 mm</t>
  </si>
  <si>
    <t>800-2</t>
  </si>
  <si>
    <t>deska : 32,94*0,2</t>
  </si>
  <si>
    <t>SV : 6,5*0,4*1</t>
  </si>
  <si>
    <t>273321321R00</t>
  </si>
  <si>
    <t>Beton základových desek železový třídy C 20/25</t>
  </si>
  <si>
    <t>801-1</t>
  </si>
  <si>
    <t>bez dodávky a uložení výztuže</t>
  </si>
  <si>
    <t>nová deska : 13*7,35*0,15*1,08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</si>
  <si>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</si>
  <si>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</si>
  <si>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</si>
  <si>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nová deska : (13+7,35)*2*0,3</t>
  </si>
  <si>
    <t>273351216R00</t>
  </si>
  <si>
    <t>Bednění stěn základových desek odstranění</t>
  </si>
  <si>
    <t>Včetně očištění, vytřídění a uložení bednicího materiálu.</t>
  </si>
  <si>
    <t>POP</t>
  </si>
  <si>
    <t>273361921RT4</t>
  </si>
  <si>
    <t>Výztuž základových desek ze svařovaných sítí průměr drátu 6 mm, velikost oka 100/100 mm</t>
  </si>
  <si>
    <t>t</t>
  </si>
  <si>
    <t>včetně distančních prvků</t>
  </si>
  <si>
    <t xml:space="preserve">Hmotnost 1 m2 sítě je 4,4 kg. : </t>
  </si>
  <si>
    <t>nová deska : 13*7,35*4,4*1,15/1000</t>
  </si>
  <si>
    <t>274272140RT3</t>
  </si>
  <si>
    <t>Zdivo základové z bednicích tvárnic tloušťky 300 mm, výplň betonem C 16/20</t>
  </si>
  <si>
    <t>s výplní betonem, bez výztuže,</t>
  </si>
  <si>
    <t>SV : 0,5*2*1,3+7,35*(1,3+0,25)/2</t>
  </si>
  <si>
    <t>274313611R00</t>
  </si>
  <si>
    <t>Beton základových pasů prostý třídy C 16/20</t>
  </si>
  <si>
    <t>Včetně dodávky a uložení betonu a kamene.</t>
  </si>
  <si>
    <t>3,63375*0,03</t>
  </si>
  <si>
    <t>274354042R00</t>
  </si>
  <si>
    <t>Bednění prostupu základy průřezu do 0,1 m2, délky prostupu do 0,5 m</t>
  </si>
  <si>
    <t>kus</t>
  </si>
  <si>
    <t>úprava trouby na potřebný rozměr, uložení a  ukotvení trouby v bednění. Včetně dodávky trouby.</t>
  </si>
  <si>
    <t>275313611R00</t>
  </si>
  <si>
    <t>Beton základových patek prostý třídy C 16/20</t>
  </si>
  <si>
    <t>3,9708*0,03</t>
  </si>
  <si>
    <t>279361721R00</t>
  </si>
  <si>
    <t>Výztuž základových zdí z betonářské oceli BSt 500 S</t>
  </si>
  <si>
    <t xml:space="preserve">6 kg/m2 : </t>
  </si>
  <si>
    <t xml:space="preserve">  SV : 0,5*2*1,3+7,35*(1,3+0,25)/2</t>
  </si>
  <si>
    <t>6,99625*6/1000*1,15</t>
  </si>
  <si>
    <t>380931117R00</t>
  </si>
  <si>
    <t>Vložení trnu z betonářské oceli do vrtu v betonu na chemickou maltu průměr trnu 24 mm</t>
  </si>
  <si>
    <t>801-4</t>
  </si>
  <si>
    <t>Vyvrtání otvoru do betonu, vyčištění vrtu, vyplnění chemickou maltou do 2/3 a vložení trnu.</t>
  </si>
  <si>
    <t>Dodávka betonářské tyče, nebo jiného kotevního prvku se rozpočtuje samostatnou položkou.</t>
  </si>
  <si>
    <t>Kotvení není určeno pro náročné zatížení v tahu.</t>
  </si>
  <si>
    <t>patky sloupků : 16</t>
  </si>
  <si>
    <t>314200217RAA</t>
  </si>
  <si>
    <t>Komín z betonových tvárnic třísložkový s tenkostěnnými keramickými vložkami a zadním odvětráním výška komína 7,5 m, 1 průduch, bez větrací šachty, DN 200 mm, plášť nadstřešní části z prstenců s imitací zdiva</t>
  </si>
  <si>
    <t>soubor</t>
  </si>
  <si>
    <t>AP-HSV</t>
  </si>
  <si>
    <t>Agregovaná položka</t>
  </si>
  <si>
    <t>POL2_</t>
  </si>
  <si>
    <t>314200217RAAXX</t>
  </si>
  <si>
    <t>Příplatek za výšku komínu 7715 mm</t>
  </si>
  <si>
    <t>Vlastní</t>
  </si>
  <si>
    <t>Indiv</t>
  </si>
  <si>
    <t>31175329R</t>
  </si>
  <si>
    <t>prvek spojovací patka sloupku L 140x90</t>
  </si>
  <si>
    <t>SPCM</t>
  </si>
  <si>
    <t>Specifikace</t>
  </si>
  <si>
    <t>POL3_</t>
  </si>
  <si>
    <t>43420000XX0</t>
  </si>
  <si>
    <t>Schodiště z oceli včetně zábradlí- vše žárový zinek, stupnice pororošty, spoje šroubované, dle popisu v TZ</t>
  </si>
  <si>
    <t>Výroba a osazení podesty a schodišťového ramene se stupni svařováním, výroba a osazení ocelového zábradlí z trubek, nátěr ocelové konstrukce základní + 2x email.</t>
  </si>
  <si>
    <t>564782111R00</t>
  </si>
  <si>
    <t>Podklad nebo kryt z kameniva hrubého s výplň. kam. tloušťka po zhutnění 300 mm</t>
  </si>
  <si>
    <t>822-1</t>
  </si>
  <si>
    <t>kamenivo hrubé drcené vel. 32 - 63 mm s výplňovým kamenivem (vibrovaný štěrk), s rozprostřením, vlhčením a zhutněním</t>
  </si>
  <si>
    <t>596811111RT4</t>
  </si>
  <si>
    <t>Kladení dlažby z betonových nebo kameninových dlaždic včetně dodávky dlaždic_x000D_
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</si>
  <si>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</si>
  <si>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612481211RT2</t>
  </si>
  <si>
    <t>Vyztužení povrchu vnitřních stěn sklotextilní síťovinou s dodávkou síťoviny a stěrkového tmelu</t>
  </si>
  <si>
    <t xml:space="preserve">1.NP stěny : </t>
  </si>
  <si>
    <t>(1,845+2,77+1,87+1,13)*2*2</t>
  </si>
  <si>
    <t>(2,838+1,8+1,87+1,07)*2*2</t>
  </si>
  <si>
    <t>622481211RT2</t>
  </si>
  <si>
    <t>Vyztužení povrchových úprav vnějších stěn stěrkou s výztužnou sklotextilní tkaninou, s dodávkou sítě a stěrkového tmelu</t>
  </si>
  <si>
    <t>631312621RM1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</si>
  <si>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</si>
  <si>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</si>
  <si>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</si>
  <si>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 xml:space="preserve">  1.NP : 41,53</t>
  </si>
  <si>
    <t xml:space="preserve">  13,44</t>
  </si>
  <si>
    <t xml:space="preserve">  5,6</t>
  </si>
  <si>
    <t xml:space="preserve">  8,63</t>
  </si>
  <si>
    <t xml:space="preserve">  8,75</t>
  </si>
  <si>
    <t xml:space="preserve">  3,3</t>
  </si>
  <si>
    <t xml:space="preserve">  2,11</t>
  </si>
  <si>
    <t>5 cm : 83,36*0,05</t>
  </si>
  <si>
    <t>631319151R00</t>
  </si>
  <si>
    <t xml:space="preserve">Příplatek za přehlazení povrchu tloušťka mazaniny do 80 mm </t>
  </si>
  <si>
    <t>betonové mazaniny min. B 10 ocelovým hladítkem</t>
  </si>
  <si>
    <t>631361921RT0</t>
  </si>
  <si>
    <t>Výztuž mazanin z betonů a z lehkých betonů ze svařovaných sítí průměr drátu 4 mm, velikost oka 150/150 mm</t>
  </si>
  <si>
    <t xml:space="preserve">Hmotnost 1 m2 sítě je 1,35 kg. : </t>
  </si>
  <si>
    <t>83,36*1,35*1,15/1000</t>
  </si>
  <si>
    <t>648951411RT2</t>
  </si>
  <si>
    <t>Osazení parapetních desek dřevěných včetně dodávky parapetní desky_x000D_
 šířky 200 mm</t>
  </si>
  <si>
    <t>m</t>
  </si>
  <si>
    <t>na montážní pěnu, zapravení omítky pod parapetem, těsnění spáry mezi parapetem a rámem okna, dodávka silikonu.</t>
  </si>
  <si>
    <t>2+1,2+1,2+1*2+0,9*2+0,85*4+0,6</t>
  </si>
  <si>
    <t>916561111RT2</t>
  </si>
  <si>
    <t>Osazení záhonového obrubníku betonového včetně dodávky obrubníků_x000D_
 rozměrů 500/50/200 mm, do lože z betonu prostého C 12/15, s boční opěrou z betonu prostého</t>
  </si>
  <si>
    <t>se zřízením lože z betonu prostého C 12/15 tl. 80-100 mm</t>
  </si>
  <si>
    <t>14,1+13,5+4</t>
  </si>
  <si>
    <t>918101111R00</t>
  </si>
  <si>
    <t>Lože pod obrubníky, krajníky nebo obruby z betonu prostého C 12/15</t>
  </si>
  <si>
    <t>z dlažebních kostek z betonu prostého</t>
  </si>
  <si>
    <t xml:space="preserve">  14,1+13,5+4</t>
  </si>
  <si>
    <t>31,6*0,15*0,15</t>
  </si>
  <si>
    <t>935112111R00</t>
  </si>
  <si>
    <t>Osazení příkopového žlabu se zřízením lože tl. 100 mm z betonu C 8/10, z betonových příkopových tvárnic, šířky do 500 mm</t>
  </si>
  <si>
    <t>s vyplněním a zatřením spár cementovou maltou, se zřízením lože tl. 10 cm</t>
  </si>
  <si>
    <t>Včetně  dodání hmot pro lože a vyplnění spár.</t>
  </si>
  <si>
    <t>žlabovka : 14,7+14</t>
  </si>
  <si>
    <t>59227002R</t>
  </si>
  <si>
    <t>deska žlabová beton; l = 497 mm; š = 80 mm; v = 247 mm; barva přírodní</t>
  </si>
  <si>
    <t>žlabovka : (14,7+14)/0,25*1,1</t>
  </si>
  <si>
    <t>941941031R00</t>
  </si>
  <si>
    <t>Montáž lešení lehkého pracovního řadového s podlahami šířky od 0,80 do 1,00 m, výšky do 10 m</t>
  </si>
  <si>
    <t>800-3</t>
  </si>
  <si>
    <t>POL1_1</t>
  </si>
  <si>
    <t>včetně kotvení</t>
  </si>
  <si>
    <t>Včetně kotvení lešení.</t>
  </si>
  <si>
    <t>13*2,5*2</t>
  </si>
  <si>
    <t>10*6*2</t>
  </si>
  <si>
    <t>941941502R00</t>
  </si>
  <si>
    <t>Montáž lešení lehkého pracovního řadového s podlahami Dovoz a odvoz lešení rámového pronajatého</t>
  </si>
  <si>
    <t>km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</si>
  <si>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</si>
  <si>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</si>
  <si>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 xml:space="preserve">  13*2,5*2</t>
  </si>
  <si>
    <t xml:space="preserve">  10*6*2</t>
  </si>
  <si>
    <t>2 měsíce : 185*2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</si>
  <si>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</si>
  <si>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</si>
  <si>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</si>
  <si>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</si>
  <si>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>941955002R00</t>
  </si>
  <si>
    <t>Lešení lehké pracovní pomocné pomocné, o výšce lešeňové podlahy přes 1,2 do 1,9 m</t>
  </si>
  <si>
    <t>941955004R00</t>
  </si>
  <si>
    <t>Lešení lehké pracovní pomocné pomocné, o výšce lešeňové podlahy přes 2,5 do 3,5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</si>
  <si>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</si>
  <si>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</si>
  <si>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13*7,5*2</t>
  </si>
  <si>
    <t>952902110R00</t>
  </si>
  <si>
    <t>Čištění budov zametáním v místnostech, chodbách, na schodišti a na půdě</t>
  </si>
  <si>
    <t>965043441RT5</t>
  </si>
  <si>
    <t>Bourání podkladů pod dlažby nebo litých celistvých dlažeb a mazanin  betonových s potěrem nebo teracem, tloušťky do 150 mm, plochy přes 4 m2</t>
  </si>
  <si>
    <t>801-3</t>
  </si>
  <si>
    <t>965049112RT1</t>
  </si>
  <si>
    <t>Bourání podkladů pod dlažby nebo litých celistvých dlažeb a mazanin  příplatek za bourání mazanin vyztužených svařovanou sítí, tloušťky přes 100 mm</t>
  </si>
  <si>
    <t>970251200R00</t>
  </si>
  <si>
    <t>Řezání železobetonu hloubka řezu 200 mm</t>
  </si>
  <si>
    <t>deska : 12,2</t>
  </si>
  <si>
    <t>2,9*2+0,4*4</t>
  </si>
  <si>
    <t>1,551*2+0,4</t>
  </si>
  <si>
    <t>971042361R00</t>
  </si>
  <si>
    <t>Vybourání otvorů v betonových příčkách a zdech plochy do 0,09 m2, tloušťky do 600 mm</t>
  </si>
  <si>
    <t>základových nebo nadzákladových,</t>
  </si>
  <si>
    <t>Včetně pomocného lešení o výšce podlahy do 1900 mm a pro zatížení do 1,5 kPa  (150 kg/m2).</t>
  </si>
  <si>
    <t>prostupy : 2</t>
  </si>
  <si>
    <t>998011002X00</t>
  </si>
  <si>
    <t>Přesun hmot do výšky do 12 m</t>
  </si>
  <si>
    <t>RTS 21/ II</t>
  </si>
  <si>
    <t>Přesun hmot</t>
  </si>
  <si>
    <t>POL7_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</si>
  <si>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</si>
  <si>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</si>
  <si>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</si>
  <si>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nová deska : 13*7,35</t>
  </si>
  <si>
    <t>711141559RT2</t>
  </si>
  <si>
    <t xml:space="preserve">Provedení izolace proti zemní vlhkosti pásy přitavením vodorovná, 2 vrstvy, bez dodávky izolačních pásů,  </t>
  </si>
  <si>
    <t>711757288R00</t>
  </si>
  <si>
    <t>Provedení detailů samolepicím pásem  prostup průměru do 200 mm</t>
  </si>
  <si>
    <t>včetně dodávky samolepicího pásu</t>
  </si>
  <si>
    <t>62852269R</t>
  </si>
  <si>
    <t xml:space="preserve">pás izolační z modifikovaného asfaltu samolepicí; nosná vložka skelná tkanina; horní strana jemný minerální posyp; spodní strana PE fólie; tl. 3,0 mm_x000D_
</t>
  </si>
  <si>
    <t>prostupy : 9*0,5*1,15</t>
  </si>
  <si>
    <t>62856000R</t>
  </si>
  <si>
    <t xml:space="preserve">pás asfaltový pro speciální použití natavitelný, nalepující; nosná vložka skelná rohož + Al fólie; horní strana jemný minerální posyp; spodní strana PE fólie; tl. 4,0 mm_x000D_
</t>
  </si>
  <si>
    <t>nová deska : 13*7,35*1,15*2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</si>
  <si>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</si>
  <si>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</si>
  <si>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</si>
  <si>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</si>
  <si>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</si>
  <si>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800-713</t>
  </si>
  <si>
    <t>POL1_7</t>
  </si>
  <si>
    <t>1.NP : 41,53</t>
  </si>
  <si>
    <t>13,44</t>
  </si>
  <si>
    <t>5,6</t>
  </si>
  <si>
    <t>8,63</t>
  </si>
  <si>
    <t>8,75</t>
  </si>
  <si>
    <t>3,3</t>
  </si>
  <si>
    <t>2,11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</si>
  <si>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</si>
  <si>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</si>
  <si>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</si>
  <si>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2.NP : 59,5</t>
  </si>
  <si>
    <t>9,48</t>
  </si>
  <si>
    <t>3,13</t>
  </si>
  <si>
    <t>9,41</t>
  </si>
  <si>
    <t>713131131RT1</t>
  </si>
  <si>
    <t>Montáž tepelné izolace stěn lepením</t>
  </si>
  <si>
    <t>Očištění povrchu stěny od prachu, nařezání izolačních desek na požadovaný rozměr, nanesení lepicího tmelu, osazení desek.</t>
  </si>
  <si>
    <t xml:space="preserve">fasáda : </t>
  </si>
  <si>
    <t>JV a SZ : 40,3*2</t>
  </si>
  <si>
    <t>JZ a SV : (15,4+19,9)*2</t>
  </si>
  <si>
    <t>713135114RU5</t>
  </si>
  <si>
    <t>Montáž tepelné izolace stěn Montáž difúzní fólie do stěn (dřevostaveb) se samolepicím spojem, včetně dodávky fólie</t>
  </si>
  <si>
    <t>713161702R00</t>
  </si>
  <si>
    <t>Položení tepelně izolačních desek na krokve shora se slepením přesahů nakašírované fólie</t>
  </si>
  <si>
    <t>bez přikotvení</t>
  </si>
  <si>
    <t>13*5,572*2</t>
  </si>
  <si>
    <t>713164111RT2</t>
  </si>
  <si>
    <t>Montáž parozábrany na šikmých střechách shora s dodávkou parozábrany s proměnnou difúzní tloušťkou 0,30-5,0 m v závislosti na vlhkosti</t>
  </si>
  <si>
    <t>713511321RT1</t>
  </si>
  <si>
    <t>Izolace tepelné protipožárním nástřikem Nátěr protipožární dřeva stupeň hořlavosti C1</t>
  </si>
  <si>
    <t>Provedení jedné vrstvy zpěňujícího protipožárního nátěru a vrstvy krycího protipožárního nátěru včetně dodávky.</t>
  </si>
  <si>
    <t xml:space="preserve">obvodová stěna : </t>
  </si>
  <si>
    <t>12/16 : 8*(0,12+0,16)*2</t>
  </si>
  <si>
    <t>16/16 : 13,5*(0,16*4)</t>
  </si>
  <si>
    <t xml:space="preserve">krov objekt : </t>
  </si>
  <si>
    <t>16/16 : 16,5*(0,16*4)</t>
  </si>
  <si>
    <t xml:space="preserve">strop : </t>
  </si>
  <si>
    <t>16/16 : 13,5*(0,16+0,16)*2</t>
  </si>
  <si>
    <t>28375460R</t>
  </si>
  <si>
    <t>deska izolační tepelně izol.; extrudovaný polystyren; povrch hladký; součinitel tepelné vodivosti 0,035 W/mK; obj. hmotnost 40,00 kg/m3</t>
  </si>
  <si>
    <t>4 cm : 83,36*0,04*1,02</t>
  </si>
  <si>
    <t>28376473R</t>
  </si>
  <si>
    <t>deska izolační střešní; pěnový polyuretan; pero a drážka; tl. 120,0 mm; kašírování Al fólie, paropropustná ochranná fólie; součinitel tepelné vodivosti 0,023 W/mK; R = 5,220 m2K/W; obj. hmotnost 30,00 kg/m3</t>
  </si>
  <si>
    <t>13*5,572*2*1,04</t>
  </si>
  <si>
    <t>607150004R</t>
  </si>
  <si>
    <t>deska dřevovláknitá izolační; střešní, stěnová; tl = 60,0 mm; š = 770 mm; l = 2 500 mm; jakost I; hnědá; součinitel tepelné vodivosti 0,044 W/mK; R = 1,36 m2K/W</t>
  </si>
  <si>
    <t>151,2*0,05</t>
  </si>
  <si>
    <t>60715354R</t>
  </si>
  <si>
    <t>deska dřevovláknitá izolační; měkká; podlahová, stěnová, stropní; tl = 19,0 mm; š = 1 200 mm; l = 2 500 mm; hnědá; součinitel tepelné vodivosti 0,048 W/mK; R = 0,40 m2K/W</t>
  </si>
  <si>
    <t xml:space="preserve">  2.NP : 59,5</t>
  </si>
  <si>
    <t xml:space="preserve">  9,48</t>
  </si>
  <si>
    <t xml:space="preserve">  3,13</t>
  </si>
  <si>
    <t xml:space="preserve">  9,41</t>
  </si>
  <si>
    <t>81,52*2*1,02</t>
  </si>
  <si>
    <t>998713102R00</t>
  </si>
  <si>
    <t>Přesun hmot pro izolace tepelné v objektech výšky do 12 m</t>
  </si>
  <si>
    <t>50 m vodorovně</t>
  </si>
  <si>
    <t>Dodávka a montáž ZTI, dle samostatného soupisu</t>
  </si>
  <si>
    <t>953981205R00</t>
  </si>
  <si>
    <t>Chemické kotvy do betonu, do cihelného zdiva do betonu, hloubky 170 mm, M 20, malta pro chemické kotvy dvousložková do plných materiálů</t>
  </si>
  <si>
    <t>762085151R00</t>
  </si>
  <si>
    <t>Zvláštní výkony hoblování tesařských konstrukcí strojně na pile</t>
  </si>
  <si>
    <t>800-762</t>
  </si>
  <si>
    <t>6/16 : 16,2*0,06*0,16</t>
  </si>
  <si>
    <t>12/16 : 8*0,12*0,16</t>
  </si>
  <si>
    <t>16/18 : 155,58*0,16*0,18</t>
  </si>
  <si>
    <t>16/24 : 11,71*0,16*0,24</t>
  </si>
  <si>
    <t>16/16 : 13,5*0,16*0,16</t>
  </si>
  <si>
    <t>6/16 : 26*0,06*0,16</t>
  </si>
  <si>
    <t>10/14 : 231,2*0,1*0,14</t>
  </si>
  <si>
    <t>8/16 : 59,5*0,08*0,16</t>
  </si>
  <si>
    <t>14/14 : 30*0,14*0,14</t>
  </si>
  <si>
    <t>12/16 : 5*0,12*0,16</t>
  </si>
  <si>
    <t xml:space="preserve">přístřešek : </t>
  </si>
  <si>
    <t>10/18 : 58,5*0,1*0,18</t>
  </si>
  <si>
    <t>8/16 : 58,65*0,08*0,16</t>
  </si>
  <si>
    <t>12/16 : 6*0,12*0,16</t>
  </si>
  <si>
    <t>16/16 : 16,5*0,16*0,16</t>
  </si>
  <si>
    <t>16/16 : 8,4*0,16*0,16</t>
  </si>
  <si>
    <t>16/20 : 15,15*0,16*0,2</t>
  </si>
  <si>
    <t>16/20 : 13,15*0,16*0,2</t>
  </si>
  <si>
    <t>12/20 : 155,58*0,12*0,2</t>
  </si>
  <si>
    <t>16/20 : 16,2*0,16*0,2</t>
  </si>
  <si>
    <t>19,18023*0,1</t>
  </si>
  <si>
    <t>762085153R00</t>
  </si>
  <si>
    <t>Zvláštní výkony hoblování tesařských konstrukcí ručně, před osazením</t>
  </si>
  <si>
    <t>úpravy na stavbě : 20</t>
  </si>
  <si>
    <t>762123110R00</t>
  </si>
  <si>
    <t>Konstrukce dřevěných stěn a příček vázaných montáž_x000D_
 z fošen, hranolů a hranolků , průřezové plochy do 100 cm2</t>
  </si>
  <si>
    <t>6/16 : 16,2</t>
  </si>
  <si>
    <t xml:space="preserve">příčka : </t>
  </si>
  <si>
    <t>6/16 : 31</t>
  </si>
  <si>
    <t xml:space="preserve">štítová stěna : </t>
  </si>
  <si>
    <t>6/16 : 49</t>
  </si>
  <si>
    <t>6/12 : 69</t>
  </si>
  <si>
    <t>762123130R00</t>
  </si>
  <si>
    <t>Konstrukce dřevěných stěn a příček vázaných montáž_x000D_
 z fošen, hranolů a hranolků , průřezové plochy přes 144  do 244 cm2</t>
  </si>
  <si>
    <t>12/16 : 8</t>
  </si>
  <si>
    <t>16/12 : 41,3</t>
  </si>
  <si>
    <t>16/10 : 135</t>
  </si>
  <si>
    <t>762195000R00</t>
  </si>
  <si>
    <t>Spojovací a ochranné prostředky hřebíky, svory, fixační prkna, impregnace</t>
  </si>
  <si>
    <t>6/16 : 31*0,06*0,16</t>
  </si>
  <si>
    <t>6/16 : 49*0,06*0,16</t>
  </si>
  <si>
    <t>6/12 : 69*0,06*0,12</t>
  </si>
  <si>
    <t>16/12 : 41,3*0,16*0,12</t>
  </si>
  <si>
    <t>16/10 : 135*0,16*0,1</t>
  </si>
  <si>
    <t>16/18 : 41,3*0,16*0,18</t>
  </si>
  <si>
    <t>762332110R00</t>
  </si>
  <si>
    <t>Vázané konstrukce krovů montáž_x000D_
 střech pultových, sedlových, valbových, stanových čtvercového nebo obdélníkového půdorysu z řeziva, průřezové plochy do 120 cm2</t>
  </si>
  <si>
    <t>6/16 : 26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</si>
  <si>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</si>
  <si>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</si>
  <si>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10/14 : 231,2</t>
  </si>
  <si>
    <t>8/16 : 59,5</t>
  </si>
  <si>
    <t>14/14 : 30</t>
  </si>
  <si>
    <t>12/16 : 5</t>
  </si>
  <si>
    <t>10/18 : 58,5</t>
  </si>
  <si>
    <t>8/16 : 58,65</t>
  </si>
  <si>
    <t>12/16 : 6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</si>
  <si>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</si>
  <si>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</si>
  <si>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16/16 : 16,5</t>
  </si>
  <si>
    <t>16/16 : 8,4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</si>
  <si>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</si>
  <si>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</si>
  <si>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16/20 : 15,15</t>
  </si>
  <si>
    <t>16/20 : 13,15</t>
  </si>
  <si>
    <t>762341220R00</t>
  </si>
  <si>
    <t xml:space="preserve">Montáž bednění z velkoplošných desek na bázi dřeva včetně vyřezání otvorů,  </t>
  </si>
  <si>
    <t>OSB tl. 22 mm : 15,15*(7,484+6,1)</t>
  </si>
  <si>
    <t>13,15*3,9</t>
  </si>
  <si>
    <t>OSB tl. 25 mm : 13*5,572*2</t>
  </si>
  <si>
    <t>762342251RT2</t>
  </si>
  <si>
    <t>Montáž kontralatí přes tepelnou izolaci tloušťky 140 mm, z tuhé pěny (např. PIR), včetně dodávky latí 60 x 40 mm</t>
  </si>
  <si>
    <t>včetně dodávky vrutů a těsnicí pásky pod kontralatě</t>
  </si>
  <si>
    <t>762395000R00</t>
  </si>
  <si>
    <t>Spojovací a ochranné prostředky svory, prkna, hřebíky, pásová ocel, vruty, impregnace</t>
  </si>
  <si>
    <t>762512125R00</t>
  </si>
  <si>
    <t>Položení podlah pod PVC montáž_x000D_
 desek cementotřískových ve dvou vrstvách šroubovaním</t>
  </si>
  <si>
    <t>762595000R00</t>
  </si>
  <si>
    <t>Spojovací a ochranné prostředky hřebíky, vruty, impregnace</t>
  </si>
  <si>
    <t>81,52*2*1,1*0,12</t>
  </si>
  <si>
    <t>762822120R00</t>
  </si>
  <si>
    <t>Stropnice montáž_x000D_
 z hraněného a polohraněného řeziva s trámovými výměnami, průřezové plochy přes 144 do 288 cm2</t>
  </si>
  <si>
    <t>12/20 : 155,58</t>
  </si>
  <si>
    <t>16/16 : 13,5</t>
  </si>
  <si>
    <t>762822130R00</t>
  </si>
  <si>
    <t>Stropnice montáž_x000D_
 z hraněného a polohraněného řeziva s trámovými výměnami, průřezové plochy přes 288 do 450 cm2</t>
  </si>
  <si>
    <t>16/20 : 16,2</t>
  </si>
  <si>
    <t>16/24 : 11,71</t>
  </si>
  <si>
    <t>762895000R00</t>
  </si>
  <si>
    <t>Spojovací a ochranné prostředky hřebíky, svory, impregnace</t>
  </si>
  <si>
    <t>762911111R00</t>
  </si>
  <si>
    <t xml:space="preserve">Impregnace řeziva máčením, ochrana proti dřevokazným houbám, plísním a dřevokaznému hmyzu </t>
  </si>
  <si>
    <t/>
  </si>
  <si>
    <t>24,58743*0,1</t>
  </si>
  <si>
    <t>763613232RT1</t>
  </si>
  <si>
    <t>Montáž záklop stropů, z desek tl. nad 18 mm, na P+D, šroubováním, bez dodávky desky</t>
  </si>
  <si>
    <t>800-763</t>
  </si>
  <si>
    <t>vč. dodávky a montáže spojovacího materiálu</t>
  </si>
  <si>
    <t>13*7,35*2-3,5*2</t>
  </si>
  <si>
    <t>762123131X00</t>
  </si>
  <si>
    <t>Montáž konstrukce stěn z fošen, hranolů nad 224 cm2</t>
  </si>
  <si>
    <t>16/18 : 155,58</t>
  </si>
  <si>
    <t>16/18 : 41,3</t>
  </si>
  <si>
    <t>55399994.AR</t>
  </si>
  <si>
    <t>výrobek kovový jednoduchý kotevní</t>
  </si>
  <si>
    <t>kg</t>
  </si>
  <si>
    <t>60596002R</t>
  </si>
  <si>
    <t>hranol</t>
  </si>
  <si>
    <t>60726010.AR</t>
  </si>
  <si>
    <t>deska dřevoštěpková třívrstvá pro prostředí vlhké; strana nebroušená; hrana pero/drážka; tl = 12,0 mm</t>
  </si>
  <si>
    <t>81,52*2*1,1</t>
  </si>
  <si>
    <t>60726016.AR</t>
  </si>
  <si>
    <t>deska dřevoštěpková třívrstvá pro prostředí vlhké; strana nebroušená; hrana pero/drážka; tl = 22,0 mm</t>
  </si>
  <si>
    <t>15,15*(7,484+6,1)</t>
  </si>
  <si>
    <t>257,0826*0,1</t>
  </si>
  <si>
    <t>60726017.AR</t>
  </si>
  <si>
    <t>deska dřevoštěpková třívrstvá pro prostředí vlhké; strana nebroušená; hrana pero/drážka; tl = 25,0 mm</t>
  </si>
  <si>
    <t>záklop : 13*7,35*2-3,5*2</t>
  </si>
  <si>
    <t>184,1*0,1</t>
  </si>
  <si>
    <t>144,872*0,1</t>
  </si>
  <si>
    <t>998762102R00</t>
  </si>
  <si>
    <t>Přesun hmot pro konstrukce tesařské v objektech výšky do 12 m</t>
  </si>
  <si>
    <t>763612132R00</t>
  </si>
  <si>
    <t>Montáž obložení stěn, z desek tl. do 18 mm, na P+D, šroubováním, bez dodávky desky</t>
  </si>
  <si>
    <t xml:space="preserve">interier : </t>
  </si>
  <si>
    <t>1.NP : 7,03*4*3</t>
  </si>
  <si>
    <t>12,68*4*3</t>
  </si>
  <si>
    <t>2*6*3</t>
  </si>
  <si>
    <t>1,15*4*3</t>
  </si>
  <si>
    <t>5*2*3</t>
  </si>
  <si>
    <t>4*2*3</t>
  </si>
  <si>
    <t>2.NP : 3,36*3,15*2*2</t>
  </si>
  <si>
    <t>14,6*4</t>
  </si>
  <si>
    <t>60726012.AR</t>
  </si>
  <si>
    <t>deska dřevoštěpková třívrstvá pro prostředí vlhké; strana nebroušená; hrana pero/drážka; tl = 15,0 mm</t>
  </si>
  <si>
    <t xml:space="preserve">  fasáda : </t>
  </si>
  <si>
    <t xml:space="preserve">  JV a SZ : 40,3*2</t>
  </si>
  <si>
    <t xml:space="preserve">  JZ a SV : (15,4+19,9)*2</t>
  </si>
  <si>
    <t xml:space="preserve">  interier : </t>
  </si>
  <si>
    <t xml:space="preserve">  1.NP : 7,03*4*3</t>
  </si>
  <si>
    <t xml:space="preserve">  12,68*4*3</t>
  </si>
  <si>
    <t xml:space="preserve">  2*6*3</t>
  </si>
  <si>
    <t xml:space="preserve">  1,15*4*3</t>
  </si>
  <si>
    <t xml:space="preserve">  5*2*3</t>
  </si>
  <si>
    <t xml:space="preserve">  4*2*3</t>
  </si>
  <si>
    <t xml:space="preserve">  2.NP : 3,36*3,15*2*2</t>
  </si>
  <si>
    <t xml:space="preserve">  14,6*4</t>
  </si>
  <si>
    <t>592,256*1,1</t>
  </si>
  <si>
    <t>998763101R00</t>
  </si>
  <si>
    <t>Přesun hmot dřevostaveb v objektech výšky do 6 m</t>
  </si>
  <si>
    <t>764906310RS4</t>
  </si>
  <si>
    <t xml:space="preserve">Krytina z lamel se zaklapávací drážkou osazených na dřevo tl. 0,5 mm, z pozinkovaného plechu s povrchem z polyesteru s polyamidovými zrny,  , dodávka a montáž </t>
  </si>
  <si>
    <t>800-764</t>
  </si>
  <si>
    <t>s úpravou krytiny u okapů, prostupů a výčnělků</t>
  </si>
  <si>
    <t>včetně větrací mřížky, zatahovacího okapového plechu a spojovacích prostředků.</t>
  </si>
  <si>
    <t>764906322R00</t>
  </si>
  <si>
    <t xml:space="preserve">Krytina z falcovaných tabulí,  , příplatek za sklon střechy nad 30°,  </t>
  </si>
  <si>
    <t>764906317RS4</t>
  </si>
  <si>
    <t>Lemování štítové pro zaklapávací krytinu, z pozinkovaného plechu s povrchem z polyesteru s polyamidovými zrny tl. 0,5 mm,  , dodávka a montáž</t>
  </si>
  <si>
    <t>včetně spojovacích prostředků.</t>
  </si>
  <si>
    <t>(3,9+6,1+7,484)*2</t>
  </si>
  <si>
    <t>764906318RS4</t>
  </si>
  <si>
    <t>Lemování ke zdi podélné, z pozinkovaného plechu s povrchem z polyesteru s polyamidovými zrny tl. 0,5 mm,  , dodávka a montáž</t>
  </si>
  <si>
    <t>včetně těsnění a spojovacích prostředků.</t>
  </si>
  <si>
    <t>764906319RS4</t>
  </si>
  <si>
    <t>Lemování ke zdi příčné, z pozinkovaného plechu s povrchem z polyesteru s polyamidovými zrny tl. 0,5 mm,  , dodávka a montáž</t>
  </si>
  <si>
    <t>764908110RT2</t>
  </si>
  <si>
    <t>Odpadní trouby kruhové, průměr 120 mm, z pozinkovaného plechu s povrchem z polyesteru, v barvě šedé, černé, červené, bílé, zelené, dodávka a montáž</t>
  </si>
  <si>
    <t>včetně kolena, objímky, mezikusu, spojovacího materiálu a zednické výpomoci.</t>
  </si>
  <si>
    <t>4*2+3*4</t>
  </si>
  <si>
    <t>764908105RT2</t>
  </si>
  <si>
    <t>Žlaby podokapní půlkruhové, z pozinkovaného plechu s povrchovou úpravou z polyesteru v barvě šedé, černé, červené, bílé, zelené, průměr 150  mm, dodávka a montáž</t>
  </si>
  <si>
    <t>včetně háků, čel, rohů, rovných hrdel a dilatací</t>
  </si>
  <si>
    <t>včetně háku, čela a spojky.</t>
  </si>
  <si>
    <t>15,15*2</t>
  </si>
  <si>
    <t>764908102RT2</t>
  </si>
  <si>
    <t>Ostatní prvky ke žlabům a odpadním troubám kotlík žlabový kónický, z lakovaného pozinkovaného plechu s povrchem z polyuretanu v barvě šedé, černé, červené, bílé, zelené, pro žlab šířky 150 mm, dodávka a montáž</t>
  </si>
  <si>
    <t>764906313RS4</t>
  </si>
  <si>
    <t>Ostatní prvky ke střechám hřebenáč rovný s těsněním, z pozinkovaného plechu s povrchem z polyesteru s polyamidovými vlákny, rš 615 mm, dodávka a montáž</t>
  </si>
  <si>
    <t>včetně větrací hřebenové lišty a spojovacích prvků.</t>
  </si>
  <si>
    <t>764906324R00</t>
  </si>
  <si>
    <t>Ostatní prvky ke střechám odvětrávací komínek izolovaný ,  , o průměru 110 mm, dodávka a montáž</t>
  </si>
  <si>
    <t>včetně manžety a spojovacích prostředků.</t>
  </si>
  <si>
    <t>764906327RS4</t>
  </si>
  <si>
    <t>Ostatní prvky ke střechám střešní vikýř 600x600 mm, z pozinkovaného plechu s povrchem z polyesteru s polyamidovými vlákny,  , dodávka a montáž</t>
  </si>
  <si>
    <t>764909401R00</t>
  </si>
  <si>
    <t>Ostatní prvky ke střechám hydroizolační difuzní fólie,  ,  , dodávka a montáž</t>
  </si>
  <si>
    <t>764908305RT3</t>
  </si>
  <si>
    <t>Oplechování parapetů včetně rohů, lepené lepidlem, z pozinkovaného plechu s povrchem z polyesteru tl. 0,6 mm, rš 200 mm, dodávka a montáž</t>
  </si>
  <si>
    <t>včetně rohů</t>
  </si>
  <si>
    <t>1.NP : 2*1</t>
  </si>
  <si>
    <t>1,2*2</t>
  </si>
  <si>
    <t>0,9*2</t>
  </si>
  <si>
    <t>1*2</t>
  </si>
  <si>
    <t>podkroví : 0,85*4</t>
  </si>
  <si>
    <t>0,6*1</t>
  </si>
  <si>
    <t>998764102R00</t>
  </si>
  <si>
    <t>Přesun hmot pro konstrukce klempířské v objektech výšky do 12 m</t>
  </si>
  <si>
    <t>762526130R00</t>
  </si>
  <si>
    <t>Položení podlah montáž_x000D_
 polštářů pod podlahy rozteče do 100 cm</t>
  </si>
  <si>
    <t>terasa : 35,49</t>
  </si>
  <si>
    <t>766417111R00</t>
  </si>
  <si>
    <t>Montáž obložení stěn, sloupů a pilířů doplňkové konstrukce podkladový rošt pod obložení stěn</t>
  </si>
  <si>
    <t>800-766</t>
  </si>
  <si>
    <t>151,2*2</t>
  </si>
  <si>
    <t>766441111R00</t>
  </si>
  <si>
    <t>Montáž dřevěných a kompozitních podlah teras z prken, včetně podkladního roštu</t>
  </si>
  <si>
    <t>včetně položení podkladního roštu do štěrkového lože, nebo na rovný pevný povrch, položení palubek a upevnění nerezovými šrouby skrytým spojem. Bez povrchové úpravy nátěrem.</t>
  </si>
  <si>
    <t>76620000XX</t>
  </si>
  <si>
    <t>Zábradlí terasové dřevěné - dle popisu v TZ</t>
  </si>
  <si>
    <t xml:space="preserve">m2    </t>
  </si>
  <si>
    <t>(9+15)*1</t>
  </si>
  <si>
    <t>766270119XX</t>
  </si>
  <si>
    <t>Schodiště vnitřní dřevěné, 17 stupňů, zatočené, samonosné, dle popisu v TZ</t>
  </si>
  <si>
    <t>766412134X00</t>
  </si>
  <si>
    <t>Obložení stěn nad 1 m2 - prkenný obklad na sraz, včetně spojovacího materiálu</t>
  </si>
  <si>
    <t>Včetně našroubování soklu.</t>
  </si>
  <si>
    <t xml:space="preserve">sibiřský modřín : </t>
  </si>
  <si>
    <t>7666293pozA</t>
  </si>
  <si>
    <t>Dodávka a montáž oken plastových, pozice A</t>
  </si>
  <si>
    <t xml:space="preserve">dle popisu - výkaz vnějších výplní : </t>
  </si>
  <si>
    <t xml:space="preserve">položka obsahuje veškeré práce a materiály : </t>
  </si>
  <si>
    <t xml:space="preserve">včetně okenice a kování : </t>
  </si>
  <si>
    <t>poz A : 1</t>
  </si>
  <si>
    <t>7666293pozB</t>
  </si>
  <si>
    <t>Dodávka a montáž oken plastových, pozice B</t>
  </si>
  <si>
    <t>poz B : 1</t>
  </si>
  <si>
    <t>7666293pozC</t>
  </si>
  <si>
    <t>Dodávka a montáž oken plastových, pozice C</t>
  </si>
  <si>
    <t>poz C : 1</t>
  </si>
  <si>
    <t>7666293pozD</t>
  </si>
  <si>
    <t>Dodávka a montáž oken plastových, pozice D</t>
  </si>
  <si>
    <t xml:space="preserve">včetně  kování : </t>
  </si>
  <si>
    <t>poz D : 2</t>
  </si>
  <si>
    <t>7666293pozE</t>
  </si>
  <si>
    <t>Dodávka a montáž oken plastových, pozice E</t>
  </si>
  <si>
    <t>poz E : 2</t>
  </si>
  <si>
    <t>7666293pozG</t>
  </si>
  <si>
    <t>Dodávka a montáž oken plastových, pozice G</t>
  </si>
  <si>
    <t>poz G : 4</t>
  </si>
  <si>
    <t>7666293pozH</t>
  </si>
  <si>
    <t>Dodávka a montáž oken plastových, pozice H</t>
  </si>
  <si>
    <t>poz H : 1</t>
  </si>
  <si>
    <t>7666294poz1L</t>
  </si>
  <si>
    <t>Dodávka a montáž dveří plastových, pozice 1L</t>
  </si>
  <si>
    <t xml:space="preserve">včetně kování a zárubně, dveře vnější : </t>
  </si>
  <si>
    <t>poz 1L : 1</t>
  </si>
  <si>
    <t>7666294poz2P</t>
  </si>
  <si>
    <t>Dodávka a montáž dveří plastových, pozice 2P</t>
  </si>
  <si>
    <t>poz 2P : 3</t>
  </si>
  <si>
    <t>7666294poz4</t>
  </si>
  <si>
    <t>Dodávka a montáž dveří plastových, pozice 4</t>
  </si>
  <si>
    <t>poz 4 : 1</t>
  </si>
  <si>
    <t>7666294poz6P</t>
  </si>
  <si>
    <t>Dodávka a montáž dveří plastových, pozice 6P</t>
  </si>
  <si>
    <t>poz 6P : 1</t>
  </si>
  <si>
    <t>7666295poz3P</t>
  </si>
  <si>
    <t>Dodávka a montáž dveří dřevěných vnitřních, pozice 3P</t>
  </si>
  <si>
    <t xml:space="preserve">dle popisu - výkaz vnitřních výplní : </t>
  </si>
  <si>
    <t xml:space="preserve">včetně kování a zárubně : </t>
  </si>
  <si>
    <t>poz 3P : 1</t>
  </si>
  <si>
    <t>7666295poz4PL</t>
  </si>
  <si>
    <t>Dodávka a montáž dveří dřevěných vnitřních, pozice 4PL</t>
  </si>
  <si>
    <t>poz 4PL : 1+1</t>
  </si>
  <si>
    <t>7666295poz5PL</t>
  </si>
  <si>
    <t>Dodávka a montáž dveří dřevěných vnitřních, pozice 5PL</t>
  </si>
  <si>
    <t>poz 5PL : 1+1</t>
  </si>
  <si>
    <t>7666295poz6</t>
  </si>
  <si>
    <t>Dodávka a montáž dveří dřevěných vnitřních, pozice 6</t>
  </si>
  <si>
    <t>poz 6 : 1</t>
  </si>
  <si>
    <t>7666296pozF</t>
  </si>
  <si>
    <t>Dodávka a montáž výdejního okénka, pozice F</t>
  </si>
  <si>
    <t>poz F : 1</t>
  </si>
  <si>
    <t>766620052RA0</t>
  </si>
  <si>
    <t>Montáž oken dřevěných, střešních, světlovodů střešní okno do dřevěné konstrukce, včetně dodávky okna a lemování rozměr 78 x 118 cm</t>
  </si>
  <si>
    <t>AP-PSV</t>
  </si>
  <si>
    <t>766410019XX</t>
  </si>
  <si>
    <t>Prkenné snímatelné bednění na dřevěném rámu - G, včetně povrchové úpravy</t>
  </si>
  <si>
    <t>Podkladový rošt, obklad palubkami z měkkého dřeva šířky do 8 cm na pero a drážku, dodávka materiálu, nátěr dvojnásobný syntetickým lakem.</t>
  </si>
  <si>
    <t>2+3,4</t>
  </si>
  <si>
    <t>60510057R</t>
  </si>
  <si>
    <t>Hranolek</t>
  </si>
  <si>
    <t>151,2*2*1,1</t>
  </si>
  <si>
    <t>6119818599X</t>
  </si>
  <si>
    <t>Prkno obkladové dřevěné Modřín Sibiřský 20x120 mm, na sraz</t>
  </si>
  <si>
    <t>611981859R</t>
  </si>
  <si>
    <t>prkno terasové dřevěné; modřín sibiřský; tl = 27 mm; š = 145,0 mm; l = 2 700 až 4 000 mm; povrch jemně nebo hrubě drážkovaný</t>
  </si>
  <si>
    <t>35,49*1,02</t>
  </si>
  <si>
    <t>611981895Rx</t>
  </si>
  <si>
    <t>Hranol pod terasy Modřín sibiřský 120x140 mm</t>
  </si>
  <si>
    <t>terasa : (13+9,085)/0,75*1,6*1,1</t>
  </si>
  <si>
    <t>998766102R00</t>
  </si>
  <si>
    <t>Přesun hmot pro konstrukce truhlářské v objektech výšky do 12 m</t>
  </si>
  <si>
    <t>771570014RAI</t>
  </si>
  <si>
    <t>Dlažba z dlaždic keramických 30 x 30 cm, položených do tmele,  , bez dodávky dlažby</t>
  </si>
  <si>
    <t>59764210R</t>
  </si>
  <si>
    <t>dlažba keramická š = 300 mm; l = 300 mm; h = 9,0 mm; povch hladký, protiskluzová úprava; pro interiér i exteriér</t>
  </si>
  <si>
    <t>1.NP : 41,53*1,05</t>
  </si>
  <si>
    <t>998771101R00</t>
  </si>
  <si>
    <t>Přesun hmot pro podlahy z dlaždic v objektech výšky do 6 m</t>
  </si>
  <si>
    <t>800-771</t>
  </si>
  <si>
    <t>711714110R00</t>
  </si>
  <si>
    <t xml:space="preserve">Provedení detailů natěradly a tmely za studena provedení nátěru adhezní hmotou,  </t>
  </si>
  <si>
    <t xml:space="preserve">1.NP - podlahy : </t>
  </si>
  <si>
    <t>2.NP - podlahy : 3,13</t>
  </si>
  <si>
    <t>776520010RAI</t>
  </si>
  <si>
    <t>Podlahy povlakové pouze položení, podlahovina ve specifikaci,  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</si>
  <si>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</si>
  <si>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bez vyrovnání podkladu</t>
  </si>
  <si>
    <t>776520010RAIXX</t>
  </si>
  <si>
    <t>Příplatek za pokládku na stěny, Podlaha povlaková z PVC pásů, pouze položení, podlahovina ve specifikaci</t>
  </si>
  <si>
    <t>235213401R</t>
  </si>
  <si>
    <t>hmota nátěrová víceúčelová disperzní; podkladní, adhezní můstek, zálivka; podklad nesavý, potěr, kámen, anhydrit, keramika, sklo; pro interiér i exteriér</t>
  </si>
  <si>
    <t>Spotřeba: 0,25-0,40 kg/m2 : 105,732*0,35</t>
  </si>
  <si>
    <t>28412300R</t>
  </si>
  <si>
    <t>podlahovina PVC s nopy; v rolích; š = 2 000,0 mm; l = 25 000 mm; tl. 2,50 mm; homogenní; protiskluzná; oblast komerční</t>
  </si>
  <si>
    <t>44,96*0,15</t>
  </si>
  <si>
    <t>28412303R</t>
  </si>
  <si>
    <t>podlahovina PVC v rolích; š = 2 000,0 mm; l = 25 000 mm; tl. 2,00 mm; homogenní; povrch. úprava polyuretan; protiskluzná; oblast komerční, průmyslová</t>
  </si>
  <si>
    <t>60,772*0,15</t>
  </si>
  <si>
    <t>998776101R00</t>
  </si>
  <si>
    <t>Přesun hmot pro podlahy povlakové v objektech výšky do 6 m</t>
  </si>
  <si>
    <t>800-775</t>
  </si>
  <si>
    <t>vodorovně do 50 m</t>
  </si>
  <si>
    <t>783626700R00</t>
  </si>
  <si>
    <t>Nátěry truhlářských výrobků syntetické lazurovací, 2x lakování</t>
  </si>
  <si>
    <t>800-783</t>
  </si>
  <si>
    <t>včetně montáže, dodávkya demontáže lešení.</t>
  </si>
  <si>
    <t>6/16 : 16,2*(0,06+0,16)*2</t>
  </si>
  <si>
    <t>16/18 : 155,58*(0,16+0,18)*2</t>
  </si>
  <si>
    <t>16/24 : 11,71*(0,16+0,24)*2</t>
  </si>
  <si>
    <t>6/16 : 26*(0,06+0,16)*2</t>
  </si>
  <si>
    <t>10/14 : 231,2*(0,1+0,14)*2</t>
  </si>
  <si>
    <t>8/16 : 59,5*(0,08+0,16)*2</t>
  </si>
  <si>
    <t>14/14 : 30*(0,14+0,14)*2</t>
  </si>
  <si>
    <t>12/16 : 5*(0,12+0,16)*2</t>
  </si>
  <si>
    <t>10/18 : 58,5*(0,1+0,18)*2</t>
  </si>
  <si>
    <t>8/16 : 58,65*(0,08+0,16)*2</t>
  </si>
  <si>
    <t>12/16 : 6*(0,12+0,16)*2</t>
  </si>
  <si>
    <t>16/16 : 16,5*(0,16+0,16)*2</t>
  </si>
  <si>
    <t>16/16 : 8,4*(0,16+0,16)*2</t>
  </si>
  <si>
    <t>16/20 : 15,15*(0,16+0,2)*2</t>
  </si>
  <si>
    <t>16/20 : 13,15*(0,16+0,2)*2</t>
  </si>
  <si>
    <t>12/20 : 155,58*(0,12+0,2)*2</t>
  </si>
  <si>
    <t>16/20 : 16,2*(0,16+0,2)*2</t>
  </si>
  <si>
    <t>nátěr podkroví OSB : 257,0826</t>
  </si>
  <si>
    <t>nátěr OSB vnitřní stěny a příčky : 441,056</t>
  </si>
  <si>
    <t>nátěr OSB záklop strop : 13*7,35-3,5</t>
  </si>
  <si>
    <t>540,2936*0,1</t>
  </si>
  <si>
    <t>Dodávka a montáž elektroinstalace</t>
  </si>
  <si>
    <t>979082111R00</t>
  </si>
  <si>
    <t>Vnitrostaveništní doprava suti a vybouraných hmot do 10 m</t>
  </si>
  <si>
    <t>Přesun suti</t>
  </si>
  <si>
    <t>POL8_</t>
  </si>
  <si>
    <t>979082121R00</t>
  </si>
  <si>
    <t>Vnitrostaveništní doprava suti a vybouraných hmot příplatek k ceně za každých dalších 5 m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</si>
  <si>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</si>
  <si>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</si>
  <si>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</si>
  <si>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</si>
  <si>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</si>
  <si>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</si>
  <si>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979990103R00</t>
  </si>
  <si>
    <t>Poplatek za skládku beton do 30x30 cm, skupina 17 01 01 z Katalogu odpadů</t>
  </si>
  <si>
    <t>005111020R</t>
  </si>
  <si>
    <t>Vytyčení stavby</t>
  </si>
  <si>
    <t>Soubor</t>
  </si>
  <si>
    <t>VRN</t>
  </si>
  <si>
    <t>POL99_8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</si>
  <si>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</si>
  <si>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</si>
  <si>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</si>
  <si>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POL99_2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</si>
  <si>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</si>
  <si>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</si>
  <si>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</si>
  <si>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</si>
  <si>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</si>
  <si>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</si>
  <si>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</si>
  <si>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</si>
  <si>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</si>
  <si>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</si>
  <si>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SUM</t>
  </si>
  <si>
    <t>Geodetické zaměření rohů stavby, stabilizace bodů a sestavení laviček.</t>
  </si>
  <si>
    <t>END</t>
  </si>
  <si>
    <t>Táborová základna Krčkovice</t>
  </si>
  <si>
    <t>Poř.</t>
  </si>
  <si>
    <t>Popis</t>
  </si>
  <si>
    <t>Jednotková cena</t>
  </si>
  <si>
    <t>Celkem cena za příslušnou profesi - ZTI - D1.4</t>
  </si>
  <si>
    <t>ZTI - Vnitřní kanalizace SPLAŠKOVÁ</t>
  </si>
  <si>
    <t>1.1</t>
  </si>
  <si>
    <t>Odpadní a připojovací potrubí</t>
  </si>
  <si>
    <t>Potrubí kanalizační hrdlové PP-HT ø 50 mm</t>
  </si>
  <si>
    <t>Potrubí kanalizační hrdlové PP-HT ø 75 mm</t>
  </si>
  <si>
    <t>Potrubí kanalizační hrdlové PP-HT ø 110 mm</t>
  </si>
  <si>
    <t>1.2</t>
  </si>
  <si>
    <t>Svodné potrubí</t>
  </si>
  <si>
    <t>Potrubí kanalizační hrdlové (v zemi) PVC - KG ø 110 mm</t>
  </si>
  <si>
    <t>Potrubí kanalizační hrdlové (v zemi) PVC - KG ø 125 mm</t>
  </si>
  <si>
    <t>Potrubí kanalizační hrdlové (v zemi) PVC - KG ø 160 mm</t>
  </si>
  <si>
    <t>Ruční výkop pro potrubí o š. 1,1 m a hloubce do 2,0 m - těžitelnost dle IGP</t>
  </si>
  <si>
    <t>Podsyp - písek</t>
  </si>
  <si>
    <t>Obsyp - štěrkopísek</t>
  </si>
  <si>
    <t>Zpětný zásyp výkopu vytěženou zeminou</t>
  </si>
  <si>
    <t>Odvoz přebytečného materiálu z výkopu</t>
  </si>
  <si>
    <t>Poplatek za skládku zeminy</t>
  </si>
  <si>
    <t>Obetonování přechodu na ležatou kanalizaci</t>
  </si>
  <si>
    <t>kpl</t>
  </si>
  <si>
    <t>1.3</t>
  </si>
  <si>
    <t>Tvarovky</t>
  </si>
  <si>
    <t>Odvětrávací hlavice DN 75</t>
  </si>
  <si>
    <t>ks</t>
  </si>
  <si>
    <t>Odvětrávací hlavice DN 100</t>
  </si>
  <si>
    <t>ČK DN 100 + revizní dvířka 200x300 mm</t>
  </si>
  <si>
    <t>Nerezová vpust - specifikace viz gastro</t>
  </si>
  <si>
    <t>1.4</t>
  </si>
  <si>
    <t>Ostatní</t>
  </si>
  <si>
    <t>Stavební přípomoce a práce</t>
  </si>
  <si>
    <t>komplet</t>
  </si>
  <si>
    <t>Komplexní zkoušky, zkušební provoz</t>
  </si>
  <si>
    <t>Dokumentace skutečného provedení</t>
  </si>
  <si>
    <t>Odlučovač tuků - gastro provoz, včetně příslušenství a osazení</t>
  </si>
  <si>
    <t>ZTI - Vnitřní vodovod</t>
  </si>
  <si>
    <t>2.1</t>
  </si>
  <si>
    <t>Potrubí</t>
  </si>
  <si>
    <t>Potrubí PPR3, pro pitnou vodu, PN 16 - 20x2,8 mm</t>
  </si>
  <si>
    <t>Potrubí PPR3, pro pitnou vodu, PN 16 - 25x3,5 mm</t>
  </si>
  <si>
    <t>Potrubí PPR3, pro pitnou vodu, PN 16 - 32x4,5 mm</t>
  </si>
  <si>
    <t>Potrubí PPR3, pro pitnou vodu, PN 16 - 40x5,6 mm</t>
  </si>
  <si>
    <t>Izolace návleková tl. 19 mm pro potrubí d 20 mm - MIRELON
Souběh s rozvody ÚT a TUV</t>
  </si>
  <si>
    <t>Izolace návleková tl. 19 mm pro potrubí d 25 mm - MIRELON
Souběh s rozvody ÚT a TUV</t>
  </si>
  <si>
    <t>Izolace návleková tl. 19 mm pro potrubí d 32 mm - MIRELON
Souběh s rozvody ÚT a TUV</t>
  </si>
  <si>
    <t>Izolace návleková tl. 19 mm pro potrubí d 40 mm - MIRELON
Souběh s rozvody ÚT a TUV</t>
  </si>
  <si>
    <t>Izolace návleková tl. 30 mm pro potrubí d 20 mm</t>
  </si>
  <si>
    <t>Izolace návleková tl. 30 mm pro potrubí d 25 mm</t>
  </si>
  <si>
    <t>Izolace návleková tl. 40 mm pro potrubí d 32 mm</t>
  </si>
  <si>
    <t>Izolace návleková tl. 40 mm pro potrubí d 40 mm</t>
  </si>
  <si>
    <t>Napojení na stávající přípojku vodovodu</t>
  </si>
  <si>
    <t>2.2</t>
  </si>
  <si>
    <t>Armatury</t>
  </si>
  <si>
    <t>Kulový kohout s vypouštěním pro pitnou vodu DN 32</t>
  </si>
  <si>
    <t>Kulový kohout pro pitnou vodu DN 25</t>
  </si>
  <si>
    <t>Kulový kohout pro pitnou vodu DN 32</t>
  </si>
  <si>
    <t>Zpětná klapka DN 25</t>
  </si>
  <si>
    <t>Zpětná klapka DN 32</t>
  </si>
  <si>
    <t>Kohout KK 1/2" - hadice, dopouštění U.T.</t>
  </si>
  <si>
    <t>Pojišťovací ventil DN 15</t>
  </si>
  <si>
    <t>Pojišťovací ventil DN 20</t>
  </si>
  <si>
    <t>El. zásobník TUV - objem 80 L</t>
  </si>
  <si>
    <t>El. zásobník TUV - objem 200 L - ležatý</t>
  </si>
  <si>
    <t>2.3</t>
  </si>
  <si>
    <t>ZTI - Zařizovací předměty - specifikace dle TZ</t>
  </si>
  <si>
    <r>
      <rPr>
        <b/>
        <sz val="9"/>
        <rFont val="Tahoma"/>
        <family val="2"/>
        <charset val="238"/>
      </rPr>
      <t>U</t>
    </r>
    <r>
      <rPr>
        <sz val="9"/>
        <rFont val="Tahoma"/>
        <family val="2"/>
        <charset val="238"/>
      </rPr>
      <t xml:space="preserve"> - Umyvadlo keramické 60cm, kryt na sifon (polonoha), sifon umyvadlový DN 40, umyvadlová baterie stojánková páková, 2x rohový ventil s připojovací hadicí</t>
    </r>
  </si>
  <si>
    <r>
      <rPr>
        <b/>
        <sz val="9"/>
        <rFont val="Tahoma"/>
        <family val="2"/>
        <charset val="238"/>
      </rPr>
      <t xml:space="preserve">Ui - </t>
    </r>
    <r>
      <rPr>
        <sz val="9"/>
        <rFont val="Tahoma"/>
        <family val="2"/>
        <charset val="238"/>
      </rPr>
      <t xml:space="preserve">Umyvadlo invalidní keramické, sifon umyvadlový DN 40, baterie umyvadlová stojánková, 2x rohový ventil 1/2" - 3/8" </t>
    </r>
  </si>
  <si>
    <r>
      <rPr>
        <b/>
        <sz val="9"/>
        <rFont val="Tahoma"/>
        <family val="2"/>
        <charset val="238"/>
      </rPr>
      <t xml:space="preserve">U1 - </t>
    </r>
    <r>
      <rPr>
        <sz val="9"/>
        <rFont val="Tahoma"/>
        <family val="2"/>
        <charset val="238"/>
      </rPr>
      <t>Umyvadlo nerezové - 1,0 m - venkovní. Nástěnná baterie. Plastový sifon DN 40</t>
    </r>
  </si>
  <si>
    <r>
      <rPr>
        <b/>
        <sz val="9"/>
        <rFont val="Tahoma"/>
        <family val="2"/>
        <charset val="238"/>
      </rPr>
      <t xml:space="preserve">U2 - </t>
    </r>
    <r>
      <rPr>
        <sz val="9"/>
        <rFont val="Tahoma"/>
        <family val="2"/>
        <charset val="238"/>
      </rPr>
      <t>Umyvadlo nerezové - 1,56 m - venkovní. Nástěnná baterie. Plastový sifon DN 40</t>
    </r>
  </si>
  <si>
    <r>
      <rPr>
        <b/>
        <sz val="9"/>
        <rFont val="Tahoma"/>
        <family val="2"/>
        <charset val="238"/>
      </rPr>
      <t>VL</t>
    </r>
    <r>
      <rPr>
        <sz val="9"/>
        <rFont val="Tahoma"/>
        <family val="2"/>
        <charset val="238"/>
      </rPr>
      <t xml:space="preserve"> - výlevka keramická stacionární, nádržka vysoko položená , baterie výlevková nástěnná páková, 1x rohový ventil s připojovací hadicí</t>
    </r>
  </si>
  <si>
    <r>
      <rPr>
        <b/>
        <sz val="9"/>
        <rFont val="Tahoma"/>
        <family val="2"/>
        <charset val="238"/>
      </rPr>
      <t>VN</t>
    </r>
    <r>
      <rPr>
        <sz val="9"/>
        <rFont val="Tahoma"/>
        <family val="2"/>
        <charset val="238"/>
      </rPr>
      <t xml:space="preserve"> - výlevka nerezová závěsná - venkovní, baterie výlevková nástěnná páková, 1x rohový ventil s připojovací hadicí</t>
    </r>
  </si>
  <si>
    <r>
      <rPr>
        <b/>
        <sz val="9"/>
        <rFont val="Tahoma"/>
        <family val="2"/>
        <charset val="238"/>
      </rPr>
      <t xml:space="preserve">WC </t>
    </r>
    <r>
      <rPr>
        <sz val="9"/>
        <rFont val="Tahoma"/>
        <family val="2"/>
        <charset val="238"/>
      </rPr>
      <t xml:space="preserve">- klozet závěsný invalidní keramický, splach. nádržka vestavěná, ovlád. destička s tlačítkem, rohový ventil 1/2" součástí nádržky </t>
    </r>
  </si>
  <si>
    <r>
      <rPr>
        <b/>
        <sz val="9"/>
        <rFont val="Tahoma"/>
        <family val="2"/>
        <charset val="238"/>
      </rPr>
      <t xml:space="preserve">WCi </t>
    </r>
    <r>
      <rPr>
        <sz val="9"/>
        <rFont val="Tahoma"/>
        <family val="2"/>
        <charset val="238"/>
      </rPr>
      <t xml:space="preserve">- klozet závěsný invalidní keramický, splach. nádržka vestavěná, ovlád. destička s tlačítkem, rohový ventil 1/2" součástí nádržky </t>
    </r>
  </si>
  <si>
    <r>
      <rPr>
        <b/>
        <sz val="9"/>
        <rFont val="Tahoma"/>
        <family val="2"/>
        <charset val="238"/>
      </rPr>
      <t xml:space="preserve">D </t>
    </r>
    <r>
      <rPr>
        <sz val="9"/>
        <rFont val="Tahoma"/>
        <family val="2"/>
        <charset val="238"/>
      </rPr>
      <t>- Dřez - gastro provoz - dle specifikace gastro</t>
    </r>
  </si>
  <si>
    <r>
      <rPr>
        <b/>
        <sz val="9"/>
        <rFont val="Tahoma"/>
        <family val="2"/>
        <charset val="238"/>
      </rPr>
      <t xml:space="preserve">M </t>
    </r>
    <r>
      <rPr>
        <sz val="9"/>
        <rFont val="Tahoma"/>
        <family val="2"/>
        <charset val="238"/>
      </rPr>
      <t>- myčka gastro - kanalizace HL 400, voda - Prv 1/2" - dle specifikace gastro</t>
    </r>
  </si>
  <si>
    <r>
      <rPr>
        <b/>
        <sz val="9"/>
        <rFont val="Tahoma"/>
        <family val="2"/>
        <charset val="238"/>
      </rPr>
      <t xml:space="preserve">P </t>
    </r>
    <r>
      <rPr>
        <sz val="9"/>
        <rFont val="Tahoma"/>
        <family val="2"/>
        <charset val="238"/>
      </rPr>
      <t>- Pisoár keramický - bílý, tlakové splachování</t>
    </r>
  </si>
  <si>
    <r>
      <rPr>
        <b/>
        <sz val="9"/>
        <rFont val="Tahoma"/>
        <family val="2"/>
        <charset val="238"/>
      </rPr>
      <t xml:space="preserve">Sk </t>
    </r>
    <r>
      <rPr>
        <sz val="9"/>
        <rFont val="Tahoma"/>
        <family val="2"/>
        <charset val="238"/>
      </rPr>
      <t>- sprchový kout, sprchová baterie páková nástěnná, sprchový set</t>
    </r>
  </si>
  <si>
    <r>
      <t>Upřesňující údaje</t>
    </r>
    <r>
      <rPr>
        <sz val="12"/>
        <color indexed="8"/>
        <rFont val="Arial"/>
        <family val="2"/>
        <charset val="238"/>
      </rPr>
      <t xml:space="preserve">    </t>
    </r>
  </si>
  <si>
    <t xml:space="preserve">     Veškeré prostupy požárně dělícími konstrukcemi budou požárně utěsněny.</t>
  </si>
  <si>
    <t xml:space="preserve">     Jedná se o materiálovou specifikaci nenahrazující výrobní přípravu dodavatele. Výpis obsahuje pouze základní položky ve smyslu dodávky.</t>
  </si>
  <si>
    <t xml:space="preserve">     Při zpracování nabídky je nutné vycházet ze všech částí dokumentace (tj. technické zprávy, všech výkresů i specifikace materiálu. Pouhým oceněním výkazu výměr není možné vypracovat kvalitní nabídku. </t>
  </si>
  <si>
    <t xml:space="preserve">     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   </t>
  </si>
  <si>
    <t xml:space="preserve">     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uložení.</t>
  </si>
  <si>
    <t>Mj</t>
  </si>
  <si>
    <t>Počet</t>
  </si>
  <si>
    <t>Cena</t>
  </si>
  <si>
    <t>Silnoproudá elektroinstalace</t>
  </si>
  <si>
    <t>Dodávky</t>
  </si>
  <si>
    <t>Napojení ve stávající přípojkové skříňi</t>
  </si>
  <si>
    <t>Typový rozvaděč RE do výklenku. 1x dvoutarifní meření, jistič 25A/3, vč. jističe pro HDO</t>
  </si>
  <si>
    <t>Rozvaděč RH viz výkres E-09</t>
  </si>
  <si>
    <t>Dodávky - celkem</t>
  </si>
  <si>
    <t>Spínače a zásuvky</t>
  </si>
  <si>
    <t>Spínače a zásuvky budou dodány kompletní, tj. včetně krytů, rámečků a ostatního příslušenství</t>
  </si>
  <si>
    <t>Spínač jednopólový; řazení 1, nástěnný, šedý, IP44, pro montáž na hořlavé povrchy</t>
  </si>
  <si>
    <t>Přepínač sériový; řazení 5, nástěnný, šedý, IP44, pro montáž na hořlavé povrchy</t>
  </si>
  <si>
    <t>Přepínač střídavý; řazení 6, nástěnný, šedý, IP44, pro montáž na hořlavé povrchy</t>
  </si>
  <si>
    <t>Přepínač křížový; řazení 7, nástěnný, šedý, IP44, pro montáž na hořlavé povrchy</t>
  </si>
  <si>
    <t>Ovládač zapínací se svorkou N; řazení 1/0So, 1/0S, vč. doutnavky, nástěnný, šedý, IP44, pro montáž na hořlavé povrchy</t>
  </si>
  <si>
    <t>Zásuvka jednonásobná IP 44, s ochranným kolíkem, s víčkem; nástěnná, šedá, IP44, pro průběžnou montáž</t>
  </si>
  <si>
    <t>Koncové prvky budou vzorkovány před objednáním odsouhlaseny investorem</t>
  </si>
  <si>
    <t>Spínače a zásuvky - celkem</t>
  </si>
  <si>
    <t>Svítidla</t>
  </si>
  <si>
    <t>A - KRUHOVÉ PŘISAZENÉ SVÍTIDLO, 15W, IP44, 4000K, Ra=80, pro montáž na hořlavé povrchy</t>
  </si>
  <si>
    <t>B - KRUHOVÉ PŘISAZENÉ SVÍTIDLO, 28W, IP44, 4000K, Ra=80, pro montáž na hořlavé povrchy</t>
  </si>
  <si>
    <t>C - PRŮMYSLOVÉ PŘISAZENÉ/ZÁVĚSNÉ, ŠIROKÁ CHARAKTERISTIKA, 2600lm, 18W, IP66, 4000K, Ra=80, UV stabilní</t>
  </si>
  <si>
    <t xml:space="preserve">D - PRŮMYSLOVÉ PŘISAZENÉ/ZÁVĚSNÉ, ŠIROKÁ CHARAKTERISTIKA, 3200lm, 22W, IP66, 4000K, Ra=80 </t>
  </si>
  <si>
    <t xml:space="preserve">E - PRŮMYSLOVÉ PŘISAZENÉ/ZÁVĚSNÉ, ŠIROKÁ CHARAKTERISTIKA, 4400lm, 30W, IP66, 4000K, Ra=80 </t>
  </si>
  <si>
    <t xml:space="preserve">F - PRŮMYSLOVÉ PŘISAZENÉ/ZÁVĚSNÉ, ŠIROKÁ CHARAKTERISTIKA, 6400lm, 43W, IP66, 4000K, Ra=80 </t>
  </si>
  <si>
    <t>G - KRUHOVÉ PŘISAZENÉ SVÍTIDLO, 9W, IP44, 4000K, Ra=80, pro montáž na hořlavé povrchy, UV stabilní</t>
  </si>
  <si>
    <t>Svítidla budou dodána kompletní, vč. zdrojů, příslušenství pro upevnění a uchycení, svítidla budou před objednáním vzorkována a odsouhlasena investorem</t>
  </si>
  <si>
    <t>Svítidla - celkem</t>
  </si>
  <si>
    <t>EZS</t>
  </si>
  <si>
    <t>Ústředna PZTS - až 120 sběrnicových zón, až 300 uživatelských kódů, až 15 sekcí, až 32 programovatelných výstupů, 20 vzájemně nezávislých kalendářů, SMS reporty ze systému až 30 uživatelům, 5 uživatelů má možnost využívat kromě SMS i hlasové reporty, 4 nastavitelné PCO, 5 volitelných protokolů pro PCO, vestavěný GSM/GPRS/LAN komunikátor a je vybaven 1 GB paměťovou kartou, možnost rozšíření o bezdrátové prvky, velká skříň, prostor pro AKU záložní baterii 18Ah/12V ve skříni, maximálně 35Ah/12V mimo skříň</t>
  </si>
  <si>
    <t>Akumulátor 12V/18Ah, olověný, bezúdržbový</t>
  </si>
  <si>
    <t>Sběrnicová siréna venkovní, 110 dB/1m, stupeň 2 = základna s elektronikou + plastový kryt v barvách bílý kryt / červený maják</t>
  </si>
  <si>
    <t>Klávesnice – je přístupový modul s LCD displejem, ovládacími klávesami a čtečkou RFID pro ovládání zabezpečovacího systému, obsahuje jeden ovládací segment, a pokud je potřeba, může být vybaven až 20 ovládacími segmenty, komunikuje prostřednictvím sběrnice a je z ní napájen, funkce úspory energie během výpadku napájení, modul je adresovatelný a obsazuje v zabezpečovacím systému jednu pozici</t>
  </si>
  <si>
    <t>Sběrnicový detektor pohybu PIR určený pro ochranu interiérů prostřednictvím infrapasivní detekce pohybu v místnosti. Charakteristiky detekce lze optimalizovat pomocí výměnných čoček (čočky pro hlídání dlouhých chodeb, pro zamezení spuštění poplachu pohybem domácího zvířete nebo hlídání vertikální záclonou)</t>
  </si>
  <si>
    <t>Sběrnicový detektor požáru (optická a teplotní detekce) detekuje požár v obytných a komerčních budovách. Umožňuje nastavení detekce: optická a teplotní, optická nebo teplotní, pouze optická nebo pouze teplotní.</t>
  </si>
  <si>
    <t>Rozbočovač sběrnice - svorkovnice je určena ke spojování vodičů sběrnice v systému, lze instalovat do standardní elektroinstalační krabice.</t>
  </si>
  <si>
    <t>Kabel sběrnice 2x20AWG + 2x24AWG - třídy hořlavosti B2CA je díky vyšší odolnosti kabelu proti šíření požáru kabelovými svazky a proti úniku toxických zplodin určený pro instalace do prostor s výskytem většího množství osob</t>
  </si>
  <si>
    <t>Kabelová příchytka pro montáž na hořlavé povrchy</t>
  </si>
  <si>
    <t>Sestavení programu pro systém</t>
  </si>
  <si>
    <t>Uvedení systému do provozu</t>
  </si>
  <si>
    <t>Protokolární předání, seznámení s obsluhou, zaškolení</t>
  </si>
  <si>
    <t>Výchozí revize, vypracování revizní zprávy</t>
  </si>
  <si>
    <t>EZS - celkem</t>
  </si>
  <si>
    <t>Kabely a vodiče</t>
  </si>
  <si>
    <t>CYKY-J 3x1.5 , pevně</t>
  </si>
  <si>
    <t>CYKY-J 3x2.5 , pevně</t>
  </si>
  <si>
    <t>CYKY-J 5x2.5 , pevně</t>
  </si>
  <si>
    <t>CYKY-J 4x10 , pevně</t>
  </si>
  <si>
    <t>CYKY-J 5x10 , pevně</t>
  </si>
  <si>
    <t>CMFM-X 3x1.5 , pevně</t>
  </si>
  <si>
    <t>CYKY-J 5x1.5 , pevně</t>
  </si>
  <si>
    <t>CY 6 , pevně</t>
  </si>
  <si>
    <t>CY 10 , pevně</t>
  </si>
  <si>
    <t>Ukončení vodičů a kabelů ve spotřebičích a v rozvaděčích, připojení zařízení ostatních profesí</t>
  </si>
  <si>
    <t>Kabely a vodiče - celkem</t>
  </si>
  <si>
    <t>Lišty, trubky, žlaby</t>
  </si>
  <si>
    <t>Krabice na povrch odbočná/přístrojová, pro montáž na hořlavé podklady</t>
  </si>
  <si>
    <t>Ekvipotenciální svorkovnice</t>
  </si>
  <si>
    <t>Lišty, trubky, žlaby - celkem</t>
  </si>
  <si>
    <t>Stavební přípomoce</t>
  </si>
  <si>
    <t>Vrtaný prostup konstrukcí</t>
  </si>
  <si>
    <t>Stavební přípomoce - celkem</t>
  </si>
  <si>
    <t>Uzemnění</t>
  </si>
  <si>
    <t>Páska 30x4 (0,95 kg/m), pevně</t>
  </si>
  <si>
    <t>Drát 10 drát o 10mm(0,62kg/m), pevně</t>
  </si>
  <si>
    <t>SR 2a svorka páska-páska M6</t>
  </si>
  <si>
    <t>SR 3b svorka páska-drát</t>
  </si>
  <si>
    <t>SZa zkušební - plechová</t>
  </si>
  <si>
    <t>Ekvipotenciální svorkovnice EPS2, vč. krytu</t>
  </si>
  <si>
    <t>Uzemnění - celkem</t>
  </si>
  <si>
    <t>Ochrana před bleskem</t>
  </si>
  <si>
    <t>Drát pr. 8 mm AlMgSi polotvrdý, pevně</t>
  </si>
  <si>
    <t>Podpěra vedení na střechu</t>
  </si>
  <si>
    <t>Podpěra vedení na svod</t>
  </si>
  <si>
    <t>SS spojovací</t>
  </si>
  <si>
    <t>Ochranný úhelník, včetně držáků</t>
  </si>
  <si>
    <t>SP připojovací</t>
  </si>
  <si>
    <t>Jímač 1,5m, vč. kotevního materiálu na hřebenovou střebu - dodatečná ochrana pro zařízení vyčnívající nad chráněnou rovinu (světlíky, kond. jednotky, zařízení VZT, ...)</t>
  </si>
  <si>
    <t>Ochrana před bleskem - celkem</t>
  </si>
  <si>
    <t>Drobné zemní práce</t>
  </si>
  <si>
    <t>Vytýčení trati - Kabelové vedení ve volném terénu</t>
  </si>
  <si>
    <t>Hloubení kabelové rýhy - Zemina třídy 3, šíře 350mm,hloubka 800mm</t>
  </si>
  <si>
    <t>Hloubení kabelové rýhy - Zemina třídy 3, šíře 500mm,hloubka 1100mm</t>
  </si>
  <si>
    <t>Zřízení kabelového lože - Z kopaného písku, bez zakrytí, šíře do 65cm,tloušťka 10cm</t>
  </si>
  <si>
    <t>Folie výstražná z PVC - Šířka 33cm</t>
  </si>
  <si>
    <t>Zához kabelové rýhy - Zemina třídy 3, šíře 350mm,hloubka 800mm</t>
  </si>
  <si>
    <t>Zához kabelové rýhy - Zemina třídy 3, šíře 500mm,hloubka 1100mm</t>
  </si>
  <si>
    <t>Úprava povrchu - Provizorní úprava terénu v zemina třídy 3</t>
  </si>
  <si>
    <t>Finální úpravu povrchu provede dodavatel stavby</t>
  </si>
  <si>
    <t>Drobné zemní práce - celkem</t>
  </si>
  <si>
    <t>Příspěvek na recyklaci svítidel a zdrojů</t>
  </si>
  <si>
    <t xml:space="preserve">Pronájem pojízdného lešení </t>
  </si>
  <si>
    <t>den</t>
  </si>
  <si>
    <t>Provedení revize a vypracování revizní zprávy</t>
  </si>
  <si>
    <t>Doprava</t>
  </si>
  <si>
    <t>Podružný materiál</t>
  </si>
  <si>
    <t>Ostatní - celkem</t>
  </si>
  <si>
    <t>Silnoproudá elektroinstalace - celkem</t>
  </si>
  <si>
    <t>Podružným materiálem jsou myšleny hmoždinky, vruty, šrouby, kabelová oka, dutinky, svazovací pásky, příchytky pro vodiče a kabely a další výše nespecifikovaný materiál potřebný ke zdárnému a funkčnímu dokončení díla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</si>
  <si>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</si>
  <si>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</t>
  </si>
  <si>
    <t>Městská sportovní Turnov, s.r.o.</t>
  </si>
  <si>
    <t>Vojtěcha Maška 2300</t>
  </si>
  <si>
    <t>25941640</t>
  </si>
  <si>
    <t>CZ25941640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</si>
</sst>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000"/>
    <numFmt numFmtId="165" formatCode="#,##0.00\ &quot;Kč&quot;"/>
    <numFmt numFmtId="166" formatCode="_(#,##0.0;\-\ #,##0.0;&quot;–&quot;???;_(@_)"/>
    <numFmt numFmtId="167" formatCode="_(#,##0;\-\ #,##0;&quot;–&quot;???;_(@_)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8"/>
      <color indexed="8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4" fillId="0" borderId="0"/>
  </cellStyleXfs>
  <cellXfs count="389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9" fillId="0" borderId="6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 applyAlignment="1">
      <alignment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32" xfId="0" applyNumberFormat="1" applyFont="1" applyFill="1" applyBorder="1" applyAlignment="1">
      <alignment vertical="center"/>
    </xf>
    <xf numFmtId="4" fontId="8" fillId="5" borderId="33" xfId="0" applyNumberFormat="1" applyFont="1" applyFill="1" applyBorder="1" applyAlignment="1">
      <alignment vertical="center" wrapText="1"/>
    </xf>
    <xf numFmtId="4" fontId="11" fillId="5" borderId="34" xfId="0" applyNumberFormat="1" applyFont="1" applyFill="1" applyBorder="1" applyAlignment="1">
      <alignment horizontal="center" vertical="center" wrapText="1" shrinkToFit="1"/>
    </xf>
    <xf numFmtId="4" fontId="8" fillId="5" borderId="34" xfId="0" applyNumberFormat="1" applyFont="1" applyFill="1" applyBorder="1" applyAlignment="1">
      <alignment horizontal="center" vertical="center" wrapText="1" shrinkToFit="1"/>
    </xf>
    <xf numFmtId="3" fontId="8" fillId="5" borderId="34" xfId="0" applyNumberFormat="1" applyFont="1" applyFill="1" applyBorder="1" applyAlignment="1">
      <alignment horizontal="center" vertical="center" wrapText="1"/>
    </xf>
    <xf numFmtId="4" fontId="0" fillId="0" borderId="35" xfId="0" applyNumberFormat="1" applyBorder="1" applyAlignment="1">
      <alignment vertical="center"/>
    </xf>
    <xf numFmtId="4" fontId="4" fillId="0" borderId="37" xfId="0" applyNumberFormat="1" applyFont="1" applyBorder="1" applyAlignment="1">
      <alignment horizontal="right" vertical="center" wrapText="1" shrinkToFit="1"/>
    </xf>
    <xf numFmtId="4" fontId="4" fillId="0" borderId="37" xfId="0" applyNumberFormat="1" applyFont="1" applyBorder="1" applyAlignment="1">
      <alignment horizontal="right" vertical="center" shrinkToFit="1"/>
    </xf>
    <xf numFmtId="4" fontId="0" fillId="0" borderId="37" xfId="0" applyNumberFormat="1" applyBorder="1" applyAlignment="1">
      <alignment vertical="center" shrinkToFit="1"/>
    </xf>
    <xf numFmtId="3" fontId="0" fillId="0" borderId="37" xfId="0" applyNumberFormat="1" applyBorder="1" applyAlignment="1">
      <alignment vertical="center"/>
    </xf>
    <xf numFmtId="4" fontId="9" fillId="0" borderId="35" xfId="0" applyNumberFormat="1" applyFont="1" applyBorder="1" applyAlignment="1">
      <alignment vertical="center"/>
    </xf>
    <xf numFmtId="4" fontId="9" fillId="0" borderId="37" xfId="0" applyNumberFormat="1" applyFont="1" applyBorder="1" applyAlignment="1">
      <alignment vertical="center" wrapText="1" shrinkToFit="1"/>
    </xf>
    <xf numFmtId="4" fontId="9" fillId="0" borderId="37" xfId="0" applyNumberFormat="1" applyFont="1" applyBorder="1" applyAlignment="1">
      <alignment vertical="center" shrinkToFit="1"/>
    </xf>
    <xf numFmtId="3" fontId="9" fillId="0" borderId="37" xfId="0" applyNumberFormat="1" applyFont="1" applyBorder="1" applyAlignment="1">
      <alignment vertical="center"/>
    </xf>
    <xf numFmtId="4" fontId="0" fillId="0" borderId="35" xfId="0" applyNumberFormat="1" applyBorder="1" applyAlignment="1">
      <alignment horizontal="left" vertical="center"/>
    </xf>
    <xf numFmtId="4" fontId="0" fillId="0" borderId="37" xfId="0" applyNumberFormat="1" applyBorder="1" applyAlignment="1">
      <alignment vertical="center" wrapText="1" shrinkToFit="1"/>
    </xf>
    <xf numFmtId="4" fontId="0" fillId="3" borderId="41" xfId="0" applyNumberFormat="1" applyFill="1" applyBorder="1" applyAlignment="1">
      <alignment vertical="center" wrapText="1" shrinkToFit="1"/>
    </xf>
    <xf numFmtId="4" fontId="0" fillId="3" borderId="41" xfId="0" applyNumberFormat="1" applyFill="1" applyBorder="1" applyAlignment="1">
      <alignment vertical="center" shrinkToFit="1"/>
    </xf>
    <xf numFmtId="3" fontId="0" fillId="3" borderId="41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32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vertical="center"/>
    </xf>
    <xf numFmtId="4" fontId="8" fillId="3" borderId="41" xfId="0" applyNumberFormat="1" applyFont="1" applyFill="1" applyBorder="1" applyAlignment="1">
      <alignment horizontal="center" vertical="center"/>
    </xf>
    <xf numFmtId="4" fontId="8" fillId="3" borderId="41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31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42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8" fillId="0" borderId="43" xfId="0" applyFont="1" applyBorder="1" applyAlignment="1">
      <alignment vertical="top"/>
    </xf>
    <xf numFmtId="49" fontId="18" fillId="0" borderId="44" xfId="0" applyNumberFormat="1" applyFont="1" applyBorder="1" applyAlignment="1">
      <alignment vertical="top"/>
    </xf>
    <xf numFmtId="0" fontId="18" fillId="0" borderId="44" xfId="0" applyFont="1" applyBorder="1" applyAlignment="1">
      <alignment horizontal="center" vertical="top" shrinkToFit="1"/>
    </xf>
    <xf numFmtId="164" fontId="18" fillId="0" borderId="44" xfId="0" applyNumberFormat="1" applyFont="1" applyBorder="1" applyAlignment="1">
      <alignment vertical="top" shrinkToFit="1"/>
    </xf>
    <xf numFmtId="4" fontId="18" fillId="4" borderId="44" xfId="0" applyNumberFormat="1" applyFont="1" applyFill="1" applyBorder="1" applyAlignment="1" applyProtection="1">
      <alignment vertical="top" shrinkToFit="1"/>
      <protection locked="0"/>
    </xf>
    <xf numFmtId="4" fontId="18" fillId="0" borderId="44" xfId="0" applyNumberFormat="1" applyFont="1" applyBorder="1" applyAlignment="1">
      <alignment vertical="top" shrinkToFit="1"/>
    </xf>
    <xf numFmtId="4" fontId="18" fillId="0" borderId="45" xfId="0" applyNumberFormat="1" applyFont="1" applyBorder="1" applyAlignment="1">
      <alignment vertical="top" shrinkToFit="1"/>
    </xf>
    <xf numFmtId="0" fontId="18" fillId="0" borderId="46" xfId="0" applyFont="1" applyBorder="1" applyAlignment="1">
      <alignment vertical="top"/>
    </xf>
    <xf numFmtId="49" fontId="18" fillId="0" borderId="47" xfId="0" applyNumberFormat="1" applyFont="1" applyBorder="1" applyAlignment="1">
      <alignment vertical="top"/>
    </xf>
    <xf numFmtId="0" fontId="18" fillId="0" borderId="47" xfId="0" applyFont="1" applyBorder="1" applyAlignment="1">
      <alignment horizontal="center" vertical="top" shrinkToFit="1"/>
    </xf>
    <xf numFmtId="164" fontId="18" fillId="0" borderId="47" xfId="0" applyNumberFormat="1" applyFont="1" applyBorder="1" applyAlignment="1">
      <alignment vertical="top" shrinkToFit="1"/>
    </xf>
    <xf numFmtId="4" fontId="18" fillId="4" borderId="47" xfId="0" applyNumberFormat="1" applyFont="1" applyFill="1" applyBorder="1" applyAlignment="1" applyProtection="1">
      <alignment vertical="top" shrinkToFit="1"/>
      <protection locked="0"/>
    </xf>
    <xf numFmtId="4" fontId="18" fillId="0" borderId="47" xfId="0" applyNumberFormat="1" applyFont="1" applyBorder="1" applyAlignment="1">
      <alignment vertical="top" shrinkToFit="1"/>
    </xf>
    <xf numFmtId="4" fontId="18" fillId="0" borderId="48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44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4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6" fillId="6" borderId="0" xfId="0" applyFont="1" applyFill="1" applyAlignment="1" applyProtection="1">
      <alignment vertical="center"/>
    </xf>
    <xf numFmtId="1" fontId="27" fillId="0" borderId="21" xfId="1" applyNumberFormat="1" applyFont="1" applyBorder="1" applyAlignment="1" applyProtection="1">
      <alignment horizontal="center" vertical="center" wrapText="1"/>
    </xf>
    <xf numFmtId="49" fontId="27" fillId="0" borderId="21" xfId="1" applyNumberFormat="1" applyFont="1" applyBorder="1" applyAlignment="1" applyProtection="1">
      <alignment horizontal="center" vertical="center" wrapText="1"/>
    </xf>
    <xf numFmtId="165" fontId="27" fillId="0" borderId="21" xfId="1" applyNumberFormat="1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vertical="center"/>
    </xf>
    <xf numFmtId="1" fontId="28" fillId="6" borderId="31" xfId="1" applyNumberFormat="1" applyFont="1" applyFill="1" applyBorder="1" applyAlignment="1" applyProtection="1">
      <alignment horizontal="center" vertical="center"/>
    </xf>
    <xf numFmtId="165" fontId="29" fillId="6" borderId="27" xfId="1" applyNumberFormat="1" applyFont="1" applyFill="1" applyBorder="1" applyAlignment="1" applyProtection="1">
      <alignment horizontal="right" vertical="center"/>
    </xf>
    <xf numFmtId="1" fontId="28" fillId="0" borderId="26" xfId="1" applyNumberFormat="1" applyFont="1" applyFill="1" applyBorder="1" applyAlignment="1" applyProtection="1">
      <alignment horizontal="center" vertical="center"/>
    </xf>
    <xf numFmtId="49" fontId="28" fillId="0" borderId="6" xfId="1" applyNumberFormat="1" applyFont="1" applyFill="1" applyBorder="1" applyAlignment="1" applyProtection="1">
      <alignment horizontal="left" vertical="center"/>
    </xf>
    <xf numFmtId="49" fontId="28" fillId="0" borderId="28" xfId="1" applyNumberFormat="1" applyFont="1" applyFill="1" applyBorder="1" applyAlignment="1" applyProtection="1">
      <alignment horizontal="left" vertical="center"/>
    </xf>
    <xf numFmtId="165" fontId="29" fillId="0" borderId="29" xfId="1" applyNumberFormat="1" applyFont="1" applyFill="1" applyBorder="1" applyAlignment="1" applyProtection="1">
      <alignment horizontal="right" vertical="center"/>
    </xf>
    <xf numFmtId="0" fontId="26" fillId="0" borderId="0" xfId="0" applyFont="1" applyFill="1" applyAlignment="1" applyProtection="1">
      <alignment vertical="center"/>
    </xf>
    <xf numFmtId="1" fontId="30" fillId="7" borderId="30" xfId="1" applyNumberFormat="1" applyFont="1" applyFill="1" applyBorder="1" applyAlignment="1" applyProtection="1">
      <alignment horizontal="center" vertical="center"/>
    </xf>
    <xf numFmtId="165" fontId="30" fillId="7" borderId="30" xfId="1" applyNumberFormat="1" applyFont="1" applyFill="1" applyBorder="1" applyAlignment="1" applyProtection="1">
      <alignment horizontal="right" vertical="center"/>
    </xf>
    <xf numFmtId="49" fontId="30" fillId="7" borderId="21" xfId="1" applyNumberFormat="1" applyFont="1" applyFill="1" applyBorder="1" applyAlignment="1" applyProtection="1">
      <alignment horizontal="center" vertical="center"/>
    </xf>
    <xf numFmtId="165" fontId="30" fillId="7" borderId="21" xfId="1" applyNumberFormat="1" applyFont="1" applyFill="1" applyBorder="1" applyAlignment="1" applyProtection="1">
      <alignment horizontal="right" vertical="center"/>
    </xf>
    <xf numFmtId="1" fontId="31" fillId="0" borderId="21" xfId="1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3" fontId="32" fillId="8" borderId="21" xfId="0" applyNumberFormat="1" applyFont="1" applyFill="1" applyBorder="1" applyAlignment="1" applyProtection="1">
      <alignment horizontal="center" vertical="center"/>
    </xf>
    <xf numFmtId="166" fontId="4" fillId="0" borderId="21" xfId="1" applyNumberFormat="1" applyFont="1" applyFill="1" applyBorder="1" applyAlignment="1" applyProtection="1">
      <alignment horizontal="center" vertical="center"/>
    </xf>
    <xf numFmtId="165" fontId="31" fillId="0" borderId="21" xfId="1" applyNumberFormat="1" applyFont="1" applyBorder="1" applyAlignment="1" applyProtection="1">
      <alignment horizontal="right" vertical="center"/>
    </xf>
    <xf numFmtId="0" fontId="0" fillId="0" borderId="0" xfId="0" applyProtection="1"/>
    <xf numFmtId="0" fontId="33" fillId="0" borderId="21" xfId="0" applyFont="1" applyBorder="1" applyAlignment="1" applyProtection="1">
      <alignment vertical="center"/>
    </xf>
    <xf numFmtId="166" fontId="4" fillId="0" borderId="21" xfId="1" applyNumberFormat="1" applyFont="1" applyBorder="1" applyAlignment="1" applyProtection="1">
      <alignment horizontal="center" vertical="center"/>
    </xf>
    <xf numFmtId="49" fontId="24" fillId="8" borderId="21" xfId="0" applyNumberFormat="1" applyFont="1" applyFill="1" applyBorder="1" applyAlignment="1" applyProtection="1">
      <alignment vertical="center"/>
    </xf>
    <xf numFmtId="0" fontId="33" fillId="0" borderId="21" xfId="0" applyFont="1" applyBorder="1" applyAlignment="1" applyProtection="1">
      <alignment horizontal="center" vertical="center"/>
    </xf>
    <xf numFmtId="166" fontId="31" fillId="0" borderId="21" xfId="1" applyNumberFormat="1" applyFont="1" applyFill="1" applyBorder="1" applyAlignment="1" applyProtection="1">
      <alignment horizontal="center" vertical="center"/>
    </xf>
    <xf numFmtId="0" fontId="24" fillId="8" borderId="21" xfId="0" applyFont="1" applyFill="1" applyBorder="1" applyAlignment="1" applyProtection="1">
      <alignment horizontal="left" vertical="center"/>
    </xf>
    <xf numFmtId="3" fontId="24" fillId="8" borderId="21" xfId="0" applyNumberFormat="1" applyFont="1" applyFill="1" applyBorder="1" applyAlignment="1" applyProtection="1">
      <alignment horizontal="center" vertical="center"/>
    </xf>
    <xf numFmtId="0" fontId="32" fillId="8" borderId="21" xfId="0" applyFont="1" applyFill="1" applyBorder="1" applyAlignment="1" applyProtection="1">
      <alignment horizontal="left" vertical="center"/>
    </xf>
    <xf numFmtId="4" fontId="33" fillId="0" borderId="21" xfId="0" applyNumberFormat="1" applyFont="1" applyBorder="1" applyAlignment="1" applyProtection="1">
      <alignment horizontal="center" vertical="center"/>
    </xf>
    <xf numFmtId="167" fontId="31" fillId="0" borderId="21" xfId="1" applyNumberFormat="1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vertical="center" wrapText="1"/>
    </xf>
    <xf numFmtId="3" fontId="32" fillId="0" borderId="21" xfId="0" applyNumberFormat="1" applyFont="1" applyFill="1" applyBorder="1" applyAlignment="1" applyProtection="1">
      <alignment horizontal="center" vertical="center"/>
    </xf>
    <xf numFmtId="167" fontId="4" fillId="0" borderId="21" xfId="1" applyNumberFormat="1" applyFont="1" applyFill="1" applyBorder="1" applyAlignment="1" applyProtection="1">
      <alignment horizontal="center" vertical="center"/>
    </xf>
    <xf numFmtId="0" fontId="34" fillId="0" borderId="21" xfId="0" applyFont="1" applyBorder="1" applyAlignment="1" applyProtection="1">
      <alignment vertical="center"/>
    </xf>
    <xf numFmtId="0" fontId="34" fillId="0" borderId="21" xfId="0" applyFont="1" applyBorder="1" applyAlignment="1" applyProtection="1">
      <alignment horizontal="center" vertical="center"/>
    </xf>
    <xf numFmtId="0" fontId="34" fillId="0" borderId="21" xfId="0" applyFont="1" applyFill="1" applyBorder="1" applyAlignment="1" applyProtection="1">
      <alignment horizontal="center" vertical="center"/>
    </xf>
    <xf numFmtId="1" fontId="31" fillId="0" borderId="15" xfId="1" applyNumberFormat="1" applyFont="1" applyBorder="1" applyAlignment="1" applyProtection="1">
      <alignment horizontal="center" vertical="center"/>
    </xf>
    <xf numFmtId="0" fontId="34" fillId="0" borderId="12" xfId="0" applyFont="1" applyBorder="1" applyAlignment="1" applyProtection="1">
      <alignment vertical="center"/>
    </xf>
    <xf numFmtId="0" fontId="34" fillId="0" borderId="12" xfId="0" applyFont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44" fontId="31" fillId="0" borderId="12" xfId="2" applyFont="1" applyBorder="1" applyAlignment="1" applyProtection="1">
      <alignment horizontal="center" vertical="center"/>
    </xf>
    <xf numFmtId="165" fontId="31" fillId="0" borderId="22" xfId="1" applyNumberFormat="1" applyFont="1" applyBorder="1" applyAlignment="1" applyProtection="1">
      <alignment horizontal="right" vertical="center"/>
    </xf>
    <xf numFmtId="1" fontId="30" fillId="9" borderId="21" xfId="1" applyNumberFormat="1" applyFont="1" applyFill="1" applyBorder="1" applyAlignment="1" applyProtection="1">
      <alignment horizontal="center" vertical="center"/>
    </xf>
    <xf numFmtId="165" fontId="30" fillId="9" borderId="21" xfId="1" applyNumberFormat="1" applyFont="1" applyFill="1" applyBorder="1" applyAlignment="1" applyProtection="1">
      <alignment horizontal="right" vertical="center"/>
    </xf>
    <xf numFmtId="49" fontId="30" fillId="9" borderId="21" xfId="1" applyNumberFormat="1" applyFont="1" applyFill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vertical="center"/>
    </xf>
    <xf numFmtId="1" fontId="31" fillId="10" borderId="21" xfId="1" applyNumberFormat="1" applyFont="1" applyFill="1" applyBorder="1" applyAlignment="1" applyProtection="1">
      <alignment horizontal="center" vertical="center"/>
    </xf>
    <xf numFmtId="0" fontId="32" fillId="10" borderId="21" xfId="0" applyFont="1" applyFill="1" applyBorder="1" applyAlignment="1" applyProtection="1">
      <alignment vertical="center" wrapText="1"/>
    </xf>
    <xf numFmtId="3" fontId="32" fillId="10" borderId="21" xfId="0" applyNumberFormat="1" applyFont="1" applyFill="1" applyBorder="1" applyAlignment="1" applyProtection="1">
      <alignment horizontal="center" vertical="center"/>
    </xf>
    <xf numFmtId="166" fontId="4" fillId="10" borderId="21" xfId="1" applyNumberFormat="1" applyFont="1" applyFill="1" applyBorder="1" applyAlignment="1" applyProtection="1">
      <alignment horizontal="center" vertical="center"/>
    </xf>
    <xf numFmtId="165" fontId="31" fillId="10" borderId="21" xfId="1" applyNumberFormat="1" applyFont="1" applyFill="1" applyBorder="1" applyAlignment="1" applyProtection="1">
      <alignment horizontal="right" vertical="center"/>
    </xf>
    <xf numFmtId="1" fontId="26" fillId="11" borderId="21" xfId="4" applyNumberFormat="1" applyFont="1" applyFill="1" applyBorder="1" applyAlignment="1" applyProtection="1">
      <alignment horizontal="center" vertical="center"/>
    </xf>
    <xf numFmtId="0" fontId="26" fillId="11" borderId="21" xfId="0" applyFont="1" applyFill="1" applyBorder="1" applyAlignment="1" applyProtection="1">
      <alignment vertical="center" wrapText="1"/>
    </xf>
    <xf numFmtId="4" fontId="1" fillId="11" borderId="21" xfId="0" applyNumberFormat="1" applyFont="1" applyFill="1" applyBorder="1" applyAlignment="1" applyProtection="1">
      <alignment horizontal="center" vertical="center"/>
    </xf>
    <xf numFmtId="166" fontId="31" fillId="11" borderId="21" xfId="4" applyNumberFormat="1" applyFont="1" applyFill="1" applyBorder="1" applyAlignment="1" applyProtection="1">
      <alignment horizontal="center" vertical="center"/>
    </xf>
    <xf numFmtId="165" fontId="31" fillId="11" borderId="21" xfId="1" applyNumberFormat="1" applyFont="1" applyFill="1" applyBorder="1" applyAlignment="1" applyProtection="1">
      <alignment horizontal="right" vertical="center"/>
    </xf>
    <xf numFmtId="1" fontId="26" fillId="0" borderId="21" xfId="4" applyNumberFormat="1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vertical="center" wrapText="1"/>
    </xf>
    <xf numFmtId="4" fontId="0" fillId="0" borderId="21" xfId="0" applyNumberFormat="1" applyFont="1" applyFill="1" applyBorder="1" applyAlignment="1" applyProtection="1">
      <alignment horizontal="center" vertical="center"/>
    </xf>
    <xf numFmtId="167" fontId="31" fillId="0" borderId="21" xfId="4" applyNumberFormat="1" applyFont="1" applyFill="1" applyBorder="1" applyAlignment="1" applyProtection="1">
      <alignment horizontal="center" vertical="center"/>
    </xf>
    <xf numFmtId="165" fontId="31" fillId="0" borderId="21" xfId="1" applyNumberFormat="1" applyFont="1" applyFill="1" applyBorder="1" applyAlignment="1" applyProtection="1">
      <alignment horizontal="right" vertical="center"/>
    </xf>
    <xf numFmtId="167" fontId="4" fillId="0" borderId="21" xfId="1" applyNumberFormat="1" applyFont="1" applyBorder="1" applyAlignment="1" applyProtection="1">
      <alignment horizontal="center" vertical="center"/>
    </xf>
    <xf numFmtId="0" fontId="32" fillId="0" borderId="21" xfId="0" applyFont="1" applyBorder="1" applyAlignment="1" applyProtection="1">
      <alignment vertical="center" wrapText="1"/>
    </xf>
    <xf numFmtId="3" fontId="32" fillId="0" borderId="21" xfId="0" applyNumberFormat="1" applyFont="1" applyBorder="1" applyAlignment="1" applyProtection="1">
      <alignment horizontal="center" vertical="center"/>
    </xf>
    <xf numFmtId="1" fontId="31" fillId="0" borderId="30" xfId="1" applyNumberFormat="1" applyFont="1" applyBorder="1" applyAlignment="1" applyProtection="1">
      <alignment horizontal="center" vertical="center"/>
    </xf>
    <xf numFmtId="0" fontId="34" fillId="0" borderId="30" xfId="0" applyFont="1" applyBorder="1" applyAlignment="1" applyProtection="1">
      <alignment vertical="center"/>
    </xf>
    <xf numFmtId="0" fontId="34" fillId="0" borderId="30" xfId="0" applyFont="1" applyBorder="1" applyAlignment="1" applyProtection="1">
      <alignment horizontal="center" vertical="center"/>
    </xf>
    <xf numFmtId="0" fontId="34" fillId="0" borderId="30" xfId="0" applyFont="1" applyFill="1" applyBorder="1" applyAlignment="1" applyProtection="1">
      <alignment horizontal="center" vertical="center"/>
    </xf>
    <xf numFmtId="44" fontId="31" fillId="0" borderId="30" xfId="2" applyFont="1" applyBorder="1" applyAlignment="1" applyProtection="1">
      <alignment horizontal="center" vertical="center"/>
    </xf>
    <xf numFmtId="165" fontId="31" fillId="0" borderId="30" xfId="1" applyNumberFormat="1" applyFont="1" applyBorder="1" applyAlignment="1" applyProtection="1">
      <alignment horizontal="right" vertical="center"/>
    </xf>
    <xf numFmtId="1" fontId="30" fillId="12" borderId="30" xfId="1" applyNumberFormat="1" applyFont="1" applyFill="1" applyBorder="1" applyAlignment="1" applyProtection="1">
      <alignment horizontal="center" vertical="center"/>
    </xf>
    <xf numFmtId="165" fontId="30" fillId="12" borderId="30" xfId="1" applyNumberFormat="1" applyFont="1" applyFill="1" applyBorder="1" applyAlignment="1" applyProtection="1">
      <alignment horizontal="right" vertical="center"/>
    </xf>
    <xf numFmtId="0" fontId="35" fillId="0" borderId="21" xfId="0" applyFont="1" applyBorder="1" applyAlignment="1" applyProtection="1">
      <alignment horizontal="left" vertical="center" wrapText="1"/>
    </xf>
    <xf numFmtId="4" fontId="34" fillId="0" borderId="21" xfId="0" applyNumberFormat="1" applyFont="1" applyBorder="1" applyAlignment="1" applyProtection="1">
      <alignment horizontal="center" vertical="center"/>
    </xf>
    <xf numFmtId="0" fontId="35" fillId="8" borderId="21" xfId="0" applyFont="1" applyFill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left" wrapText="1"/>
    </xf>
    <xf numFmtId="0" fontId="0" fillId="0" borderId="0" xfId="0" applyAlignment="1" applyProtection="1">
      <alignment vertical="center"/>
    </xf>
    <xf numFmtId="0" fontId="0" fillId="13" borderId="0" xfId="0" applyFill="1" applyProtection="1"/>
    <xf numFmtId="44" fontId="31" fillId="0" borderId="21" xfId="2" applyFont="1" applyFill="1" applyBorder="1" applyAlignment="1" applyProtection="1">
      <alignment horizontal="center" vertical="center"/>
      <protection locked="0"/>
    </xf>
    <xf numFmtId="44" fontId="31" fillId="0" borderId="21" xfId="2" applyFont="1" applyBorder="1" applyAlignment="1" applyProtection="1">
      <alignment horizontal="center" vertical="center"/>
      <protection locked="0"/>
    </xf>
    <xf numFmtId="44" fontId="31" fillId="10" borderId="21" xfId="3" applyFont="1" applyFill="1" applyBorder="1" applyAlignment="1" applyProtection="1">
      <alignment horizontal="center" vertical="center"/>
      <protection locked="0"/>
    </xf>
    <xf numFmtId="44" fontId="31" fillId="11" borderId="21" xfId="3" applyFont="1" applyFill="1" applyBorder="1" applyAlignment="1" applyProtection="1">
      <alignment horizontal="center" vertical="center"/>
      <protection locked="0"/>
    </xf>
    <xf numFmtId="44" fontId="31" fillId="0" borderId="21" xfId="3" applyFont="1" applyFill="1" applyBorder="1" applyAlignment="1" applyProtection="1">
      <alignment horizontal="center" vertical="center"/>
      <protection locked="0"/>
    </xf>
    <xf numFmtId="49" fontId="40" fillId="14" borderId="49" xfId="0" applyNumberFormat="1" applyFont="1" applyFill="1" applyBorder="1" applyAlignment="1">
      <alignment horizontal="left" wrapText="1"/>
    </xf>
    <xf numFmtId="49" fontId="40" fillId="14" borderId="49" xfId="0" applyNumberFormat="1" applyFont="1" applyFill="1" applyBorder="1" applyAlignment="1">
      <alignment horizontal="left"/>
    </xf>
    <xf numFmtId="4" fontId="40" fillId="14" borderId="49" xfId="0" applyNumberFormat="1" applyFont="1" applyFill="1" applyBorder="1" applyAlignment="1">
      <alignment horizontal="left"/>
    </xf>
    <xf numFmtId="49" fontId="41" fillId="15" borderId="49" xfId="0" applyNumberFormat="1" applyFont="1" applyFill="1" applyBorder="1" applyAlignment="1">
      <alignment horizontal="left" wrapText="1"/>
    </xf>
    <xf numFmtId="49" fontId="41" fillId="15" borderId="49" xfId="0" applyNumberFormat="1" applyFont="1" applyFill="1" applyBorder="1" applyAlignment="1">
      <alignment horizontal="left"/>
    </xf>
    <xf numFmtId="4" fontId="41" fillId="15" borderId="49" xfId="0" applyNumberFormat="1" applyFont="1" applyFill="1" applyBorder="1" applyAlignment="1">
      <alignment horizontal="right"/>
    </xf>
    <xf numFmtId="49" fontId="42" fillId="16" borderId="49" xfId="0" applyNumberFormat="1" applyFont="1" applyFill="1" applyBorder="1" applyAlignment="1">
      <alignment horizontal="left" wrapText="1"/>
    </xf>
    <xf numFmtId="49" fontId="42" fillId="16" borderId="49" xfId="0" applyNumberFormat="1" applyFont="1" applyFill="1" applyBorder="1" applyAlignment="1">
      <alignment horizontal="left"/>
    </xf>
    <xf numFmtId="4" fontId="42" fillId="16" borderId="49" xfId="0" applyNumberFormat="1" applyFont="1" applyFill="1" applyBorder="1" applyAlignment="1">
      <alignment horizontal="right"/>
    </xf>
    <xf numFmtId="49" fontId="40" fillId="17" borderId="49" xfId="0" applyNumberFormat="1" applyFont="1" applyFill="1" applyBorder="1" applyAlignment="1">
      <alignment horizontal="left" wrapText="1"/>
    </xf>
    <xf numFmtId="49" fontId="40" fillId="17" borderId="49" xfId="0" applyNumberFormat="1" applyFont="1" applyFill="1" applyBorder="1" applyAlignment="1">
      <alignment horizontal="left"/>
    </xf>
    <xf numFmtId="4" fontId="40" fillId="17" borderId="49" xfId="0" applyNumberFormat="1" applyFont="1" applyFill="1" applyBorder="1" applyAlignment="1">
      <alignment horizontal="right"/>
    </xf>
    <xf numFmtId="49" fontId="43" fillId="18" borderId="50" xfId="5" applyNumberFormat="1" applyFont="1" applyFill="1" applyBorder="1" applyAlignment="1">
      <alignment horizontal="left" vertical="center" wrapText="1"/>
    </xf>
    <xf numFmtId="4" fontId="40" fillId="17" borderId="49" xfId="0" applyNumberFormat="1" applyFont="1" applyFill="1" applyBorder="1" applyAlignment="1" applyProtection="1">
      <alignment horizontal="right"/>
      <protection locked="0"/>
    </xf>
    <xf numFmtId="4" fontId="42" fillId="16" borderId="49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 wrapText="1"/>
    </xf>
    <xf numFmtId="49" fontId="8" fillId="0" borderId="35" xfId="0" applyNumberFormat="1" applyFont="1" applyBorder="1" applyAlignment="1">
      <alignment vertical="center" wrapText="1"/>
    </xf>
    <xf numFmtId="49" fontId="8" fillId="0" borderId="36" xfId="0" applyNumberFormat="1" applyFont="1" applyBorder="1" applyAlignment="1">
      <alignment vertical="center" wrapText="1"/>
    </xf>
    <xf numFmtId="4" fontId="0" fillId="0" borderId="36" xfId="0" applyNumberFormat="1" applyBorder="1" applyAlignment="1">
      <alignment vertical="center" wrapText="1"/>
    </xf>
    <xf numFmtId="4" fontId="9" fillId="0" borderId="36" xfId="0" applyNumberFormat="1" applyFont="1" applyBorder="1" applyAlignment="1">
      <alignment vertical="center" wrapText="1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/>
    </xf>
    <xf numFmtId="4" fontId="0" fillId="3" borderId="40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4" borderId="0" xfId="0" applyFont="1" applyFill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2" fillId="0" borderId="18" xfId="0" applyNumberFormat="1" applyFont="1" applyBorder="1" applyAlignment="1">
      <alignment horizontal="left" vertical="top" wrapText="1"/>
    </xf>
    <xf numFmtId="0" fontId="22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22" fillId="0" borderId="0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39" fillId="0" borderId="0" xfId="0" applyFont="1" applyAlignment="1" applyProtection="1">
      <alignment horizontal="left" wrapText="1"/>
    </xf>
    <xf numFmtId="49" fontId="30" fillId="12" borderId="30" xfId="1" applyNumberFormat="1" applyFont="1" applyFill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left" wrapText="1"/>
    </xf>
    <xf numFmtId="49" fontId="30" fillId="7" borderId="15" xfId="1" applyNumberFormat="1" applyFont="1" applyFill="1" applyBorder="1" applyAlignment="1" applyProtection="1">
      <alignment horizontal="left" vertical="center" wrapText="1"/>
    </xf>
    <xf numFmtId="49" fontId="30" fillId="7" borderId="12" xfId="1" applyNumberFormat="1" applyFont="1" applyFill="1" applyBorder="1" applyAlignment="1" applyProtection="1">
      <alignment horizontal="left" vertical="center" wrapText="1"/>
    </xf>
    <xf numFmtId="49" fontId="30" fillId="7" borderId="22" xfId="1" applyNumberFormat="1" applyFont="1" applyFill="1" applyBorder="1" applyAlignment="1" applyProtection="1">
      <alignment horizontal="left" vertical="center" wrapText="1"/>
    </xf>
    <xf numFmtId="49" fontId="30" fillId="9" borderId="21" xfId="1" applyNumberFormat="1" applyFont="1" applyFill="1" applyBorder="1" applyAlignment="1" applyProtection="1">
      <alignment horizontal="left" vertical="center" wrapText="1"/>
    </xf>
    <xf numFmtId="49" fontId="25" fillId="6" borderId="15" xfId="1" applyNumberFormat="1" applyFont="1" applyFill="1" applyBorder="1" applyAlignment="1" applyProtection="1">
      <alignment horizontal="center" vertical="center" wrapText="1"/>
    </xf>
    <xf numFmtId="49" fontId="25" fillId="6" borderId="12" xfId="1" applyNumberFormat="1" applyFont="1" applyFill="1" applyBorder="1" applyAlignment="1" applyProtection="1">
      <alignment horizontal="center" vertical="center" wrapText="1"/>
    </xf>
    <xf numFmtId="49" fontId="25" fillId="6" borderId="22" xfId="1" applyNumberFormat="1" applyFont="1" applyFill="1" applyBorder="1" applyAlignment="1" applyProtection="1">
      <alignment horizontal="center" vertical="center" wrapText="1"/>
    </xf>
    <xf numFmtId="49" fontId="27" fillId="0" borderId="15" xfId="1" applyNumberFormat="1" applyFont="1" applyBorder="1" applyAlignment="1" applyProtection="1">
      <alignment horizontal="center" vertical="center" wrapText="1"/>
    </xf>
    <xf numFmtId="49" fontId="27" fillId="0" borderId="12" xfId="1" applyNumberFormat="1" applyFont="1" applyBorder="1" applyAlignment="1" applyProtection="1">
      <alignment horizontal="center" vertical="center" wrapText="1"/>
    </xf>
    <xf numFmtId="49" fontId="27" fillId="0" borderId="22" xfId="1" applyNumberFormat="1" applyFont="1" applyBorder="1" applyAlignment="1" applyProtection="1">
      <alignment horizontal="center" vertical="center" wrapText="1"/>
    </xf>
    <xf numFmtId="49" fontId="28" fillId="6" borderId="12" xfId="1" applyNumberFormat="1" applyFont="1" applyFill="1" applyBorder="1" applyAlignment="1" applyProtection="1">
      <alignment horizontal="left" vertical="center"/>
    </xf>
    <xf numFmtId="49" fontId="28" fillId="6" borderId="22" xfId="1" applyNumberFormat="1" applyFont="1" applyFill="1" applyBorder="1" applyAlignment="1" applyProtection="1">
      <alignment horizontal="left" vertical="center"/>
    </xf>
    <xf numFmtId="49" fontId="30" fillId="7" borderId="30" xfId="1" applyNumberFormat="1" applyFont="1" applyFill="1" applyBorder="1" applyAlignment="1" applyProtection="1">
      <alignment horizontal="left" vertical="center" wrapText="1"/>
    </xf>
  </cellXfs>
  <cellStyles count="6">
    <cellStyle name="Měna" xfId="2" builtinId="4"/>
    <cellStyle name="Měna 3" xfId="3" xr:uid="{00000000-0005-0000-0000-000001000000}"/>
    <cellStyle name="Normální" xfId="0" builtinId="0"/>
    <cellStyle name="normální 2" xfId="1" xr:uid="{00000000-0005-0000-0000-000003000000}"/>
    <cellStyle name="Normální 2 2" xfId="4" xr:uid="{00000000-0005-0000-0000-000004000000}"/>
    <cellStyle name="normální_EZS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301" t="s">
        <v>39</v>
      </c>
      <c r="B2" s="301"/>
      <c r="C2" s="301"/>
      <c r="D2" s="301"/>
      <c r="E2" s="301"/>
      <c r="F2" s="301"/>
      <c r="G2" s="301"/>
    </row>
  </sheetData>
  <sheetProtection algorithmName="SHA-512" hashValue="UGPXiW9DHbFw+a5ZzUkSA2BcOq1TTxCJmyjC4GN7/UcT8kgh6HITY+DzGeW+0nNmpwfFqJcQa/jdLgdcWQJnMQ==" saltValue="QKKKsAgN7mVWcw13/Zz+T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opLeftCell="B1" zoomScaleNormal="100" zoomScaleSheetLayoutView="75" workbookViewId="0">
      <selection activeCell="I7" sqref="I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337" t="s">
        <v>41</v>
      </c>
      <c r="C1" s="338"/>
      <c r="D1" s="338"/>
      <c r="E1" s="338"/>
      <c r="F1" s="338"/>
      <c r="G1" s="338"/>
      <c r="H1" s="338"/>
      <c r="I1" s="338"/>
      <c r="J1" s="339"/>
    </row>
    <row r="2" spans="1:15" ht="36" customHeight="1" x14ac:dyDescent="0.2">
      <c r="A2" s="2"/>
      <c r="B2" s="78" t="s">
        <v>22</v>
      </c>
      <c r="C2" s="79"/>
      <c r="D2" s="80" t="s">
        <v>48</v>
      </c>
      <c r="E2" s="343" t="s">
        <v>49</v>
      </c>
      <c r="F2" s="344"/>
      <c r="G2" s="344"/>
      <c r="H2" s="344"/>
      <c r="I2" s="344"/>
      <c r="J2" s="345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346" t="s">
        <v>44</v>
      </c>
      <c r="F3" s="347"/>
      <c r="G3" s="347"/>
      <c r="H3" s="347"/>
      <c r="I3" s="347"/>
      <c r="J3" s="348"/>
    </row>
    <row r="4" spans="1:15" ht="23.25" customHeight="1" x14ac:dyDescent="0.2">
      <c r="A4" s="76">
        <v>1408</v>
      </c>
      <c r="B4" s="83" t="s">
        <v>47</v>
      </c>
      <c r="C4" s="84"/>
      <c r="D4" s="85" t="s">
        <v>43</v>
      </c>
      <c r="E4" s="326" t="s">
        <v>44</v>
      </c>
      <c r="F4" s="327"/>
      <c r="G4" s="327"/>
      <c r="H4" s="327"/>
      <c r="I4" s="327"/>
      <c r="J4" s="328"/>
    </row>
    <row r="5" spans="1:15" ht="24" customHeight="1" x14ac:dyDescent="0.2">
      <c r="A5" s="2"/>
      <c r="B5" s="31" t="s">
        <v>42</v>
      </c>
      <c r="D5" s="331" t="s">
        <v>1028</v>
      </c>
      <c r="E5" s="332"/>
      <c r="F5" s="332"/>
      <c r="G5" s="332"/>
      <c r="H5" s="18" t="s">
        <v>40</v>
      </c>
      <c r="I5" s="86" t="s">
        <v>1030</v>
      </c>
      <c r="J5" s="8"/>
    </row>
    <row r="6" spans="1:15" ht="15.75" customHeight="1" x14ac:dyDescent="0.2">
      <c r="A6" s="2"/>
      <c r="B6" s="28"/>
      <c r="C6" s="55"/>
      <c r="D6" s="333" t="s">
        <v>1029</v>
      </c>
      <c r="E6" s="334"/>
      <c r="F6" s="334"/>
      <c r="G6" s="334"/>
      <c r="H6" s="18" t="s">
        <v>34</v>
      </c>
      <c r="I6" s="86" t="s">
        <v>1031</v>
      </c>
      <c r="J6" s="8"/>
    </row>
    <row r="7" spans="1:15" ht="15.75" customHeight="1" x14ac:dyDescent="0.2">
      <c r="A7" s="2"/>
      <c r="B7" s="29"/>
      <c r="C7" s="56"/>
      <c r="D7" s="77" t="s">
        <v>51</v>
      </c>
      <c r="E7" s="335" t="s">
        <v>50</v>
      </c>
      <c r="F7" s="336"/>
      <c r="G7" s="33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350"/>
      <c r="E11" s="350"/>
      <c r="F11" s="350"/>
      <c r="G11" s="350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325"/>
      <c r="E12" s="325"/>
      <c r="F12" s="325"/>
      <c r="G12" s="325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329"/>
      <c r="F13" s="330"/>
      <c r="G13" s="3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349"/>
      <c r="F15" s="349"/>
      <c r="G15" s="351"/>
      <c r="H15" s="351"/>
      <c r="I15" s="351" t="s">
        <v>29</v>
      </c>
      <c r="J15" s="352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314"/>
      <c r="F16" s="315"/>
      <c r="G16" s="314"/>
      <c r="H16" s="315"/>
      <c r="I16" s="314">
        <f>SUMIF(F53:F81,A16,I53:I81)+SUMIF(F53:F81,"PSU",I53:I81)</f>
        <v>0</v>
      </c>
      <c r="J16" s="316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314"/>
      <c r="F17" s="315"/>
      <c r="G17" s="314"/>
      <c r="H17" s="315"/>
      <c r="I17" s="314">
        <f>SUMIF(F53:F81,A17,I53:I81)</f>
        <v>0</v>
      </c>
      <c r="J17" s="316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314"/>
      <c r="F18" s="315"/>
      <c r="G18" s="314"/>
      <c r="H18" s="315"/>
      <c r="I18" s="314">
        <f>SUMIF(F53:F81,A18,I53:I81)</f>
        <v>0</v>
      </c>
      <c r="J18" s="316"/>
    </row>
    <row r="19" spans="1:10" ht="23.25" customHeight="1" x14ac:dyDescent="0.2">
      <c r="A19" s="142" t="s">
        <v>119</v>
      </c>
      <c r="B19" s="38" t="s">
        <v>27</v>
      </c>
      <c r="C19" s="62"/>
      <c r="D19" s="63"/>
      <c r="E19" s="314"/>
      <c r="F19" s="315"/>
      <c r="G19" s="314"/>
      <c r="H19" s="315"/>
      <c r="I19" s="314">
        <f>SUMIF(F53:F81,A19,I53:I81)</f>
        <v>0</v>
      </c>
      <c r="J19" s="316"/>
    </row>
    <row r="20" spans="1:10" ht="23.25" customHeight="1" x14ac:dyDescent="0.2">
      <c r="A20" s="142" t="s">
        <v>120</v>
      </c>
      <c r="B20" s="38" t="s">
        <v>28</v>
      </c>
      <c r="C20" s="62"/>
      <c r="D20" s="63"/>
      <c r="E20" s="314"/>
      <c r="F20" s="315"/>
      <c r="G20" s="314"/>
      <c r="H20" s="315"/>
      <c r="I20" s="314">
        <f>SUMIF(F53:F81,A20,I53:I81)</f>
        <v>0</v>
      </c>
      <c r="J20" s="316"/>
    </row>
    <row r="21" spans="1:10" ht="23.25" customHeight="1" x14ac:dyDescent="0.2">
      <c r="A21" s="2"/>
      <c r="B21" s="48" t="s">
        <v>29</v>
      </c>
      <c r="C21" s="64"/>
      <c r="D21" s="65"/>
      <c r="E21" s="317"/>
      <c r="F21" s="353"/>
      <c r="G21" s="317"/>
      <c r="H21" s="353"/>
      <c r="I21" s="317">
        <f>SUM(I16:J20)</f>
        <v>0</v>
      </c>
      <c r="J21" s="3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312">
        <f>ZakladDPHSniVypocet</f>
        <v>0</v>
      </c>
      <c r="H23" s="313"/>
      <c r="I23" s="31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310">
        <f>A23</f>
        <v>0</v>
      </c>
      <c r="H24" s="311"/>
      <c r="I24" s="31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312">
        <f>ZakladDPHZaklVypocet</f>
        <v>0</v>
      </c>
      <c r="H25" s="313"/>
      <c r="I25" s="31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340">
        <f>A25</f>
        <v>0</v>
      </c>
      <c r="H26" s="341"/>
      <c r="I26" s="34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342">
        <f>CenaCelkem-(ZakladDPHSni+DPHSni+ZakladDPHZakl+DPHZakl)</f>
        <v>0</v>
      </c>
      <c r="H27" s="342"/>
      <c r="I27" s="342"/>
      <c r="J27" s="41" t="str">
        <f t="shared" si="0"/>
        <v>CZK</v>
      </c>
    </row>
    <row r="28" spans="1:10" ht="27.75" hidden="1" customHeight="1" thickBot="1" x14ac:dyDescent="0.25">
      <c r="A28" s="2"/>
      <c r="B28" s="116" t="s">
        <v>23</v>
      </c>
      <c r="C28" s="117"/>
      <c r="D28" s="117"/>
      <c r="E28" s="118"/>
      <c r="F28" s="119"/>
      <c r="G28" s="320">
        <f>ZakladDPHSniVypocet+ZakladDPHZaklVypocet</f>
        <v>0</v>
      </c>
      <c r="H28" s="320"/>
      <c r="I28" s="320"/>
      <c r="J28" s="12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6" t="s">
        <v>35</v>
      </c>
      <c r="C29" s="121"/>
      <c r="D29" s="121"/>
      <c r="E29" s="121"/>
      <c r="F29" s="122"/>
      <c r="G29" s="319">
        <f>A27</f>
        <v>0</v>
      </c>
      <c r="H29" s="319"/>
      <c r="I29" s="319"/>
      <c r="J29" s="123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321"/>
      <c r="E34" s="322"/>
      <c r="G34" s="323"/>
      <c r="H34" s="324"/>
      <c r="I34" s="324"/>
      <c r="J34" s="25"/>
    </row>
    <row r="35" spans="1:10" ht="12.75" customHeight="1" x14ac:dyDescent="0.2">
      <c r="A35" s="2"/>
      <c r="B35" s="2"/>
      <c r="D35" s="309" t="s">
        <v>2</v>
      </c>
      <c r="E35" s="3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3" t="s">
        <v>16</v>
      </c>
      <c r="C37" s="94"/>
      <c r="D37" s="94"/>
      <c r="E37" s="94"/>
      <c r="F37" s="95"/>
      <c r="G37" s="95"/>
      <c r="H37" s="95"/>
      <c r="I37" s="95"/>
      <c r="J37" s="96"/>
    </row>
    <row r="38" spans="1:10" ht="25.5" hidden="1" customHeight="1" x14ac:dyDescent="0.2">
      <c r="A38" s="92" t="s">
        <v>37</v>
      </c>
      <c r="B38" s="97" t="s">
        <v>17</v>
      </c>
      <c r="C38" s="98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52</v>
      </c>
      <c r="C39" s="304"/>
      <c r="D39" s="304"/>
      <c r="E39" s="304"/>
      <c r="F39" s="103">
        <f>'SO 01 1_2022 Pol'!AE912</f>
        <v>0</v>
      </c>
      <c r="G39" s="104">
        <f>'SO 01 1_2022 Pol'!AF912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/>
      <c r="C40" s="305" t="s">
        <v>53</v>
      </c>
      <c r="D40" s="305"/>
      <c r="E40" s="305"/>
      <c r="F40" s="108"/>
      <c r="G40" s="109"/>
      <c r="H40" s="109">
        <f>(F40*SazbaDPH1/100)+(G40*SazbaDPH2/100)</f>
        <v>0</v>
      </c>
      <c r="I40" s="109"/>
      <c r="J40" s="110"/>
    </row>
    <row r="41" spans="1:10" ht="25.5" hidden="1" customHeight="1" x14ac:dyDescent="0.2">
      <c r="A41" s="92">
        <v>2</v>
      </c>
      <c r="B41" s="107" t="s">
        <v>45</v>
      </c>
      <c r="C41" s="305" t="s">
        <v>44</v>
      </c>
      <c r="D41" s="305"/>
      <c r="E41" s="305"/>
      <c r="F41" s="108">
        <f>'SO 01 1_2022 Pol'!AE912</f>
        <v>0</v>
      </c>
      <c r="G41" s="109">
        <f>'SO 01 1_2022 Pol'!AF912</f>
        <v>0</v>
      </c>
      <c r="H41" s="109">
        <f>(F41*SazbaDPH1/100)+(G41*SazbaDPH2/100)</f>
        <v>0</v>
      </c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2">
        <v>3</v>
      </c>
      <c r="B42" s="111" t="s">
        <v>43</v>
      </c>
      <c r="C42" s="304" t="s">
        <v>44</v>
      </c>
      <c r="D42" s="304"/>
      <c r="E42" s="304"/>
      <c r="F42" s="112">
        <f>'SO 01 1_2022 Pol'!AE912</f>
        <v>0</v>
      </c>
      <c r="G42" s="105">
        <f>'SO 01 1_2022 Pol'!AF912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hidden="1" customHeight="1" x14ac:dyDescent="0.2">
      <c r="A43" s="92"/>
      <c r="B43" s="306" t="s">
        <v>54</v>
      </c>
      <c r="C43" s="307"/>
      <c r="D43" s="307"/>
      <c r="E43" s="308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50" spans="1:10" ht="15.75" x14ac:dyDescent="0.25">
      <c r="B50" s="124" t="s">
        <v>62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63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64</v>
      </c>
      <c r="C53" s="302" t="s">
        <v>65</v>
      </c>
      <c r="D53" s="303"/>
      <c r="E53" s="303"/>
      <c r="F53" s="138" t="s">
        <v>24</v>
      </c>
      <c r="G53" s="139"/>
      <c r="H53" s="139"/>
      <c r="I53" s="139">
        <f>'SO 01 1_2022 Pol'!G8</f>
        <v>0</v>
      </c>
      <c r="J53" s="136" t="str">
        <f>IF(I82=0,"",I53/I82*100)</f>
        <v/>
      </c>
    </row>
    <row r="54" spans="1:10" ht="36.75" customHeight="1" x14ac:dyDescent="0.2">
      <c r="A54" s="127"/>
      <c r="B54" s="132" t="s">
        <v>66</v>
      </c>
      <c r="C54" s="302" t="s">
        <v>67</v>
      </c>
      <c r="D54" s="303"/>
      <c r="E54" s="303"/>
      <c r="F54" s="138" t="s">
        <v>24</v>
      </c>
      <c r="G54" s="139"/>
      <c r="H54" s="139"/>
      <c r="I54" s="139">
        <f>'SO 01 1_2022 Pol'!G44</f>
        <v>0</v>
      </c>
      <c r="J54" s="136" t="str">
        <f>IF(I82=0,"",I54/I82*100)</f>
        <v/>
      </c>
    </row>
    <row r="55" spans="1:10" ht="36.75" customHeight="1" x14ac:dyDescent="0.2">
      <c r="A55" s="127"/>
      <c r="B55" s="132" t="s">
        <v>68</v>
      </c>
      <c r="C55" s="302" t="s">
        <v>69</v>
      </c>
      <c r="D55" s="303"/>
      <c r="E55" s="303"/>
      <c r="F55" s="138" t="s">
        <v>24</v>
      </c>
      <c r="G55" s="139"/>
      <c r="H55" s="139"/>
      <c r="I55" s="139">
        <f>'SO 01 1_2022 Pol'!G87</f>
        <v>0</v>
      </c>
      <c r="J55" s="136" t="str">
        <f>IF(I82=0,"",I55/I82*100)</f>
        <v/>
      </c>
    </row>
    <row r="56" spans="1:10" ht="36.75" customHeight="1" x14ac:dyDescent="0.2">
      <c r="A56" s="127"/>
      <c r="B56" s="132" t="s">
        <v>70</v>
      </c>
      <c r="C56" s="302" t="s">
        <v>71</v>
      </c>
      <c r="D56" s="303"/>
      <c r="E56" s="303"/>
      <c r="F56" s="138" t="s">
        <v>24</v>
      </c>
      <c r="G56" s="139"/>
      <c r="H56" s="139"/>
      <c r="I56" s="139">
        <f>'SO 01 1_2022 Pol'!G96</f>
        <v>0</v>
      </c>
      <c r="J56" s="136" t="str">
        <f>IF(I82=0,"",I56/I82*100)</f>
        <v/>
      </c>
    </row>
    <row r="57" spans="1:10" ht="36.75" customHeight="1" x14ac:dyDescent="0.2">
      <c r="A57" s="127"/>
      <c r="B57" s="132" t="s">
        <v>72</v>
      </c>
      <c r="C57" s="302" t="s">
        <v>73</v>
      </c>
      <c r="D57" s="303"/>
      <c r="E57" s="303"/>
      <c r="F57" s="138" t="s">
        <v>24</v>
      </c>
      <c r="G57" s="139"/>
      <c r="H57" s="139"/>
      <c r="I57" s="139">
        <f>'SO 01 1_2022 Pol'!G99</f>
        <v>0</v>
      </c>
      <c r="J57" s="136" t="str">
        <f>IF(I82=0,"",I57/I82*100)</f>
        <v/>
      </c>
    </row>
    <row r="58" spans="1:10" ht="36.75" customHeight="1" x14ac:dyDescent="0.2">
      <c r="A58" s="127"/>
      <c r="B58" s="132" t="s">
        <v>74</v>
      </c>
      <c r="C58" s="302" t="s">
        <v>75</v>
      </c>
      <c r="D58" s="303"/>
      <c r="E58" s="303"/>
      <c r="F58" s="138" t="s">
        <v>24</v>
      </c>
      <c r="G58" s="139"/>
      <c r="H58" s="139"/>
      <c r="I58" s="139">
        <f>'SO 01 1_2022 Pol'!G109</f>
        <v>0</v>
      </c>
      <c r="J58" s="136" t="str">
        <f>IF(I82=0,"",I58/I82*100)</f>
        <v/>
      </c>
    </row>
    <row r="59" spans="1:10" ht="36.75" customHeight="1" x14ac:dyDescent="0.2">
      <c r="A59" s="127"/>
      <c r="B59" s="132" t="s">
        <v>76</v>
      </c>
      <c r="C59" s="302" t="s">
        <v>77</v>
      </c>
      <c r="D59" s="303"/>
      <c r="E59" s="303"/>
      <c r="F59" s="138" t="s">
        <v>24</v>
      </c>
      <c r="G59" s="139"/>
      <c r="H59" s="139"/>
      <c r="I59" s="139">
        <f>'SO 01 1_2022 Pol'!G114</f>
        <v>0</v>
      </c>
      <c r="J59" s="136" t="str">
        <f>IF(I82=0,"",I59/I82*100)</f>
        <v/>
      </c>
    </row>
    <row r="60" spans="1:10" ht="36.75" customHeight="1" x14ac:dyDescent="0.2">
      <c r="A60" s="127"/>
      <c r="B60" s="132" t="s">
        <v>78</v>
      </c>
      <c r="C60" s="302" t="s">
        <v>79</v>
      </c>
      <c r="D60" s="303"/>
      <c r="E60" s="303"/>
      <c r="F60" s="138" t="s">
        <v>24</v>
      </c>
      <c r="G60" s="139"/>
      <c r="H60" s="139"/>
      <c r="I60" s="139">
        <f>'SO 01 1_2022 Pol'!G117</f>
        <v>0</v>
      </c>
      <c r="J60" s="136" t="str">
        <f>IF(I82=0,"",I60/I82*100)</f>
        <v/>
      </c>
    </row>
    <row r="61" spans="1:10" ht="36.75" customHeight="1" x14ac:dyDescent="0.2">
      <c r="A61" s="127"/>
      <c r="B61" s="132" t="s">
        <v>80</v>
      </c>
      <c r="C61" s="302" t="s">
        <v>81</v>
      </c>
      <c r="D61" s="303"/>
      <c r="E61" s="303"/>
      <c r="F61" s="138" t="s">
        <v>24</v>
      </c>
      <c r="G61" s="139"/>
      <c r="H61" s="139"/>
      <c r="I61" s="139">
        <f>'SO 01 1_2022 Pol'!G156</f>
        <v>0</v>
      </c>
      <c r="J61" s="136" t="str">
        <f>IF(I82=0,"",I61/I82*100)</f>
        <v/>
      </c>
    </row>
    <row r="62" spans="1:10" ht="36.75" customHeight="1" x14ac:dyDescent="0.2">
      <c r="A62" s="127"/>
      <c r="B62" s="132" t="s">
        <v>82</v>
      </c>
      <c r="C62" s="302" t="s">
        <v>83</v>
      </c>
      <c r="D62" s="303"/>
      <c r="E62" s="303"/>
      <c r="F62" s="138" t="s">
        <v>24</v>
      </c>
      <c r="G62" s="139"/>
      <c r="H62" s="139"/>
      <c r="I62" s="139">
        <f>'SO 01 1_2022 Pol'!G160</f>
        <v>0</v>
      </c>
      <c r="J62" s="136" t="str">
        <f>IF(I82=0,"",I62/I82*100)</f>
        <v/>
      </c>
    </row>
    <row r="63" spans="1:10" ht="36.75" customHeight="1" x14ac:dyDescent="0.2">
      <c r="A63" s="127"/>
      <c r="B63" s="132" t="s">
        <v>84</v>
      </c>
      <c r="C63" s="302" t="s">
        <v>85</v>
      </c>
      <c r="D63" s="303"/>
      <c r="E63" s="303"/>
      <c r="F63" s="138" t="s">
        <v>24</v>
      </c>
      <c r="G63" s="139"/>
      <c r="H63" s="139"/>
      <c r="I63" s="139">
        <f>'SO 01 1_2022 Pol'!G170</f>
        <v>0</v>
      </c>
      <c r="J63" s="136" t="str">
        <f>IF(I82=0,"",I63/I82*100)</f>
        <v/>
      </c>
    </row>
    <row r="64" spans="1:10" ht="36.75" customHeight="1" x14ac:dyDescent="0.2">
      <c r="A64" s="127"/>
      <c r="B64" s="132" t="s">
        <v>86</v>
      </c>
      <c r="C64" s="302" t="s">
        <v>87</v>
      </c>
      <c r="D64" s="303"/>
      <c r="E64" s="303"/>
      <c r="F64" s="138" t="s">
        <v>24</v>
      </c>
      <c r="G64" s="139"/>
      <c r="H64" s="139"/>
      <c r="I64" s="139">
        <f>'SO 01 1_2022 Pol'!G177</f>
        <v>0</v>
      </c>
      <c r="J64" s="136" t="str">
        <f>IF(I82=0,"",I64/I82*100)</f>
        <v/>
      </c>
    </row>
    <row r="65" spans="1:10" ht="36.75" customHeight="1" x14ac:dyDescent="0.2">
      <c r="A65" s="127"/>
      <c r="B65" s="132" t="s">
        <v>88</v>
      </c>
      <c r="C65" s="302" t="s">
        <v>89</v>
      </c>
      <c r="D65" s="303"/>
      <c r="E65" s="303"/>
      <c r="F65" s="138" t="s">
        <v>24</v>
      </c>
      <c r="G65" s="139"/>
      <c r="H65" s="139"/>
      <c r="I65" s="139">
        <f>'SO 01 1_2022 Pol'!G196</f>
        <v>0</v>
      </c>
      <c r="J65" s="136" t="str">
        <f>IF(I82=0,"",I65/I82*100)</f>
        <v/>
      </c>
    </row>
    <row r="66" spans="1:10" ht="36.75" customHeight="1" x14ac:dyDescent="0.2">
      <c r="A66" s="127"/>
      <c r="B66" s="132" t="s">
        <v>90</v>
      </c>
      <c r="C66" s="302" t="s">
        <v>91</v>
      </c>
      <c r="D66" s="303"/>
      <c r="E66" s="303"/>
      <c r="F66" s="138" t="s">
        <v>24</v>
      </c>
      <c r="G66" s="139"/>
      <c r="H66" s="139"/>
      <c r="I66" s="139">
        <f>'SO 01 1_2022 Pol'!G200</f>
        <v>0</v>
      </c>
      <c r="J66" s="136" t="str">
        <f>IF(I82=0,"",I66/I82*100)</f>
        <v/>
      </c>
    </row>
    <row r="67" spans="1:10" ht="36.75" customHeight="1" x14ac:dyDescent="0.2">
      <c r="A67" s="127"/>
      <c r="B67" s="132" t="s">
        <v>92</v>
      </c>
      <c r="C67" s="302" t="s">
        <v>93</v>
      </c>
      <c r="D67" s="303"/>
      <c r="E67" s="303"/>
      <c r="F67" s="138" t="s">
        <v>24</v>
      </c>
      <c r="G67" s="139"/>
      <c r="H67" s="139"/>
      <c r="I67" s="139">
        <f>'SO 01 1_2022 Pol'!G215</f>
        <v>0</v>
      </c>
      <c r="J67" s="136" t="str">
        <f>IF(I82=0,"",I67/I82*100)</f>
        <v/>
      </c>
    </row>
    <row r="68" spans="1:10" ht="36.75" customHeight="1" x14ac:dyDescent="0.2">
      <c r="A68" s="127"/>
      <c r="B68" s="132" t="s">
        <v>94</v>
      </c>
      <c r="C68" s="302" t="s">
        <v>95</v>
      </c>
      <c r="D68" s="303"/>
      <c r="E68" s="303"/>
      <c r="F68" s="138" t="s">
        <v>25</v>
      </c>
      <c r="G68" s="139"/>
      <c r="H68" s="139"/>
      <c r="I68" s="139">
        <f>'SO 01 1_2022 Pol'!G217</f>
        <v>0</v>
      </c>
      <c r="J68" s="136" t="str">
        <f>IF(I82=0,"",I68/I82*100)</f>
        <v/>
      </c>
    </row>
    <row r="69" spans="1:10" ht="36.75" customHeight="1" x14ac:dyDescent="0.2">
      <c r="A69" s="127"/>
      <c r="B69" s="132" t="s">
        <v>96</v>
      </c>
      <c r="C69" s="302" t="s">
        <v>97</v>
      </c>
      <c r="D69" s="303"/>
      <c r="E69" s="303"/>
      <c r="F69" s="138" t="s">
        <v>25</v>
      </c>
      <c r="G69" s="139"/>
      <c r="H69" s="139"/>
      <c r="I69" s="139">
        <f>'SO 01 1_2022 Pol'!G230</f>
        <v>0</v>
      </c>
      <c r="J69" s="136" t="str">
        <f>IF(I82=0,"",I69/I82*100)</f>
        <v/>
      </c>
    </row>
    <row r="70" spans="1:10" ht="36.75" customHeight="1" x14ac:dyDescent="0.2">
      <c r="A70" s="127"/>
      <c r="B70" s="132" t="s">
        <v>98</v>
      </c>
      <c r="C70" s="302" t="s">
        <v>99</v>
      </c>
      <c r="D70" s="303"/>
      <c r="E70" s="303"/>
      <c r="F70" s="138" t="s">
        <v>25</v>
      </c>
      <c r="G70" s="139"/>
      <c r="H70" s="139"/>
      <c r="I70" s="139">
        <f>'SO 01 1_2022 Pol'!G301</f>
        <v>0</v>
      </c>
      <c r="J70" s="136" t="str">
        <f>IF(I82=0,"",I70/I82*100)</f>
        <v/>
      </c>
    </row>
    <row r="71" spans="1:10" ht="36.75" customHeight="1" x14ac:dyDescent="0.2">
      <c r="A71" s="127"/>
      <c r="B71" s="132" t="s">
        <v>100</v>
      </c>
      <c r="C71" s="302" t="s">
        <v>101</v>
      </c>
      <c r="D71" s="303"/>
      <c r="E71" s="303"/>
      <c r="F71" s="138" t="s">
        <v>25</v>
      </c>
      <c r="G71" s="139"/>
      <c r="H71" s="139"/>
      <c r="I71" s="139">
        <f>'SO 01 1_2022 Pol'!G303</f>
        <v>0</v>
      </c>
      <c r="J71" s="136" t="str">
        <f>IF(I82=0,"",I71/I82*100)</f>
        <v/>
      </c>
    </row>
    <row r="72" spans="1:10" ht="36.75" customHeight="1" x14ac:dyDescent="0.2">
      <c r="A72" s="127"/>
      <c r="B72" s="132" t="s">
        <v>102</v>
      </c>
      <c r="C72" s="302" t="s">
        <v>103</v>
      </c>
      <c r="D72" s="303"/>
      <c r="E72" s="303"/>
      <c r="F72" s="138" t="s">
        <v>25</v>
      </c>
      <c r="G72" s="139"/>
      <c r="H72" s="139"/>
      <c r="I72" s="139">
        <f>'SO 01 1_2022 Pol'!G584</f>
        <v>0</v>
      </c>
      <c r="J72" s="136" t="str">
        <f>IF(I82=0,"",I72/I82*100)</f>
        <v/>
      </c>
    </row>
    <row r="73" spans="1:10" ht="36.75" customHeight="1" x14ac:dyDescent="0.2">
      <c r="A73" s="127"/>
      <c r="B73" s="132" t="s">
        <v>104</v>
      </c>
      <c r="C73" s="302" t="s">
        <v>105</v>
      </c>
      <c r="D73" s="303"/>
      <c r="E73" s="303"/>
      <c r="F73" s="138" t="s">
        <v>25</v>
      </c>
      <c r="G73" s="139"/>
      <c r="H73" s="139"/>
      <c r="I73" s="139">
        <f>'SO 01 1_2022 Pol'!G620</f>
        <v>0</v>
      </c>
      <c r="J73" s="136" t="str">
        <f>IF(I82=0,"",I73/I82*100)</f>
        <v/>
      </c>
    </row>
    <row r="74" spans="1:10" ht="36.75" customHeight="1" x14ac:dyDescent="0.2">
      <c r="A74" s="127"/>
      <c r="B74" s="132" t="s">
        <v>106</v>
      </c>
      <c r="C74" s="302" t="s">
        <v>107</v>
      </c>
      <c r="D74" s="303"/>
      <c r="E74" s="303"/>
      <c r="F74" s="138" t="s">
        <v>25</v>
      </c>
      <c r="G74" s="139"/>
      <c r="H74" s="139"/>
      <c r="I74" s="139">
        <f>'SO 01 1_2022 Pol'!G663</f>
        <v>0</v>
      </c>
      <c r="J74" s="136" t="str">
        <f>IF(I82=0,"",I74/I82*100)</f>
        <v/>
      </c>
    </row>
    <row r="75" spans="1:10" ht="36.75" customHeight="1" x14ac:dyDescent="0.2">
      <c r="A75" s="127"/>
      <c r="B75" s="132" t="s">
        <v>108</v>
      </c>
      <c r="C75" s="302" t="s">
        <v>109</v>
      </c>
      <c r="D75" s="303"/>
      <c r="E75" s="303"/>
      <c r="F75" s="138" t="s">
        <v>25</v>
      </c>
      <c r="G75" s="139"/>
      <c r="H75" s="139"/>
      <c r="I75" s="139">
        <f>'SO 01 1_2022 Pol'!G786</f>
        <v>0</v>
      </c>
      <c r="J75" s="136" t="str">
        <f>IF(I82=0,"",I75/I82*100)</f>
        <v/>
      </c>
    </row>
    <row r="76" spans="1:10" ht="36.75" customHeight="1" x14ac:dyDescent="0.2">
      <c r="A76" s="127"/>
      <c r="B76" s="132" t="s">
        <v>110</v>
      </c>
      <c r="C76" s="302" t="s">
        <v>111</v>
      </c>
      <c r="D76" s="303"/>
      <c r="E76" s="303"/>
      <c r="F76" s="138" t="s">
        <v>25</v>
      </c>
      <c r="G76" s="139"/>
      <c r="H76" s="139"/>
      <c r="I76" s="139">
        <f>'SO 01 1_2022 Pol'!G793</f>
        <v>0</v>
      </c>
      <c r="J76" s="136" t="str">
        <f>IF(I82=0,"",I76/I82*100)</f>
        <v/>
      </c>
    </row>
    <row r="77" spans="1:10" ht="36.75" customHeight="1" x14ac:dyDescent="0.2">
      <c r="A77" s="127"/>
      <c r="B77" s="132" t="s">
        <v>112</v>
      </c>
      <c r="C77" s="302" t="s">
        <v>113</v>
      </c>
      <c r="D77" s="303"/>
      <c r="E77" s="303"/>
      <c r="F77" s="138" t="s">
        <v>25</v>
      </c>
      <c r="G77" s="139"/>
      <c r="H77" s="139"/>
      <c r="I77" s="139">
        <f>'SO 01 1_2022 Pol'!G850</f>
        <v>0</v>
      </c>
      <c r="J77" s="136" t="str">
        <f>IF(I82=0,"",I77/I82*100)</f>
        <v/>
      </c>
    </row>
    <row r="78" spans="1:10" ht="36.75" customHeight="1" x14ac:dyDescent="0.2">
      <c r="A78" s="127"/>
      <c r="B78" s="132" t="s">
        <v>114</v>
      </c>
      <c r="C78" s="302" t="s">
        <v>115</v>
      </c>
      <c r="D78" s="303"/>
      <c r="E78" s="303"/>
      <c r="F78" s="138" t="s">
        <v>26</v>
      </c>
      <c r="G78" s="139"/>
      <c r="H78" s="139"/>
      <c r="I78" s="139">
        <f>'SO 01 1_2022 Pol'!G888</f>
        <v>0</v>
      </c>
      <c r="J78" s="136" t="str">
        <f>IF(I82=0,"",I78/I82*100)</f>
        <v/>
      </c>
    </row>
    <row r="79" spans="1:10" ht="36.75" customHeight="1" x14ac:dyDescent="0.2">
      <c r="A79" s="127"/>
      <c r="B79" s="132" t="s">
        <v>116</v>
      </c>
      <c r="C79" s="302" t="s">
        <v>117</v>
      </c>
      <c r="D79" s="303"/>
      <c r="E79" s="303"/>
      <c r="F79" s="138" t="s">
        <v>118</v>
      </c>
      <c r="G79" s="139"/>
      <c r="H79" s="139"/>
      <c r="I79" s="139">
        <f>'SO 01 1_2022 Pol'!G890</f>
        <v>0</v>
      </c>
      <c r="J79" s="136" t="str">
        <f>IF(I82=0,"",I79/I82*100)</f>
        <v/>
      </c>
    </row>
    <row r="80" spans="1:10" ht="36.75" customHeight="1" x14ac:dyDescent="0.2">
      <c r="A80" s="127"/>
      <c r="B80" s="132" t="s">
        <v>119</v>
      </c>
      <c r="C80" s="302" t="s">
        <v>27</v>
      </c>
      <c r="D80" s="303"/>
      <c r="E80" s="303"/>
      <c r="F80" s="138" t="s">
        <v>119</v>
      </c>
      <c r="G80" s="139"/>
      <c r="H80" s="139"/>
      <c r="I80" s="139">
        <f>'SO 01 1_2022 Pol'!G898</f>
        <v>0</v>
      </c>
      <c r="J80" s="136" t="str">
        <f>IF(I82=0,"",I80/I82*100)</f>
        <v/>
      </c>
    </row>
    <row r="81" spans="1:10" ht="36.75" customHeight="1" x14ac:dyDescent="0.2">
      <c r="A81" s="127"/>
      <c r="B81" s="132" t="s">
        <v>120</v>
      </c>
      <c r="C81" s="302" t="s">
        <v>28</v>
      </c>
      <c r="D81" s="303"/>
      <c r="E81" s="303"/>
      <c r="F81" s="138" t="s">
        <v>120</v>
      </c>
      <c r="G81" s="139"/>
      <c r="H81" s="139"/>
      <c r="I81" s="139">
        <f>'SO 01 1_2022 Pol'!G906</f>
        <v>0</v>
      </c>
      <c r="J81" s="136" t="str">
        <f>IF(I82=0,"",I81/I82*100)</f>
        <v/>
      </c>
    </row>
    <row r="82" spans="1:10" ht="25.5" customHeight="1" x14ac:dyDescent="0.2">
      <c r="A82" s="128"/>
      <c r="B82" s="133" t="s">
        <v>1</v>
      </c>
      <c r="C82" s="134"/>
      <c r="D82" s="135"/>
      <c r="E82" s="135"/>
      <c r="F82" s="140"/>
      <c r="G82" s="141"/>
      <c r="H82" s="141"/>
      <c r="I82" s="141">
        <f>SUM(I53:I81)</f>
        <v>0</v>
      </c>
      <c r="J82" s="137">
        <f>SUM(J53:J81)</f>
        <v>0</v>
      </c>
    </row>
    <row r="83" spans="1:10" x14ac:dyDescent="0.2">
      <c r="F83" s="90"/>
      <c r="G83" s="90"/>
      <c r="H83" s="90"/>
      <c r="I83" s="90"/>
      <c r="J83" s="91"/>
    </row>
    <row r="84" spans="1:10" x14ac:dyDescent="0.2">
      <c r="F84" s="90"/>
      <c r="G84" s="90"/>
      <c r="H84" s="90"/>
      <c r="I84" s="90"/>
      <c r="J84" s="91"/>
    </row>
    <row r="85" spans="1:10" x14ac:dyDescent="0.2">
      <c r="F85" s="90"/>
      <c r="G85" s="90"/>
      <c r="H85" s="90"/>
      <c r="I85" s="90"/>
      <c r="J85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8:E78"/>
    <mergeCell ref="C79:E79"/>
    <mergeCell ref="C80:E80"/>
    <mergeCell ref="C81:E81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54" t="s">
        <v>6</v>
      </c>
      <c r="B1" s="354"/>
      <c r="C1" s="355"/>
      <c r="D1" s="354"/>
      <c r="E1" s="354"/>
      <c r="F1" s="354"/>
      <c r="G1" s="354"/>
    </row>
    <row r="2" spans="1:7" ht="24.95" customHeight="1" x14ac:dyDescent="0.2">
      <c r="A2" s="50" t="s">
        <v>7</v>
      </c>
      <c r="B2" s="49"/>
      <c r="C2" s="356"/>
      <c r="D2" s="356"/>
      <c r="E2" s="356"/>
      <c r="F2" s="356"/>
      <c r="G2" s="357"/>
    </row>
    <row r="3" spans="1:7" ht="24.95" customHeight="1" x14ac:dyDescent="0.2">
      <c r="A3" s="50" t="s">
        <v>8</v>
      </c>
      <c r="B3" s="49"/>
      <c r="C3" s="356"/>
      <c r="D3" s="356"/>
      <c r="E3" s="356"/>
      <c r="F3" s="356"/>
      <c r="G3" s="357"/>
    </row>
    <row r="4" spans="1:7" ht="24.95" customHeight="1" x14ac:dyDescent="0.2">
      <c r="A4" s="50" t="s">
        <v>9</v>
      </c>
      <c r="B4" s="49"/>
      <c r="C4" s="356"/>
      <c r="D4" s="356"/>
      <c r="E4" s="356"/>
      <c r="F4" s="356"/>
      <c r="G4" s="357"/>
    </row>
    <row r="5" spans="1:7" x14ac:dyDescent="0.2">
      <c r="B5" s="4"/>
      <c r="C5" s="5"/>
      <c r="D5" s="6"/>
    </row>
  </sheetData>
  <sheetProtection algorithmName="SHA-512" hashValue="Axv9V9fJMDVXxZciSf8dwvABT2WgnIWfwPNGh8ta5K+DjDXOP398P8YI0KCkap3y9w3gvGwE3MA0SUssAS0DKQ==" saltValue="g05SP/GQSb3cAdHd2mwg6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A29" sqref="AA29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66" t="s">
        <v>121</v>
      </c>
      <c r="B1" s="366"/>
      <c r="C1" s="366"/>
      <c r="D1" s="366"/>
      <c r="E1" s="366"/>
      <c r="F1" s="366"/>
      <c r="G1" s="366"/>
      <c r="AG1" t="s">
        <v>122</v>
      </c>
    </row>
    <row r="2" spans="1:60" ht="24.95" customHeight="1" x14ac:dyDescent="0.2">
      <c r="A2" s="143" t="s">
        <v>7</v>
      </c>
      <c r="B2" s="49" t="s">
        <v>48</v>
      </c>
      <c r="C2" s="367" t="s">
        <v>49</v>
      </c>
      <c r="D2" s="368"/>
      <c r="E2" s="368"/>
      <c r="F2" s="368"/>
      <c r="G2" s="369"/>
      <c r="AG2" t="s">
        <v>123</v>
      </c>
    </row>
    <row r="3" spans="1:60" ht="24.95" customHeight="1" x14ac:dyDescent="0.2">
      <c r="A3" s="143" t="s">
        <v>8</v>
      </c>
      <c r="B3" s="49" t="s">
        <v>45</v>
      </c>
      <c r="C3" s="367" t="s">
        <v>44</v>
      </c>
      <c r="D3" s="368"/>
      <c r="E3" s="368"/>
      <c r="F3" s="368"/>
      <c r="G3" s="369"/>
      <c r="AC3" s="125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43</v>
      </c>
      <c r="C4" s="370" t="s">
        <v>44</v>
      </c>
      <c r="D4" s="371"/>
      <c r="E4" s="371"/>
      <c r="F4" s="371"/>
      <c r="G4" s="372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9" t="s">
        <v>147</v>
      </c>
      <c r="B8" s="170" t="s">
        <v>64</v>
      </c>
      <c r="C8" s="191" t="s">
        <v>65</v>
      </c>
      <c r="D8" s="171"/>
      <c r="E8" s="172"/>
      <c r="F8" s="173"/>
      <c r="G8" s="173">
        <f>SUMIF(AG9:AG43,"&lt;&gt;NOR",G9:G43)</f>
        <v>0</v>
      </c>
      <c r="H8" s="173"/>
      <c r="I8" s="173">
        <f>SUM(I9:I43)</f>
        <v>0</v>
      </c>
      <c r="J8" s="173"/>
      <c r="K8" s="173">
        <f>SUM(K9:K43)</f>
        <v>0</v>
      </c>
      <c r="L8" s="173"/>
      <c r="M8" s="173">
        <f>SUM(M9:M43)</f>
        <v>0</v>
      </c>
      <c r="N8" s="172"/>
      <c r="O8" s="172">
        <f>SUM(O9:O43)</f>
        <v>0</v>
      </c>
      <c r="P8" s="172"/>
      <c r="Q8" s="172">
        <f>SUM(Q9:Q43)</f>
        <v>0</v>
      </c>
      <c r="R8" s="173"/>
      <c r="S8" s="173"/>
      <c r="T8" s="174"/>
      <c r="U8" s="168"/>
      <c r="V8" s="168">
        <f>SUM(V9:V43)</f>
        <v>263.36</v>
      </c>
      <c r="W8" s="168"/>
      <c r="X8" s="168"/>
      <c r="AG8" t="s">
        <v>148</v>
      </c>
    </row>
    <row r="9" spans="1:60" outlineLevel="1" x14ac:dyDescent="0.2">
      <c r="A9" s="176">
        <v>1</v>
      </c>
      <c r="B9" s="177" t="s">
        <v>149</v>
      </c>
      <c r="C9" s="192" t="s">
        <v>150</v>
      </c>
      <c r="D9" s="178" t="s">
        <v>151</v>
      </c>
      <c r="E9" s="179">
        <v>39.103679999999997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 t="s">
        <v>152</v>
      </c>
      <c r="S9" s="181" t="s">
        <v>153</v>
      </c>
      <c r="T9" s="182" t="s">
        <v>153</v>
      </c>
      <c r="U9" s="161">
        <v>4.6550000000000002</v>
      </c>
      <c r="V9" s="161">
        <f>ROUND(E9*U9,2)</f>
        <v>182.03</v>
      </c>
      <c r="W9" s="161"/>
      <c r="X9" s="161" t="s">
        <v>154</v>
      </c>
      <c r="Y9" s="151"/>
      <c r="Z9" s="151"/>
      <c r="AA9" s="151"/>
      <c r="AB9" s="151"/>
      <c r="AC9" s="151"/>
      <c r="AD9" s="151"/>
      <c r="AE9" s="151"/>
      <c r="AF9" s="151"/>
      <c r="AG9" s="151" t="s">
        <v>155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360" t="s">
        <v>156</v>
      </c>
      <c r="D10" s="361"/>
      <c r="E10" s="361"/>
      <c r="F10" s="361"/>
      <c r="G10" s="3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157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3" t="s">
        <v>158</v>
      </c>
      <c r="D11" s="162"/>
      <c r="E11" s="163">
        <v>0.70509999999999995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159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3" t="s">
        <v>160</v>
      </c>
      <c r="D12" s="162"/>
      <c r="E12" s="163">
        <v>1.768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159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3" t="s">
        <v>161</v>
      </c>
      <c r="D13" s="162"/>
      <c r="E13" s="163">
        <v>0.21249999999999999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159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3" t="s">
        <v>162</v>
      </c>
      <c r="D14" s="162"/>
      <c r="E14" s="163">
        <v>0.40799999999999997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159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3" t="s">
        <v>163</v>
      </c>
      <c r="D15" s="162"/>
      <c r="E15" s="163">
        <v>0.87719999999999998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159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3" t="s">
        <v>164</v>
      </c>
      <c r="D16" s="162"/>
      <c r="E16" s="163">
        <v>3.63375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159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4" t="s">
        <v>165</v>
      </c>
      <c r="D17" s="164"/>
      <c r="E17" s="165">
        <v>7.6045499999999997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159</v>
      </c>
      <c r="AH17" s="151">
        <v>1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3" t="s">
        <v>166</v>
      </c>
      <c r="D18" s="162"/>
      <c r="E18" s="163">
        <v>19.579000000000001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159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3" t="s">
        <v>167</v>
      </c>
      <c r="D19" s="162"/>
      <c r="E19" s="163">
        <v>3.8841299999999999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159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3" t="s">
        <v>168</v>
      </c>
      <c r="D20" s="162"/>
      <c r="E20" s="163">
        <v>8.0359999999999996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159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6">
        <v>2</v>
      </c>
      <c r="B21" s="177" t="s">
        <v>169</v>
      </c>
      <c r="C21" s="192" t="s">
        <v>170</v>
      </c>
      <c r="D21" s="178" t="s">
        <v>151</v>
      </c>
      <c r="E21" s="179">
        <v>39.103679999999997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 t="s">
        <v>152</v>
      </c>
      <c r="S21" s="181" t="s">
        <v>153</v>
      </c>
      <c r="T21" s="182" t="s">
        <v>153</v>
      </c>
      <c r="U21" s="161">
        <v>0.66800000000000004</v>
      </c>
      <c r="V21" s="161">
        <f>ROUND(E21*U21,2)</f>
        <v>26.12</v>
      </c>
      <c r="W21" s="161"/>
      <c r="X21" s="161" t="s">
        <v>154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360" t="s">
        <v>171</v>
      </c>
      <c r="D22" s="361"/>
      <c r="E22" s="361"/>
      <c r="F22" s="361"/>
      <c r="G22" s="3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1"/>
      <c r="Z22" s="151"/>
      <c r="AA22" s="151"/>
      <c r="AB22" s="151"/>
      <c r="AC22" s="151"/>
      <c r="AD22" s="151"/>
      <c r="AE22" s="151"/>
      <c r="AF22" s="151"/>
      <c r="AG22" s="151" t="s">
        <v>157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6">
        <v>3</v>
      </c>
      <c r="B23" s="177" t="s">
        <v>172</v>
      </c>
      <c r="C23" s="192" t="s">
        <v>173</v>
      </c>
      <c r="D23" s="178" t="s">
        <v>151</v>
      </c>
      <c r="E23" s="179">
        <v>78.207340000000002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 t="s">
        <v>152</v>
      </c>
      <c r="S23" s="181" t="s">
        <v>153</v>
      </c>
      <c r="T23" s="182" t="s">
        <v>153</v>
      </c>
      <c r="U23" s="161">
        <v>0.59099999999999997</v>
      </c>
      <c r="V23" s="161">
        <f>ROUND(E23*U23,2)</f>
        <v>46.22</v>
      </c>
      <c r="W23" s="161"/>
      <c r="X23" s="161" t="s">
        <v>154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360" t="s">
        <v>171</v>
      </c>
      <c r="D24" s="361"/>
      <c r="E24" s="361"/>
      <c r="F24" s="361"/>
      <c r="G24" s="3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157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5" t="s">
        <v>174</v>
      </c>
      <c r="D25" s="166"/>
      <c r="E25" s="167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51"/>
      <c r="Z25" s="151"/>
      <c r="AA25" s="151"/>
      <c r="AB25" s="151"/>
      <c r="AC25" s="151"/>
      <c r="AD25" s="151"/>
      <c r="AE25" s="151"/>
      <c r="AF25" s="151"/>
      <c r="AG25" s="151" t="s">
        <v>159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6" t="s">
        <v>175</v>
      </c>
      <c r="D26" s="166"/>
      <c r="E26" s="167">
        <v>0.70509999999999995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159</v>
      </c>
      <c r="AH26" s="151">
        <v>2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6" t="s">
        <v>176</v>
      </c>
      <c r="D27" s="166"/>
      <c r="E27" s="167">
        <v>1.768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159</v>
      </c>
      <c r="AH27" s="151">
        <v>2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6" t="s">
        <v>177</v>
      </c>
      <c r="D28" s="166"/>
      <c r="E28" s="167">
        <v>0.21249999999999999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159</v>
      </c>
      <c r="AH28" s="151">
        <v>2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6" t="s">
        <v>178</v>
      </c>
      <c r="D29" s="166"/>
      <c r="E29" s="167">
        <v>0.40799999999999997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159</v>
      </c>
      <c r="AH29" s="151">
        <v>2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6" t="s">
        <v>179</v>
      </c>
      <c r="D30" s="166"/>
      <c r="E30" s="167">
        <v>0.87719999999999998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159</v>
      </c>
      <c r="AH30" s="151">
        <v>2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6" t="s">
        <v>180</v>
      </c>
      <c r="D31" s="166"/>
      <c r="E31" s="167">
        <v>3.63375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>
        <v>2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6" t="s">
        <v>181</v>
      </c>
      <c r="D32" s="166"/>
      <c r="E32" s="167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159</v>
      </c>
      <c r="AH32" s="151">
        <v>2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6" t="s">
        <v>182</v>
      </c>
      <c r="D33" s="166"/>
      <c r="E33" s="167">
        <v>19.579000000000001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159</v>
      </c>
      <c r="AH33" s="151">
        <v>2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6" t="s">
        <v>183</v>
      </c>
      <c r="D34" s="166"/>
      <c r="E34" s="167">
        <v>3.8841299999999999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159</v>
      </c>
      <c r="AH34" s="151">
        <v>2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6" t="s">
        <v>184</v>
      </c>
      <c r="D35" s="166"/>
      <c r="E35" s="167">
        <v>8.0359999999999996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159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5" t="s">
        <v>185</v>
      </c>
      <c r="D36" s="166"/>
      <c r="E36" s="167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1"/>
      <c r="Z36" s="151"/>
      <c r="AA36" s="151"/>
      <c r="AB36" s="151"/>
      <c r="AC36" s="151"/>
      <c r="AD36" s="151"/>
      <c r="AE36" s="151"/>
      <c r="AF36" s="151"/>
      <c r="AG36" s="151" t="s">
        <v>159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3" t="s">
        <v>186</v>
      </c>
      <c r="D37" s="162"/>
      <c r="E37" s="163">
        <v>78.207340000000002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1"/>
      <c r="Z37" s="151"/>
      <c r="AA37" s="151"/>
      <c r="AB37" s="151"/>
      <c r="AC37" s="151"/>
      <c r="AD37" s="151"/>
      <c r="AE37" s="151"/>
      <c r="AF37" s="151"/>
      <c r="AG37" s="151" t="s">
        <v>159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83">
        <v>4</v>
      </c>
      <c r="B38" s="184" t="s">
        <v>187</v>
      </c>
      <c r="C38" s="197" t="s">
        <v>188</v>
      </c>
      <c r="D38" s="185" t="s">
        <v>151</v>
      </c>
      <c r="E38" s="186">
        <v>39.103679999999997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6">
        <v>0</v>
      </c>
      <c r="O38" s="186">
        <f>ROUND(E38*N38,2)</f>
        <v>0</v>
      </c>
      <c r="P38" s="186">
        <v>0</v>
      </c>
      <c r="Q38" s="186">
        <f>ROUND(E38*P38,2)</f>
        <v>0</v>
      </c>
      <c r="R38" s="188" t="s">
        <v>152</v>
      </c>
      <c r="S38" s="188" t="s">
        <v>153</v>
      </c>
      <c r="T38" s="189" t="s">
        <v>153</v>
      </c>
      <c r="U38" s="161">
        <v>8.9999999999999993E-3</v>
      </c>
      <c r="V38" s="161">
        <f>ROUND(E38*U38,2)</f>
        <v>0.35</v>
      </c>
      <c r="W38" s="161"/>
      <c r="X38" s="161" t="s">
        <v>154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155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5</v>
      </c>
      <c r="B39" s="177" t="s">
        <v>189</v>
      </c>
      <c r="C39" s="192" t="s">
        <v>190</v>
      </c>
      <c r="D39" s="178" t="s">
        <v>191</v>
      </c>
      <c r="E39" s="179">
        <v>89.997500000000002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 t="s">
        <v>152</v>
      </c>
      <c r="S39" s="181" t="s">
        <v>153</v>
      </c>
      <c r="T39" s="182" t="s">
        <v>153</v>
      </c>
      <c r="U39" s="161">
        <v>9.6000000000000002E-2</v>
      </c>
      <c r="V39" s="161">
        <f>ROUND(E39*U39,2)</f>
        <v>8.64</v>
      </c>
      <c r="W39" s="161"/>
      <c r="X39" s="161" t="s">
        <v>154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155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360" t="s">
        <v>192</v>
      </c>
      <c r="D40" s="361"/>
      <c r="E40" s="361"/>
      <c r="F40" s="361"/>
      <c r="G40" s="3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157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3" t="s">
        <v>193</v>
      </c>
      <c r="D41" s="162"/>
      <c r="E41" s="163">
        <v>55.94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159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3" t="s">
        <v>194</v>
      </c>
      <c r="D42" s="162"/>
      <c r="E42" s="163">
        <v>11.0975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159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3" t="s">
        <v>195</v>
      </c>
      <c r="D43" s="162"/>
      <c r="E43" s="163">
        <v>22.96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159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9" t="s">
        <v>147</v>
      </c>
      <c r="B44" s="170" t="s">
        <v>66</v>
      </c>
      <c r="C44" s="191" t="s">
        <v>67</v>
      </c>
      <c r="D44" s="171"/>
      <c r="E44" s="172"/>
      <c r="F44" s="173"/>
      <c r="G44" s="173">
        <f>SUMIF(AG45:AG86,"&lt;&gt;NOR",G45:G86)</f>
        <v>0</v>
      </c>
      <c r="H44" s="173"/>
      <c r="I44" s="173">
        <f>SUM(I45:I86)</f>
        <v>0</v>
      </c>
      <c r="J44" s="173"/>
      <c r="K44" s="173">
        <f>SUM(K45:K86)</f>
        <v>0</v>
      </c>
      <c r="L44" s="173"/>
      <c r="M44" s="173">
        <f>SUM(M45:M86)</f>
        <v>0</v>
      </c>
      <c r="N44" s="172"/>
      <c r="O44" s="172">
        <f>SUM(O45:O86)</f>
        <v>87.969999999999985</v>
      </c>
      <c r="P44" s="172"/>
      <c r="Q44" s="172">
        <f>SUM(Q45:Q86)</f>
        <v>0</v>
      </c>
      <c r="R44" s="173"/>
      <c r="S44" s="173"/>
      <c r="T44" s="174"/>
      <c r="U44" s="168"/>
      <c r="V44" s="168">
        <f>SUM(V45:V86)</f>
        <v>62.66</v>
      </c>
      <c r="W44" s="168"/>
      <c r="X44" s="168"/>
      <c r="AG44" t="s">
        <v>148</v>
      </c>
    </row>
    <row r="45" spans="1:60" outlineLevel="1" x14ac:dyDescent="0.2">
      <c r="A45" s="176">
        <v>6</v>
      </c>
      <c r="B45" s="177" t="s">
        <v>196</v>
      </c>
      <c r="C45" s="192" t="s">
        <v>197</v>
      </c>
      <c r="D45" s="178" t="s">
        <v>151</v>
      </c>
      <c r="E45" s="179">
        <v>10.5982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79">
        <v>2.16</v>
      </c>
      <c r="O45" s="179">
        <f>ROUND(E45*N45,2)</f>
        <v>22.89</v>
      </c>
      <c r="P45" s="179">
        <v>0</v>
      </c>
      <c r="Q45" s="179">
        <f>ROUND(E45*P45,2)</f>
        <v>0</v>
      </c>
      <c r="R45" s="181" t="s">
        <v>198</v>
      </c>
      <c r="S45" s="181" t="s">
        <v>153</v>
      </c>
      <c r="T45" s="182" t="s">
        <v>153</v>
      </c>
      <c r="U45" s="161">
        <v>1.085</v>
      </c>
      <c r="V45" s="161">
        <f>ROUND(E45*U45,2)</f>
        <v>11.5</v>
      </c>
      <c r="W45" s="161"/>
      <c r="X45" s="161" t="s">
        <v>154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155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3" t="s">
        <v>199</v>
      </c>
      <c r="D46" s="162"/>
      <c r="E46" s="163">
        <v>6.5880000000000001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159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158</v>
      </c>
      <c r="D47" s="162"/>
      <c r="E47" s="163">
        <v>0.70509999999999995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159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3" t="s">
        <v>158</v>
      </c>
      <c r="D48" s="162"/>
      <c r="E48" s="163">
        <v>0.70509999999999995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159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3" t="s">
        <v>200</v>
      </c>
      <c r="D49" s="162"/>
      <c r="E49" s="163">
        <v>2.6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159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6">
        <v>7</v>
      </c>
      <c r="B50" s="177" t="s">
        <v>201</v>
      </c>
      <c r="C50" s="192" t="s">
        <v>202</v>
      </c>
      <c r="D50" s="178" t="s">
        <v>151</v>
      </c>
      <c r="E50" s="179">
        <v>15.479100000000001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79">
        <v>2.5249999999999999</v>
      </c>
      <c r="O50" s="179">
        <f>ROUND(E50*N50,2)</f>
        <v>39.08</v>
      </c>
      <c r="P50" s="179">
        <v>0</v>
      </c>
      <c r="Q50" s="179">
        <f>ROUND(E50*P50,2)</f>
        <v>0</v>
      </c>
      <c r="R50" s="181" t="s">
        <v>203</v>
      </c>
      <c r="S50" s="181" t="s">
        <v>153</v>
      </c>
      <c r="T50" s="182" t="s">
        <v>153</v>
      </c>
      <c r="U50" s="161">
        <v>0.48</v>
      </c>
      <c r="V50" s="161">
        <f>ROUND(E50*U50,2)</f>
        <v>7.43</v>
      </c>
      <c r="W50" s="161"/>
      <c r="X50" s="161" t="s">
        <v>154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155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360" t="s">
        <v>204</v>
      </c>
      <c r="D51" s="361"/>
      <c r="E51" s="361"/>
      <c r="F51" s="361"/>
      <c r="G51" s="3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157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3" t="s">
        <v>205</v>
      </c>
      <c r="D52" s="162"/>
      <c r="E52" s="163">
        <v>15.479100000000001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51"/>
      <c r="Z52" s="151"/>
      <c r="AA52" s="151"/>
      <c r="AB52" s="151"/>
      <c r="AC52" s="151"/>
      <c r="AD52" s="151"/>
      <c r="AE52" s="151"/>
      <c r="AF52" s="151"/>
      <c r="AG52" s="151" t="s">
        <v>159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6">
        <v>8</v>
      </c>
      <c r="B53" s="177" t="s">
        <v>206</v>
      </c>
      <c r="C53" s="192" t="s">
        <v>207</v>
      </c>
      <c r="D53" s="178" t="s">
        <v>191</v>
      </c>
      <c r="E53" s="179">
        <v>12.21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79">
        <v>3.9199999999999999E-2</v>
      </c>
      <c r="O53" s="179">
        <f>ROUND(E53*N53,2)</f>
        <v>0.48</v>
      </c>
      <c r="P53" s="179">
        <v>0</v>
      </c>
      <c r="Q53" s="179">
        <f>ROUND(E53*P53,2)</f>
        <v>0</v>
      </c>
      <c r="R53" s="181" t="s">
        <v>203</v>
      </c>
      <c r="S53" s="181" t="s">
        <v>153</v>
      </c>
      <c r="T53" s="182" t="s">
        <v>153</v>
      </c>
      <c r="U53" s="161">
        <v>1.6</v>
      </c>
      <c r="V53" s="161">
        <f>ROUND(E53*U53,2)</f>
        <v>19.54</v>
      </c>
      <c r="W53" s="161"/>
      <c r="X53" s="161" t="s">
        <v>154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155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58"/>
      <c r="B54" s="159"/>
      <c r="C54" s="360" t="s">
        <v>208</v>
      </c>
      <c r="D54" s="361"/>
      <c r="E54" s="361"/>
      <c r="F54" s="361"/>
      <c r="G54" s="3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1"/>
      <c r="Z54" s="151"/>
      <c r="AA54" s="151"/>
      <c r="AB54" s="151"/>
      <c r="AC54" s="151"/>
      <c r="AD54" s="151"/>
      <c r="AE54" s="151"/>
      <c r="AF54" s="151"/>
      <c r="AG54" s="151" t="s">
        <v>157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90" t="str">
        <f>C54</f>
        <v>svislé nebo šikmé (odkloněné) , půdorysně přímé nebo zalomené, stěn základových desek ve volných nebo zapažených jámách, rýhách, šachtách, včetně případných vzpěr,</v>
      </c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3" t="s">
        <v>209</v>
      </c>
      <c r="D55" s="162"/>
      <c r="E55" s="163">
        <v>12.21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51"/>
      <c r="Z55" s="151"/>
      <c r="AA55" s="151"/>
      <c r="AB55" s="151"/>
      <c r="AC55" s="151"/>
      <c r="AD55" s="151"/>
      <c r="AE55" s="151"/>
      <c r="AF55" s="151"/>
      <c r="AG55" s="151" t="s">
        <v>159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6">
        <v>9</v>
      </c>
      <c r="B56" s="177" t="s">
        <v>210</v>
      </c>
      <c r="C56" s="192" t="s">
        <v>211</v>
      </c>
      <c r="D56" s="178" t="s">
        <v>191</v>
      </c>
      <c r="E56" s="179">
        <v>12.21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81" t="s">
        <v>203</v>
      </c>
      <c r="S56" s="181" t="s">
        <v>153</v>
      </c>
      <c r="T56" s="182" t="s">
        <v>153</v>
      </c>
      <c r="U56" s="161">
        <v>0.32</v>
      </c>
      <c r="V56" s="161">
        <f>ROUND(E56*U56,2)</f>
        <v>3.91</v>
      </c>
      <c r="W56" s="161"/>
      <c r="X56" s="161" t="s">
        <v>154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155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58"/>
      <c r="B57" s="159"/>
      <c r="C57" s="360" t="s">
        <v>208</v>
      </c>
      <c r="D57" s="361"/>
      <c r="E57" s="361"/>
      <c r="F57" s="361"/>
      <c r="G57" s="3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51"/>
      <c r="Z57" s="151"/>
      <c r="AA57" s="151"/>
      <c r="AB57" s="151"/>
      <c r="AC57" s="151"/>
      <c r="AD57" s="151"/>
      <c r="AE57" s="151"/>
      <c r="AF57" s="151"/>
      <c r="AG57" s="151" t="s">
        <v>157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90" t="str">
        <f>C57</f>
        <v>svislé nebo šikmé (odkloněné) , půdorysně přímé nebo zalomené, stěn základových desek ve volných nebo zapažených jámách, rýhách, šachtách, včetně případných vzpěr,</v>
      </c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362" t="s">
        <v>212</v>
      </c>
      <c r="D58" s="363"/>
      <c r="E58" s="363"/>
      <c r="F58" s="363"/>
      <c r="G58" s="363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213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6">
        <v>10</v>
      </c>
      <c r="B59" s="177" t="s">
        <v>214</v>
      </c>
      <c r="C59" s="192" t="s">
        <v>215</v>
      </c>
      <c r="D59" s="178" t="s">
        <v>216</v>
      </c>
      <c r="E59" s="179">
        <v>0.48348000000000002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79">
        <v>1.04548</v>
      </c>
      <c r="O59" s="179">
        <f>ROUND(E59*N59,2)</f>
        <v>0.51</v>
      </c>
      <c r="P59" s="179">
        <v>0</v>
      </c>
      <c r="Q59" s="179">
        <f>ROUND(E59*P59,2)</f>
        <v>0</v>
      </c>
      <c r="R59" s="181" t="s">
        <v>203</v>
      </c>
      <c r="S59" s="181" t="s">
        <v>153</v>
      </c>
      <c r="T59" s="182" t="s">
        <v>153</v>
      </c>
      <c r="U59" s="161">
        <v>15.231</v>
      </c>
      <c r="V59" s="161">
        <f>ROUND(E59*U59,2)</f>
        <v>7.36</v>
      </c>
      <c r="W59" s="161"/>
      <c r="X59" s="161" t="s">
        <v>154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360" t="s">
        <v>217</v>
      </c>
      <c r="D60" s="361"/>
      <c r="E60" s="361"/>
      <c r="F60" s="361"/>
      <c r="G60" s="3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51"/>
      <c r="Z60" s="151"/>
      <c r="AA60" s="151"/>
      <c r="AB60" s="151"/>
      <c r="AC60" s="151"/>
      <c r="AD60" s="151"/>
      <c r="AE60" s="151"/>
      <c r="AF60" s="151"/>
      <c r="AG60" s="151" t="s">
        <v>157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3" t="s">
        <v>218</v>
      </c>
      <c r="D61" s="162"/>
      <c r="E61" s="163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1"/>
      <c r="Z61" s="151"/>
      <c r="AA61" s="151"/>
      <c r="AB61" s="151"/>
      <c r="AC61" s="151"/>
      <c r="AD61" s="151"/>
      <c r="AE61" s="151"/>
      <c r="AF61" s="151"/>
      <c r="AG61" s="151" t="s">
        <v>159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3" t="s">
        <v>219</v>
      </c>
      <c r="D62" s="162"/>
      <c r="E62" s="163">
        <v>0.48348000000000002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159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6">
        <v>11</v>
      </c>
      <c r="B63" s="177" t="s">
        <v>220</v>
      </c>
      <c r="C63" s="192" t="s">
        <v>221</v>
      </c>
      <c r="D63" s="178" t="s">
        <v>191</v>
      </c>
      <c r="E63" s="179">
        <v>6.9962499999999999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0.74</v>
      </c>
      <c r="O63" s="179">
        <f>ROUND(E63*N63,2)</f>
        <v>5.18</v>
      </c>
      <c r="P63" s="179">
        <v>0</v>
      </c>
      <c r="Q63" s="179">
        <f>ROUND(E63*P63,2)</f>
        <v>0</v>
      </c>
      <c r="R63" s="181" t="s">
        <v>203</v>
      </c>
      <c r="S63" s="181" t="s">
        <v>153</v>
      </c>
      <c r="T63" s="182" t="s">
        <v>153</v>
      </c>
      <c r="U63" s="161">
        <v>1.1000000000000001</v>
      </c>
      <c r="V63" s="161">
        <f>ROUND(E63*U63,2)</f>
        <v>7.7</v>
      </c>
      <c r="W63" s="161"/>
      <c r="X63" s="161" t="s">
        <v>154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155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360" t="s">
        <v>222</v>
      </c>
      <c r="D64" s="361"/>
      <c r="E64" s="361"/>
      <c r="F64" s="361"/>
      <c r="G64" s="3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157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3" t="s">
        <v>223</v>
      </c>
      <c r="D65" s="162"/>
      <c r="E65" s="163">
        <v>6.9962499999999999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1"/>
      <c r="Z65" s="151"/>
      <c r="AA65" s="151"/>
      <c r="AB65" s="151"/>
      <c r="AC65" s="151"/>
      <c r="AD65" s="151"/>
      <c r="AE65" s="151"/>
      <c r="AF65" s="151"/>
      <c r="AG65" s="151" t="s">
        <v>159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12</v>
      </c>
      <c r="B66" s="177" t="s">
        <v>224</v>
      </c>
      <c r="C66" s="192" t="s">
        <v>225</v>
      </c>
      <c r="D66" s="178" t="s">
        <v>151</v>
      </c>
      <c r="E66" s="179">
        <v>3.7427600000000001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79">
        <v>2.5249999999999999</v>
      </c>
      <c r="O66" s="179">
        <f>ROUND(E66*N66,2)</f>
        <v>9.4499999999999993</v>
      </c>
      <c r="P66" s="179">
        <v>0</v>
      </c>
      <c r="Q66" s="179">
        <f>ROUND(E66*P66,2)</f>
        <v>0</v>
      </c>
      <c r="R66" s="181" t="s">
        <v>203</v>
      </c>
      <c r="S66" s="181" t="s">
        <v>153</v>
      </c>
      <c r="T66" s="182" t="s">
        <v>153</v>
      </c>
      <c r="U66" s="161">
        <v>0.47699999999999998</v>
      </c>
      <c r="V66" s="161">
        <f>ROUND(E66*U66,2)</f>
        <v>1.79</v>
      </c>
      <c r="W66" s="161"/>
      <c r="X66" s="161" t="s">
        <v>154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155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358" t="s">
        <v>226</v>
      </c>
      <c r="D67" s="359"/>
      <c r="E67" s="359"/>
      <c r="F67" s="359"/>
      <c r="G67" s="359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1"/>
      <c r="Z67" s="151"/>
      <c r="AA67" s="151"/>
      <c r="AB67" s="151"/>
      <c r="AC67" s="151"/>
      <c r="AD67" s="151"/>
      <c r="AE67" s="151"/>
      <c r="AF67" s="151"/>
      <c r="AG67" s="151" t="s">
        <v>213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3" t="s">
        <v>164</v>
      </c>
      <c r="D68" s="162"/>
      <c r="E68" s="163">
        <v>3.63375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51"/>
      <c r="Z68" s="151"/>
      <c r="AA68" s="151"/>
      <c r="AB68" s="151"/>
      <c r="AC68" s="151"/>
      <c r="AD68" s="151"/>
      <c r="AE68" s="151"/>
      <c r="AF68" s="151"/>
      <c r="AG68" s="151" t="s">
        <v>159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3" t="s">
        <v>227</v>
      </c>
      <c r="D69" s="162"/>
      <c r="E69" s="163">
        <v>0.10901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159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13</v>
      </c>
      <c r="B70" s="177" t="s">
        <v>228</v>
      </c>
      <c r="C70" s="192" t="s">
        <v>229</v>
      </c>
      <c r="D70" s="178" t="s">
        <v>230</v>
      </c>
      <c r="E70" s="179">
        <v>1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3.47E-3</v>
      </c>
      <c r="O70" s="179">
        <f>ROUND(E70*N70,2)</f>
        <v>0</v>
      </c>
      <c r="P70" s="179">
        <v>0</v>
      </c>
      <c r="Q70" s="179">
        <f>ROUND(E70*P70,2)</f>
        <v>0</v>
      </c>
      <c r="R70" s="181" t="s">
        <v>203</v>
      </c>
      <c r="S70" s="181" t="s">
        <v>153</v>
      </c>
      <c r="T70" s="182" t="s">
        <v>153</v>
      </c>
      <c r="U70" s="161">
        <v>0.4</v>
      </c>
      <c r="V70" s="161">
        <f>ROUND(E70*U70,2)</f>
        <v>0.4</v>
      </c>
      <c r="W70" s="161"/>
      <c r="X70" s="161" t="s">
        <v>154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155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360" t="s">
        <v>231</v>
      </c>
      <c r="D71" s="361"/>
      <c r="E71" s="361"/>
      <c r="F71" s="361"/>
      <c r="G71" s="3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51"/>
      <c r="Z71" s="151"/>
      <c r="AA71" s="151"/>
      <c r="AB71" s="151"/>
      <c r="AC71" s="151"/>
      <c r="AD71" s="151"/>
      <c r="AE71" s="151"/>
      <c r="AF71" s="151"/>
      <c r="AG71" s="151" t="s">
        <v>157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6">
        <v>14</v>
      </c>
      <c r="B72" s="177" t="s">
        <v>232</v>
      </c>
      <c r="C72" s="192" t="s">
        <v>233</v>
      </c>
      <c r="D72" s="178" t="s">
        <v>151</v>
      </c>
      <c r="E72" s="179">
        <v>4.0899200000000002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79">
        <v>2.5249999999999999</v>
      </c>
      <c r="O72" s="179">
        <f>ROUND(E72*N72,2)</f>
        <v>10.33</v>
      </c>
      <c r="P72" s="179">
        <v>0</v>
      </c>
      <c r="Q72" s="179">
        <f>ROUND(E72*P72,2)</f>
        <v>0</v>
      </c>
      <c r="R72" s="181" t="s">
        <v>203</v>
      </c>
      <c r="S72" s="181" t="s">
        <v>153</v>
      </c>
      <c r="T72" s="182" t="s">
        <v>153</v>
      </c>
      <c r="U72" s="161">
        <v>0.47699999999999998</v>
      </c>
      <c r="V72" s="161">
        <f>ROUND(E72*U72,2)</f>
        <v>1.95</v>
      </c>
      <c r="W72" s="161"/>
      <c r="X72" s="161" t="s">
        <v>154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155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3" t="s">
        <v>158</v>
      </c>
      <c r="D73" s="162"/>
      <c r="E73" s="163">
        <v>0.70509999999999995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51"/>
      <c r="Z73" s="151"/>
      <c r="AA73" s="151"/>
      <c r="AB73" s="151"/>
      <c r="AC73" s="151"/>
      <c r="AD73" s="151"/>
      <c r="AE73" s="151"/>
      <c r="AF73" s="151"/>
      <c r="AG73" s="151" t="s">
        <v>159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3" t="s">
        <v>160</v>
      </c>
      <c r="D74" s="162"/>
      <c r="E74" s="163">
        <v>1.768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159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3" t="s">
        <v>161</v>
      </c>
      <c r="D75" s="162"/>
      <c r="E75" s="163">
        <v>0.21249999999999999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51"/>
      <c r="Z75" s="151"/>
      <c r="AA75" s="151"/>
      <c r="AB75" s="151"/>
      <c r="AC75" s="151"/>
      <c r="AD75" s="151"/>
      <c r="AE75" s="151"/>
      <c r="AF75" s="151"/>
      <c r="AG75" s="151" t="s">
        <v>159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3" t="s">
        <v>162</v>
      </c>
      <c r="D76" s="162"/>
      <c r="E76" s="163">
        <v>0.40799999999999997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159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3" t="s">
        <v>163</v>
      </c>
      <c r="D77" s="162"/>
      <c r="E77" s="163">
        <v>0.87719999999999998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51"/>
      <c r="Z77" s="151"/>
      <c r="AA77" s="151"/>
      <c r="AB77" s="151"/>
      <c r="AC77" s="151"/>
      <c r="AD77" s="151"/>
      <c r="AE77" s="151"/>
      <c r="AF77" s="151"/>
      <c r="AG77" s="151" t="s">
        <v>159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4" t="s">
        <v>165</v>
      </c>
      <c r="D78" s="164"/>
      <c r="E78" s="165">
        <v>3.9708000000000001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159</v>
      </c>
      <c r="AH78" s="151">
        <v>1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3" t="s">
        <v>234</v>
      </c>
      <c r="D79" s="162"/>
      <c r="E79" s="163">
        <v>0.11912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159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6">
        <v>15</v>
      </c>
      <c r="B80" s="177" t="s">
        <v>235</v>
      </c>
      <c r="C80" s="192" t="s">
        <v>236</v>
      </c>
      <c r="D80" s="178" t="s">
        <v>216</v>
      </c>
      <c r="E80" s="179">
        <v>4.827E-2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79">
        <v>1.02159</v>
      </c>
      <c r="O80" s="179">
        <f>ROUND(E80*N80,2)</f>
        <v>0.05</v>
      </c>
      <c r="P80" s="179">
        <v>0</v>
      </c>
      <c r="Q80" s="179">
        <f>ROUND(E80*P80,2)</f>
        <v>0</v>
      </c>
      <c r="R80" s="181" t="s">
        <v>203</v>
      </c>
      <c r="S80" s="181" t="s">
        <v>153</v>
      </c>
      <c r="T80" s="182" t="s">
        <v>153</v>
      </c>
      <c r="U80" s="161">
        <v>22.384</v>
      </c>
      <c r="V80" s="161">
        <f>ROUND(E80*U80,2)</f>
        <v>1.08</v>
      </c>
      <c r="W80" s="161"/>
      <c r="X80" s="161" t="s">
        <v>154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155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360" t="s">
        <v>217</v>
      </c>
      <c r="D81" s="361"/>
      <c r="E81" s="361"/>
      <c r="F81" s="361"/>
      <c r="G81" s="3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51"/>
      <c r="Z81" s="151"/>
      <c r="AA81" s="151"/>
      <c r="AB81" s="151"/>
      <c r="AC81" s="151"/>
      <c r="AD81" s="151"/>
      <c r="AE81" s="151"/>
      <c r="AF81" s="151"/>
      <c r="AG81" s="151" t="s">
        <v>157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3" t="s">
        <v>237</v>
      </c>
      <c r="D82" s="162"/>
      <c r="E82" s="163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159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5" t="s">
        <v>174</v>
      </c>
      <c r="D83" s="166"/>
      <c r="E83" s="167"/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51"/>
      <c r="Z83" s="151"/>
      <c r="AA83" s="151"/>
      <c r="AB83" s="151"/>
      <c r="AC83" s="151"/>
      <c r="AD83" s="151"/>
      <c r="AE83" s="151"/>
      <c r="AF83" s="151"/>
      <c r="AG83" s="151" t="s">
        <v>159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6" t="s">
        <v>238</v>
      </c>
      <c r="D84" s="166"/>
      <c r="E84" s="167">
        <v>6.9962499999999999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159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5" t="s">
        <v>185</v>
      </c>
      <c r="D85" s="166"/>
      <c r="E85" s="167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51"/>
      <c r="Z85" s="151"/>
      <c r="AA85" s="151"/>
      <c r="AB85" s="151"/>
      <c r="AC85" s="151"/>
      <c r="AD85" s="151"/>
      <c r="AE85" s="151"/>
      <c r="AF85" s="151"/>
      <c r="AG85" s="151" t="s">
        <v>159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3" t="s">
        <v>239</v>
      </c>
      <c r="D86" s="162"/>
      <c r="E86" s="163">
        <v>4.827E-2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51"/>
      <c r="Z86" s="151"/>
      <c r="AA86" s="151"/>
      <c r="AB86" s="151"/>
      <c r="AC86" s="151"/>
      <c r="AD86" s="151"/>
      <c r="AE86" s="151"/>
      <c r="AF86" s="151"/>
      <c r="AG86" s="151" t="s">
        <v>159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9" t="s">
        <v>147</v>
      </c>
      <c r="B87" s="170" t="s">
        <v>68</v>
      </c>
      <c r="C87" s="191" t="s">
        <v>69</v>
      </c>
      <c r="D87" s="171"/>
      <c r="E87" s="172"/>
      <c r="F87" s="173"/>
      <c r="G87" s="173">
        <f>SUMIF(AG88:AG95,"&lt;&gt;NOR",G88:G95)</f>
        <v>0</v>
      </c>
      <c r="H87" s="173"/>
      <c r="I87" s="173">
        <f>SUM(I88:I95)</f>
        <v>0</v>
      </c>
      <c r="J87" s="173"/>
      <c r="K87" s="173">
        <f>SUM(K88:K95)</f>
        <v>0</v>
      </c>
      <c r="L87" s="173"/>
      <c r="M87" s="173">
        <f>SUM(M88:M95)</f>
        <v>0</v>
      </c>
      <c r="N87" s="172"/>
      <c r="O87" s="172">
        <f>SUM(O88:O95)</f>
        <v>1.72</v>
      </c>
      <c r="P87" s="172"/>
      <c r="Q87" s="172">
        <f>SUM(Q88:Q95)</f>
        <v>0</v>
      </c>
      <c r="R87" s="173"/>
      <c r="S87" s="173"/>
      <c r="T87" s="174"/>
      <c r="U87" s="168"/>
      <c r="V87" s="168">
        <f>SUM(V88:V95)</f>
        <v>3.6</v>
      </c>
      <c r="W87" s="168"/>
      <c r="X87" s="168"/>
      <c r="AG87" t="s">
        <v>148</v>
      </c>
    </row>
    <row r="88" spans="1:60" outlineLevel="1" x14ac:dyDescent="0.2">
      <c r="A88" s="176">
        <v>16</v>
      </c>
      <c r="B88" s="177" t="s">
        <v>240</v>
      </c>
      <c r="C88" s="192" t="s">
        <v>241</v>
      </c>
      <c r="D88" s="178" t="s">
        <v>230</v>
      </c>
      <c r="E88" s="179">
        <v>16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79">
        <v>1.2E-4</v>
      </c>
      <c r="O88" s="179">
        <f>ROUND(E88*N88,2)</f>
        <v>0</v>
      </c>
      <c r="P88" s="179">
        <v>0</v>
      </c>
      <c r="Q88" s="179">
        <f>ROUND(E88*P88,2)</f>
        <v>0</v>
      </c>
      <c r="R88" s="181" t="s">
        <v>242</v>
      </c>
      <c r="S88" s="181" t="s">
        <v>153</v>
      </c>
      <c r="T88" s="182" t="s">
        <v>153</v>
      </c>
      <c r="U88" s="161">
        <v>0.22500000000000001</v>
      </c>
      <c r="V88" s="161">
        <f>ROUND(E88*U88,2)</f>
        <v>3.6</v>
      </c>
      <c r="W88" s="161"/>
      <c r="X88" s="161" t="s">
        <v>154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155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360" t="s">
        <v>243</v>
      </c>
      <c r="D89" s="361"/>
      <c r="E89" s="361"/>
      <c r="F89" s="361"/>
      <c r="G89" s="3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157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364" t="s">
        <v>244</v>
      </c>
      <c r="D90" s="365"/>
      <c r="E90" s="365"/>
      <c r="F90" s="365"/>
      <c r="G90" s="365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157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364" t="s">
        <v>245</v>
      </c>
      <c r="D91" s="365"/>
      <c r="E91" s="365"/>
      <c r="F91" s="365"/>
      <c r="G91" s="365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51"/>
      <c r="Z91" s="151"/>
      <c r="AA91" s="151"/>
      <c r="AB91" s="151"/>
      <c r="AC91" s="151"/>
      <c r="AD91" s="151"/>
      <c r="AE91" s="151"/>
      <c r="AF91" s="151"/>
      <c r="AG91" s="151" t="s">
        <v>157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3" t="s">
        <v>246</v>
      </c>
      <c r="D92" s="162"/>
      <c r="E92" s="163">
        <v>16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51"/>
      <c r="Z92" s="151"/>
      <c r="AA92" s="151"/>
      <c r="AB92" s="151"/>
      <c r="AC92" s="151"/>
      <c r="AD92" s="151"/>
      <c r="AE92" s="151"/>
      <c r="AF92" s="151"/>
      <c r="AG92" s="151" t="s">
        <v>159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33.75" outlineLevel="1" x14ac:dyDescent="0.2">
      <c r="A93" s="183">
        <v>17</v>
      </c>
      <c r="B93" s="184" t="s">
        <v>247</v>
      </c>
      <c r="C93" s="197" t="s">
        <v>248</v>
      </c>
      <c r="D93" s="185" t="s">
        <v>249</v>
      </c>
      <c r="E93" s="186">
        <v>1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6">
        <v>0.83914</v>
      </c>
      <c r="O93" s="186">
        <f>ROUND(E93*N93,2)</f>
        <v>0.84</v>
      </c>
      <c r="P93" s="186">
        <v>0</v>
      </c>
      <c r="Q93" s="186">
        <f>ROUND(E93*P93,2)</f>
        <v>0</v>
      </c>
      <c r="R93" s="188" t="s">
        <v>250</v>
      </c>
      <c r="S93" s="188" t="s">
        <v>153</v>
      </c>
      <c r="T93" s="189" t="s">
        <v>153</v>
      </c>
      <c r="U93" s="161">
        <v>0</v>
      </c>
      <c r="V93" s="161">
        <f>ROUND(E93*U93,2)</f>
        <v>0</v>
      </c>
      <c r="W93" s="161"/>
      <c r="X93" s="161" t="s">
        <v>251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252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3">
        <v>18</v>
      </c>
      <c r="B94" s="184" t="s">
        <v>253</v>
      </c>
      <c r="C94" s="197" t="s">
        <v>254</v>
      </c>
      <c r="D94" s="185" t="s">
        <v>249</v>
      </c>
      <c r="E94" s="186">
        <v>1</v>
      </c>
      <c r="F94" s="187"/>
      <c r="G94" s="188">
        <f>ROUND(E94*F94,2)</f>
        <v>0</v>
      </c>
      <c r="H94" s="187"/>
      <c r="I94" s="188">
        <f>ROUND(E94*H94,2)</f>
        <v>0</v>
      </c>
      <c r="J94" s="187"/>
      <c r="K94" s="188">
        <f>ROUND(E94*J94,2)</f>
        <v>0</v>
      </c>
      <c r="L94" s="188">
        <v>21</v>
      </c>
      <c r="M94" s="188">
        <f>G94*(1+L94/100)</f>
        <v>0</v>
      </c>
      <c r="N94" s="186">
        <v>0.83914</v>
      </c>
      <c r="O94" s="186">
        <f>ROUND(E94*N94,2)</f>
        <v>0.84</v>
      </c>
      <c r="P94" s="186">
        <v>0</v>
      </c>
      <c r="Q94" s="186">
        <f>ROUND(E94*P94,2)</f>
        <v>0</v>
      </c>
      <c r="R94" s="188"/>
      <c r="S94" s="188" t="s">
        <v>255</v>
      </c>
      <c r="T94" s="189" t="s">
        <v>256</v>
      </c>
      <c r="U94" s="161">
        <v>0</v>
      </c>
      <c r="V94" s="161">
        <f>ROUND(E94*U94,2)</f>
        <v>0</v>
      </c>
      <c r="W94" s="161"/>
      <c r="X94" s="161" t="s">
        <v>251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252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3">
        <v>19</v>
      </c>
      <c r="B95" s="184" t="s">
        <v>257</v>
      </c>
      <c r="C95" s="197" t="s">
        <v>258</v>
      </c>
      <c r="D95" s="185" t="s">
        <v>230</v>
      </c>
      <c r="E95" s="186">
        <v>16</v>
      </c>
      <c r="F95" s="187"/>
      <c r="G95" s="188">
        <f>ROUND(E95*F95,2)</f>
        <v>0</v>
      </c>
      <c r="H95" s="187"/>
      <c r="I95" s="188">
        <f>ROUND(E95*H95,2)</f>
        <v>0</v>
      </c>
      <c r="J95" s="187"/>
      <c r="K95" s="188">
        <f>ROUND(E95*J95,2)</f>
        <v>0</v>
      </c>
      <c r="L95" s="188">
        <v>21</v>
      </c>
      <c r="M95" s="188">
        <f>G95*(1+L95/100)</f>
        <v>0</v>
      </c>
      <c r="N95" s="186">
        <v>2.3999999999999998E-3</v>
      </c>
      <c r="O95" s="186">
        <f>ROUND(E95*N95,2)</f>
        <v>0.04</v>
      </c>
      <c r="P95" s="186">
        <v>0</v>
      </c>
      <c r="Q95" s="186">
        <f>ROUND(E95*P95,2)</f>
        <v>0</v>
      </c>
      <c r="R95" s="188" t="s">
        <v>259</v>
      </c>
      <c r="S95" s="188" t="s">
        <v>153</v>
      </c>
      <c r="T95" s="189" t="s">
        <v>153</v>
      </c>
      <c r="U95" s="161">
        <v>0</v>
      </c>
      <c r="V95" s="161">
        <f>ROUND(E95*U95,2)</f>
        <v>0</v>
      </c>
      <c r="W95" s="161"/>
      <c r="X95" s="161" t="s">
        <v>260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261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9" t="s">
        <v>147</v>
      </c>
      <c r="B96" s="170" t="s">
        <v>70</v>
      </c>
      <c r="C96" s="191" t="s">
        <v>71</v>
      </c>
      <c r="D96" s="171"/>
      <c r="E96" s="172"/>
      <c r="F96" s="173"/>
      <c r="G96" s="173">
        <f>SUMIF(AG97:AG98,"&lt;&gt;NOR",G97:G98)</f>
        <v>0</v>
      </c>
      <c r="H96" s="173"/>
      <c r="I96" s="173">
        <f>SUM(I97:I98)</f>
        <v>0</v>
      </c>
      <c r="J96" s="173"/>
      <c r="K96" s="173">
        <f>SUM(K97:K98)</f>
        <v>0</v>
      </c>
      <c r="L96" s="173"/>
      <c r="M96" s="173">
        <f>SUM(M97:M98)</f>
        <v>0</v>
      </c>
      <c r="N96" s="172"/>
      <c r="O96" s="172">
        <f>SUM(O97:O98)</f>
        <v>0.14000000000000001</v>
      </c>
      <c r="P96" s="172"/>
      <c r="Q96" s="172">
        <f>SUM(Q97:Q98)</f>
        <v>0</v>
      </c>
      <c r="R96" s="173"/>
      <c r="S96" s="173"/>
      <c r="T96" s="174"/>
      <c r="U96" s="168"/>
      <c r="V96" s="168">
        <f>SUM(V97:V98)</f>
        <v>0</v>
      </c>
      <c r="W96" s="168"/>
      <c r="X96" s="168"/>
      <c r="AG96" t="s">
        <v>148</v>
      </c>
    </row>
    <row r="97" spans="1:60" ht="22.5" outlineLevel="1" x14ac:dyDescent="0.2">
      <c r="A97" s="176">
        <v>20</v>
      </c>
      <c r="B97" s="177" t="s">
        <v>262</v>
      </c>
      <c r="C97" s="192" t="s">
        <v>263</v>
      </c>
      <c r="D97" s="178" t="s">
        <v>249</v>
      </c>
      <c r="E97" s="179">
        <v>1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0.13963999999999999</v>
      </c>
      <c r="O97" s="179">
        <f>ROUND(E97*N97,2)</f>
        <v>0.14000000000000001</v>
      </c>
      <c r="P97" s="179">
        <v>0</v>
      </c>
      <c r="Q97" s="179">
        <f>ROUND(E97*P97,2)</f>
        <v>0</v>
      </c>
      <c r="R97" s="181"/>
      <c r="S97" s="181" t="s">
        <v>255</v>
      </c>
      <c r="T97" s="182" t="s">
        <v>256</v>
      </c>
      <c r="U97" s="161">
        <v>0</v>
      </c>
      <c r="V97" s="161">
        <f>ROUND(E97*U97,2)</f>
        <v>0</v>
      </c>
      <c r="W97" s="161"/>
      <c r="X97" s="161" t="s">
        <v>251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252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58"/>
      <c r="B98" s="159"/>
      <c r="C98" s="358" t="s">
        <v>264</v>
      </c>
      <c r="D98" s="359"/>
      <c r="E98" s="359"/>
      <c r="F98" s="359"/>
      <c r="G98" s="359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51"/>
      <c r="Z98" s="151"/>
      <c r="AA98" s="151"/>
      <c r="AB98" s="151"/>
      <c r="AC98" s="151"/>
      <c r="AD98" s="151"/>
      <c r="AE98" s="151"/>
      <c r="AF98" s="151"/>
      <c r="AG98" s="151" t="s">
        <v>213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90" t="str">
        <f>C98</f>
        <v>Výroba a osazení podesty a schodišťového ramene se stupni svařováním, výroba a osazení ocelového zábradlí z trubek, nátěr ocelové konstrukce základní + 2x email.</v>
      </c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9" t="s">
        <v>147</v>
      </c>
      <c r="B99" s="170" t="s">
        <v>72</v>
      </c>
      <c r="C99" s="191" t="s">
        <v>73</v>
      </c>
      <c r="D99" s="171"/>
      <c r="E99" s="172"/>
      <c r="F99" s="173"/>
      <c r="G99" s="173">
        <f>SUMIF(AG100:AG108,"&lt;&gt;NOR",G100:G108)</f>
        <v>0</v>
      </c>
      <c r="H99" s="173"/>
      <c r="I99" s="173">
        <f>SUM(I100:I108)</f>
        <v>0</v>
      </c>
      <c r="J99" s="173"/>
      <c r="K99" s="173">
        <f>SUM(K100:K108)</f>
        <v>0</v>
      </c>
      <c r="L99" s="173"/>
      <c r="M99" s="173">
        <f>SUM(M100:M108)</f>
        <v>0</v>
      </c>
      <c r="N99" s="172"/>
      <c r="O99" s="172">
        <f>SUM(O100:O108)</f>
        <v>76.62</v>
      </c>
      <c r="P99" s="172"/>
      <c r="Q99" s="172">
        <f>SUM(Q100:Q108)</f>
        <v>0</v>
      </c>
      <c r="R99" s="173"/>
      <c r="S99" s="173"/>
      <c r="T99" s="174"/>
      <c r="U99" s="168"/>
      <c r="V99" s="168">
        <f>SUM(V100:V108)</f>
        <v>31.71</v>
      </c>
      <c r="W99" s="168"/>
      <c r="X99" s="168"/>
      <c r="AG99" t="s">
        <v>148</v>
      </c>
    </row>
    <row r="100" spans="1:60" outlineLevel="1" x14ac:dyDescent="0.2">
      <c r="A100" s="176">
        <v>21</v>
      </c>
      <c r="B100" s="177" t="s">
        <v>265</v>
      </c>
      <c r="C100" s="192" t="s">
        <v>266</v>
      </c>
      <c r="D100" s="178" t="s">
        <v>191</v>
      </c>
      <c r="E100" s="179">
        <v>89.997500000000002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21</v>
      </c>
      <c r="M100" s="181">
        <f>G100*(1+L100/100)</f>
        <v>0</v>
      </c>
      <c r="N100" s="179">
        <v>0.71643999999999997</v>
      </c>
      <c r="O100" s="179">
        <f>ROUND(E100*N100,2)</f>
        <v>64.48</v>
      </c>
      <c r="P100" s="179">
        <v>0</v>
      </c>
      <c r="Q100" s="179">
        <f>ROUND(E100*P100,2)</f>
        <v>0</v>
      </c>
      <c r="R100" s="181" t="s">
        <v>267</v>
      </c>
      <c r="S100" s="181" t="s">
        <v>153</v>
      </c>
      <c r="T100" s="182" t="s">
        <v>153</v>
      </c>
      <c r="U100" s="161">
        <v>7.2999999999999995E-2</v>
      </c>
      <c r="V100" s="161">
        <f>ROUND(E100*U100,2)</f>
        <v>6.57</v>
      </c>
      <c r="W100" s="161"/>
      <c r="X100" s="161" t="s">
        <v>154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155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360" t="s">
        <v>268</v>
      </c>
      <c r="D101" s="361"/>
      <c r="E101" s="361"/>
      <c r="F101" s="361"/>
      <c r="G101" s="3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157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90" t="str">
        <f>C101</f>
        <v>kamenivo hrubé drcené vel. 32 - 63 mm s výplňovým kamenivem (vibrovaný štěrk), s rozprostřením, vlhčením a zhutněním</v>
      </c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3" t="s">
        <v>193</v>
      </c>
      <c r="D102" s="162"/>
      <c r="E102" s="163">
        <v>55.94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159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3" t="s">
        <v>194</v>
      </c>
      <c r="D103" s="162"/>
      <c r="E103" s="163">
        <v>11.0975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159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3" t="s">
        <v>195</v>
      </c>
      <c r="D104" s="162"/>
      <c r="E104" s="163">
        <v>22.96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159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6">
        <v>22</v>
      </c>
      <c r="B105" s="177" t="s">
        <v>269</v>
      </c>
      <c r="C105" s="192" t="s">
        <v>270</v>
      </c>
      <c r="D105" s="178" t="s">
        <v>191</v>
      </c>
      <c r="E105" s="179">
        <v>67.037499999999994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79">
        <v>0.18107999999999999</v>
      </c>
      <c r="O105" s="179">
        <f>ROUND(E105*N105,2)</f>
        <v>12.14</v>
      </c>
      <c r="P105" s="179">
        <v>0</v>
      </c>
      <c r="Q105" s="179">
        <f>ROUND(E105*P105,2)</f>
        <v>0</v>
      </c>
      <c r="R105" s="181" t="s">
        <v>267</v>
      </c>
      <c r="S105" s="181" t="s">
        <v>153</v>
      </c>
      <c r="T105" s="182" t="s">
        <v>153</v>
      </c>
      <c r="U105" s="161">
        <v>0.375</v>
      </c>
      <c r="V105" s="161">
        <f>ROUND(E105*U105,2)</f>
        <v>25.14</v>
      </c>
      <c r="W105" s="161"/>
      <c r="X105" s="161" t="s">
        <v>154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155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58"/>
      <c r="B106" s="159"/>
      <c r="C106" s="360" t="s">
        <v>271</v>
      </c>
      <c r="D106" s="361"/>
      <c r="E106" s="361"/>
      <c r="F106" s="361"/>
      <c r="G106" s="3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157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90" t="str">
        <f>C106</f>
        <v>komunikací pro pěší do velikosti dlaždic 0,25 m2 s provedením lože do tl. 30 mm, s vyplněním spár a se smetením přebytečného materiálu na vzdálenost do 3 m</v>
      </c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3" t="s">
        <v>193</v>
      </c>
      <c r="D107" s="162"/>
      <c r="E107" s="163">
        <v>55.94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159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3" t="s">
        <v>194</v>
      </c>
      <c r="D108" s="162"/>
      <c r="E108" s="163">
        <v>11.0975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159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9" t="s">
        <v>147</v>
      </c>
      <c r="B109" s="170" t="s">
        <v>74</v>
      </c>
      <c r="C109" s="191" t="s">
        <v>75</v>
      </c>
      <c r="D109" s="171"/>
      <c r="E109" s="172"/>
      <c r="F109" s="173"/>
      <c r="G109" s="173">
        <f>SUMIF(AG110:AG113,"&lt;&gt;NOR",G110:G113)</f>
        <v>0</v>
      </c>
      <c r="H109" s="173"/>
      <c r="I109" s="173">
        <f>SUM(I110:I113)</f>
        <v>0</v>
      </c>
      <c r="J109" s="173"/>
      <c r="K109" s="173">
        <f>SUM(K110:K113)</f>
        <v>0</v>
      </c>
      <c r="L109" s="173"/>
      <c r="M109" s="173">
        <f>SUM(M110:M113)</f>
        <v>0</v>
      </c>
      <c r="N109" s="172"/>
      <c r="O109" s="172">
        <f>SUM(O110:O113)</f>
        <v>0.22</v>
      </c>
      <c r="P109" s="172"/>
      <c r="Q109" s="172">
        <f>SUM(Q110:Q113)</f>
        <v>0</v>
      </c>
      <c r="R109" s="173"/>
      <c r="S109" s="173"/>
      <c r="T109" s="174"/>
      <c r="U109" s="168"/>
      <c r="V109" s="168">
        <f>SUM(V110:V113)</f>
        <v>22</v>
      </c>
      <c r="W109" s="168"/>
      <c r="X109" s="168"/>
      <c r="AG109" t="s">
        <v>148</v>
      </c>
    </row>
    <row r="110" spans="1:60" ht="22.5" outlineLevel="1" x14ac:dyDescent="0.2">
      <c r="A110" s="176">
        <v>23</v>
      </c>
      <c r="B110" s="177" t="s">
        <v>272</v>
      </c>
      <c r="C110" s="192" t="s">
        <v>273</v>
      </c>
      <c r="D110" s="178" t="s">
        <v>191</v>
      </c>
      <c r="E110" s="179">
        <v>60.771999999999998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79">
        <v>3.6700000000000001E-3</v>
      </c>
      <c r="O110" s="179">
        <f>ROUND(E110*N110,2)</f>
        <v>0.22</v>
      </c>
      <c r="P110" s="179">
        <v>0</v>
      </c>
      <c r="Q110" s="179">
        <f>ROUND(E110*P110,2)</f>
        <v>0</v>
      </c>
      <c r="R110" s="181" t="s">
        <v>203</v>
      </c>
      <c r="S110" s="181" t="s">
        <v>153</v>
      </c>
      <c r="T110" s="182" t="s">
        <v>153</v>
      </c>
      <c r="U110" s="161">
        <v>0.36199999999999999</v>
      </c>
      <c r="V110" s="161">
        <f>ROUND(E110*U110,2)</f>
        <v>22</v>
      </c>
      <c r="W110" s="161"/>
      <c r="X110" s="161" t="s">
        <v>154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155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3" t="s">
        <v>274</v>
      </c>
      <c r="D111" s="162"/>
      <c r="E111" s="163"/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159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3" t="s">
        <v>275</v>
      </c>
      <c r="D112" s="162"/>
      <c r="E112" s="163">
        <v>30.46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159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3" t="s">
        <v>276</v>
      </c>
      <c r="D113" s="162"/>
      <c r="E113" s="163">
        <v>30.312000000000001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159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9" t="s">
        <v>147</v>
      </c>
      <c r="B114" s="170" t="s">
        <v>76</v>
      </c>
      <c r="C114" s="191" t="s">
        <v>77</v>
      </c>
      <c r="D114" s="171"/>
      <c r="E114" s="172"/>
      <c r="F114" s="173"/>
      <c r="G114" s="173">
        <f>SUMIF(AG115:AG116,"&lt;&gt;NOR",G115:G116)</f>
        <v>0</v>
      </c>
      <c r="H114" s="173"/>
      <c r="I114" s="173">
        <f>SUM(I115:I116)</f>
        <v>0</v>
      </c>
      <c r="J114" s="173"/>
      <c r="K114" s="173">
        <f>SUM(K115:K116)</f>
        <v>0</v>
      </c>
      <c r="L114" s="173"/>
      <c r="M114" s="173">
        <f>SUM(M115:M116)</f>
        <v>0</v>
      </c>
      <c r="N114" s="172"/>
      <c r="O114" s="172">
        <f>SUM(O115:O116)</f>
        <v>0.03</v>
      </c>
      <c r="P114" s="172"/>
      <c r="Q114" s="172">
        <f>SUM(Q115:Q116)</f>
        <v>0</v>
      </c>
      <c r="R114" s="173"/>
      <c r="S114" s="173"/>
      <c r="T114" s="174"/>
      <c r="U114" s="168"/>
      <c r="V114" s="168">
        <f>SUM(V115:V116)</f>
        <v>2.5299999999999998</v>
      </c>
      <c r="W114" s="168"/>
      <c r="X114" s="168"/>
      <c r="AG114" t="s">
        <v>148</v>
      </c>
    </row>
    <row r="115" spans="1:60" ht="22.5" outlineLevel="1" x14ac:dyDescent="0.2">
      <c r="A115" s="176">
        <v>24</v>
      </c>
      <c r="B115" s="177" t="s">
        <v>277</v>
      </c>
      <c r="C115" s="192" t="s">
        <v>278</v>
      </c>
      <c r="D115" s="178" t="s">
        <v>191</v>
      </c>
      <c r="E115" s="179">
        <v>6.9962499999999999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79">
        <v>3.6700000000000001E-3</v>
      </c>
      <c r="O115" s="179">
        <f>ROUND(E115*N115,2)</f>
        <v>0.03</v>
      </c>
      <c r="P115" s="179">
        <v>0</v>
      </c>
      <c r="Q115" s="179">
        <f>ROUND(E115*P115,2)</f>
        <v>0</v>
      </c>
      <c r="R115" s="181" t="s">
        <v>203</v>
      </c>
      <c r="S115" s="181" t="s">
        <v>153</v>
      </c>
      <c r="T115" s="182" t="s">
        <v>153</v>
      </c>
      <c r="U115" s="161">
        <v>0.36199999999999999</v>
      </c>
      <c r="V115" s="161">
        <f>ROUND(E115*U115,2)</f>
        <v>2.5299999999999998</v>
      </c>
      <c r="W115" s="161"/>
      <c r="X115" s="161" t="s">
        <v>154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155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3" t="s">
        <v>223</v>
      </c>
      <c r="D116" s="162"/>
      <c r="E116" s="163">
        <v>6.9962499999999999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159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69" t="s">
        <v>147</v>
      </c>
      <c r="B117" s="170" t="s">
        <v>78</v>
      </c>
      <c r="C117" s="191" t="s">
        <v>79</v>
      </c>
      <c r="D117" s="171"/>
      <c r="E117" s="172"/>
      <c r="F117" s="173"/>
      <c r="G117" s="173">
        <f>SUMIF(AG118:AG155,"&lt;&gt;NOR",G118:G155)</f>
        <v>0</v>
      </c>
      <c r="H117" s="173"/>
      <c r="I117" s="173">
        <f>SUM(I118:I155)</f>
        <v>0</v>
      </c>
      <c r="J117" s="173"/>
      <c r="K117" s="173">
        <f>SUM(K118:K155)</f>
        <v>0</v>
      </c>
      <c r="L117" s="173"/>
      <c r="M117" s="173">
        <f>SUM(M118:M155)</f>
        <v>0</v>
      </c>
      <c r="N117" s="172"/>
      <c r="O117" s="172">
        <f>SUM(O118:O155)</f>
        <v>10.66</v>
      </c>
      <c r="P117" s="172"/>
      <c r="Q117" s="172">
        <f>SUM(Q118:Q155)</f>
        <v>0</v>
      </c>
      <c r="R117" s="173"/>
      <c r="S117" s="173"/>
      <c r="T117" s="174"/>
      <c r="U117" s="168"/>
      <c r="V117" s="168">
        <f>SUM(V118:V155)</f>
        <v>26.61</v>
      </c>
      <c r="W117" s="168"/>
      <c r="X117" s="168"/>
      <c r="AG117" t="s">
        <v>148</v>
      </c>
    </row>
    <row r="118" spans="1:60" outlineLevel="1" x14ac:dyDescent="0.2">
      <c r="A118" s="176">
        <v>25</v>
      </c>
      <c r="B118" s="177" t="s">
        <v>279</v>
      </c>
      <c r="C118" s="192" t="s">
        <v>280</v>
      </c>
      <c r="D118" s="178" t="s">
        <v>151</v>
      </c>
      <c r="E118" s="179">
        <v>4.1680000000000001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79">
        <v>2.5249999999999999</v>
      </c>
      <c r="O118" s="179">
        <f>ROUND(E118*N118,2)</f>
        <v>10.52</v>
      </c>
      <c r="P118" s="179">
        <v>0</v>
      </c>
      <c r="Q118" s="179">
        <f>ROUND(E118*P118,2)</f>
        <v>0</v>
      </c>
      <c r="R118" s="181" t="s">
        <v>203</v>
      </c>
      <c r="S118" s="181" t="s">
        <v>153</v>
      </c>
      <c r="T118" s="182" t="s">
        <v>153</v>
      </c>
      <c r="U118" s="161">
        <v>3.2130000000000001</v>
      </c>
      <c r="V118" s="161">
        <f>ROUND(E118*U118,2)</f>
        <v>13.39</v>
      </c>
      <c r="W118" s="161"/>
      <c r="X118" s="161" t="s">
        <v>154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155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360" t="s">
        <v>281</v>
      </c>
      <c r="D119" s="361"/>
      <c r="E119" s="361"/>
      <c r="F119" s="361"/>
      <c r="G119" s="3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157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362" t="s">
        <v>282</v>
      </c>
      <c r="D120" s="363"/>
      <c r="E120" s="363"/>
      <c r="F120" s="363"/>
      <c r="G120" s="363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213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5" t="s">
        <v>174</v>
      </c>
      <c r="D121" s="166"/>
      <c r="E121" s="167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159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6" t="s">
        <v>283</v>
      </c>
      <c r="D122" s="166"/>
      <c r="E122" s="167">
        <v>41.53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159</v>
      </c>
      <c r="AH122" s="151">
        <v>2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6" t="s">
        <v>284</v>
      </c>
      <c r="D123" s="166"/>
      <c r="E123" s="167">
        <v>13.44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159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6" t="s">
        <v>285</v>
      </c>
      <c r="D124" s="166"/>
      <c r="E124" s="167">
        <v>5.6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159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96" t="s">
        <v>286</v>
      </c>
      <c r="D125" s="166"/>
      <c r="E125" s="167">
        <v>8.6300000000000008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159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6" t="s">
        <v>287</v>
      </c>
      <c r="D126" s="166"/>
      <c r="E126" s="167">
        <v>8.75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159</v>
      </c>
      <c r="AH126" s="151">
        <v>2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6" t="s">
        <v>288</v>
      </c>
      <c r="D127" s="166"/>
      <c r="E127" s="167">
        <v>3.3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159</v>
      </c>
      <c r="AH127" s="151">
        <v>2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6" t="s">
        <v>289</v>
      </c>
      <c r="D128" s="166"/>
      <c r="E128" s="167">
        <v>2.11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159</v>
      </c>
      <c r="AH128" s="151">
        <v>2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5" t="s">
        <v>185</v>
      </c>
      <c r="D129" s="166"/>
      <c r="E129" s="167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159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3" t="s">
        <v>290</v>
      </c>
      <c r="D130" s="162"/>
      <c r="E130" s="163">
        <v>4.1680000000000001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159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6">
        <v>26</v>
      </c>
      <c r="B131" s="177" t="s">
        <v>291</v>
      </c>
      <c r="C131" s="192" t="s">
        <v>292</v>
      </c>
      <c r="D131" s="178" t="s">
        <v>151</v>
      </c>
      <c r="E131" s="179">
        <v>4.1680000000000001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81" t="s">
        <v>203</v>
      </c>
      <c r="S131" s="181" t="s">
        <v>153</v>
      </c>
      <c r="T131" s="182" t="s">
        <v>153</v>
      </c>
      <c r="U131" s="161">
        <v>2.7</v>
      </c>
      <c r="V131" s="161">
        <f>ROUND(E131*U131,2)</f>
        <v>11.25</v>
      </c>
      <c r="W131" s="161"/>
      <c r="X131" s="161" t="s">
        <v>154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155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360" t="s">
        <v>293</v>
      </c>
      <c r="D132" s="361"/>
      <c r="E132" s="361"/>
      <c r="F132" s="361"/>
      <c r="G132" s="3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157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5" t="s">
        <v>174</v>
      </c>
      <c r="D133" s="166"/>
      <c r="E133" s="167"/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159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6" t="s">
        <v>283</v>
      </c>
      <c r="D134" s="166"/>
      <c r="E134" s="167">
        <v>41.53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159</v>
      </c>
      <c r="AH134" s="151">
        <v>2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96" t="s">
        <v>284</v>
      </c>
      <c r="D135" s="166"/>
      <c r="E135" s="167">
        <v>13.44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159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6" t="s">
        <v>285</v>
      </c>
      <c r="D136" s="166"/>
      <c r="E136" s="167">
        <v>5.6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159</v>
      </c>
      <c r="AH136" s="151">
        <v>2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6" t="s">
        <v>286</v>
      </c>
      <c r="D137" s="166"/>
      <c r="E137" s="167">
        <v>8.6300000000000008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159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6" t="s">
        <v>287</v>
      </c>
      <c r="D138" s="166"/>
      <c r="E138" s="167">
        <v>8.75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159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6" t="s">
        <v>288</v>
      </c>
      <c r="D139" s="166"/>
      <c r="E139" s="167">
        <v>3.3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159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6" t="s">
        <v>289</v>
      </c>
      <c r="D140" s="166"/>
      <c r="E140" s="167">
        <v>2.11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159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5" t="s">
        <v>185</v>
      </c>
      <c r="D141" s="166"/>
      <c r="E141" s="167"/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159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3" t="s">
        <v>290</v>
      </c>
      <c r="D142" s="162"/>
      <c r="E142" s="163">
        <v>4.1680000000000001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159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 x14ac:dyDescent="0.2">
      <c r="A143" s="176">
        <v>27</v>
      </c>
      <c r="B143" s="177" t="s">
        <v>294</v>
      </c>
      <c r="C143" s="192" t="s">
        <v>295</v>
      </c>
      <c r="D143" s="178" t="s">
        <v>216</v>
      </c>
      <c r="E143" s="179">
        <v>0.12942000000000001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79">
        <v>1.06325</v>
      </c>
      <c r="O143" s="179">
        <f>ROUND(E143*N143,2)</f>
        <v>0.14000000000000001</v>
      </c>
      <c r="P143" s="179">
        <v>0</v>
      </c>
      <c r="Q143" s="179">
        <f>ROUND(E143*P143,2)</f>
        <v>0</v>
      </c>
      <c r="R143" s="181" t="s">
        <v>203</v>
      </c>
      <c r="S143" s="181" t="s">
        <v>153</v>
      </c>
      <c r="T143" s="182" t="s">
        <v>153</v>
      </c>
      <c r="U143" s="161">
        <v>15.231</v>
      </c>
      <c r="V143" s="161">
        <f>ROUND(E143*U143,2)</f>
        <v>1.97</v>
      </c>
      <c r="W143" s="161"/>
      <c r="X143" s="161" t="s">
        <v>154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155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360" t="s">
        <v>217</v>
      </c>
      <c r="D144" s="361"/>
      <c r="E144" s="361"/>
      <c r="F144" s="361"/>
      <c r="G144" s="3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157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3" t="s">
        <v>296</v>
      </c>
      <c r="D145" s="162"/>
      <c r="E145" s="163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159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5" t="s">
        <v>174</v>
      </c>
      <c r="D146" s="166"/>
      <c r="E146" s="167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159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6" t="s">
        <v>283</v>
      </c>
      <c r="D147" s="166"/>
      <c r="E147" s="167">
        <v>41.53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159</v>
      </c>
      <c r="AH147" s="151">
        <v>2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6" t="s">
        <v>284</v>
      </c>
      <c r="D148" s="166"/>
      <c r="E148" s="167">
        <v>13.44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159</v>
      </c>
      <c r="AH148" s="151">
        <v>2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6" t="s">
        <v>285</v>
      </c>
      <c r="D149" s="166"/>
      <c r="E149" s="167">
        <v>5.6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159</v>
      </c>
      <c r="AH149" s="151">
        <v>2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6" t="s">
        <v>286</v>
      </c>
      <c r="D150" s="166"/>
      <c r="E150" s="167">
        <v>8.6300000000000008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159</v>
      </c>
      <c r="AH150" s="151">
        <v>2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96" t="s">
        <v>287</v>
      </c>
      <c r="D151" s="166"/>
      <c r="E151" s="167">
        <v>8.75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159</v>
      </c>
      <c r="AH151" s="151">
        <v>2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96" t="s">
        <v>288</v>
      </c>
      <c r="D152" s="166"/>
      <c r="E152" s="167">
        <v>3.3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159</v>
      </c>
      <c r="AH152" s="151">
        <v>2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6" t="s">
        <v>289</v>
      </c>
      <c r="D153" s="166"/>
      <c r="E153" s="167">
        <v>2.11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159</v>
      </c>
      <c r="AH153" s="151">
        <v>2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5" t="s">
        <v>185</v>
      </c>
      <c r="D154" s="166"/>
      <c r="E154" s="167"/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159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3" t="s">
        <v>297</v>
      </c>
      <c r="D155" s="162"/>
      <c r="E155" s="163">
        <v>0.12942000000000001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159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x14ac:dyDescent="0.2">
      <c r="A156" s="169" t="s">
        <v>147</v>
      </c>
      <c r="B156" s="170" t="s">
        <v>80</v>
      </c>
      <c r="C156" s="191" t="s">
        <v>81</v>
      </c>
      <c r="D156" s="171"/>
      <c r="E156" s="172"/>
      <c r="F156" s="173"/>
      <c r="G156" s="173">
        <f>SUMIF(AG157:AG159,"&lt;&gt;NOR",G157:G159)</f>
        <v>0</v>
      </c>
      <c r="H156" s="173"/>
      <c r="I156" s="173">
        <f>SUM(I157:I159)</f>
        <v>0</v>
      </c>
      <c r="J156" s="173"/>
      <c r="K156" s="173">
        <f>SUM(K157:K159)</f>
        <v>0</v>
      </c>
      <c r="L156" s="173"/>
      <c r="M156" s="173">
        <f>SUM(M157:M159)</f>
        <v>0</v>
      </c>
      <c r="N156" s="172"/>
      <c r="O156" s="172">
        <f>SUM(O157:O159)</f>
        <v>0.12</v>
      </c>
      <c r="P156" s="172"/>
      <c r="Q156" s="172">
        <f>SUM(Q157:Q159)</f>
        <v>0</v>
      </c>
      <c r="R156" s="173"/>
      <c r="S156" s="173"/>
      <c r="T156" s="174"/>
      <c r="U156" s="168"/>
      <c r="V156" s="168">
        <f>SUM(V157:V159)</f>
        <v>4.33</v>
      </c>
      <c r="W156" s="168"/>
      <c r="X156" s="168"/>
      <c r="AG156" t="s">
        <v>148</v>
      </c>
    </row>
    <row r="157" spans="1:60" ht="22.5" outlineLevel="1" x14ac:dyDescent="0.2">
      <c r="A157" s="176">
        <v>28</v>
      </c>
      <c r="B157" s="177" t="s">
        <v>298</v>
      </c>
      <c r="C157" s="192" t="s">
        <v>299</v>
      </c>
      <c r="D157" s="178" t="s">
        <v>300</v>
      </c>
      <c r="E157" s="179">
        <v>12.2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79">
        <v>1.0120000000000001E-2</v>
      </c>
      <c r="O157" s="179">
        <f>ROUND(E157*N157,2)</f>
        <v>0.12</v>
      </c>
      <c r="P157" s="179">
        <v>0</v>
      </c>
      <c r="Q157" s="179">
        <f>ROUND(E157*P157,2)</f>
        <v>0</v>
      </c>
      <c r="R157" s="181" t="s">
        <v>203</v>
      </c>
      <c r="S157" s="181" t="s">
        <v>153</v>
      </c>
      <c r="T157" s="182" t="s">
        <v>153</v>
      </c>
      <c r="U157" s="161">
        <v>0.35499999999999998</v>
      </c>
      <c r="V157" s="161">
        <f>ROUND(E157*U157,2)</f>
        <v>4.33</v>
      </c>
      <c r="W157" s="161"/>
      <c r="X157" s="161" t="s">
        <v>154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155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360" t="s">
        <v>301</v>
      </c>
      <c r="D158" s="361"/>
      <c r="E158" s="361"/>
      <c r="F158" s="361"/>
      <c r="G158" s="3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157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90" t="str">
        <f>C158</f>
        <v>na montážní pěnu, zapravení omítky pod parapetem, těsnění spáry mezi parapetem a rámem okna, dodávka silikonu.</v>
      </c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3" t="s">
        <v>302</v>
      </c>
      <c r="D159" s="162"/>
      <c r="E159" s="163">
        <v>12.2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159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x14ac:dyDescent="0.2">
      <c r="A160" s="169" t="s">
        <v>147</v>
      </c>
      <c r="B160" s="170" t="s">
        <v>82</v>
      </c>
      <c r="C160" s="191" t="s">
        <v>83</v>
      </c>
      <c r="D160" s="171"/>
      <c r="E160" s="172"/>
      <c r="F160" s="173"/>
      <c r="G160" s="173">
        <f>SUMIF(AG161:AG169,"&lt;&gt;NOR",G161:G169)</f>
        <v>0</v>
      </c>
      <c r="H160" s="173"/>
      <c r="I160" s="173">
        <f>SUM(I161:I169)</f>
        <v>0</v>
      </c>
      <c r="J160" s="173"/>
      <c r="K160" s="173">
        <f>SUM(K161:K169)</f>
        <v>0</v>
      </c>
      <c r="L160" s="173"/>
      <c r="M160" s="173">
        <f>SUM(M161:M169)</f>
        <v>0</v>
      </c>
      <c r="N160" s="172"/>
      <c r="O160" s="172">
        <f>SUM(O161:O169)</f>
        <v>5.74</v>
      </c>
      <c r="P160" s="172"/>
      <c r="Q160" s="172">
        <f>SUM(Q161:Q169)</f>
        <v>0</v>
      </c>
      <c r="R160" s="173"/>
      <c r="S160" s="173"/>
      <c r="T160" s="174"/>
      <c r="U160" s="168"/>
      <c r="V160" s="168">
        <f>SUM(V161:V169)</f>
        <v>5.45</v>
      </c>
      <c r="W160" s="168"/>
      <c r="X160" s="168"/>
      <c r="AG160" t="s">
        <v>148</v>
      </c>
    </row>
    <row r="161" spans="1:60" ht="33.75" outlineLevel="1" x14ac:dyDescent="0.2">
      <c r="A161" s="176">
        <v>29</v>
      </c>
      <c r="B161" s="177" t="s">
        <v>303</v>
      </c>
      <c r="C161" s="192" t="s">
        <v>304</v>
      </c>
      <c r="D161" s="178" t="s">
        <v>300</v>
      </c>
      <c r="E161" s="179">
        <v>31.6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79">
        <v>0.12472</v>
      </c>
      <c r="O161" s="179">
        <f>ROUND(E161*N161,2)</f>
        <v>3.94</v>
      </c>
      <c r="P161" s="179">
        <v>0</v>
      </c>
      <c r="Q161" s="179">
        <f>ROUND(E161*P161,2)</f>
        <v>0</v>
      </c>
      <c r="R161" s="181" t="s">
        <v>267</v>
      </c>
      <c r="S161" s="181" t="s">
        <v>153</v>
      </c>
      <c r="T161" s="182" t="s">
        <v>153</v>
      </c>
      <c r="U161" s="161">
        <v>0.14000000000000001</v>
      </c>
      <c r="V161" s="161">
        <f>ROUND(E161*U161,2)</f>
        <v>4.42</v>
      </c>
      <c r="W161" s="161"/>
      <c r="X161" s="161" t="s">
        <v>154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155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360" t="s">
        <v>305</v>
      </c>
      <c r="D162" s="361"/>
      <c r="E162" s="361"/>
      <c r="F162" s="361"/>
      <c r="G162" s="3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157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3" t="s">
        <v>306</v>
      </c>
      <c r="D163" s="162"/>
      <c r="E163" s="163">
        <v>31.6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159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76">
        <v>30</v>
      </c>
      <c r="B164" s="177" t="s">
        <v>307</v>
      </c>
      <c r="C164" s="192" t="s">
        <v>308</v>
      </c>
      <c r="D164" s="178" t="s">
        <v>151</v>
      </c>
      <c r="E164" s="179">
        <v>0.71099999999999997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79">
        <v>2.5249999999999999</v>
      </c>
      <c r="O164" s="179">
        <f>ROUND(E164*N164,2)</f>
        <v>1.8</v>
      </c>
      <c r="P164" s="179">
        <v>0</v>
      </c>
      <c r="Q164" s="179">
        <f>ROUND(E164*P164,2)</f>
        <v>0</v>
      </c>
      <c r="R164" s="181" t="s">
        <v>267</v>
      </c>
      <c r="S164" s="181" t="s">
        <v>153</v>
      </c>
      <c r="T164" s="182" t="s">
        <v>153</v>
      </c>
      <c r="U164" s="161">
        <v>1.4419999999999999</v>
      </c>
      <c r="V164" s="161">
        <f>ROUND(E164*U164,2)</f>
        <v>1.03</v>
      </c>
      <c r="W164" s="161"/>
      <c r="X164" s="161" t="s">
        <v>154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155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360" t="s">
        <v>309</v>
      </c>
      <c r="D165" s="361"/>
      <c r="E165" s="361"/>
      <c r="F165" s="361"/>
      <c r="G165" s="3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157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5" t="s">
        <v>174</v>
      </c>
      <c r="D166" s="166"/>
      <c r="E166" s="167"/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159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96" t="s">
        <v>310</v>
      </c>
      <c r="D167" s="166"/>
      <c r="E167" s="167">
        <v>31.6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159</v>
      </c>
      <c r="AH167" s="151">
        <v>2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5" t="s">
        <v>185</v>
      </c>
      <c r="D168" s="166"/>
      <c r="E168" s="167"/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159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93" t="s">
        <v>311</v>
      </c>
      <c r="D169" s="162"/>
      <c r="E169" s="163">
        <v>0.71099999999999997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159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x14ac:dyDescent="0.2">
      <c r="A170" s="169" t="s">
        <v>147</v>
      </c>
      <c r="B170" s="170" t="s">
        <v>84</v>
      </c>
      <c r="C170" s="191" t="s">
        <v>85</v>
      </c>
      <c r="D170" s="171"/>
      <c r="E170" s="172"/>
      <c r="F170" s="173"/>
      <c r="G170" s="173">
        <f>SUMIF(AG171:AG176,"&lt;&gt;NOR",G171:G176)</f>
        <v>0</v>
      </c>
      <c r="H170" s="173"/>
      <c r="I170" s="173">
        <f>SUM(I171:I176)</f>
        <v>0</v>
      </c>
      <c r="J170" s="173"/>
      <c r="K170" s="173">
        <f>SUM(K171:K176)</f>
        <v>0</v>
      </c>
      <c r="L170" s="173"/>
      <c r="M170" s="173">
        <f>SUM(M171:M176)</f>
        <v>0</v>
      </c>
      <c r="N170" s="172"/>
      <c r="O170" s="172">
        <f>SUM(O171:O176)</f>
        <v>6.7799999999999994</v>
      </c>
      <c r="P170" s="172"/>
      <c r="Q170" s="172">
        <f>SUM(Q171:Q176)</f>
        <v>0</v>
      </c>
      <c r="R170" s="173"/>
      <c r="S170" s="173"/>
      <c r="T170" s="174"/>
      <c r="U170" s="168"/>
      <c r="V170" s="168">
        <f>SUM(V171:V176)</f>
        <v>5.34</v>
      </c>
      <c r="W170" s="168"/>
      <c r="X170" s="168"/>
      <c r="AG170" t="s">
        <v>148</v>
      </c>
    </row>
    <row r="171" spans="1:60" ht="22.5" outlineLevel="1" x14ac:dyDescent="0.2">
      <c r="A171" s="176">
        <v>31</v>
      </c>
      <c r="B171" s="177" t="s">
        <v>312</v>
      </c>
      <c r="C171" s="192" t="s">
        <v>313</v>
      </c>
      <c r="D171" s="178" t="s">
        <v>300</v>
      </c>
      <c r="E171" s="179">
        <v>28.7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79">
        <v>0.14565</v>
      </c>
      <c r="O171" s="179">
        <f>ROUND(E171*N171,2)</f>
        <v>4.18</v>
      </c>
      <c r="P171" s="179">
        <v>0</v>
      </c>
      <c r="Q171" s="179">
        <f>ROUND(E171*P171,2)</f>
        <v>0</v>
      </c>
      <c r="R171" s="181" t="s">
        <v>267</v>
      </c>
      <c r="S171" s="181" t="s">
        <v>153</v>
      </c>
      <c r="T171" s="182" t="s">
        <v>153</v>
      </c>
      <c r="U171" s="161">
        <v>0.186</v>
      </c>
      <c r="V171" s="161">
        <f>ROUND(E171*U171,2)</f>
        <v>5.34</v>
      </c>
      <c r="W171" s="161"/>
      <c r="X171" s="161" t="s">
        <v>154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155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360" t="s">
        <v>314</v>
      </c>
      <c r="D172" s="361"/>
      <c r="E172" s="361"/>
      <c r="F172" s="361"/>
      <c r="G172" s="3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157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362" t="s">
        <v>315</v>
      </c>
      <c r="D173" s="363"/>
      <c r="E173" s="363"/>
      <c r="F173" s="363"/>
      <c r="G173" s="363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213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93" t="s">
        <v>316</v>
      </c>
      <c r="D174" s="162"/>
      <c r="E174" s="163">
        <v>28.7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159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76">
        <v>32</v>
      </c>
      <c r="B175" s="177" t="s">
        <v>317</v>
      </c>
      <c r="C175" s="192" t="s">
        <v>318</v>
      </c>
      <c r="D175" s="178" t="s">
        <v>230</v>
      </c>
      <c r="E175" s="179">
        <v>126.28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21</v>
      </c>
      <c r="M175" s="181">
        <f>G175*(1+L175/100)</f>
        <v>0</v>
      </c>
      <c r="N175" s="179">
        <v>2.06E-2</v>
      </c>
      <c r="O175" s="179">
        <f>ROUND(E175*N175,2)</f>
        <v>2.6</v>
      </c>
      <c r="P175" s="179">
        <v>0</v>
      </c>
      <c r="Q175" s="179">
        <f>ROUND(E175*P175,2)</f>
        <v>0</v>
      </c>
      <c r="R175" s="181" t="s">
        <v>259</v>
      </c>
      <c r="S175" s="181" t="s">
        <v>153</v>
      </c>
      <c r="T175" s="182" t="s">
        <v>153</v>
      </c>
      <c r="U175" s="161">
        <v>0</v>
      </c>
      <c r="V175" s="161">
        <f>ROUND(E175*U175,2)</f>
        <v>0</v>
      </c>
      <c r="W175" s="161"/>
      <c r="X175" s="161" t="s">
        <v>260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261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93" t="s">
        <v>319</v>
      </c>
      <c r="D176" s="162"/>
      <c r="E176" s="163">
        <v>126.28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159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x14ac:dyDescent="0.2">
      <c r="A177" s="169" t="s">
        <v>147</v>
      </c>
      <c r="B177" s="170" t="s">
        <v>86</v>
      </c>
      <c r="C177" s="191" t="s">
        <v>87</v>
      </c>
      <c r="D177" s="171"/>
      <c r="E177" s="172"/>
      <c r="F177" s="173"/>
      <c r="G177" s="173">
        <f>SUMIF(AG178:AG195,"&lt;&gt;NOR",G178:G195)</f>
        <v>0</v>
      </c>
      <c r="H177" s="173"/>
      <c r="I177" s="173">
        <f>SUM(I178:I195)</f>
        <v>0</v>
      </c>
      <c r="J177" s="173"/>
      <c r="K177" s="173">
        <f>SUM(K178:K195)</f>
        <v>0</v>
      </c>
      <c r="L177" s="173"/>
      <c r="M177" s="173">
        <f>SUM(M178:M195)</f>
        <v>0</v>
      </c>
      <c r="N177" s="172"/>
      <c r="O177" s="172">
        <f>SUM(O178:O195)</f>
        <v>3.71</v>
      </c>
      <c r="P177" s="172"/>
      <c r="Q177" s="172">
        <f>SUM(Q178:Q195)</f>
        <v>0</v>
      </c>
      <c r="R177" s="173"/>
      <c r="S177" s="173"/>
      <c r="T177" s="174"/>
      <c r="U177" s="168"/>
      <c r="V177" s="168">
        <f>SUM(V178:V195)</f>
        <v>68.13000000000001</v>
      </c>
      <c r="W177" s="168"/>
      <c r="X177" s="168"/>
      <c r="AG177" t="s">
        <v>148</v>
      </c>
    </row>
    <row r="178" spans="1:60" ht="22.5" outlineLevel="1" x14ac:dyDescent="0.2">
      <c r="A178" s="176">
        <v>33</v>
      </c>
      <c r="B178" s="177" t="s">
        <v>320</v>
      </c>
      <c r="C178" s="192" t="s">
        <v>321</v>
      </c>
      <c r="D178" s="178" t="s">
        <v>191</v>
      </c>
      <c r="E178" s="179">
        <v>185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79">
        <v>1.8380000000000001E-2</v>
      </c>
      <c r="O178" s="179">
        <f>ROUND(E178*N178,2)</f>
        <v>3.4</v>
      </c>
      <c r="P178" s="179">
        <v>0</v>
      </c>
      <c r="Q178" s="179">
        <f>ROUND(E178*P178,2)</f>
        <v>0</v>
      </c>
      <c r="R178" s="181" t="s">
        <v>322</v>
      </c>
      <c r="S178" s="181" t="s">
        <v>153</v>
      </c>
      <c r="T178" s="182" t="s">
        <v>153</v>
      </c>
      <c r="U178" s="161">
        <v>0.13</v>
      </c>
      <c r="V178" s="161">
        <f>ROUND(E178*U178,2)</f>
        <v>24.05</v>
      </c>
      <c r="W178" s="161"/>
      <c r="X178" s="161" t="s">
        <v>154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323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360" t="s">
        <v>324</v>
      </c>
      <c r="D179" s="361"/>
      <c r="E179" s="361"/>
      <c r="F179" s="361"/>
      <c r="G179" s="3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157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362" t="s">
        <v>325</v>
      </c>
      <c r="D180" s="363"/>
      <c r="E180" s="363"/>
      <c r="F180" s="363"/>
      <c r="G180" s="363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213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93" t="s">
        <v>326</v>
      </c>
      <c r="D181" s="162"/>
      <c r="E181" s="163">
        <v>65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159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93" t="s">
        <v>327</v>
      </c>
      <c r="D182" s="162"/>
      <c r="E182" s="163">
        <v>120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159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ht="22.5" outlineLevel="1" x14ac:dyDescent="0.2">
      <c r="A183" s="176">
        <v>34</v>
      </c>
      <c r="B183" s="177" t="s">
        <v>328</v>
      </c>
      <c r="C183" s="192" t="s">
        <v>329</v>
      </c>
      <c r="D183" s="178" t="s">
        <v>330</v>
      </c>
      <c r="E183" s="179">
        <v>20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79">
        <v>0</v>
      </c>
      <c r="O183" s="179">
        <f>ROUND(E183*N183,2)</f>
        <v>0</v>
      </c>
      <c r="P183" s="179">
        <v>0</v>
      </c>
      <c r="Q183" s="179">
        <f>ROUND(E183*P183,2)</f>
        <v>0</v>
      </c>
      <c r="R183" s="181" t="s">
        <v>322</v>
      </c>
      <c r="S183" s="181" t="s">
        <v>153</v>
      </c>
      <c r="T183" s="182" t="s">
        <v>153</v>
      </c>
      <c r="U183" s="161">
        <v>0</v>
      </c>
      <c r="V183" s="161">
        <f>ROUND(E183*U183,2)</f>
        <v>0</v>
      </c>
      <c r="W183" s="161"/>
      <c r="X183" s="161" t="s">
        <v>154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155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360" t="s">
        <v>324</v>
      </c>
      <c r="D184" s="361"/>
      <c r="E184" s="361"/>
      <c r="F184" s="361"/>
      <c r="G184" s="3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157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33.75" outlineLevel="1" x14ac:dyDescent="0.2">
      <c r="A185" s="176">
        <v>35</v>
      </c>
      <c r="B185" s="177" t="s">
        <v>331</v>
      </c>
      <c r="C185" s="192" t="s">
        <v>332</v>
      </c>
      <c r="D185" s="178" t="s">
        <v>191</v>
      </c>
      <c r="E185" s="179">
        <v>370</v>
      </c>
      <c r="F185" s="180"/>
      <c r="G185" s="181">
        <f>ROUND(E185*F185,2)</f>
        <v>0</v>
      </c>
      <c r="H185" s="180"/>
      <c r="I185" s="181">
        <f>ROUND(E185*H185,2)</f>
        <v>0</v>
      </c>
      <c r="J185" s="180"/>
      <c r="K185" s="181">
        <f>ROUND(E185*J185,2)</f>
        <v>0</v>
      </c>
      <c r="L185" s="181">
        <v>21</v>
      </c>
      <c r="M185" s="181">
        <f>G185*(1+L185/100)</f>
        <v>0</v>
      </c>
      <c r="N185" s="179">
        <v>0</v>
      </c>
      <c r="O185" s="179">
        <f>ROUND(E185*N185,2)</f>
        <v>0</v>
      </c>
      <c r="P185" s="179">
        <v>0</v>
      </c>
      <c r="Q185" s="179">
        <f>ROUND(E185*P185,2)</f>
        <v>0</v>
      </c>
      <c r="R185" s="181" t="s">
        <v>322</v>
      </c>
      <c r="S185" s="181" t="s">
        <v>153</v>
      </c>
      <c r="T185" s="182" t="s">
        <v>153</v>
      </c>
      <c r="U185" s="161">
        <v>0</v>
      </c>
      <c r="V185" s="161">
        <f>ROUND(E185*U185,2)</f>
        <v>0</v>
      </c>
      <c r="W185" s="161"/>
      <c r="X185" s="161" t="s">
        <v>154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323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360" t="s">
        <v>324</v>
      </c>
      <c r="D186" s="361"/>
      <c r="E186" s="361"/>
      <c r="F186" s="361"/>
      <c r="G186" s="3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157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95" t="s">
        <v>174</v>
      </c>
      <c r="D187" s="166"/>
      <c r="E187" s="167"/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159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96" t="s">
        <v>333</v>
      </c>
      <c r="D188" s="166"/>
      <c r="E188" s="167">
        <v>65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159</v>
      </c>
      <c r="AH188" s="151">
        <v>2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96" t="s">
        <v>334</v>
      </c>
      <c r="D189" s="166"/>
      <c r="E189" s="167">
        <v>120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159</v>
      </c>
      <c r="AH189" s="151">
        <v>2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195" t="s">
        <v>185</v>
      </c>
      <c r="D190" s="166"/>
      <c r="E190" s="167"/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159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93" t="s">
        <v>335</v>
      </c>
      <c r="D191" s="162"/>
      <c r="E191" s="163">
        <v>370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159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83">
        <v>36</v>
      </c>
      <c r="B192" s="184" t="s">
        <v>336</v>
      </c>
      <c r="C192" s="197" t="s">
        <v>337</v>
      </c>
      <c r="D192" s="185" t="s">
        <v>191</v>
      </c>
      <c r="E192" s="186">
        <v>185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6">
        <v>0</v>
      </c>
      <c r="O192" s="186">
        <f>ROUND(E192*N192,2)</f>
        <v>0</v>
      </c>
      <c r="P192" s="186">
        <v>0</v>
      </c>
      <c r="Q192" s="186">
        <f>ROUND(E192*P192,2)</f>
        <v>0</v>
      </c>
      <c r="R192" s="188" t="s">
        <v>322</v>
      </c>
      <c r="S192" s="188" t="s">
        <v>153</v>
      </c>
      <c r="T192" s="189" t="s">
        <v>153</v>
      </c>
      <c r="U192" s="161">
        <v>0.10199999999999999</v>
      </c>
      <c r="V192" s="161">
        <f>ROUND(E192*U192,2)</f>
        <v>18.87</v>
      </c>
      <c r="W192" s="161"/>
      <c r="X192" s="161" t="s">
        <v>154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323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83">
        <v>37</v>
      </c>
      <c r="B193" s="184" t="s">
        <v>338</v>
      </c>
      <c r="C193" s="197" t="s">
        <v>339</v>
      </c>
      <c r="D193" s="185" t="s">
        <v>191</v>
      </c>
      <c r="E193" s="186">
        <v>50</v>
      </c>
      <c r="F193" s="187"/>
      <c r="G193" s="188">
        <f>ROUND(E193*F193,2)</f>
        <v>0</v>
      </c>
      <c r="H193" s="187"/>
      <c r="I193" s="188">
        <f>ROUND(E193*H193,2)</f>
        <v>0</v>
      </c>
      <c r="J193" s="187"/>
      <c r="K193" s="188">
        <f>ROUND(E193*J193,2)</f>
        <v>0</v>
      </c>
      <c r="L193" s="188">
        <v>21</v>
      </c>
      <c r="M193" s="188">
        <f>G193*(1+L193/100)</f>
        <v>0</v>
      </c>
      <c r="N193" s="186">
        <v>1.2099999999999999E-3</v>
      </c>
      <c r="O193" s="186">
        <f>ROUND(E193*N193,2)</f>
        <v>0.06</v>
      </c>
      <c r="P193" s="186">
        <v>0</v>
      </c>
      <c r="Q193" s="186">
        <f>ROUND(E193*P193,2)</f>
        <v>0</v>
      </c>
      <c r="R193" s="188" t="s">
        <v>322</v>
      </c>
      <c r="S193" s="188" t="s">
        <v>153</v>
      </c>
      <c r="T193" s="189" t="s">
        <v>153</v>
      </c>
      <c r="U193" s="161">
        <v>0.17699999999999999</v>
      </c>
      <c r="V193" s="161">
        <f>ROUND(E193*U193,2)</f>
        <v>8.85</v>
      </c>
      <c r="W193" s="161"/>
      <c r="X193" s="161" t="s">
        <v>154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155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83">
        <v>38</v>
      </c>
      <c r="B194" s="184" t="s">
        <v>340</v>
      </c>
      <c r="C194" s="197" t="s">
        <v>341</v>
      </c>
      <c r="D194" s="185" t="s">
        <v>191</v>
      </c>
      <c r="E194" s="186">
        <v>40</v>
      </c>
      <c r="F194" s="187"/>
      <c r="G194" s="188">
        <f>ROUND(E194*F194,2)</f>
        <v>0</v>
      </c>
      <c r="H194" s="187"/>
      <c r="I194" s="188">
        <f>ROUND(E194*H194,2)</f>
        <v>0</v>
      </c>
      <c r="J194" s="187"/>
      <c r="K194" s="188">
        <f>ROUND(E194*J194,2)</f>
        <v>0</v>
      </c>
      <c r="L194" s="188">
        <v>21</v>
      </c>
      <c r="M194" s="188">
        <f>G194*(1+L194/100)</f>
        <v>0</v>
      </c>
      <c r="N194" s="186">
        <v>1.58E-3</v>
      </c>
      <c r="O194" s="186">
        <f>ROUND(E194*N194,2)</f>
        <v>0.06</v>
      </c>
      <c r="P194" s="186">
        <v>0</v>
      </c>
      <c r="Q194" s="186">
        <f>ROUND(E194*P194,2)</f>
        <v>0</v>
      </c>
      <c r="R194" s="188" t="s">
        <v>322</v>
      </c>
      <c r="S194" s="188" t="s">
        <v>153</v>
      </c>
      <c r="T194" s="189" t="s">
        <v>153</v>
      </c>
      <c r="U194" s="161">
        <v>0.214</v>
      </c>
      <c r="V194" s="161">
        <f>ROUND(E194*U194,2)</f>
        <v>8.56</v>
      </c>
      <c r="W194" s="161"/>
      <c r="X194" s="161" t="s">
        <v>154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323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83">
        <v>39</v>
      </c>
      <c r="B195" s="184" t="s">
        <v>342</v>
      </c>
      <c r="C195" s="197" t="s">
        <v>343</v>
      </c>
      <c r="D195" s="185" t="s">
        <v>191</v>
      </c>
      <c r="E195" s="186">
        <v>30</v>
      </c>
      <c r="F195" s="187"/>
      <c r="G195" s="188">
        <f>ROUND(E195*F195,2)</f>
        <v>0</v>
      </c>
      <c r="H195" s="187"/>
      <c r="I195" s="188">
        <f>ROUND(E195*H195,2)</f>
        <v>0</v>
      </c>
      <c r="J195" s="187"/>
      <c r="K195" s="188">
        <f>ROUND(E195*J195,2)</f>
        <v>0</v>
      </c>
      <c r="L195" s="188">
        <v>21</v>
      </c>
      <c r="M195" s="188">
        <f>G195*(1+L195/100)</f>
        <v>0</v>
      </c>
      <c r="N195" s="186">
        <v>6.3499999999999997E-3</v>
      </c>
      <c r="O195" s="186">
        <f>ROUND(E195*N195,2)</f>
        <v>0.19</v>
      </c>
      <c r="P195" s="186">
        <v>0</v>
      </c>
      <c r="Q195" s="186">
        <f>ROUND(E195*P195,2)</f>
        <v>0</v>
      </c>
      <c r="R195" s="188" t="s">
        <v>322</v>
      </c>
      <c r="S195" s="188" t="s">
        <v>153</v>
      </c>
      <c r="T195" s="189" t="s">
        <v>153</v>
      </c>
      <c r="U195" s="161">
        <v>0.26</v>
      </c>
      <c r="V195" s="161">
        <f>ROUND(E195*U195,2)</f>
        <v>7.8</v>
      </c>
      <c r="W195" s="161"/>
      <c r="X195" s="161" t="s">
        <v>154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323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x14ac:dyDescent="0.2">
      <c r="A196" s="169" t="s">
        <v>147</v>
      </c>
      <c r="B196" s="170" t="s">
        <v>88</v>
      </c>
      <c r="C196" s="191" t="s">
        <v>89</v>
      </c>
      <c r="D196" s="171"/>
      <c r="E196" s="172"/>
      <c r="F196" s="173"/>
      <c r="G196" s="173">
        <f>SUMIF(AG197:AG199,"&lt;&gt;NOR",G197:G199)</f>
        <v>0</v>
      </c>
      <c r="H196" s="173"/>
      <c r="I196" s="173">
        <f>SUM(I197:I199)</f>
        <v>0</v>
      </c>
      <c r="J196" s="173"/>
      <c r="K196" s="173">
        <f>SUM(K197:K199)</f>
        <v>0</v>
      </c>
      <c r="L196" s="173"/>
      <c r="M196" s="173">
        <f>SUM(M197:M199)</f>
        <v>0</v>
      </c>
      <c r="N196" s="172"/>
      <c r="O196" s="172">
        <f>SUM(O197:O199)</f>
        <v>0.01</v>
      </c>
      <c r="P196" s="172"/>
      <c r="Q196" s="172">
        <f>SUM(Q197:Q199)</f>
        <v>0</v>
      </c>
      <c r="R196" s="173"/>
      <c r="S196" s="173"/>
      <c r="T196" s="174"/>
      <c r="U196" s="168"/>
      <c r="V196" s="168">
        <f>SUM(V197:V199)</f>
        <v>66.06</v>
      </c>
      <c r="W196" s="168"/>
      <c r="X196" s="168"/>
      <c r="AG196" t="s">
        <v>148</v>
      </c>
    </row>
    <row r="197" spans="1:60" ht="56.25" outlineLevel="1" x14ac:dyDescent="0.2">
      <c r="A197" s="176">
        <v>40</v>
      </c>
      <c r="B197" s="177" t="s">
        <v>344</v>
      </c>
      <c r="C197" s="192" t="s">
        <v>345</v>
      </c>
      <c r="D197" s="178" t="s">
        <v>191</v>
      </c>
      <c r="E197" s="179">
        <v>195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79">
        <v>4.0000000000000003E-5</v>
      </c>
      <c r="O197" s="179">
        <f>ROUND(E197*N197,2)</f>
        <v>0.01</v>
      </c>
      <c r="P197" s="179">
        <v>0</v>
      </c>
      <c r="Q197" s="179">
        <f>ROUND(E197*P197,2)</f>
        <v>0</v>
      </c>
      <c r="R197" s="181" t="s">
        <v>203</v>
      </c>
      <c r="S197" s="181" t="s">
        <v>153</v>
      </c>
      <c r="T197" s="182" t="s">
        <v>153</v>
      </c>
      <c r="U197" s="161">
        <v>0.308</v>
      </c>
      <c r="V197" s="161">
        <f>ROUND(E197*U197,2)</f>
        <v>60.06</v>
      </c>
      <c r="W197" s="161"/>
      <c r="X197" s="161" t="s">
        <v>154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155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193" t="s">
        <v>346</v>
      </c>
      <c r="D198" s="162"/>
      <c r="E198" s="163">
        <v>195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159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83">
        <v>41</v>
      </c>
      <c r="B199" s="184" t="s">
        <v>347</v>
      </c>
      <c r="C199" s="197" t="s">
        <v>348</v>
      </c>
      <c r="D199" s="185" t="s">
        <v>191</v>
      </c>
      <c r="E199" s="186">
        <v>400</v>
      </c>
      <c r="F199" s="187"/>
      <c r="G199" s="188">
        <f>ROUND(E199*F199,2)</f>
        <v>0</v>
      </c>
      <c r="H199" s="187"/>
      <c r="I199" s="188">
        <f>ROUND(E199*H199,2)</f>
        <v>0</v>
      </c>
      <c r="J199" s="187"/>
      <c r="K199" s="188">
        <f>ROUND(E199*J199,2)</f>
        <v>0</v>
      </c>
      <c r="L199" s="188">
        <v>21</v>
      </c>
      <c r="M199" s="188">
        <f>G199*(1+L199/100)</f>
        <v>0</v>
      </c>
      <c r="N199" s="186">
        <v>0</v>
      </c>
      <c r="O199" s="186">
        <f>ROUND(E199*N199,2)</f>
        <v>0</v>
      </c>
      <c r="P199" s="186">
        <v>0</v>
      </c>
      <c r="Q199" s="186">
        <f>ROUND(E199*P199,2)</f>
        <v>0</v>
      </c>
      <c r="R199" s="188" t="s">
        <v>242</v>
      </c>
      <c r="S199" s="188" t="s">
        <v>153</v>
      </c>
      <c r="T199" s="189" t="s">
        <v>153</v>
      </c>
      <c r="U199" s="161">
        <v>1.4999999999999999E-2</v>
      </c>
      <c r="V199" s="161">
        <f>ROUND(E199*U199,2)</f>
        <v>6</v>
      </c>
      <c r="W199" s="161"/>
      <c r="X199" s="161" t="s">
        <v>154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155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x14ac:dyDescent="0.2">
      <c r="A200" s="169" t="s">
        <v>147</v>
      </c>
      <c r="B200" s="170" t="s">
        <v>90</v>
      </c>
      <c r="C200" s="191" t="s">
        <v>91</v>
      </c>
      <c r="D200" s="171"/>
      <c r="E200" s="172"/>
      <c r="F200" s="173"/>
      <c r="G200" s="173">
        <f>SUMIF(AG201:AG214,"&lt;&gt;NOR",G201:G214)</f>
        <v>0</v>
      </c>
      <c r="H200" s="173"/>
      <c r="I200" s="173">
        <f>SUM(I201:I214)</f>
        <v>0</v>
      </c>
      <c r="J200" s="173"/>
      <c r="K200" s="173">
        <f>SUM(K201:K214)</f>
        <v>0</v>
      </c>
      <c r="L200" s="173"/>
      <c r="M200" s="173">
        <f>SUM(M201:M214)</f>
        <v>0</v>
      </c>
      <c r="N200" s="172"/>
      <c r="O200" s="172">
        <f>SUM(O201:O214)</f>
        <v>0</v>
      </c>
      <c r="P200" s="172"/>
      <c r="Q200" s="172">
        <f>SUM(Q201:Q214)</f>
        <v>16.29</v>
      </c>
      <c r="R200" s="173"/>
      <c r="S200" s="173"/>
      <c r="T200" s="174"/>
      <c r="U200" s="168"/>
      <c r="V200" s="168">
        <f>SUM(V201:V214)</f>
        <v>114.35</v>
      </c>
      <c r="W200" s="168"/>
      <c r="X200" s="168"/>
      <c r="AG200" t="s">
        <v>148</v>
      </c>
    </row>
    <row r="201" spans="1:60" ht="22.5" outlineLevel="1" x14ac:dyDescent="0.2">
      <c r="A201" s="176">
        <v>42</v>
      </c>
      <c r="B201" s="177" t="s">
        <v>349</v>
      </c>
      <c r="C201" s="192" t="s">
        <v>350</v>
      </c>
      <c r="D201" s="178" t="s">
        <v>151</v>
      </c>
      <c r="E201" s="179">
        <v>7.2930999999999999</v>
      </c>
      <c r="F201" s="180"/>
      <c r="G201" s="181">
        <f>ROUND(E201*F201,2)</f>
        <v>0</v>
      </c>
      <c r="H201" s="180"/>
      <c r="I201" s="181">
        <f>ROUND(E201*H201,2)</f>
        <v>0</v>
      </c>
      <c r="J201" s="180"/>
      <c r="K201" s="181">
        <f>ROUND(E201*J201,2)</f>
        <v>0</v>
      </c>
      <c r="L201" s="181">
        <v>21</v>
      </c>
      <c r="M201" s="181">
        <f>G201*(1+L201/100)</f>
        <v>0</v>
      </c>
      <c r="N201" s="179">
        <v>0</v>
      </c>
      <c r="O201" s="179">
        <f>ROUND(E201*N201,2)</f>
        <v>0</v>
      </c>
      <c r="P201" s="179">
        <v>2.2000000000000002</v>
      </c>
      <c r="Q201" s="179">
        <f>ROUND(E201*P201,2)</f>
        <v>16.04</v>
      </c>
      <c r="R201" s="181" t="s">
        <v>351</v>
      </c>
      <c r="S201" s="181" t="s">
        <v>153</v>
      </c>
      <c r="T201" s="182" t="s">
        <v>153</v>
      </c>
      <c r="U201" s="161">
        <v>4.2350000000000003</v>
      </c>
      <c r="V201" s="161">
        <f>ROUND(E201*U201,2)</f>
        <v>30.89</v>
      </c>
      <c r="W201" s="161"/>
      <c r="X201" s="161" t="s">
        <v>154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155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193" t="s">
        <v>199</v>
      </c>
      <c r="D202" s="162"/>
      <c r="E202" s="163">
        <v>6.5880000000000001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159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193" t="s">
        <v>158</v>
      </c>
      <c r="D203" s="162"/>
      <c r="E203" s="163">
        <v>0.70509999999999995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159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176">
        <v>43</v>
      </c>
      <c r="B204" s="177" t="s">
        <v>352</v>
      </c>
      <c r="C204" s="192" t="s">
        <v>353</v>
      </c>
      <c r="D204" s="178" t="s">
        <v>151</v>
      </c>
      <c r="E204" s="179">
        <v>7.2930999999999999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21</v>
      </c>
      <c r="M204" s="181">
        <f>G204*(1+L204/100)</f>
        <v>0</v>
      </c>
      <c r="N204" s="179">
        <v>0</v>
      </c>
      <c r="O204" s="179">
        <f>ROUND(E204*N204,2)</f>
        <v>0</v>
      </c>
      <c r="P204" s="179">
        <v>0</v>
      </c>
      <c r="Q204" s="179">
        <f>ROUND(E204*P204,2)</f>
        <v>0</v>
      </c>
      <c r="R204" s="181" t="s">
        <v>351</v>
      </c>
      <c r="S204" s="181" t="s">
        <v>153</v>
      </c>
      <c r="T204" s="182" t="s">
        <v>153</v>
      </c>
      <c r="U204" s="161">
        <v>4.0289999999999999</v>
      </c>
      <c r="V204" s="161">
        <f>ROUND(E204*U204,2)</f>
        <v>29.38</v>
      </c>
      <c r="W204" s="161"/>
      <c r="X204" s="161" t="s">
        <v>154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155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193" t="s">
        <v>199</v>
      </c>
      <c r="D205" s="162"/>
      <c r="E205" s="163">
        <v>6.5880000000000001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159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193" t="s">
        <v>158</v>
      </c>
      <c r="D206" s="162"/>
      <c r="E206" s="163">
        <v>0.70509999999999995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159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76">
        <v>44</v>
      </c>
      <c r="B207" s="177" t="s">
        <v>354</v>
      </c>
      <c r="C207" s="192" t="s">
        <v>355</v>
      </c>
      <c r="D207" s="178" t="s">
        <v>300</v>
      </c>
      <c r="E207" s="179">
        <v>23.102</v>
      </c>
      <c r="F207" s="180"/>
      <c r="G207" s="181">
        <f>ROUND(E207*F207,2)</f>
        <v>0</v>
      </c>
      <c r="H207" s="180"/>
      <c r="I207" s="181">
        <f>ROUND(E207*H207,2)</f>
        <v>0</v>
      </c>
      <c r="J207" s="180"/>
      <c r="K207" s="181">
        <f>ROUND(E207*J207,2)</f>
        <v>0</v>
      </c>
      <c r="L207" s="181">
        <v>21</v>
      </c>
      <c r="M207" s="181">
        <f>G207*(1+L207/100)</f>
        <v>0</v>
      </c>
      <c r="N207" s="179">
        <v>0</v>
      </c>
      <c r="O207" s="179">
        <f>ROUND(E207*N207,2)</f>
        <v>0</v>
      </c>
      <c r="P207" s="179">
        <v>4.6000000000000001E-4</v>
      </c>
      <c r="Q207" s="179">
        <f>ROUND(E207*P207,2)</f>
        <v>0.01</v>
      </c>
      <c r="R207" s="181" t="s">
        <v>351</v>
      </c>
      <c r="S207" s="181" t="s">
        <v>153</v>
      </c>
      <c r="T207" s="182" t="s">
        <v>153</v>
      </c>
      <c r="U207" s="161">
        <v>2</v>
      </c>
      <c r="V207" s="161">
        <f>ROUND(E207*U207,2)</f>
        <v>46.2</v>
      </c>
      <c r="W207" s="161"/>
      <c r="X207" s="161" t="s">
        <v>154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155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93" t="s">
        <v>356</v>
      </c>
      <c r="D208" s="162"/>
      <c r="E208" s="163">
        <v>12.2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159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193" t="s">
        <v>357</v>
      </c>
      <c r="D209" s="162"/>
      <c r="E209" s="163">
        <v>7.4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159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93" t="s">
        <v>358</v>
      </c>
      <c r="D210" s="162"/>
      <c r="E210" s="163">
        <v>3.5019999999999998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159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2.5" outlineLevel="1" x14ac:dyDescent="0.2">
      <c r="A211" s="176">
        <v>45</v>
      </c>
      <c r="B211" s="177" t="s">
        <v>359</v>
      </c>
      <c r="C211" s="192" t="s">
        <v>360</v>
      </c>
      <c r="D211" s="178" t="s">
        <v>230</v>
      </c>
      <c r="E211" s="179">
        <v>2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21</v>
      </c>
      <c r="M211" s="181">
        <f>G211*(1+L211/100)</f>
        <v>0</v>
      </c>
      <c r="N211" s="179">
        <v>1.33E-3</v>
      </c>
      <c r="O211" s="179">
        <f>ROUND(E211*N211,2)</f>
        <v>0</v>
      </c>
      <c r="P211" s="179">
        <v>0.11899999999999999</v>
      </c>
      <c r="Q211" s="179">
        <f>ROUND(E211*P211,2)</f>
        <v>0.24</v>
      </c>
      <c r="R211" s="181" t="s">
        <v>351</v>
      </c>
      <c r="S211" s="181" t="s">
        <v>153</v>
      </c>
      <c r="T211" s="182" t="s">
        <v>153</v>
      </c>
      <c r="U211" s="161">
        <v>3.9420000000000002</v>
      </c>
      <c r="V211" s="161">
        <f>ROUND(E211*U211,2)</f>
        <v>7.88</v>
      </c>
      <c r="W211" s="161"/>
      <c r="X211" s="161" t="s">
        <v>154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155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360" t="s">
        <v>361</v>
      </c>
      <c r="D212" s="361"/>
      <c r="E212" s="361"/>
      <c r="F212" s="361"/>
      <c r="G212" s="3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157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362" t="s">
        <v>362</v>
      </c>
      <c r="D213" s="363"/>
      <c r="E213" s="363"/>
      <c r="F213" s="363"/>
      <c r="G213" s="363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213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193" t="s">
        <v>363</v>
      </c>
      <c r="D214" s="162"/>
      <c r="E214" s="163">
        <v>2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159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x14ac:dyDescent="0.2">
      <c r="A215" s="169" t="s">
        <v>147</v>
      </c>
      <c r="B215" s="170" t="s">
        <v>92</v>
      </c>
      <c r="C215" s="191" t="s">
        <v>93</v>
      </c>
      <c r="D215" s="171"/>
      <c r="E215" s="172"/>
      <c r="F215" s="173"/>
      <c r="G215" s="173">
        <f>SUMIF(AG216:AG216,"&lt;&gt;NOR",G216:G216)</f>
        <v>0</v>
      </c>
      <c r="H215" s="173"/>
      <c r="I215" s="173">
        <f>SUM(I216:I216)</f>
        <v>0</v>
      </c>
      <c r="J215" s="173"/>
      <c r="K215" s="173">
        <f>SUM(K216:K216)</f>
        <v>0</v>
      </c>
      <c r="L215" s="173"/>
      <c r="M215" s="173">
        <f>SUM(M216:M216)</f>
        <v>0</v>
      </c>
      <c r="N215" s="172"/>
      <c r="O215" s="172">
        <f>SUM(O216:O216)</f>
        <v>0</v>
      </c>
      <c r="P215" s="172"/>
      <c r="Q215" s="172">
        <f>SUM(Q216:Q216)</f>
        <v>0</v>
      </c>
      <c r="R215" s="173"/>
      <c r="S215" s="173"/>
      <c r="T215" s="174"/>
      <c r="U215" s="168"/>
      <c r="V215" s="168">
        <f>SUM(V216:V216)</f>
        <v>59.49</v>
      </c>
      <c r="W215" s="168"/>
      <c r="X215" s="168"/>
      <c r="AG215" t="s">
        <v>148</v>
      </c>
    </row>
    <row r="216" spans="1:60" outlineLevel="1" x14ac:dyDescent="0.2">
      <c r="A216" s="183">
        <v>46</v>
      </c>
      <c r="B216" s="184" t="s">
        <v>364</v>
      </c>
      <c r="C216" s="197" t="s">
        <v>365</v>
      </c>
      <c r="D216" s="185" t="s">
        <v>216</v>
      </c>
      <c r="E216" s="186">
        <v>191.90262999999999</v>
      </c>
      <c r="F216" s="187"/>
      <c r="G216" s="188">
        <f>ROUND(E216*F216,2)</f>
        <v>0</v>
      </c>
      <c r="H216" s="187"/>
      <c r="I216" s="188">
        <f>ROUND(E216*H216,2)</f>
        <v>0</v>
      </c>
      <c r="J216" s="187"/>
      <c r="K216" s="188">
        <f>ROUND(E216*J216,2)</f>
        <v>0</v>
      </c>
      <c r="L216" s="188">
        <v>21</v>
      </c>
      <c r="M216" s="188">
        <f>G216*(1+L216/100)</f>
        <v>0</v>
      </c>
      <c r="N216" s="186">
        <v>0</v>
      </c>
      <c r="O216" s="186">
        <f>ROUND(E216*N216,2)</f>
        <v>0</v>
      </c>
      <c r="P216" s="186">
        <v>0</v>
      </c>
      <c r="Q216" s="186">
        <f>ROUND(E216*P216,2)</f>
        <v>0</v>
      </c>
      <c r="R216" s="188"/>
      <c r="S216" s="188" t="s">
        <v>255</v>
      </c>
      <c r="T216" s="189" t="s">
        <v>366</v>
      </c>
      <c r="U216" s="161">
        <v>0.31</v>
      </c>
      <c r="V216" s="161">
        <f>ROUND(E216*U216,2)</f>
        <v>59.49</v>
      </c>
      <c r="W216" s="161"/>
      <c r="X216" s="161" t="s">
        <v>367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368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x14ac:dyDescent="0.2">
      <c r="A217" s="169" t="s">
        <v>147</v>
      </c>
      <c r="B217" s="170" t="s">
        <v>94</v>
      </c>
      <c r="C217" s="191" t="s">
        <v>95</v>
      </c>
      <c r="D217" s="171"/>
      <c r="E217" s="172"/>
      <c r="F217" s="173"/>
      <c r="G217" s="173">
        <f>SUMIF(AG218:AG229,"&lt;&gt;NOR",G218:G229)</f>
        <v>0</v>
      </c>
      <c r="H217" s="173"/>
      <c r="I217" s="173">
        <f>SUM(I218:I229)</f>
        <v>0</v>
      </c>
      <c r="J217" s="173"/>
      <c r="K217" s="173">
        <f>SUM(K218:K229)</f>
        <v>0</v>
      </c>
      <c r="L217" s="173"/>
      <c r="M217" s="173">
        <f>SUM(M218:M229)</f>
        <v>0</v>
      </c>
      <c r="N217" s="172"/>
      <c r="O217" s="172">
        <f>SUM(O218:O229)</f>
        <v>1.1599999999999999</v>
      </c>
      <c r="P217" s="172"/>
      <c r="Q217" s="172">
        <f>SUM(Q218:Q229)</f>
        <v>0</v>
      </c>
      <c r="R217" s="173"/>
      <c r="S217" s="173"/>
      <c r="T217" s="174"/>
      <c r="U217" s="168"/>
      <c r="V217" s="168">
        <f>SUM(V218:V229)</f>
        <v>59.67</v>
      </c>
      <c r="W217" s="168"/>
      <c r="X217" s="168"/>
      <c r="AG217" t="s">
        <v>148</v>
      </c>
    </row>
    <row r="218" spans="1:60" ht="22.5" outlineLevel="1" x14ac:dyDescent="0.2">
      <c r="A218" s="176">
        <v>47</v>
      </c>
      <c r="B218" s="177" t="s">
        <v>369</v>
      </c>
      <c r="C218" s="192" t="s">
        <v>370</v>
      </c>
      <c r="D218" s="178" t="s">
        <v>191</v>
      </c>
      <c r="E218" s="179">
        <v>95.55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21</v>
      </c>
      <c r="M218" s="181">
        <f>G218*(1+L218/100)</f>
        <v>0</v>
      </c>
      <c r="N218" s="179">
        <v>3.3E-4</v>
      </c>
      <c r="O218" s="179">
        <f>ROUND(E218*N218,2)</f>
        <v>0.03</v>
      </c>
      <c r="P218" s="179">
        <v>0</v>
      </c>
      <c r="Q218" s="179">
        <f>ROUND(E218*P218,2)</f>
        <v>0</v>
      </c>
      <c r="R218" s="181" t="s">
        <v>371</v>
      </c>
      <c r="S218" s="181" t="s">
        <v>153</v>
      </c>
      <c r="T218" s="182" t="s">
        <v>153</v>
      </c>
      <c r="U218" s="161">
        <v>2.75E-2</v>
      </c>
      <c r="V218" s="161">
        <f>ROUND(E218*U218,2)</f>
        <v>2.63</v>
      </c>
      <c r="W218" s="161"/>
      <c r="X218" s="161" t="s">
        <v>154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155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93" t="s">
        <v>372</v>
      </c>
      <c r="D219" s="162"/>
      <c r="E219" s="163">
        <v>95.55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159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76">
        <v>48</v>
      </c>
      <c r="B220" s="177" t="s">
        <v>373</v>
      </c>
      <c r="C220" s="192" t="s">
        <v>374</v>
      </c>
      <c r="D220" s="178" t="s">
        <v>191</v>
      </c>
      <c r="E220" s="179">
        <v>95.55</v>
      </c>
      <c r="F220" s="180"/>
      <c r="G220" s="181">
        <f>ROUND(E220*F220,2)</f>
        <v>0</v>
      </c>
      <c r="H220" s="180"/>
      <c r="I220" s="181">
        <f>ROUND(E220*H220,2)</f>
        <v>0</v>
      </c>
      <c r="J220" s="180"/>
      <c r="K220" s="181">
        <f>ROUND(E220*J220,2)</f>
        <v>0</v>
      </c>
      <c r="L220" s="181">
        <v>21</v>
      </c>
      <c r="M220" s="181">
        <f>G220*(1+L220/100)</f>
        <v>0</v>
      </c>
      <c r="N220" s="179">
        <v>8.1999999999999998E-4</v>
      </c>
      <c r="O220" s="179">
        <f>ROUND(E220*N220,2)</f>
        <v>0.08</v>
      </c>
      <c r="P220" s="179">
        <v>0</v>
      </c>
      <c r="Q220" s="179">
        <f>ROUND(E220*P220,2)</f>
        <v>0</v>
      </c>
      <c r="R220" s="181" t="s">
        <v>371</v>
      </c>
      <c r="S220" s="181" t="s">
        <v>153</v>
      </c>
      <c r="T220" s="182" t="s">
        <v>153</v>
      </c>
      <c r="U220" s="161">
        <v>0.45982000000000001</v>
      </c>
      <c r="V220" s="161">
        <f>ROUND(E220*U220,2)</f>
        <v>43.94</v>
      </c>
      <c r="W220" s="161"/>
      <c r="X220" s="161" t="s">
        <v>154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155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93" t="s">
        <v>372</v>
      </c>
      <c r="D221" s="162"/>
      <c r="E221" s="163">
        <v>95.55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159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6">
        <v>49</v>
      </c>
      <c r="B222" s="177" t="s">
        <v>375</v>
      </c>
      <c r="C222" s="192" t="s">
        <v>376</v>
      </c>
      <c r="D222" s="178" t="s">
        <v>230</v>
      </c>
      <c r="E222" s="179">
        <v>9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21</v>
      </c>
      <c r="M222" s="181">
        <f>G222*(1+L222/100)</f>
        <v>0</v>
      </c>
      <c r="N222" s="179">
        <v>1E-3</v>
      </c>
      <c r="O222" s="179">
        <f>ROUND(E222*N222,2)</f>
        <v>0.01</v>
      </c>
      <c r="P222" s="179">
        <v>0</v>
      </c>
      <c r="Q222" s="179">
        <f>ROUND(E222*P222,2)</f>
        <v>0</v>
      </c>
      <c r="R222" s="181" t="s">
        <v>371</v>
      </c>
      <c r="S222" s="181" t="s">
        <v>153</v>
      </c>
      <c r="T222" s="182" t="s">
        <v>153</v>
      </c>
      <c r="U222" s="161">
        <v>1.2529999999999999</v>
      </c>
      <c r="V222" s="161">
        <f>ROUND(E222*U222,2)</f>
        <v>11.28</v>
      </c>
      <c r="W222" s="161"/>
      <c r="X222" s="161" t="s">
        <v>154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155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358" t="s">
        <v>377</v>
      </c>
      <c r="D223" s="359"/>
      <c r="E223" s="359"/>
      <c r="F223" s="359"/>
      <c r="G223" s="359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213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33.75" outlineLevel="1" x14ac:dyDescent="0.2">
      <c r="A224" s="176">
        <v>50</v>
      </c>
      <c r="B224" s="177" t="s">
        <v>378</v>
      </c>
      <c r="C224" s="192" t="s">
        <v>379</v>
      </c>
      <c r="D224" s="178" t="s">
        <v>191</v>
      </c>
      <c r="E224" s="179">
        <v>5.1749999999999998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79">
        <v>3.5000000000000001E-3</v>
      </c>
      <c r="O224" s="179">
        <f>ROUND(E224*N224,2)</f>
        <v>0.02</v>
      </c>
      <c r="P224" s="179">
        <v>0</v>
      </c>
      <c r="Q224" s="179">
        <f>ROUND(E224*P224,2)</f>
        <v>0</v>
      </c>
      <c r="R224" s="181" t="s">
        <v>259</v>
      </c>
      <c r="S224" s="181" t="s">
        <v>153</v>
      </c>
      <c r="T224" s="182" t="s">
        <v>153</v>
      </c>
      <c r="U224" s="161">
        <v>0</v>
      </c>
      <c r="V224" s="161">
        <f>ROUND(E224*U224,2)</f>
        <v>0</v>
      </c>
      <c r="W224" s="161"/>
      <c r="X224" s="161" t="s">
        <v>260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261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93" t="s">
        <v>380</v>
      </c>
      <c r="D225" s="162"/>
      <c r="E225" s="163">
        <v>5.1749999999999998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159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ht="33.75" outlineLevel="1" x14ac:dyDescent="0.2">
      <c r="A226" s="176">
        <v>51</v>
      </c>
      <c r="B226" s="177" t="s">
        <v>381</v>
      </c>
      <c r="C226" s="192" t="s">
        <v>382</v>
      </c>
      <c r="D226" s="178" t="s">
        <v>191</v>
      </c>
      <c r="E226" s="179">
        <v>219.76499999999999</v>
      </c>
      <c r="F226" s="180"/>
      <c r="G226" s="181">
        <f>ROUND(E226*F226,2)</f>
        <v>0</v>
      </c>
      <c r="H226" s="180"/>
      <c r="I226" s="181">
        <f>ROUND(E226*H226,2)</f>
        <v>0</v>
      </c>
      <c r="J226" s="180"/>
      <c r="K226" s="181">
        <f>ROUND(E226*J226,2)</f>
        <v>0</v>
      </c>
      <c r="L226" s="181">
        <v>21</v>
      </c>
      <c r="M226" s="181">
        <f>G226*(1+L226/100)</f>
        <v>0</v>
      </c>
      <c r="N226" s="179">
        <v>4.6499999999999996E-3</v>
      </c>
      <c r="O226" s="179">
        <f>ROUND(E226*N226,2)</f>
        <v>1.02</v>
      </c>
      <c r="P226" s="179">
        <v>0</v>
      </c>
      <c r="Q226" s="179">
        <f>ROUND(E226*P226,2)</f>
        <v>0</v>
      </c>
      <c r="R226" s="181" t="s">
        <v>259</v>
      </c>
      <c r="S226" s="181" t="s">
        <v>153</v>
      </c>
      <c r="T226" s="182" t="s">
        <v>153</v>
      </c>
      <c r="U226" s="161">
        <v>0</v>
      </c>
      <c r="V226" s="161">
        <f>ROUND(E226*U226,2)</f>
        <v>0</v>
      </c>
      <c r="W226" s="161"/>
      <c r="X226" s="161" t="s">
        <v>260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261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93" t="s">
        <v>383</v>
      </c>
      <c r="D227" s="162"/>
      <c r="E227" s="163">
        <v>219.76499999999999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159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76">
        <v>52</v>
      </c>
      <c r="B228" s="177" t="s">
        <v>384</v>
      </c>
      <c r="C228" s="192" t="s">
        <v>385</v>
      </c>
      <c r="D228" s="178" t="s">
        <v>216</v>
      </c>
      <c r="E228" s="179">
        <v>1.1589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21</v>
      </c>
      <c r="M228" s="181">
        <f>G228*(1+L228/100)</f>
        <v>0</v>
      </c>
      <c r="N228" s="179">
        <v>0</v>
      </c>
      <c r="O228" s="179">
        <f>ROUND(E228*N228,2)</f>
        <v>0</v>
      </c>
      <c r="P228" s="179">
        <v>0</v>
      </c>
      <c r="Q228" s="179">
        <f>ROUND(E228*P228,2)</f>
        <v>0</v>
      </c>
      <c r="R228" s="181" t="s">
        <v>371</v>
      </c>
      <c r="S228" s="181" t="s">
        <v>153</v>
      </c>
      <c r="T228" s="182" t="s">
        <v>153</v>
      </c>
      <c r="U228" s="161">
        <v>1.5669999999999999</v>
      </c>
      <c r="V228" s="161">
        <f>ROUND(E228*U228,2)</f>
        <v>1.82</v>
      </c>
      <c r="W228" s="161"/>
      <c r="X228" s="161" t="s">
        <v>367</v>
      </c>
      <c r="Y228" s="151"/>
      <c r="Z228" s="151"/>
      <c r="AA228" s="151"/>
      <c r="AB228" s="151"/>
      <c r="AC228" s="151"/>
      <c r="AD228" s="151"/>
      <c r="AE228" s="151"/>
      <c r="AF228" s="151"/>
      <c r="AG228" s="151" t="s">
        <v>368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360" t="s">
        <v>386</v>
      </c>
      <c r="D229" s="361"/>
      <c r="E229" s="361"/>
      <c r="F229" s="361"/>
      <c r="G229" s="3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157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x14ac:dyDescent="0.2">
      <c r="A230" s="169" t="s">
        <v>147</v>
      </c>
      <c r="B230" s="170" t="s">
        <v>96</v>
      </c>
      <c r="C230" s="191" t="s">
        <v>97</v>
      </c>
      <c r="D230" s="171"/>
      <c r="E230" s="172"/>
      <c r="F230" s="173"/>
      <c r="G230" s="173">
        <f>SUMIF(AG231:AG300,"&lt;&gt;NOR",G231:G300)</f>
        <v>0</v>
      </c>
      <c r="H230" s="173"/>
      <c r="I230" s="173">
        <f>SUM(I231:I300)</f>
        <v>0</v>
      </c>
      <c r="J230" s="173"/>
      <c r="K230" s="173">
        <f>SUM(K231:K300)</f>
        <v>0</v>
      </c>
      <c r="L230" s="173"/>
      <c r="M230" s="173">
        <f>SUM(M231:M300)</f>
        <v>0</v>
      </c>
      <c r="N230" s="172"/>
      <c r="O230" s="172">
        <f>SUM(O231:O300)</f>
        <v>3.82</v>
      </c>
      <c r="P230" s="172"/>
      <c r="Q230" s="172">
        <f>SUM(Q231:Q300)</f>
        <v>0</v>
      </c>
      <c r="R230" s="173"/>
      <c r="S230" s="173"/>
      <c r="T230" s="174"/>
      <c r="U230" s="168"/>
      <c r="V230" s="168">
        <f>SUM(V231:V300)</f>
        <v>175.94</v>
      </c>
      <c r="W230" s="168"/>
      <c r="X230" s="168"/>
      <c r="AG230" t="s">
        <v>148</v>
      </c>
    </row>
    <row r="231" spans="1:60" outlineLevel="1" x14ac:dyDescent="0.2">
      <c r="A231" s="176">
        <v>53</v>
      </c>
      <c r="B231" s="177" t="s">
        <v>387</v>
      </c>
      <c r="C231" s="192" t="s">
        <v>388</v>
      </c>
      <c r="D231" s="178" t="s">
        <v>191</v>
      </c>
      <c r="E231" s="179">
        <v>83.36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21</v>
      </c>
      <c r="M231" s="181">
        <f>G231*(1+L231/100)</f>
        <v>0</v>
      </c>
      <c r="N231" s="179">
        <v>0</v>
      </c>
      <c r="O231" s="179">
        <f>ROUND(E231*N231,2)</f>
        <v>0</v>
      </c>
      <c r="P231" s="179">
        <v>0</v>
      </c>
      <c r="Q231" s="179">
        <f>ROUND(E231*P231,2)</f>
        <v>0</v>
      </c>
      <c r="R231" s="181" t="s">
        <v>389</v>
      </c>
      <c r="S231" s="181" t="s">
        <v>153</v>
      </c>
      <c r="T231" s="182" t="s">
        <v>153</v>
      </c>
      <c r="U231" s="161">
        <v>0.08</v>
      </c>
      <c r="V231" s="161">
        <f>ROUND(E231*U231,2)</f>
        <v>6.67</v>
      </c>
      <c r="W231" s="161"/>
      <c r="X231" s="161" t="s">
        <v>154</v>
      </c>
      <c r="Y231" s="151"/>
      <c r="Z231" s="151"/>
      <c r="AA231" s="151"/>
      <c r="AB231" s="151"/>
      <c r="AC231" s="151"/>
      <c r="AD231" s="151"/>
      <c r="AE231" s="151"/>
      <c r="AF231" s="151"/>
      <c r="AG231" s="151" t="s">
        <v>390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193" t="s">
        <v>391</v>
      </c>
      <c r="D232" s="162"/>
      <c r="E232" s="163">
        <v>41.53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159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193" t="s">
        <v>392</v>
      </c>
      <c r="D233" s="162"/>
      <c r="E233" s="163">
        <v>13.44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159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193" t="s">
        <v>393</v>
      </c>
      <c r="D234" s="162"/>
      <c r="E234" s="163">
        <v>5.6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159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193" t="s">
        <v>394</v>
      </c>
      <c r="D235" s="162"/>
      <c r="E235" s="163">
        <v>8.6300000000000008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159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193" t="s">
        <v>395</v>
      </c>
      <c r="D236" s="162"/>
      <c r="E236" s="163">
        <v>8.75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159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93" t="s">
        <v>396</v>
      </c>
      <c r="D237" s="162"/>
      <c r="E237" s="163">
        <v>3.3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159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193" t="s">
        <v>397</v>
      </c>
      <c r="D238" s="162"/>
      <c r="E238" s="163">
        <v>2.11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159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76">
        <v>54</v>
      </c>
      <c r="B239" s="177" t="s">
        <v>398</v>
      </c>
      <c r="C239" s="192" t="s">
        <v>399</v>
      </c>
      <c r="D239" s="178" t="s">
        <v>191</v>
      </c>
      <c r="E239" s="179">
        <v>81.52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21</v>
      </c>
      <c r="M239" s="181">
        <f>G239*(1+L239/100)</f>
        <v>0</v>
      </c>
      <c r="N239" s="179">
        <v>0</v>
      </c>
      <c r="O239" s="179">
        <f>ROUND(E239*N239,2)</f>
        <v>0</v>
      </c>
      <c r="P239" s="179">
        <v>0</v>
      </c>
      <c r="Q239" s="179">
        <f>ROUND(E239*P239,2)</f>
        <v>0</v>
      </c>
      <c r="R239" s="181" t="s">
        <v>389</v>
      </c>
      <c r="S239" s="181" t="s">
        <v>153</v>
      </c>
      <c r="T239" s="182" t="s">
        <v>153</v>
      </c>
      <c r="U239" s="161">
        <v>0.15</v>
      </c>
      <c r="V239" s="161">
        <f>ROUND(E239*U239,2)</f>
        <v>12.23</v>
      </c>
      <c r="W239" s="161"/>
      <c r="X239" s="161" t="s">
        <v>154</v>
      </c>
      <c r="Y239" s="151"/>
      <c r="Z239" s="151"/>
      <c r="AA239" s="151"/>
      <c r="AB239" s="151"/>
      <c r="AC239" s="151"/>
      <c r="AD239" s="151"/>
      <c r="AE239" s="151"/>
      <c r="AF239" s="151"/>
      <c r="AG239" s="151" t="s">
        <v>155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358" t="s">
        <v>400</v>
      </c>
      <c r="D240" s="359"/>
      <c r="E240" s="359"/>
      <c r="F240" s="359"/>
      <c r="G240" s="359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213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193" t="s">
        <v>401</v>
      </c>
      <c r="D241" s="162"/>
      <c r="E241" s="163">
        <v>59.5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159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193" t="s">
        <v>402</v>
      </c>
      <c r="D242" s="162"/>
      <c r="E242" s="163">
        <v>9.48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159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93" t="s">
        <v>403</v>
      </c>
      <c r="D243" s="162"/>
      <c r="E243" s="163">
        <v>3.13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159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93" t="s">
        <v>404</v>
      </c>
      <c r="D244" s="162"/>
      <c r="E244" s="163">
        <v>9.41</v>
      </c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159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76">
        <v>55</v>
      </c>
      <c r="B245" s="177" t="s">
        <v>405</v>
      </c>
      <c r="C245" s="192" t="s">
        <v>406</v>
      </c>
      <c r="D245" s="178" t="s">
        <v>191</v>
      </c>
      <c r="E245" s="179">
        <v>151.19999999999999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21</v>
      </c>
      <c r="M245" s="181">
        <f>G245*(1+L245/100)</f>
        <v>0</v>
      </c>
      <c r="N245" s="179">
        <v>3.0000000000000001E-3</v>
      </c>
      <c r="O245" s="179">
        <f>ROUND(E245*N245,2)</f>
        <v>0.45</v>
      </c>
      <c r="P245" s="179">
        <v>0</v>
      </c>
      <c r="Q245" s="179">
        <f>ROUND(E245*P245,2)</f>
        <v>0</v>
      </c>
      <c r="R245" s="181" t="s">
        <v>389</v>
      </c>
      <c r="S245" s="181" t="s">
        <v>153</v>
      </c>
      <c r="T245" s="182" t="s">
        <v>153</v>
      </c>
      <c r="U245" s="161">
        <v>0.28000000000000003</v>
      </c>
      <c r="V245" s="161">
        <f>ROUND(E245*U245,2)</f>
        <v>42.34</v>
      </c>
      <c r="W245" s="161"/>
      <c r="X245" s="161" t="s">
        <v>154</v>
      </c>
      <c r="Y245" s="151"/>
      <c r="Z245" s="151"/>
      <c r="AA245" s="151"/>
      <c r="AB245" s="151"/>
      <c r="AC245" s="151"/>
      <c r="AD245" s="151"/>
      <c r="AE245" s="151"/>
      <c r="AF245" s="151"/>
      <c r="AG245" s="151" t="s">
        <v>155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358" t="s">
        <v>407</v>
      </c>
      <c r="D246" s="359"/>
      <c r="E246" s="359"/>
      <c r="F246" s="359"/>
      <c r="G246" s="359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213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90" t="str">
        <f>C246</f>
        <v>Očištění povrchu stěny od prachu, nařezání izolačních desek na požadovaný rozměr, nanesení lepicího tmelu, osazení desek.</v>
      </c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193" t="s">
        <v>408</v>
      </c>
      <c r="D247" s="162"/>
      <c r="E247" s="163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159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193" t="s">
        <v>409</v>
      </c>
      <c r="D248" s="162"/>
      <c r="E248" s="163">
        <v>80.599999999999994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159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193" t="s">
        <v>410</v>
      </c>
      <c r="D249" s="162"/>
      <c r="E249" s="163">
        <v>70.599999999999994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159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 x14ac:dyDescent="0.2">
      <c r="A250" s="176">
        <v>56</v>
      </c>
      <c r="B250" s="177" t="s">
        <v>411</v>
      </c>
      <c r="C250" s="192" t="s">
        <v>412</v>
      </c>
      <c r="D250" s="178" t="s">
        <v>191</v>
      </c>
      <c r="E250" s="179">
        <v>151.19999999999999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79">
        <v>2.0000000000000001E-4</v>
      </c>
      <c r="O250" s="179">
        <f>ROUND(E250*N250,2)</f>
        <v>0.03</v>
      </c>
      <c r="P250" s="179">
        <v>0</v>
      </c>
      <c r="Q250" s="179">
        <f>ROUND(E250*P250,2)</f>
        <v>0</v>
      </c>
      <c r="R250" s="181" t="s">
        <v>389</v>
      </c>
      <c r="S250" s="181" t="s">
        <v>153</v>
      </c>
      <c r="T250" s="182" t="s">
        <v>153</v>
      </c>
      <c r="U250" s="161">
        <v>0.14000000000000001</v>
      </c>
      <c r="V250" s="161">
        <f>ROUND(E250*U250,2)</f>
        <v>21.17</v>
      </c>
      <c r="W250" s="161"/>
      <c r="X250" s="161" t="s">
        <v>154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155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93" t="s">
        <v>408</v>
      </c>
      <c r="D251" s="162"/>
      <c r="E251" s="163"/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159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193" t="s">
        <v>409</v>
      </c>
      <c r="D252" s="162"/>
      <c r="E252" s="163">
        <v>80.599999999999994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159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93" t="s">
        <v>410</v>
      </c>
      <c r="D253" s="162"/>
      <c r="E253" s="163">
        <v>70.599999999999994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159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176">
        <v>57</v>
      </c>
      <c r="B254" s="177" t="s">
        <v>413</v>
      </c>
      <c r="C254" s="192" t="s">
        <v>414</v>
      </c>
      <c r="D254" s="178" t="s">
        <v>191</v>
      </c>
      <c r="E254" s="179">
        <v>144.87200000000001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21</v>
      </c>
      <c r="M254" s="181">
        <f>G254*(1+L254/100)</f>
        <v>0</v>
      </c>
      <c r="N254" s="179">
        <v>0</v>
      </c>
      <c r="O254" s="179">
        <f>ROUND(E254*N254,2)</f>
        <v>0</v>
      </c>
      <c r="P254" s="179">
        <v>0</v>
      </c>
      <c r="Q254" s="179">
        <f>ROUND(E254*P254,2)</f>
        <v>0</v>
      </c>
      <c r="R254" s="181" t="s">
        <v>389</v>
      </c>
      <c r="S254" s="181" t="s">
        <v>153</v>
      </c>
      <c r="T254" s="182" t="s">
        <v>153</v>
      </c>
      <c r="U254" s="161">
        <v>0.2</v>
      </c>
      <c r="V254" s="161">
        <f>ROUND(E254*U254,2)</f>
        <v>28.97</v>
      </c>
      <c r="W254" s="161"/>
      <c r="X254" s="161" t="s">
        <v>154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155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360" t="s">
        <v>415</v>
      </c>
      <c r="D255" s="361"/>
      <c r="E255" s="361"/>
      <c r="F255" s="361"/>
      <c r="G255" s="3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157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193" t="s">
        <v>416</v>
      </c>
      <c r="D256" s="162"/>
      <c r="E256" s="163">
        <v>144.87200000000001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159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ht="22.5" outlineLevel="1" x14ac:dyDescent="0.2">
      <c r="A257" s="176">
        <v>58</v>
      </c>
      <c r="B257" s="177" t="s">
        <v>417</v>
      </c>
      <c r="C257" s="192" t="s">
        <v>418</v>
      </c>
      <c r="D257" s="178" t="s">
        <v>191</v>
      </c>
      <c r="E257" s="179">
        <v>144.87200000000001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21</v>
      </c>
      <c r="M257" s="181">
        <f>G257*(1+L257/100)</f>
        <v>0</v>
      </c>
      <c r="N257" s="179">
        <v>2.2000000000000001E-4</v>
      </c>
      <c r="O257" s="179">
        <f>ROUND(E257*N257,2)</f>
        <v>0.03</v>
      </c>
      <c r="P257" s="179">
        <v>0</v>
      </c>
      <c r="Q257" s="179">
        <f>ROUND(E257*P257,2)</f>
        <v>0</v>
      </c>
      <c r="R257" s="181" t="s">
        <v>389</v>
      </c>
      <c r="S257" s="181" t="s">
        <v>153</v>
      </c>
      <c r="T257" s="182" t="s">
        <v>153</v>
      </c>
      <c r="U257" s="161">
        <v>0.13800000000000001</v>
      </c>
      <c r="V257" s="161">
        <f>ROUND(E257*U257,2)</f>
        <v>19.989999999999998</v>
      </c>
      <c r="W257" s="161"/>
      <c r="X257" s="161" t="s">
        <v>154</v>
      </c>
      <c r="Y257" s="151"/>
      <c r="Z257" s="151"/>
      <c r="AA257" s="151"/>
      <c r="AB257" s="151"/>
      <c r="AC257" s="151"/>
      <c r="AD257" s="151"/>
      <c r="AE257" s="151"/>
      <c r="AF257" s="151"/>
      <c r="AG257" s="151" t="s">
        <v>155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193" t="s">
        <v>416</v>
      </c>
      <c r="D258" s="162"/>
      <c r="E258" s="163">
        <v>144.87200000000001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159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76">
        <v>59</v>
      </c>
      <c r="B259" s="177" t="s">
        <v>419</v>
      </c>
      <c r="C259" s="192" t="s">
        <v>420</v>
      </c>
      <c r="D259" s="178" t="s">
        <v>191</v>
      </c>
      <c r="E259" s="179">
        <v>36.799999999999997</v>
      </c>
      <c r="F259" s="180"/>
      <c r="G259" s="181">
        <f>ROUND(E259*F259,2)</f>
        <v>0</v>
      </c>
      <c r="H259" s="180"/>
      <c r="I259" s="181">
        <f>ROUND(E259*H259,2)</f>
        <v>0</v>
      </c>
      <c r="J259" s="180"/>
      <c r="K259" s="181">
        <f>ROUND(E259*J259,2)</f>
        <v>0</v>
      </c>
      <c r="L259" s="181">
        <v>21</v>
      </c>
      <c r="M259" s="181">
        <f>G259*(1+L259/100)</f>
        <v>0</v>
      </c>
      <c r="N259" s="179">
        <v>7.6000000000000004E-4</v>
      </c>
      <c r="O259" s="179">
        <f>ROUND(E259*N259,2)</f>
        <v>0.03</v>
      </c>
      <c r="P259" s="179">
        <v>0</v>
      </c>
      <c r="Q259" s="179">
        <f>ROUND(E259*P259,2)</f>
        <v>0</v>
      </c>
      <c r="R259" s="181" t="s">
        <v>389</v>
      </c>
      <c r="S259" s="181" t="s">
        <v>153</v>
      </c>
      <c r="T259" s="182" t="s">
        <v>153</v>
      </c>
      <c r="U259" s="161">
        <v>1.0209999999999999</v>
      </c>
      <c r="V259" s="161">
        <f>ROUND(E259*U259,2)</f>
        <v>37.57</v>
      </c>
      <c r="W259" s="161"/>
      <c r="X259" s="161" t="s">
        <v>154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155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358" t="s">
        <v>421</v>
      </c>
      <c r="D260" s="359"/>
      <c r="E260" s="359"/>
      <c r="F260" s="359"/>
      <c r="G260" s="359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213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90" t="str">
        <f>C260</f>
        <v>Provedení jedné vrstvy zpěňujícího protipožárního nátěru a vrstvy krycího protipožárního nátěru včetně dodávky.</v>
      </c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93" t="s">
        <v>422</v>
      </c>
      <c r="D261" s="162"/>
      <c r="E261" s="163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159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93" t="s">
        <v>423</v>
      </c>
      <c r="D262" s="162"/>
      <c r="E262" s="163">
        <v>4.4800000000000004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159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193" t="s">
        <v>422</v>
      </c>
      <c r="D263" s="162"/>
      <c r="E263" s="163"/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159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193" t="s">
        <v>424</v>
      </c>
      <c r="D264" s="162"/>
      <c r="E264" s="163">
        <v>8.64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159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194" t="s">
        <v>165</v>
      </c>
      <c r="D265" s="164"/>
      <c r="E265" s="165">
        <v>13.12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159</v>
      </c>
      <c r="AH265" s="151">
        <v>1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193" t="s">
        <v>425</v>
      </c>
      <c r="D266" s="162"/>
      <c r="E266" s="163"/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159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93" t="s">
        <v>426</v>
      </c>
      <c r="D267" s="162"/>
      <c r="E267" s="163">
        <v>10.56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159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194" t="s">
        <v>165</v>
      </c>
      <c r="D268" s="164"/>
      <c r="E268" s="165">
        <v>10.56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159</v>
      </c>
      <c r="AH268" s="151">
        <v>1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93" t="s">
        <v>427</v>
      </c>
      <c r="D269" s="162"/>
      <c r="E269" s="163"/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159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193" t="s">
        <v>428</v>
      </c>
      <c r="D270" s="162"/>
      <c r="E270" s="163">
        <v>8.64</v>
      </c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159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93" t="s">
        <v>423</v>
      </c>
      <c r="D271" s="162"/>
      <c r="E271" s="163">
        <v>4.4800000000000004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159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ht="22.5" outlineLevel="1" x14ac:dyDescent="0.2">
      <c r="A272" s="176">
        <v>60</v>
      </c>
      <c r="B272" s="177" t="s">
        <v>429</v>
      </c>
      <c r="C272" s="192" t="s">
        <v>430</v>
      </c>
      <c r="D272" s="178" t="s">
        <v>151</v>
      </c>
      <c r="E272" s="179">
        <v>3.4010899999999999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21</v>
      </c>
      <c r="M272" s="181">
        <f>G272*(1+L272/100)</f>
        <v>0</v>
      </c>
      <c r="N272" s="179">
        <v>0.03</v>
      </c>
      <c r="O272" s="179">
        <f>ROUND(E272*N272,2)</f>
        <v>0.1</v>
      </c>
      <c r="P272" s="179">
        <v>0</v>
      </c>
      <c r="Q272" s="179">
        <f>ROUND(E272*P272,2)</f>
        <v>0</v>
      </c>
      <c r="R272" s="181" t="s">
        <v>259</v>
      </c>
      <c r="S272" s="181" t="s">
        <v>153</v>
      </c>
      <c r="T272" s="182" t="s">
        <v>153</v>
      </c>
      <c r="U272" s="161">
        <v>0</v>
      </c>
      <c r="V272" s="161">
        <f>ROUND(E272*U272,2)</f>
        <v>0</v>
      </c>
      <c r="W272" s="161"/>
      <c r="X272" s="161" t="s">
        <v>260</v>
      </c>
      <c r="Y272" s="151"/>
      <c r="Z272" s="151"/>
      <c r="AA272" s="151"/>
      <c r="AB272" s="151"/>
      <c r="AC272" s="151"/>
      <c r="AD272" s="151"/>
      <c r="AE272" s="151"/>
      <c r="AF272" s="151"/>
      <c r="AG272" s="151" t="s">
        <v>261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95" t="s">
        <v>174</v>
      </c>
      <c r="D273" s="166"/>
      <c r="E273" s="167"/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159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196" t="s">
        <v>283</v>
      </c>
      <c r="D274" s="166"/>
      <c r="E274" s="167">
        <v>41.53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159</v>
      </c>
      <c r="AH274" s="151">
        <v>2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196" t="s">
        <v>284</v>
      </c>
      <c r="D275" s="166"/>
      <c r="E275" s="167">
        <v>13.44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159</v>
      </c>
      <c r="AH275" s="151">
        <v>2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196" t="s">
        <v>285</v>
      </c>
      <c r="D276" s="166"/>
      <c r="E276" s="167">
        <v>5.6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159</v>
      </c>
      <c r="AH276" s="151">
        <v>2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96" t="s">
        <v>286</v>
      </c>
      <c r="D277" s="166"/>
      <c r="E277" s="167">
        <v>8.6300000000000008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159</v>
      </c>
      <c r="AH277" s="151">
        <v>2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196" t="s">
        <v>287</v>
      </c>
      <c r="D278" s="166"/>
      <c r="E278" s="167">
        <v>8.75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159</v>
      </c>
      <c r="AH278" s="151">
        <v>2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196" t="s">
        <v>288</v>
      </c>
      <c r="D279" s="166"/>
      <c r="E279" s="167">
        <v>3.3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159</v>
      </c>
      <c r="AH279" s="151">
        <v>2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196" t="s">
        <v>289</v>
      </c>
      <c r="D280" s="166"/>
      <c r="E280" s="167">
        <v>2.11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159</v>
      </c>
      <c r="AH280" s="151">
        <v>2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95" t="s">
        <v>185</v>
      </c>
      <c r="D281" s="166"/>
      <c r="E281" s="167"/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159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193" t="s">
        <v>431</v>
      </c>
      <c r="D282" s="162"/>
      <c r="E282" s="163">
        <v>3.4010899999999999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159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33.75" outlineLevel="1" x14ac:dyDescent="0.2">
      <c r="A283" s="176">
        <v>61</v>
      </c>
      <c r="B283" s="177" t="s">
        <v>432</v>
      </c>
      <c r="C283" s="192" t="s">
        <v>433</v>
      </c>
      <c r="D283" s="178" t="s">
        <v>191</v>
      </c>
      <c r="E283" s="179">
        <v>150.66687999999999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79">
        <v>3.5999999999999999E-3</v>
      </c>
      <c r="O283" s="179">
        <f>ROUND(E283*N283,2)</f>
        <v>0.54</v>
      </c>
      <c r="P283" s="179">
        <v>0</v>
      </c>
      <c r="Q283" s="179">
        <f>ROUND(E283*P283,2)</f>
        <v>0</v>
      </c>
      <c r="R283" s="181" t="s">
        <v>259</v>
      </c>
      <c r="S283" s="181" t="s">
        <v>153</v>
      </c>
      <c r="T283" s="182" t="s">
        <v>153</v>
      </c>
      <c r="U283" s="161">
        <v>0</v>
      </c>
      <c r="V283" s="161">
        <f>ROUND(E283*U283,2)</f>
        <v>0</v>
      </c>
      <c r="W283" s="161"/>
      <c r="X283" s="161" t="s">
        <v>260</v>
      </c>
      <c r="Y283" s="151"/>
      <c r="Z283" s="151"/>
      <c r="AA283" s="151"/>
      <c r="AB283" s="151"/>
      <c r="AC283" s="151"/>
      <c r="AD283" s="151"/>
      <c r="AE283" s="151"/>
      <c r="AF283" s="151"/>
      <c r="AG283" s="151" t="s">
        <v>261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193" t="s">
        <v>434</v>
      </c>
      <c r="D284" s="162"/>
      <c r="E284" s="163">
        <v>150.66687999999999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159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ht="22.5" outlineLevel="1" x14ac:dyDescent="0.2">
      <c r="A285" s="176">
        <v>62</v>
      </c>
      <c r="B285" s="177" t="s">
        <v>435</v>
      </c>
      <c r="C285" s="192" t="s">
        <v>436</v>
      </c>
      <c r="D285" s="178" t="s">
        <v>191</v>
      </c>
      <c r="E285" s="179">
        <v>158.76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79">
        <v>1.2E-2</v>
      </c>
      <c r="O285" s="179">
        <f>ROUND(E285*N285,2)</f>
        <v>1.91</v>
      </c>
      <c r="P285" s="179">
        <v>0</v>
      </c>
      <c r="Q285" s="179">
        <f>ROUND(E285*P285,2)</f>
        <v>0</v>
      </c>
      <c r="R285" s="181" t="s">
        <v>259</v>
      </c>
      <c r="S285" s="181" t="s">
        <v>153</v>
      </c>
      <c r="T285" s="182" t="s">
        <v>153</v>
      </c>
      <c r="U285" s="161">
        <v>0</v>
      </c>
      <c r="V285" s="161">
        <f>ROUND(E285*U285,2)</f>
        <v>0</v>
      </c>
      <c r="W285" s="161"/>
      <c r="X285" s="161" t="s">
        <v>260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261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193" t="s">
        <v>408</v>
      </c>
      <c r="D286" s="162"/>
      <c r="E286" s="163"/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159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193" t="s">
        <v>409</v>
      </c>
      <c r="D287" s="162"/>
      <c r="E287" s="163">
        <v>80.599999999999994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159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193" t="s">
        <v>410</v>
      </c>
      <c r="D288" s="162"/>
      <c r="E288" s="163">
        <v>70.599999999999994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159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194" t="s">
        <v>165</v>
      </c>
      <c r="D289" s="164"/>
      <c r="E289" s="165">
        <v>151.19999999999999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159</v>
      </c>
      <c r="AH289" s="151">
        <v>1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193" t="s">
        <v>437</v>
      </c>
      <c r="D290" s="162"/>
      <c r="E290" s="163">
        <v>7.56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159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ht="33.75" outlineLevel="1" x14ac:dyDescent="0.2">
      <c r="A291" s="176">
        <v>63</v>
      </c>
      <c r="B291" s="177" t="s">
        <v>438</v>
      </c>
      <c r="C291" s="192" t="s">
        <v>439</v>
      </c>
      <c r="D291" s="178" t="s">
        <v>191</v>
      </c>
      <c r="E291" s="179">
        <v>166.30080000000001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79">
        <v>4.4000000000000003E-3</v>
      </c>
      <c r="O291" s="179">
        <f>ROUND(E291*N291,2)</f>
        <v>0.73</v>
      </c>
      <c r="P291" s="179">
        <v>0</v>
      </c>
      <c r="Q291" s="179">
        <f>ROUND(E291*P291,2)</f>
        <v>0</v>
      </c>
      <c r="R291" s="181" t="s">
        <v>259</v>
      </c>
      <c r="S291" s="181" t="s">
        <v>153</v>
      </c>
      <c r="T291" s="182" t="s">
        <v>153</v>
      </c>
      <c r="U291" s="161">
        <v>0</v>
      </c>
      <c r="V291" s="161">
        <f>ROUND(E291*U291,2)</f>
        <v>0</v>
      </c>
      <c r="W291" s="161"/>
      <c r="X291" s="161" t="s">
        <v>260</v>
      </c>
      <c r="Y291" s="151"/>
      <c r="Z291" s="151"/>
      <c r="AA291" s="151"/>
      <c r="AB291" s="151"/>
      <c r="AC291" s="151"/>
      <c r="AD291" s="151"/>
      <c r="AE291" s="151"/>
      <c r="AF291" s="151"/>
      <c r="AG291" s="151" t="s">
        <v>261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195" t="s">
        <v>174</v>
      </c>
      <c r="D292" s="166"/>
      <c r="E292" s="167"/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159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96" t="s">
        <v>440</v>
      </c>
      <c r="D293" s="166"/>
      <c r="E293" s="167">
        <v>59.5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159</v>
      </c>
      <c r="AH293" s="151">
        <v>2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196" t="s">
        <v>441</v>
      </c>
      <c r="D294" s="166"/>
      <c r="E294" s="167">
        <v>9.48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159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196" t="s">
        <v>442</v>
      </c>
      <c r="D295" s="166"/>
      <c r="E295" s="167">
        <v>3.13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159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196" t="s">
        <v>443</v>
      </c>
      <c r="D296" s="166"/>
      <c r="E296" s="167">
        <v>9.41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159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195" t="s">
        <v>185</v>
      </c>
      <c r="D297" s="166"/>
      <c r="E297" s="167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159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193" t="s">
        <v>444</v>
      </c>
      <c r="D298" s="162"/>
      <c r="E298" s="163">
        <v>166.30080000000001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159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76">
        <v>64</v>
      </c>
      <c r="B299" s="177" t="s">
        <v>445</v>
      </c>
      <c r="C299" s="192" t="s">
        <v>446</v>
      </c>
      <c r="D299" s="178" t="s">
        <v>216</v>
      </c>
      <c r="E299" s="179">
        <v>3.8249599999999999</v>
      </c>
      <c r="F299" s="180"/>
      <c r="G299" s="181">
        <f>ROUND(E299*F299,2)</f>
        <v>0</v>
      </c>
      <c r="H299" s="180"/>
      <c r="I299" s="181">
        <f>ROUND(E299*H299,2)</f>
        <v>0</v>
      </c>
      <c r="J299" s="180"/>
      <c r="K299" s="181">
        <f>ROUND(E299*J299,2)</f>
        <v>0</v>
      </c>
      <c r="L299" s="181">
        <v>21</v>
      </c>
      <c r="M299" s="181">
        <f>G299*(1+L299/100)</f>
        <v>0</v>
      </c>
      <c r="N299" s="179">
        <v>0</v>
      </c>
      <c r="O299" s="179">
        <f>ROUND(E299*N299,2)</f>
        <v>0</v>
      </c>
      <c r="P299" s="179">
        <v>0</v>
      </c>
      <c r="Q299" s="179">
        <f>ROUND(E299*P299,2)</f>
        <v>0</v>
      </c>
      <c r="R299" s="181" t="s">
        <v>389</v>
      </c>
      <c r="S299" s="181" t="s">
        <v>153</v>
      </c>
      <c r="T299" s="182" t="s">
        <v>153</v>
      </c>
      <c r="U299" s="161">
        <v>1.831</v>
      </c>
      <c r="V299" s="161">
        <f>ROUND(E299*U299,2)</f>
        <v>7</v>
      </c>
      <c r="W299" s="161"/>
      <c r="X299" s="161" t="s">
        <v>367</v>
      </c>
      <c r="Y299" s="151"/>
      <c r="Z299" s="151"/>
      <c r="AA299" s="151"/>
      <c r="AB299" s="151"/>
      <c r="AC299" s="151"/>
      <c r="AD299" s="151"/>
      <c r="AE299" s="151"/>
      <c r="AF299" s="151"/>
      <c r="AG299" s="151" t="s">
        <v>368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360" t="s">
        <v>447</v>
      </c>
      <c r="D300" s="361"/>
      <c r="E300" s="361"/>
      <c r="F300" s="361"/>
      <c r="G300" s="3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157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x14ac:dyDescent="0.2">
      <c r="A301" s="169" t="s">
        <v>147</v>
      </c>
      <c r="B301" s="170" t="s">
        <v>98</v>
      </c>
      <c r="C301" s="191" t="s">
        <v>99</v>
      </c>
      <c r="D301" s="171"/>
      <c r="E301" s="172"/>
      <c r="F301" s="173"/>
      <c r="G301" s="173">
        <f>SUMIF(AG302:AG302,"&lt;&gt;NOR",G302:G302)</f>
        <v>0</v>
      </c>
      <c r="H301" s="173"/>
      <c r="I301" s="173">
        <f>SUM(I302:I302)</f>
        <v>0</v>
      </c>
      <c r="J301" s="173"/>
      <c r="K301" s="173">
        <f>SUM(K302:K302)</f>
        <v>0</v>
      </c>
      <c r="L301" s="173"/>
      <c r="M301" s="173">
        <f>SUM(M302:M302)</f>
        <v>0</v>
      </c>
      <c r="N301" s="172"/>
      <c r="O301" s="172">
        <f>SUM(O302:O302)</f>
        <v>0</v>
      </c>
      <c r="P301" s="172"/>
      <c r="Q301" s="172">
        <f>SUM(Q302:Q302)</f>
        <v>0</v>
      </c>
      <c r="R301" s="173"/>
      <c r="S301" s="173"/>
      <c r="T301" s="174"/>
      <c r="U301" s="168"/>
      <c r="V301" s="168">
        <f>SUM(V302:V302)</f>
        <v>0</v>
      </c>
      <c r="W301" s="168"/>
      <c r="X301" s="168"/>
      <c r="AG301" t="s">
        <v>148</v>
      </c>
    </row>
    <row r="302" spans="1:60" outlineLevel="1" x14ac:dyDescent="0.2">
      <c r="A302" s="183">
        <v>65</v>
      </c>
      <c r="B302" s="184" t="s">
        <v>98</v>
      </c>
      <c r="C302" s="197" t="s">
        <v>448</v>
      </c>
      <c r="D302" s="185" t="s">
        <v>249</v>
      </c>
      <c r="E302" s="186">
        <v>1</v>
      </c>
      <c r="F302" s="187"/>
      <c r="G302" s="188">
        <f>ROUND(E302*F302,2)</f>
        <v>0</v>
      </c>
      <c r="H302" s="187"/>
      <c r="I302" s="188">
        <f>ROUND(E302*H302,2)</f>
        <v>0</v>
      </c>
      <c r="J302" s="187"/>
      <c r="K302" s="188">
        <f>ROUND(E302*J302,2)</f>
        <v>0</v>
      </c>
      <c r="L302" s="188">
        <v>21</v>
      </c>
      <c r="M302" s="188">
        <f>G302*(1+L302/100)</f>
        <v>0</v>
      </c>
      <c r="N302" s="186">
        <v>0</v>
      </c>
      <c r="O302" s="186">
        <f>ROUND(E302*N302,2)</f>
        <v>0</v>
      </c>
      <c r="P302" s="186">
        <v>0</v>
      </c>
      <c r="Q302" s="186">
        <f>ROUND(E302*P302,2)</f>
        <v>0</v>
      </c>
      <c r="R302" s="188"/>
      <c r="S302" s="188" t="s">
        <v>255</v>
      </c>
      <c r="T302" s="189" t="s">
        <v>256</v>
      </c>
      <c r="U302" s="161">
        <v>0</v>
      </c>
      <c r="V302" s="161">
        <f>ROUND(E302*U302,2)</f>
        <v>0</v>
      </c>
      <c r="W302" s="161"/>
      <c r="X302" s="161" t="s">
        <v>154</v>
      </c>
      <c r="Y302" s="151"/>
      <c r="Z302" s="151"/>
      <c r="AA302" s="151"/>
      <c r="AB302" s="151"/>
      <c r="AC302" s="151"/>
      <c r="AD302" s="151"/>
      <c r="AE302" s="151"/>
      <c r="AF302" s="151"/>
      <c r="AG302" s="151" t="s">
        <v>155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x14ac:dyDescent="0.2">
      <c r="A303" s="169" t="s">
        <v>147</v>
      </c>
      <c r="B303" s="170" t="s">
        <v>100</v>
      </c>
      <c r="C303" s="191" t="s">
        <v>101</v>
      </c>
      <c r="D303" s="171"/>
      <c r="E303" s="172"/>
      <c r="F303" s="173"/>
      <c r="G303" s="173">
        <f>SUMIF(AG304:AG583,"&lt;&gt;NOR",G304:G583)</f>
        <v>0</v>
      </c>
      <c r="H303" s="173"/>
      <c r="I303" s="173">
        <f>SUM(I304:I583)</f>
        <v>0</v>
      </c>
      <c r="J303" s="173"/>
      <c r="K303" s="173">
        <f>SUM(K304:K583)</f>
        <v>0</v>
      </c>
      <c r="L303" s="173"/>
      <c r="M303" s="173">
        <f>SUM(M304:M583)</f>
        <v>0</v>
      </c>
      <c r="N303" s="172"/>
      <c r="O303" s="172">
        <f>SUM(O304:O583)</f>
        <v>27.35</v>
      </c>
      <c r="P303" s="172"/>
      <c r="Q303" s="172">
        <f>SUM(Q304:Q583)</f>
        <v>0</v>
      </c>
      <c r="R303" s="173"/>
      <c r="S303" s="173"/>
      <c r="T303" s="174"/>
      <c r="U303" s="168"/>
      <c r="V303" s="168">
        <f>SUM(V304:V583)</f>
        <v>703.61999999999989</v>
      </c>
      <c r="W303" s="168"/>
      <c r="X303" s="168"/>
      <c r="AG303" t="s">
        <v>148</v>
      </c>
    </row>
    <row r="304" spans="1:60" ht="22.5" outlineLevel="1" x14ac:dyDescent="0.2">
      <c r="A304" s="183">
        <v>66</v>
      </c>
      <c r="B304" s="184" t="s">
        <v>449</v>
      </c>
      <c r="C304" s="197" t="s">
        <v>450</v>
      </c>
      <c r="D304" s="185" t="s">
        <v>230</v>
      </c>
      <c r="E304" s="186">
        <v>22</v>
      </c>
      <c r="F304" s="187"/>
      <c r="G304" s="188">
        <f>ROUND(E304*F304,2)</f>
        <v>0</v>
      </c>
      <c r="H304" s="187"/>
      <c r="I304" s="188">
        <f>ROUND(E304*H304,2)</f>
        <v>0</v>
      </c>
      <c r="J304" s="187"/>
      <c r="K304" s="188">
        <f>ROUND(E304*J304,2)</f>
        <v>0</v>
      </c>
      <c r="L304" s="188">
        <v>21</v>
      </c>
      <c r="M304" s="188">
        <f>G304*(1+L304/100)</f>
        <v>0</v>
      </c>
      <c r="N304" s="186">
        <v>6.9999999999999994E-5</v>
      </c>
      <c r="O304" s="186">
        <f>ROUND(E304*N304,2)</f>
        <v>0</v>
      </c>
      <c r="P304" s="186">
        <v>0</v>
      </c>
      <c r="Q304" s="186">
        <f>ROUND(E304*P304,2)</f>
        <v>0</v>
      </c>
      <c r="R304" s="188" t="s">
        <v>242</v>
      </c>
      <c r="S304" s="188" t="s">
        <v>153</v>
      </c>
      <c r="T304" s="189" t="s">
        <v>153</v>
      </c>
      <c r="U304" s="161">
        <v>0.22500000000000001</v>
      </c>
      <c r="V304" s="161">
        <f>ROUND(E304*U304,2)</f>
        <v>4.95</v>
      </c>
      <c r="W304" s="161"/>
      <c r="X304" s="161" t="s">
        <v>154</v>
      </c>
      <c r="Y304" s="151"/>
      <c r="Z304" s="151"/>
      <c r="AA304" s="151"/>
      <c r="AB304" s="151"/>
      <c r="AC304" s="151"/>
      <c r="AD304" s="151"/>
      <c r="AE304" s="151"/>
      <c r="AF304" s="151"/>
      <c r="AG304" s="151" t="s">
        <v>155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76">
        <v>67</v>
      </c>
      <c r="B305" s="177" t="s">
        <v>451</v>
      </c>
      <c r="C305" s="192" t="s">
        <v>452</v>
      </c>
      <c r="D305" s="178" t="s">
        <v>151</v>
      </c>
      <c r="E305" s="179">
        <v>21.09826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21</v>
      </c>
      <c r="M305" s="181">
        <f>G305*(1+L305/100)</f>
        <v>0</v>
      </c>
      <c r="N305" s="179">
        <v>0</v>
      </c>
      <c r="O305" s="179">
        <f>ROUND(E305*N305,2)</f>
        <v>0</v>
      </c>
      <c r="P305" s="179">
        <v>0</v>
      </c>
      <c r="Q305" s="179">
        <f>ROUND(E305*P305,2)</f>
        <v>0</v>
      </c>
      <c r="R305" s="181" t="s">
        <v>453</v>
      </c>
      <c r="S305" s="181" t="s">
        <v>153</v>
      </c>
      <c r="T305" s="182" t="s">
        <v>153</v>
      </c>
      <c r="U305" s="161">
        <v>0</v>
      </c>
      <c r="V305" s="161">
        <f>ROUND(E305*U305,2)</f>
        <v>0</v>
      </c>
      <c r="W305" s="161"/>
      <c r="X305" s="161" t="s">
        <v>154</v>
      </c>
      <c r="Y305" s="151"/>
      <c r="Z305" s="151"/>
      <c r="AA305" s="151"/>
      <c r="AB305" s="151"/>
      <c r="AC305" s="151"/>
      <c r="AD305" s="151"/>
      <c r="AE305" s="151"/>
      <c r="AF305" s="151"/>
      <c r="AG305" s="151" t="s">
        <v>155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93" t="s">
        <v>454</v>
      </c>
      <c r="D306" s="162"/>
      <c r="E306" s="163">
        <v>0.15551999999999999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159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193" t="s">
        <v>455</v>
      </c>
      <c r="D307" s="162"/>
      <c r="E307" s="163">
        <v>0.15359999999999999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159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93" t="s">
        <v>456</v>
      </c>
      <c r="D308" s="162"/>
      <c r="E308" s="163">
        <v>4.4806999999999997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159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193" t="s">
        <v>457</v>
      </c>
      <c r="D309" s="162"/>
      <c r="E309" s="163">
        <v>0.44966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159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93" t="s">
        <v>458</v>
      </c>
      <c r="D310" s="162"/>
      <c r="E310" s="163">
        <v>0.34560000000000002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159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193" t="s">
        <v>425</v>
      </c>
      <c r="D311" s="162"/>
      <c r="E311" s="163"/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159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193" t="s">
        <v>459</v>
      </c>
      <c r="D312" s="162"/>
      <c r="E312" s="163">
        <v>0.24959999999999999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159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93" t="s">
        <v>425</v>
      </c>
      <c r="D313" s="162"/>
      <c r="E313" s="163"/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159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93" t="s">
        <v>460</v>
      </c>
      <c r="D314" s="162"/>
      <c r="E314" s="163">
        <v>3.2368000000000001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159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93" t="s">
        <v>461</v>
      </c>
      <c r="D315" s="162"/>
      <c r="E315" s="163">
        <v>0.76160000000000005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159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93" t="s">
        <v>462</v>
      </c>
      <c r="D316" s="162"/>
      <c r="E316" s="163">
        <v>0.58799999999999997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159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93" t="s">
        <v>463</v>
      </c>
      <c r="D317" s="162"/>
      <c r="E317" s="163">
        <v>9.6000000000000002E-2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159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193" t="s">
        <v>464</v>
      </c>
      <c r="D318" s="162"/>
      <c r="E318" s="163"/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159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193" t="s">
        <v>465</v>
      </c>
      <c r="D319" s="162"/>
      <c r="E319" s="163">
        <v>1.0529999999999999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159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193" t="s">
        <v>466</v>
      </c>
      <c r="D320" s="162"/>
      <c r="E320" s="163">
        <v>0.75072000000000005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159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193" t="s">
        <v>467</v>
      </c>
      <c r="D321" s="162"/>
      <c r="E321" s="163">
        <v>0.1152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159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93" t="s">
        <v>425</v>
      </c>
      <c r="D322" s="162"/>
      <c r="E322" s="163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159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193" t="s">
        <v>468</v>
      </c>
      <c r="D323" s="162"/>
      <c r="E323" s="163">
        <v>0.4224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159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193" t="s">
        <v>464</v>
      </c>
      <c r="D324" s="162"/>
      <c r="E324" s="163"/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159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93" t="s">
        <v>469</v>
      </c>
      <c r="D325" s="162"/>
      <c r="E325" s="163">
        <v>0.21504000000000001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159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93" t="s">
        <v>425</v>
      </c>
      <c r="D326" s="162"/>
      <c r="E326" s="163"/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159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193" t="s">
        <v>470</v>
      </c>
      <c r="D327" s="162"/>
      <c r="E327" s="163">
        <v>0.48480000000000001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159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193" t="s">
        <v>464</v>
      </c>
      <c r="D328" s="162"/>
      <c r="E328" s="163"/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159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193" t="s">
        <v>471</v>
      </c>
      <c r="D329" s="162"/>
      <c r="E329" s="163">
        <v>0.42080000000000001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159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193" t="s">
        <v>427</v>
      </c>
      <c r="D330" s="162"/>
      <c r="E330" s="163"/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159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193" t="s">
        <v>472</v>
      </c>
      <c r="D331" s="162"/>
      <c r="E331" s="163">
        <v>3.7339199999999999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159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193" t="s">
        <v>458</v>
      </c>
      <c r="D332" s="162"/>
      <c r="E332" s="163">
        <v>0.34560000000000002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159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93" t="s">
        <v>455</v>
      </c>
      <c r="D333" s="162"/>
      <c r="E333" s="163">
        <v>0.15359999999999999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159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193" t="s">
        <v>473</v>
      </c>
      <c r="D334" s="162"/>
      <c r="E334" s="163">
        <v>0.51839999999999997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159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193" t="s">
        <v>457</v>
      </c>
      <c r="D335" s="162"/>
      <c r="E335" s="163">
        <v>0.44966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159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194" t="s">
        <v>165</v>
      </c>
      <c r="D336" s="164"/>
      <c r="E336" s="165">
        <v>19.180230000000002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159</v>
      </c>
      <c r="AH336" s="151">
        <v>1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193" t="s">
        <v>474</v>
      </c>
      <c r="D337" s="162"/>
      <c r="E337" s="163">
        <v>1.9180200000000001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159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76">
        <v>68</v>
      </c>
      <c r="B338" s="177" t="s">
        <v>475</v>
      </c>
      <c r="C338" s="192" t="s">
        <v>476</v>
      </c>
      <c r="D338" s="178" t="s">
        <v>191</v>
      </c>
      <c r="E338" s="179">
        <v>20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21</v>
      </c>
      <c r="M338" s="181">
        <f>G338*(1+L338/100)</f>
        <v>0</v>
      </c>
      <c r="N338" s="179">
        <v>0</v>
      </c>
      <c r="O338" s="179">
        <f>ROUND(E338*N338,2)</f>
        <v>0</v>
      </c>
      <c r="P338" s="179">
        <v>0</v>
      </c>
      <c r="Q338" s="179">
        <f>ROUND(E338*P338,2)</f>
        <v>0</v>
      </c>
      <c r="R338" s="181" t="s">
        <v>453</v>
      </c>
      <c r="S338" s="181" t="s">
        <v>153</v>
      </c>
      <c r="T338" s="182" t="s">
        <v>153</v>
      </c>
      <c r="U338" s="161">
        <v>8.2989999999999994E-2</v>
      </c>
      <c r="V338" s="161">
        <f>ROUND(E338*U338,2)</f>
        <v>1.66</v>
      </c>
      <c r="W338" s="161"/>
      <c r="X338" s="161" t="s">
        <v>154</v>
      </c>
      <c r="Y338" s="151"/>
      <c r="Z338" s="151"/>
      <c r="AA338" s="151"/>
      <c r="AB338" s="151"/>
      <c r="AC338" s="151"/>
      <c r="AD338" s="151"/>
      <c r="AE338" s="151"/>
      <c r="AF338" s="151"/>
      <c r="AG338" s="151" t="s">
        <v>155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93" t="s">
        <v>477</v>
      </c>
      <c r="D339" s="162"/>
      <c r="E339" s="163">
        <v>20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159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ht="22.5" outlineLevel="1" x14ac:dyDescent="0.2">
      <c r="A340" s="176">
        <v>69</v>
      </c>
      <c r="B340" s="177" t="s">
        <v>478</v>
      </c>
      <c r="C340" s="192" t="s">
        <v>479</v>
      </c>
      <c r="D340" s="178" t="s">
        <v>300</v>
      </c>
      <c r="E340" s="179">
        <v>165.2</v>
      </c>
      <c r="F340" s="180"/>
      <c r="G340" s="181">
        <f>ROUND(E340*F340,2)</f>
        <v>0</v>
      </c>
      <c r="H340" s="180"/>
      <c r="I340" s="181">
        <f>ROUND(E340*H340,2)</f>
        <v>0</v>
      </c>
      <c r="J340" s="180"/>
      <c r="K340" s="181">
        <f>ROUND(E340*J340,2)</f>
        <v>0</v>
      </c>
      <c r="L340" s="181">
        <v>21</v>
      </c>
      <c r="M340" s="181">
        <f>G340*(1+L340/100)</f>
        <v>0</v>
      </c>
      <c r="N340" s="179">
        <v>2.0000000000000001E-4</v>
      </c>
      <c r="O340" s="179">
        <f>ROUND(E340*N340,2)</f>
        <v>0.03</v>
      </c>
      <c r="P340" s="179">
        <v>0</v>
      </c>
      <c r="Q340" s="179">
        <f>ROUND(E340*P340,2)</f>
        <v>0</v>
      </c>
      <c r="R340" s="181" t="s">
        <v>453</v>
      </c>
      <c r="S340" s="181" t="s">
        <v>153</v>
      </c>
      <c r="T340" s="182" t="s">
        <v>153</v>
      </c>
      <c r="U340" s="161">
        <v>0.312</v>
      </c>
      <c r="V340" s="161">
        <f>ROUND(E340*U340,2)</f>
        <v>51.54</v>
      </c>
      <c r="W340" s="161"/>
      <c r="X340" s="161" t="s">
        <v>154</v>
      </c>
      <c r="Y340" s="151"/>
      <c r="Z340" s="151"/>
      <c r="AA340" s="151"/>
      <c r="AB340" s="151"/>
      <c r="AC340" s="151"/>
      <c r="AD340" s="151"/>
      <c r="AE340" s="151"/>
      <c r="AF340" s="151"/>
      <c r="AG340" s="151" t="s">
        <v>155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93" t="s">
        <v>422</v>
      </c>
      <c r="D341" s="162"/>
      <c r="E341" s="163"/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159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93" t="s">
        <v>480</v>
      </c>
      <c r="D342" s="162"/>
      <c r="E342" s="163">
        <v>16.2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159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194" t="s">
        <v>165</v>
      </c>
      <c r="D343" s="164"/>
      <c r="E343" s="165">
        <v>16.2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159</v>
      </c>
      <c r="AH343" s="151">
        <v>1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193" t="s">
        <v>481</v>
      </c>
      <c r="D344" s="162"/>
      <c r="E344" s="163"/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159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93" t="s">
        <v>482</v>
      </c>
      <c r="D345" s="162"/>
      <c r="E345" s="163">
        <v>31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159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194" t="s">
        <v>165</v>
      </c>
      <c r="D346" s="164"/>
      <c r="E346" s="165">
        <v>31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159</v>
      </c>
      <c r="AH346" s="151">
        <v>1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193" t="s">
        <v>483</v>
      </c>
      <c r="D347" s="162"/>
      <c r="E347" s="163"/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159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193" t="s">
        <v>484</v>
      </c>
      <c r="D348" s="162"/>
      <c r="E348" s="163">
        <v>49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159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94" t="s">
        <v>165</v>
      </c>
      <c r="D349" s="164"/>
      <c r="E349" s="165">
        <v>49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159</v>
      </c>
      <c r="AH349" s="151">
        <v>1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193" t="s">
        <v>481</v>
      </c>
      <c r="D350" s="162"/>
      <c r="E350" s="163"/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159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193" t="s">
        <v>485</v>
      </c>
      <c r="D351" s="162"/>
      <c r="E351" s="163">
        <v>69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159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194" t="s">
        <v>165</v>
      </c>
      <c r="D352" s="164"/>
      <c r="E352" s="165">
        <v>69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159</v>
      </c>
      <c r="AH352" s="151">
        <v>1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ht="22.5" outlineLevel="1" x14ac:dyDescent="0.2">
      <c r="A353" s="176">
        <v>70</v>
      </c>
      <c r="B353" s="177" t="s">
        <v>486</v>
      </c>
      <c r="C353" s="192" t="s">
        <v>487</v>
      </c>
      <c r="D353" s="178" t="s">
        <v>300</v>
      </c>
      <c r="E353" s="179">
        <v>184.3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79">
        <v>2.0000000000000001E-4</v>
      </c>
      <c r="O353" s="179">
        <f>ROUND(E353*N353,2)</f>
        <v>0.04</v>
      </c>
      <c r="P353" s="179">
        <v>0</v>
      </c>
      <c r="Q353" s="179">
        <f>ROUND(E353*P353,2)</f>
        <v>0</v>
      </c>
      <c r="R353" s="181" t="s">
        <v>453</v>
      </c>
      <c r="S353" s="181" t="s">
        <v>153</v>
      </c>
      <c r="T353" s="182" t="s">
        <v>153</v>
      </c>
      <c r="U353" s="161">
        <v>0.35899999999999999</v>
      </c>
      <c r="V353" s="161">
        <f>ROUND(E353*U353,2)</f>
        <v>66.16</v>
      </c>
      <c r="W353" s="161"/>
      <c r="X353" s="161" t="s">
        <v>154</v>
      </c>
      <c r="Y353" s="151"/>
      <c r="Z353" s="151"/>
      <c r="AA353" s="151"/>
      <c r="AB353" s="151"/>
      <c r="AC353" s="151"/>
      <c r="AD353" s="151"/>
      <c r="AE353" s="151"/>
      <c r="AF353" s="151"/>
      <c r="AG353" s="151" t="s">
        <v>155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93" t="s">
        <v>422</v>
      </c>
      <c r="D354" s="162"/>
      <c r="E354" s="163"/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159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193" t="s">
        <v>488</v>
      </c>
      <c r="D355" s="162"/>
      <c r="E355" s="163">
        <v>8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159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193" t="s">
        <v>489</v>
      </c>
      <c r="D356" s="162"/>
      <c r="E356" s="163">
        <v>41.3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159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194" t="s">
        <v>165</v>
      </c>
      <c r="D357" s="164"/>
      <c r="E357" s="165">
        <v>49.3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159</v>
      </c>
      <c r="AH357" s="151">
        <v>1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193" t="s">
        <v>481</v>
      </c>
      <c r="D358" s="162"/>
      <c r="E358" s="163"/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159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193" t="s">
        <v>490</v>
      </c>
      <c r="D359" s="162"/>
      <c r="E359" s="163">
        <v>135</v>
      </c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159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94" t="s">
        <v>165</v>
      </c>
      <c r="D360" s="164"/>
      <c r="E360" s="165">
        <v>135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159</v>
      </c>
      <c r="AH360" s="151">
        <v>1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76">
        <v>71</v>
      </c>
      <c r="B361" s="177" t="s">
        <v>491</v>
      </c>
      <c r="C361" s="192" t="s">
        <v>492</v>
      </c>
      <c r="D361" s="178" t="s">
        <v>151</v>
      </c>
      <c r="E361" s="179">
        <v>10.992290000000001</v>
      </c>
      <c r="F361" s="180"/>
      <c r="G361" s="181">
        <f>ROUND(E361*F361,2)</f>
        <v>0</v>
      </c>
      <c r="H361" s="180"/>
      <c r="I361" s="181">
        <f>ROUND(E361*H361,2)</f>
        <v>0</v>
      </c>
      <c r="J361" s="180"/>
      <c r="K361" s="181">
        <f>ROUND(E361*J361,2)</f>
        <v>0</v>
      </c>
      <c r="L361" s="181">
        <v>21</v>
      </c>
      <c r="M361" s="181">
        <f>G361*(1+L361/100)</f>
        <v>0</v>
      </c>
      <c r="N361" s="179">
        <v>1.549E-2</v>
      </c>
      <c r="O361" s="179">
        <f>ROUND(E361*N361,2)</f>
        <v>0.17</v>
      </c>
      <c r="P361" s="179">
        <v>0</v>
      </c>
      <c r="Q361" s="179">
        <f>ROUND(E361*P361,2)</f>
        <v>0</v>
      </c>
      <c r="R361" s="181" t="s">
        <v>453</v>
      </c>
      <c r="S361" s="181" t="s">
        <v>153</v>
      </c>
      <c r="T361" s="182" t="s">
        <v>153</v>
      </c>
      <c r="U361" s="161">
        <v>0</v>
      </c>
      <c r="V361" s="161">
        <f>ROUND(E361*U361,2)</f>
        <v>0</v>
      </c>
      <c r="W361" s="161"/>
      <c r="X361" s="161" t="s">
        <v>154</v>
      </c>
      <c r="Y361" s="151"/>
      <c r="Z361" s="151"/>
      <c r="AA361" s="151"/>
      <c r="AB361" s="151"/>
      <c r="AC361" s="151"/>
      <c r="AD361" s="151"/>
      <c r="AE361" s="151"/>
      <c r="AF361" s="151"/>
      <c r="AG361" s="151" t="s">
        <v>155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93" t="s">
        <v>422</v>
      </c>
      <c r="D362" s="162"/>
      <c r="E362" s="163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159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193" t="s">
        <v>454</v>
      </c>
      <c r="D363" s="162"/>
      <c r="E363" s="163">
        <v>0.15551999999999999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159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193" t="s">
        <v>481</v>
      </c>
      <c r="D364" s="162"/>
      <c r="E364" s="163"/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159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193" t="s">
        <v>493</v>
      </c>
      <c r="D365" s="162"/>
      <c r="E365" s="163">
        <v>0.29759999999999998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159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193" t="s">
        <v>483</v>
      </c>
      <c r="D366" s="162"/>
      <c r="E366" s="163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159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193" t="s">
        <v>494</v>
      </c>
      <c r="D367" s="162"/>
      <c r="E367" s="163">
        <v>0.47039999999999998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159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93" t="s">
        <v>481</v>
      </c>
      <c r="D368" s="162"/>
      <c r="E368" s="163"/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159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193" t="s">
        <v>495</v>
      </c>
      <c r="D369" s="162"/>
      <c r="E369" s="163">
        <v>0.49680000000000002</v>
      </c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159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93" t="s">
        <v>422</v>
      </c>
      <c r="D370" s="162"/>
      <c r="E370" s="163"/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159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193" t="s">
        <v>455</v>
      </c>
      <c r="D371" s="162"/>
      <c r="E371" s="163">
        <v>0.15359999999999999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159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193" t="s">
        <v>496</v>
      </c>
      <c r="D372" s="162"/>
      <c r="E372" s="163">
        <v>0.79296</v>
      </c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159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193" t="s">
        <v>481</v>
      </c>
      <c r="D373" s="162"/>
      <c r="E373" s="163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159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193" t="s">
        <v>497</v>
      </c>
      <c r="D374" s="162"/>
      <c r="E374" s="163">
        <v>2.16</v>
      </c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159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193" t="s">
        <v>422</v>
      </c>
      <c r="D375" s="162"/>
      <c r="E375" s="163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159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193" t="s">
        <v>456</v>
      </c>
      <c r="D376" s="162"/>
      <c r="E376" s="163">
        <v>4.4806999999999997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159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93" t="s">
        <v>457</v>
      </c>
      <c r="D377" s="162"/>
      <c r="E377" s="163">
        <v>0.44966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159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193" t="s">
        <v>458</v>
      </c>
      <c r="D378" s="162"/>
      <c r="E378" s="163">
        <v>0.34560000000000002</v>
      </c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159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193" t="s">
        <v>498</v>
      </c>
      <c r="D379" s="162"/>
      <c r="E379" s="163">
        <v>1.1894400000000001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159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ht="33.75" outlineLevel="1" x14ac:dyDescent="0.2">
      <c r="A380" s="176">
        <v>72</v>
      </c>
      <c r="B380" s="177" t="s">
        <v>499</v>
      </c>
      <c r="C380" s="192" t="s">
        <v>500</v>
      </c>
      <c r="D380" s="178" t="s">
        <v>300</v>
      </c>
      <c r="E380" s="179">
        <v>26</v>
      </c>
      <c r="F380" s="180"/>
      <c r="G380" s="181">
        <f>ROUND(E380*F380,2)</f>
        <v>0</v>
      </c>
      <c r="H380" s="180"/>
      <c r="I380" s="181">
        <f>ROUND(E380*H380,2)</f>
        <v>0</v>
      </c>
      <c r="J380" s="180"/>
      <c r="K380" s="181">
        <f>ROUND(E380*J380,2)</f>
        <v>0</v>
      </c>
      <c r="L380" s="181">
        <v>21</v>
      </c>
      <c r="M380" s="181">
        <f>G380*(1+L380/100)</f>
        <v>0</v>
      </c>
      <c r="N380" s="179">
        <v>9.8999999999999999E-4</v>
      </c>
      <c r="O380" s="179">
        <f>ROUND(E380*N380,2)</f>
        <v>0.03</v>
      </c>
      <c r="P380" s="179">
        <v>0</v>
      </c>
      <c r="Q380" s="179">
        <f>ROUND(E380*P380,2)</f>
        <v>0</v>
      </c>
      <c r="R380" s="181" t="s">
        <v>453</v>
      </c>
      <c r="S380" s="181" t="s">
        <v>153</v>
      </c>
      <c r="T380" s="182" t="s">
        <v>153</v>
      </c>
      <c r="U380" s="161">
        <v>0.26200000000000001</v>
      </c>
      <c r="V380" s="161">
        <f>ROUND(E380*U380,2)</f>
        <v>6.81</v>
      </c>
      <c r="W380" s="161"/>
      <c r="X380" s="161" t="s">
        <v>154</v>
      </c>
      <c r="Y380" s="151"/>
      <c r="Z380" s="151"/>
      <c r="AA380" s="151"/>
      <c r="AB380" s="151"/>
      <c r="AC380" s="151"/>
      <c r="AD380" s="151"/>
      <c r="AE380" s="151"/>
      <c r="AF380" s="151"/>
      <c r="AG380" s="151" t="s">
        <v>155</v>
      </c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193" t="s">
        <v>425</v>
      </c>
      <c r="D381" s="162"/>
      <c r="E381" s="163"/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159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193" t="s">
        <v>501</v>
      </c>
      <c r="D382" s="162"/>
      <c r="E382" s="163">
        <v>26</v>
      </c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159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ht="33.75" outlineLevel="1" x14ac:dyDescent="0.2">
      <c r="A383" s="176">
        <v>73</v>
      </c>
      <c r="B383" s="177" t="s">
        <v>502</v>
      </c>
      <c r="C383" s="192" t="s">
        <v>503</v>
      </c>
      <c r="D383" s="178" t="s">
        <v>300</v>
      </c>
      <c r="E383" s="179">
        <v>448.85</v>
      </c>
      <c r="F383" s="180"/>
      <c r="G383" s="181">
        <f>ROUND(E383*F383,2)</f>
        <v>0</v>
      </c>
      <c r="H383" s="180"/>
      <c r="I383" s="181">
        <f>ROUND(E383*H383,2)</f>
        <v>0</v>
      </c>
      <c r="J383" s="180"/>
      <c r="K383" s="181">
        <f>ROUND(E383*J383,2)</f>
        <v>0</v>
      </c>
      <c r="L383" s="181">
        <v>21</v>
      </c>
      <c r="M383" s="181">
        <f>G383*(1+L383/100)</f>
        <v>0</v>
      </c>
      <c r="N383" s="179">
        <v>9.8999999999999999E-4</v>
      </c>
      <c r="O383" s="179">
        <f>ROUND(E383*N383,2)</f>
        <v>0.44</v>
      </c>
      <c r="P383" s="179">
        <v>0</v>
      </c>
      <c r="Q383" s="179">
        <f>ROUND(E383*P383,2)</f>
        <v>0</v>
      </c>
      <c r="R383" s="181" t="s">
        <v>453</v>
      </c>
      <c r="S383" s="181" t="s">
        <v>153</v>
      </c>
      <c r="T383" s="182" t="s">
        <v>153</v>
      </c>
      <c r="U383" s="161">
        <v>0.36099999999999999</v>
      </c>
      <c r="V383" s="161">
        <f>ROUND(E383*U383,2)</f>
        <v>162.03</v>
      </c>
      <c r="W383" s="161"/>
      <c r="X383" s="161" t="s">
        <v>154</v>
      </c>
      <c r="Y383" s="151"/>
      <c r="Z383" s="151"/>
      <c r="AA383" s="151"/>
      <c r="AB383" s="151"/>
      <c r="AC383" s="151"/>
      <c r="AD383" s="151"/>
      <c r="AE383" s="151"/>
      <c r="AF383" s="151"/>
      <c r="AG383" s="151" t="s">
        <v>155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193" t="s">
        <v>425</v>
      </c>
      <c r="D384" s="162"/>
      <c r="E384" s="163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159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93" t="s">
        <v>504</v>
      </c>
      <c r="D385" s="162"/>
      <c r="E385" s="163">
        <v>231.2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159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193" t="s">
        <v>505</v>
      </c>
      <c r="D386" s="162"/>
      <c r="E386" s="163">
        <v>59.5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159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193" t="s">
        <v>506</v>
      </c>
      <c r="D387" s="162"/>
      <c r="E387" s="163">
        <v>30</v>
      </c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159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193" t="s">
        <v>507</v>
      </c>
      <c r="D388" s="162"/>
      <c r="E388" s="163">
        <v>5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159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194" t="s">
        <v>165</v>
      </c>
      <c r="D389" s="164"/>
      <c r="E389" s="165">
        <v>325.7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159</v>
      </c>
      <c r="AH389" s="151">
        <v>1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193" t="s">
        <v>464</v>
      </c>
      <c r="D390" s="162"/>
      <c r="E390" s="163"/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159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193" t="s">
        <v>508</v>
      </c>
      <c r="D391" s="162"/>
      <c r="E391" s="163">
        <v>58.5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159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193" t="s">
        <v>509</v>
      </c>
      <c r="D392" s="162"/>
      <c r="E392" s="163">
        <v>58.65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159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193" t="s">
        <v>510</v>
      </c>
      <c r="D393" s="162"/>
      <c r="E393" s="163">
        <v>6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159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ht="33.75" outlineLevel="1" x14ac:dyDescent="0.2">
      <c r="A394" s="176">
        <v>74</v>
      </c>
      <c r="B394" s="177" t="s">
        <v>511</v>
      </c>
      <c r="C394" s="192" t="s">
        <v>512</v>
      </c>
      <c r="D394" s="178" t="s">
        <v>300</v>
      </c>
      <c r="E394" s="179">
        <v>24.9</v>
      </c>
      <c r="F394" s="180"/>
      <c r="G394" s="181">
        <f>ROUND(E394*F394,2)</f>
        <v>0</v>
      </c>
      <c r="H394" s="180"/>
      <c r="I394" s="181">
        <f>ROUND(E394*H394,2)</f>
        <v>0</v>
      </c>
      <c r="J394" s="180"/>
      <c r="K394" s="181">
        <f>ROUND(E394*J394,2)</f>
        <v>0</v>
      </c>
      <c r="L394" s="181">
        <v>21</v>
      </c>
      <c r="M394" s="181">
        <f>G394*(1+L394/100)</f>
        <v>0</v>
      </c>
      <c r="N394" s="179">
        <v>9.8999999999999999E-4</v>
      </c>
      <c r="O394" s="179">
        <f>ROUND(E394*N394,2)</f>
        <v>0.02</v>
      </c>
      <c r="P394" s="179">
        <v>0</v>
      </c>
      <c r="Q394" s="179">
        <f>ROUND(E394*P394,2)</f>
        <v>0</v>
      </c>
      <c r="R394" s="181" t="s">
        <v>453</v>
      </c>
      <c r="S394" s="181" t="s">
        <v>153</v>
      </c>
      <c r="T394" s="182" t="s">
        <v>153</v>
      </c>
      <c r="U394" s="161">
        <v>0.45300000000000001</v>
      </c>
      <c r="V394" s="161">
        <f>ROUND(E394*U394,2)</f>
        <v>11.28</v>
      </c>
      <c r="W394" s="161"/>
      <c r="X394" s="161" t="s">
        <v>154</v>
      </c>
      <c r="Y394" s="151"/>
      <c r="Z394" s="151"/>
      <c r="AA394" s="151"/>
      <c r="AB394" s="151"/>
      <c r="AC394" s="151"/>
      <c r="AD394" s="151"/>
      <c r="AE394" s="151"/>
      <c r="AF394" s="151"/>
      <c r="AG394" s="151" t="s">
        <v>155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193" t="s">
        <v>425</v>
      </c>
      <c r="D395" s="162"/>
      <c r="E395" s="163"/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159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193" t="s">
        <v>513</v>
      </c>
      <c r="D396" s="162"/>
      <c r="E396" s="163">
        <v>16.5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159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194" t="s">
        <v>165</v>
      </c>
      <c r="D397" s="164"/>
      <c r="E397" s="165">
        <v>16.5</v>
      </c>
      <c r="F397" s="161"/>
      <c r="G397" s="161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159</v>
      </c>
      <c r="AH397" s="151">
        <v>1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193" t="s">
        <v>464</v>
      </c>
      <c r="D398" s="162"/>
      <c r="E398" s="163"/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159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93" t="s">
        <v>514</v>
      </c>
      <c r="D399" s="162"/>
      <c r="E399" s="163">
        <v>8.4</v>
      </c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159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94" t="s">
        <v>165</v>
      </c>
      <c r="D400" s="164"/>
      <c r="E400" s="165">
        <v>8.4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159</v>
      </c>
      <c r="AH400" s="151">
        <v>1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ht="33.75" outlineLevel="1" x14ac:dyDescent="0.2">
      <c r="A401" s="176">
        <v>75</v>
      </c>
      <c r="B401" s="177" t="s">
        <v>515</v>
      </c>
      <c r="C401" s="192" t="s">
        <v>516</v>
      </c>
      <c r="D401" s="178" t="s">
        <v>300</v>
      </c>
      <c r="E401" s="179">
        <v>28.3</v>
      </c>
      <c r="F401" s="180"/>
      <c r="G401" s="181">
        <f>ROUND(E401*F401,2)</f>
        <v>0</v>
      </c>
      <c r="H401" s="180"/>
      <c r="I401" s="181">
        <f>ROUND(E401*H401,2)</f>
        <v>0</v>
      </c>
      <c r="J401" s="180"/>
      <c r="K401" s="181">
        <f>ROUND(E401*J401,2)</f>
        <v>0</v>
      </c>
      <c r="L401" s="181">
        <v>21</v>
      </c>
      <c r="M401" s="181">
        <f>G401*(1+L401/100)</f>
        <v>0</v>
      </c>
      <c r="N401" s="179">
        <v>9.8999999999999999E-4</v>
      </c>
      <c r="O401" s="179">
        <f>ROUND(E401*N401,2)</f>
        <v>0.03</v>
      </c>
      <c r="P401" s="179">
        <v>0</v>
      </c>
      <c r="Q401" s="179">
        <f>ROUND(E401*P401,2)</f>
        <v>0</v>
      </c>
      <c r="R401" s="181" t="s">
        <v>453</v>
      </c>
      <c r="S401" s="181" t="s">
        <v>153</v>
      </c>
      <c r="T401" s="182" t="s">
        <v>153</v>
      </c>
      <c r="U401" s="161">
        <v>0.48899999999999999</v>
      </c>
      <c r="V401" s="161">
        <f>ROUND(E401*U401,2)</f>
        <v>13.84</v>
      </c>
      <c r="W401" s="161"/>
      <c r="X401" s="161" t="s">
        <v>154</v>
      </c>
      <c r="Y401" s="151"/>
      <c r="Z401" s="151"/>
      <c r="AA401" s="151"/>
      <c r="AB401" s="151"/>
      <c r="AC401" s="151"/>
      <c r="AD401" s="151"/>
      <c r="AE401" s="151"/>
      <c r="AF401" s="151"/>
      <c r="AG401" s="151" t="s">
        <v>155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193" t="s">
        <v>425</v>
      </c>
      <c r="D402" s="162"/>
      <c r="E402" s="163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159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193" t="s">
        <v>517</v>
      </c>
      <c r="D403" s="162"/>
      <c r="E403" s="163">
        <v>15.15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159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194" t="s">
        <v>165</v>
      </c>
      <c r="D404" s="164"/>
      <c r="E404" s="165">
        <v>15.15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159</v>
      </c>
      <c r="AH404" s="151">
        <v>1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193" t="s">
        <v>464</v>
      </c>
      <c r="D405" s="162"/>
      <c r="E405" s="163"/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159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193" t="s">
        <v>518</v>
      </c>
      <c r="D406" s="162"/>
      <c r="E406" s="163">
        <v>13.15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159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194" t="s">
        <v>165</v>
      </c>
      <c r="D407" s="164"/>
      <c r="E407" s="165">
        <v>13.15</v>
      </c>
      <c r="F407" s="161"/>
      <c r="G407" s="161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159</v>
      </c>
      <c r="AH407" s="151">
        <v>1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76">
        <v>76</v>
      </c>
      <c r="B408" s="177" t="s">
        <v>519</v>
      </c>
      <c r="C408" s="192" t="s">
        <v>520</v>
      </c>
      <c r="D408" s="178" t="s">
        <v>191</v>
      </c>
      <c r="E408" s="179">
        <v>401.95460000000003</v>
      </c>
      <c r="F408" s="180"/>
      <c r="G408" s="181">
        <f>ROUND(E408*F408,2)</f>
        <v>0</v>
      </c>
      <c r="H408" s="180"/>
      <c r="I408" s="181">
        <f>ROUND(E408*H408,2)</f>
        <v>0</v>
      </c>
      <c r="J408" s="180"/>
      <c r="K408" s="181">
        <f>ROUND(E408*J408,2)</f>
        <v>0</v>
      </c>
      <c r="L408" s="181">
        <v>21</v>
      </c>
      <c r="M408" s="181">
        <f>G408*(1+L408/100)</f>
        <v>0</v>
      </c>
      <c r="N408" s="179">
        <v>0</v>
      </c>
      <c r="O408" s="179">
        <f>ROUND(E408*N408,2)</f>
        <v>0</v>
      </c>
      <c r="P408" s="179">
        <v>0</v>
      </c>
      <c r="Q408" s="179">
        <f>ROUND(E408*P408,2)</f>
        <v>0</v>
      </c>
      <c r="R408" s="181" t="s">
        <v>453</v>
      </c>
      <c r="S408" s="181" t="s">
        <v>153</v>
      </c>
      <c r="T408" s="182" t="s">
        <v>153</v>
      </c>
      <c r="U408" s="161">
        <v>0.29199999999999998</v>
      </c>
      <c r="V408" s="161">
        <f>ROUND(E408*U408,2)</f>
        <v>117.37</v>
      </c>
      <c r="W408" s="161"/>
      <c r="X408" s="161" t="s">
        <v>154</v>
      </c>
      <c r="Y408" s="151"/>
      <c r="Z408" s="151"/>
      <c r="AA408" s="151"/>
      <c r="AB408" s="151"/>
      <c r="AC408" s="151"/>
      <c r="AD408" s="151"/>
      <c r="AE408" s="151"/>
      <c r="AF408" s="151"/>
      <c r="AG408" s="151" t="s">
        <v>155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93" t="s">
        <v>521</v>
      </c>
      <c r="D409" s="162"/>
      <c r="E409" s="163">
        <v>205.79759999999999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159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93" t="s">
        <v>522</v>
      </c>
      <c r="D410" s="162"/>
      <c r="E410" s="163">
        <v>51.284999999999997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159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194" t="s">
        <v>165</v>
      </c>
      <c r="D411" s="164"/>
      <c r="E411" s="165">
        <v>257.08260000000001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159</v>
      </c>
      <c r="AH411" s="151">
        <v>1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93" t="s">
        <v>523</v>
      </c>
      <c r="D412" s="162"/>
      <c r="E412" s="163">
        <v>144.87200000000001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159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ht="22.5" outlineLevel="1" x14ac:dyDescent="0.2">
      <c r="A413" s="176">
        <v>77</v>
      </c>
      <c r="B413" s="177" t="s">
        <v>524</v>
      </c>
      <c r="C413" s="192" t="s">
        <v>525</v>
      </c>
      <c r="D413" s="178" t="s">
        <v>191</v>
      </c>
      <c r="E413" s="179">
        <v>144.87200000000001</v>
      </c>
      <c r="F413" s="180"/>
      <c r="G413" s="181">
        <f>ROUND(E413*F413,2)</f>
        <v>0</v>
      </c>
      <c r="H413" s="180"/>
      <c r="I413" s="181">
        <f>ROUND(E413*H413,2)</f>
        <v>0</v>
      </c>
      <c r="J413" s="180"/>
      <c r="K413" s="181">
        <f>ROUND(E413*J413,2)</f>
        <v>0</v>
      </c>
      <c r="L413" s="181">
        <v>21</v>
      </c>
      <c r="M413" s="181">
        <f>G413*(1+L413/100)</f>
        <v>0</v>
      </c>
      <c r="N413" s="179">
        <v>1.5E-3</v>
      </c>
      <c r="O413" s="179">
        <f>ROUND(E413*N413,2)</f>
        <v>0.22</v>
      </c>
      <c r="P413" s="179">
        <v>0</v>
      </c>
      <c r="Q413" s="179">
        <f>ROUND(E413*P413,2)</f>
        <v>0</v>
      </c>
      <c r="R413" s="181" t="s">
        <v>453</v>
      </c>
      <c r="S413" s="181" t="s">
        <v>153</v>
      </c>
      <c r="T413" s="182" t="s">
        <v>153</v>
      </c>
      <c r="U413" s="161">
        <v>0.09</v>
      </c>
      <c r="V413" s="161">
        <f>ROUND(E413*U413,2)</f>
        <v>13.04</v>
      </c>
      <c r="W413" s="161"/>
      <c r="X413" s="161" t="s">
        <v>154</v>
      </c>
      <c r="Y413" s="151"/>
      <c r="Z413" s="151"/>
      <c r="AA413" s="151"/>
      <c r="AB413" s="151"/>
      <c r="AC413" s="151"/>
      <c r="AD413" s="151"/>
      <c r="AE413" s="151"/>
      <c r="AF413" s="151"/>
      <c r="AG413" s="151" t="s">
        <v>155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360" t="s">
        <v>526</v>
      </c>
      <c r="D414" s="361"/>
      <c r="E414" s="361"/>
      <c r="F414" s="361"/>
      <c r="G414" s="3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157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193" t="s">
        <v>416</v>
      </c>
      <c r="D415" s="162"/>
      <c r="E415" s="163">
        <v>144.87200000000001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159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76">
        <v>78</v>
      </c>
      <c r="B416" s="177" t="s">
        <v>527</v>
      </c>
      <c r="C416" s="192" t="s">
        <v>528</v>
      </c>
      <c r="D416" s="178" t="s">
        <v>151</v>
      </c>
      <c r="E416" s="179">
        <v>8.3939599999999999</v>
      </c>
      <c r="F416" s="180"/>
      <c r="G416" s="181">
        <f>ROUND(E416*F416,2)</f>
        <v>0</v>
      </c>
      <c r="H416" s="180"/>
      <c r="I416" s="181">
        <f>ROUND(E416*H416,2)</f>
        <v>0</v>
      </c>
      <c r="J416" s="180"/>
      <c r="K416" s="181">
        <f>ROUND(E416*J416,2)</f>
        <v>0</v>
      </c>
      <c r="L416" s="181">
        <v>21</v>
      </c>
      <c r="M416" s="181">
        <f>G416*(1+L416/100)</f>
        <v>0</v>
      </c>
      <c r="N416" s="179">
        <v>2.3570000000000001E-2</v>
      </c>
      <c r="O416" s="179">
        <f>ROUND(E416*N416,2)</f>
        <v>0.2</v>
      </c>
      <c r="P416" s="179">
        <v>0</v>
      </c>
      <c r="Q416" s="179">
        <f>ROUND(E416*P416,2)</f>
        <v>0</v>
      </c>
      <c r="R416" s="181" t="s">
        <v>453</v>
      </c>
      <c r="S416" s="181" t="s">
        <v>153</v>
      </c>
      <c r="T416" s="182" t="s">
        <v>153</v>
      </c>
      <c r="U416" s="161">
        <v>0</v>
      </c>
      <c r="V416" s="161">
        <f>ROUND(E416*U416,2)</f>
        <v>0</v>
      </c>
      <c r="W416" s="161"/>
      <c r="X416" s="161" t="s">
        <v>154</v>
      </c>
      <c r="Y416" s="151"/>
      <c r="Z416" s="151"/>
      <c r="AA416" s="151"/>
      <c r="AB416" s="151"/>
      <c r="AC416" s="151"/>
      <c r="AD416" s="151"/>
      <c r="AE416" s="151"/>
      <c r="AF416" s="151"/>
      <c r="AG416" s="151" t="s">
        <v>155</v>
      </c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193" t="s">
        <v>425</v>
      </c>
      <c r="D417" s="162"/>
      <c r="E417" s="163"/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159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193" t="s">
        <v>459</v>
      </c>
      <c r="D418" s="162"/>
      <c r="E418" s="163">
        <v>0.24959999999999999</v>
      </c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159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193" t="s">
        <v>425</v>
      </c>
      <c r="D419" s="162"/>
      <c r="E419" s="163"/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159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193" t="s">
        <v>460</v>
      </c>
      <c r="D420" s="162"/>
      <c r="E420" s="163">
        <v>3.2368000000000001</v>
      </c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159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193" t="s">
        <v>461</v>
      </c>
      <c r="D421" s="162"/>
      <c r="E421" s="163">
        <v>0.76160000000000005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159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193" t="s">
        <v>462</v>
      </c>
      <c r="D422" s="162"/>
      <c r="E422" s="163">
        <v>0.58799999999999997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159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193" t="s">
        <v>463</v>
      </c>
      <c r="D423" s="162"/>
      <c r="E423" s="163">
        <v>9.6000000000000002E-2</v>
      </c>
      <c r="F423" s="161"/>
      <c r="G423" s="161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  <c r="R423" s="161"/>
      <c r="S423" s="161"/>
      <c r="T423" s="161"/>
      <c r="U423" s="161"/>
      <c r="V423" s="161"/>
      <c r="W423" s="161"/>
      <c r="X423" s="16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159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193" t="s">
        <v>464</v>
      </c>
      <c r="D424" s="162"/>
      <c r="E424" s="163"/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159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193" t="s">
        <v>465</v>
      </c>
      <c r="D425" s="162"/>
      <c r="E425" s="163">
        <v>1.0529999999999999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159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193" t="s">
        <v>466</v>
      </c>
      <c r="D426" s="162"/>
      <c r="E426" s="163">
        <v>0.75072000000000005</v>
      </c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159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193" t="s">
        <v>467</v>
      </c>
      <c r="D427" s="162"/>
      <c r="E427" s="163">
        <v>0.1152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159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193" t="s">
        <v>425</v>
      </c>
      <c r="D428" s="162"/>
      <c r="E428" s="163"/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159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193" t="s">
        <v>468</v>
      </c>
      <c r="D429" s="162"/>
      <c r="E429" s="163">
        <v>0.4224</v>
      </c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159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193" t="s">
        <v>464</v>
      </c>
      <c r="D430" s="162"/>
      <c r="E430" s="163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159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193" t="s">
        <v>469</v>
      </c>
      <c r="D431" s="162"/>
      <c r="E431" s="163">
        <v>0.21504000000000001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159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193" t="s">
        <v>425</v>
      </c>
      <c r="D432" s="162"/>
      <c r="E432" s="163"/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159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193" t="s">
        <v>470</v>
      </c>
      <c r="D433" s="162"/>
      <c r="E433" s="163">
        <v>0.48480000000000001</v>
      </c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159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193" t="s">
        <v>464</v>
      </c>
      <c r="D434" s="162"/>
      <c r="E434" s="163"/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159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193" t="s">
        <v>471</v>
      </c>
      <c r="D435" s="162"/>
      <c r="E435" s="163">
        <v>0.42080000000000001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159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ht="22.5" outlineLevel="1" x14ac:dyDescent="0.2">
      <c r="A436" s="176">
        <v>79</v>
      </c>
      <c r="B436" s="177" t="s">
        <v>529</v>
      </c>
      <c r="C436" s="192" t="s">
        <v>530</v>
      </c>
      <c r="D436" s="178" t="s">
        <v>191</v>
      </c>
      <c r="E436" s="179">
        <v>81.52</v>
      </c>
      <c r="F436" s="180"/>
      <c r="G436" s="181">
        <f>ROUND(E436*F436,2)</f>
        <v>0</v>
      </c>
      <c r="H436" s="180"/>
      <c r="I436" s="181">
        <f>ROUND(E436*H436,2)</f>
        <v>0</v>
      </c>
      <c r="J436" s="180"/>
      <c r="K436" s="181">
        <f>ROUND(E436*J436,2)</f>
        <v>0</v>
      </c>
      <c r="L436" s="181">
        <v>21</v>
      </c>
      <c r="M436" s="181">
        <f>G436*(1+L436/100)</f>
        <v>0</v>
      </c>
      <c r="N436" s="179">
        <v>0</v>
      </c>
      <c r="O436" s="179">
        <f>ROUND(E436*N436,2)</f>
        <v>0</v>
      </c>
      <c r="P436" s="179">
        <v>0</v>
      </c>
      <c r="Q436" s="179">
        <f>ROUND(E436*P436,2)</f>
        <v>0</v>
      </c>
      <c r="R436" s="181" t="s">
        <v>453</v>
      </c>
      <c r="S436" s="181" t="s">
        <v>153</v>
      </c>
      <c r="T436" s="182" t="s">
        <v>153</v>
      </c>
      <c r="U436" s="161">
        <v>0.48</v>
      </c>
      <c r="V436" s="161">
        <f>ROUND(E436*U436,2)</f>
        <v>39.130000000000003</v>
      </c>
      <c r="W436" s="161"/>
      <c r="X436" s="161" t="s">
        <v>154</v>
      </c>
      <c r="Y436" s="151"/>
      <c r="Z436" s="151"/>
      <c r="AA436" s="151"/>
      <c r="AB436" s="151"/>
      <c r="AC436" s="151"/>
      <c r="AD436" s="151"/>
      <c r="AE436" s="151"/>
      <c r="AF436" s="151"/>
      <c r="AG436" s="151" t="s">
        <v>155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193" t="s">
        <v>401</v>
      </c>
      <c r="D437" s="162"/>
      <c r="E437" s="163">
        <v>59.5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159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193" t="s">
        <v>402</v>
      </c>
      <c r="D438" s="162"/>
      <c r="E438" s="163">
        <v>9.48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159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193" t="s">
        <v>403</v>
      </c>
      <c r="D439" s="162"/>
      <c r="E439" s="163">
        <v>3.13</v>
      </c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159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193" t="s">
        <v>404</v>
      </c>
      <c r="D440" s="162"/>
      <c r="E440" s="163">
        <v>9.41</v>
      </c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159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76">
        <v>80</v>
      </c>
      <c r="B441" s="177" t="s">
        <v>531</v>
      </c>
      <c r="C441" s="192" t="s">
        <v>532</v>
      </c>
      <c r="D441" s="178" t="s">
        <v>151</v>
      </c>
      <c r="E441" s="179">
        <v>21.521280000000001</v>
      </c>
      <c r="F441" s="180"/>
      <c r="G441" s="181">
        <f>ROUND(E441*F441,2)</f>
        <v>0</v>
      </c>
      <c r="H441" s="180"/>
      <c r="I441" s="181">
        <f>ROUND(E441*H441,2)</f>
        <v>0</v>
      </c>
      <c r="J441" s="180"/>
      <c r="K441" s="181">
        <f>ROUND(E441*J441,2)</f>
        <v>0</v>
      </c>
      <c r="L441" s="181">
        <v>21</v>
      </c>
      <c r="M441" s="181">
        <f>G441*(1+L441/100)</f>
        <v>0</v>
      </c>
      <c r="N441" s="179">
        <v>2.9499999999999999E-3</v>
      </c>
      <c r="O441" s="179">
        <f>ROUND(E441*N441,2)</f>
        <v>0.06</v>
      </c>
      <c r="P441" s="179">
        <v>0</v>
      </c>
      <c r="Q441" s="179">
        <f>ROUND(E441*P441,2)</f>
        <v>0</v>
      </c>
      <c r="R441" s="181" t="s">
        <v>453</v>
      </c>
      <c r="S441" s="181" t="s">
        <v>153</v>
      </c>
      <c r="T441" s="182" t="s">
        <v>153</v>
      </c>
      <c r="U441" s="161">
        <v>0</v>
      </c>
      <c r="V441" s="161">
        <f>ROUND(E441*U441,2)</f>
        <v>0</v>
      </c>
      <c r="W441" s="161"/>
      <c r="X441" s="161" t="s">
        <v>154</v>
      </c>
      <c r="Y441" s="151"/>
      <c r="Z441" s="151"/>
      <c r="AA441" s="151"/>
      <c r="AB441" s="151"/>
      <c r="AC441" s="151"/>
      <c r="AD441" s="151"/>
      <c r="AE441" s="151"/>
      <c r="AF441" s="151"/>
      <c r="AG441" s="151" t="s">
        <v>155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193" t="s">
        <v>533</v>
      </c>
      <c r="D442" s="162"/>
      <c r="E442" s="163">
        <v>21.521280000000001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159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ht="33.75" outlineLevel="1" x14ac:dyDescent="0.2">
      <c r="A443" s="176">
        <v>81</v>
      </c>
      <c r="B443" s="177" t="s">
        <v>534</v>
      </c>
      <c r="C443" s="192" t="s">
        <v>535</v>
      </c>
      <c r="D443" s="178" t="s">
        <v>300</v>
      </c>
      <c r="E443" s="179">
        <v>177.08</v>
      </c>
      <c r="F443" s="180"/>
      <c r="G443" s="181">
        <f>ROUND(E443*F443,2)</f>
        <v>0</v>
      </c>
      <c r="H443" s="180"/>
      <c r="I443" s="181">
        <f>ROUND(E443*H443,2)</f>
        <v>0</v>
      </c>
      <c r="J443" s="180"/>
      <c r="K443" s="181">
        <f>ROUND(E443*J443,2)</f>
        <v>0</v>
      </c>
      <c r="L443" s="181">
        <v>21</v>
      </c>
      <c r="M443" s="181">
        <f>G443*(1+L443/100)</f>
        <v>0</v>
      </c>
      <c r="N443" s="179">
        <v>1.6000000000000001E-4</v>
      </c>
      <c r="O443" s="179">
        <f>ROUND(E443*N443,2)</f>
        <v>0.03</v>
      </c>
      <c r="P443" s="179">
        <v>0</v>
      </c>
      <c r="Q443" s="179">
        <f>ROUND(E443*P443,2)</f>
        <v>0</v>
      </c>
      <c r="R443" s="181" t="s">
        <v>453</v>
      </c>
      <c r="S443" s="181" t="s">
        <v>153</v>
      </c>
      <c r="T443" s="182" t="s">
        <v>153</v>
      </c>
      <c r="U443" s="161">
        <v>0.158</v>
      </c>
      <c r="V443" s="161">
        <f>ROUND(E443*U443,2)</f>
        <v>27.98</v>
      </c>
      <c r="W443" s="161"/>
      <c r="X443" s="161" t="s">
        <v>154</v>
      </c>
      <c r="Y443" s="151"/>
      <c r="Z443" s="151"/>
      <c r="AA443" s="151"/>
      <c r="AB443" s="151"/>
      <c r="AC443" s="151"/>
      <c r="AD443" s="151"/>
      <c r="AE443" s="151"/>
      <c r="AF443" s="151"/>
      <c r="AG443" s="151" t="s">
        <v>155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193" t="s">
        <v>427</v>
      </c>
      <c r="D444" s="162"/>
      <c r="E444" s="163"/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159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193" t="s">
        <v>536</v>
      </c>
      <c r="D445" s="162"/>
      <c r="E445" s="163">
        <v>155.58000000000001</v>
      </c>
      <c r="F445" s="161"/>
      <c r="G445" s="161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159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193" t="s">
        <v>537</v>
      </c>
      <c r="D446" s="162"/>
      <c r="E446" s="163">
        <v>13.5</v>
      </c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159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193" t="s">
        <v>488</v>
      </c>
      <c r="D447" s="162"/>
      <c r="E447" s="163">
        <v>8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159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ht="33.75" outlineLevel="1" x14ac:dyDescent="0.2">
      <c r="A448" s="176">
        <v>82</v>
      </c>
      <c r="B448" s="177" t="s">
        <v>538</v>
      </c>
      <c r="C448" s="192" t="s">
        <v>539</v>
      </c>
      <c r="D448" s="178" t="s">
        <v>300</v>
      </c>
      <c r="E448" s="179">
        <v>27.91</v>
      </c>
      <c r="F448" s="180"/>
      <c r="G448" s="181">
        <f>ROUND(E448*F448,2)</f>
        <v>0</v>
      </c>
      <c r="H448" s="180"/>
      <c r="I448" s="181">
        <f>ROUND(E448*H448,2)</f>
        <v>0</v>
      </c>
      <c r="J448" s="180"/>
      <c r="K448" s="181">
        <f>ROUND(E448*J448,2)</f>
        <v>0</v>
      </c>
      <c r="L448" s="181">
        <v>21</v>
      </c>
      <c r="M448" s="181">
        <f>G448*(1+L448/100)</f>
        <v>0</v>
      </c>
      <c r="N448" s="179">
        <v>1.6000000000000001E-4</v>
      </c>
      <c r="O448" s="179">
        <f>ROUND(E448*N448,2)</f>
        <v>0</v>
      </c>
      <c r="P448" s="179">
        <v>0</v>
      </c>
      <c r="Q448" s="179">
        <f>ROUND(E448*P448,2)</f>
        <v>0</v>
      </c>
      <c r="R448" s="181" t="s">
        <v>453</v>
      </c>
      <c r="S448" s="181" t="s">
        <v>153</v>
      </c>
      <c r="T448" s="182" t="s">
        <v>153</v>
      </c>
      <c r="U448" s="161">
        <v>0.24399999999999999</v>
      </c>
      <c r="V448" s="161">
        <f>ROUND(E448*U448,2)</f>
        <v>6.81</v>
      </c>
      <c r="W448" s="161"/>
      <c r="X448" s="161" t="s">
        <v>154</v>
      </c>
      <c r="Y448" s="151"/>
      <c r="Z448" s="151"/>
      <c r="AA448" s="151"/>
      <c r="AB448" s="151"/>
      <c r="AC448" s="151"/>
      <c r="AD448" s="151"/>
      <c r="AE448" s="151"/>
      <c r="AF448" s="151"/>
      <c r="AG448" s="151" t="s">
        <v>155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193" t="s">
        <v>427</v>
      </c>
      <c r="D449" s="162"/>
      <c r="E449" s="163"/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159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193" t="s">
        <v>540</v>
      </c>
      <c r="D450" s="162"/>
      <c r="E450" s="163">
        <v>16.2</v>
      </c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159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193" t="s">
        <v>541</v>
      </c>
      <c r="D451" s="162"/>
      <c r="E451" s="163">
        <v>11.71</v>
      </c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159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76">
        <v>83</v>
      </c>
      <c r="B452" s="177" t="s">
        <v>542</v>
      </c>
      <c r="C452" s="192" t="s">
        <v>543</v>
      </c>
      <c r="D452" s="178" t="s">
        <v>151</v>
      </c>
      <c r="E452" s="179">
        <v>5.2011799999999999</v>
      </c>
      <c r="F452" s="180"/>
      <c r="G452" s="181">
        <f>ROUND(E452*F452,2)</f>
        <v>0</v>
      </c>
      <c r="H452" s="180"/>
      <c r="I452" s="181">
        <f>ROUND(E452*H452,2)</f>
        <v>0</v>
      </c>
      <c r="J452" s="180"/>
      <c r="K452" s="181">
        <f>ROUND(E452*J452,2)</f>
        <v>0</v>
      </c>
      <c r="L452" s="181">
        <v>21</v>
      </c>
      <c r="M452" s="181">
        <f>G452*(1+L452/100)</f>
        <v>0</v>
      </c>
      <c r="N452" s="179">
        <v>3.1099999999999999E-3</v>
      </c>
      <c r="O452" s="179">
        <f>ROUND(E452*N452,2)</f>
        <v>0.02</v>
      </c>
      <c r="P452" s="179">
        <v>0</v>
      </c>
      <c r="Q452" s="179">
        <f>ROUND(E452*P452,2)</f>
        <v>0</v>
      </c>
      <c r="R452" s="181" t="s">
        <v>453</v>
      </c>
      <c r="S452" s="181" t="s">
        <v>153</v>
      </c>
      <c r="T452" s="182" t="s">
        <v>153</v>
      </c>
      <c r="U452" s="161">
        <v>0</v>
      </c>
      <c r="V452" s="161">
        <f>ROUND(E452*U452,2)</f>
        <v>0</v>
      </c>
      <c r="W452" s="161"/>
      <c r="X452" s="161" t="s">
        <v>154</v>
      </c>
      <c r="Y452" s="151"/>
      <c r="Z452" s="151"/>
      <c r="AA452" s="151"/>
      <c r="AB452" s="151"/>
      <c r="AC452" s="151"/>
      <c r="AD452" s="151"/>
      <c r="AE452" s="151"/>
      <c r="AF452" s="151"/>
      <c r="AG452" s="151" t="s">
        <v>155</v>
      </c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193" t="s">
        <v>427</v>
      </c>
      <c r="D453" s="162"/>
      <c r="E453" s="163"/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159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58"/>
      <c r="B454" s="159"/>
      <c r="C454" s="193" t="s">
        <v>472</v>
      </c>
      <c r="D454" s="162"/>
      <c r="E454" s="163">
        <v>3.7339199999999999</v>
      </c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159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193" t="s">
        <v>458</v>
      </c>
      <c r="D455" s="162"/>
      <c r="E455" s="163">
        <v>0.34560000000000002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159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193" t="s">
        <v>455</v>
      </c>
      <c r="D456" s="162"/>
      <c r="E456" s="163">
        <v>0.15359999999999999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159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193" t="s">
        <v>473</v>
      </c>
      <c r="D457" s="162"/>
      <c r="E457" s="163">
        <v>0.51839999999999997</v>
      </c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159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193" t="s">
        <v>457</v>
      </c>
      <c r="D458" s="162"/>
      <c r="E458" s="163">
        <v>0.44966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159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ht="22.5" outlineLevel="1" x14ac:dyDescent="0.2">
      <c r="A459" s="176">
        <v>84</v>
      </c>
      <c r="B459" s="177" t="s">
        <v>544</v>
      </c>
      <c r="C459" s="192" t="s">
        <v>545</v>
      </c>
      <c r="D459" s="178" t="s">
        <v>191</v>
      </c>
      <c r="E459" s="179">
        <v>27.04618</v>
      </c>
      <c r="F459" s="180"/>
      <c r="G459" s="181">
        <f>ROUND(E459*F459,2)</f>
        <v>0</v>
      </c>
      <c r="H459" s="180"/>
      <c r="I459" s="181">
        <f>ROUND(E459*H459,2)</f>
        <v>0</v>
      </c>
      <c r="J459" s="180"/>
      <c r="K459" s="181">
        <f>ROUND(E459*J459,2)</f>
        <v>0</v>
      </c>
      <c r="L459" s="181">
        <v>21</v>
      </c>
      <c r="M459" s="181">
        <f>G459*(1+L459/100)</f>
        <v>0</v>
      </c>
      <c r="N459" s="179">
        <v>6.0000000000000002E-5</v>
      </c>
      <c r="O459" s="179">
        <f>ROUND(E459*N459,2)</f>
        <v>0</v>
      </c>
      <c r="P459" s="179">
        <v>0</v>
      </c>
      <c r="Q459" s="179">
        <f>ROUND(E459*P459,2)</f>
        <v>0</v>
      </c>
      <c r="R459" s="181" t="s">
        <v>453</v>
      </c>
      <c r="S459" s="181" t="s">
        <v>153</v>
      </c>
      <c r="T459" s="182" t="s">
        <v>153</v>
      </c>
      <c r="U459" s="161">
        <v>0</v>
      </c>
      <c r="V459" s="161">
        <f>ROUND(E459*U459,2)</f>
        <v>0</v>
      </c>
      <c r="W459" s="161"/>
      <c r="X459" s="161" t="s">
        <v>154</v>
      </c>
      <c r="Y459" s="151"/>
      <c r="Z459" s="151"/>
      <c r="AA459" s="151"/>
      <c r="AB459" s="151"/>
      <c r="AC459" s="151"/>
      <c r="AD459" s="151"/>
      <c r="AE459" s="151"/>
      <c r="AF459" s="151"/>
      <c r="AG459" s="151" t="s">
        <v>155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58"/>
      <c r="B460" s="159"/>
      <c r="C460" s="193" t="s">
        <v>422</v>
      </c>
      <c r="D460" s="162"/>
      <c r="E460" s="163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159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193" t="s">
        <v>454</v>
      </c>
      <c r="D461" s="162"/>
      <c r="E461" s="163">
        <v>0.15551999999999999</v>
      </c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159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193" t="s">
        <v>481</v>
      </c>
      <c r="D462" s="162"/>
      <c r="E462" s="163"/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159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193" t="s">
        <v>493</v>
      </c>
      <c r="D463" s="162"/>
      <c r="E463" s="163">
        <v>0.29759999999999998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159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193" t="s">
        <v>483</v>
      </c>
      <c r="D464" s="162"/>
      <c r="E464" s="163"/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159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193" t="s">
        <v>494</v>
      </c>
      <c r="D465" s="162"/>
      <c r="E465" s="163">
        <v>0.47039999999999998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159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193" t="s">
        <v>481</v>
      </c>
      <c r="D466" s="162"/>
      <c r="E466" s="163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159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193" t="s">
        <v>495</v>
      </c>
      <c r="D467" s="162"/>
      <c r="E467" s="163">
        <v>0.49680000000000002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159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193" t="s">
        <v>422</v>
      </c>
      <c r="D468" s="162"/>
      <c r="E468" s="163"/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159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193" t="s">
        <v>455</v>
      </c>
      <c r="D469" s="162"/>
      <c r="E469" s="163">
        <v>0.15359999999999999</v>
      </c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159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193" t="s">
        <v>496</v>
      </c>
      <c r="D470" s="162"/>
      <c r="E470" s="163">
        <v>0.79296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159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/>
      <c r="B471" s="159"/>
      <c r="C471" s="193" t="s">
        <v>481</v>
      </c>
      <c r="D471" s="162"/>
      <c r="E471" s="163"/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159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58"/>
      <c r="B472" s="159"/>
      <c r="C472" s="193" t="s">
        <v>497</v>
      </c>
      <c r="D472" s="162"/>
      <c r="E472" s="163">
        <v>2.16</v>
      </c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159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193" t="s">
        <v>422</v>
      </c>
      <c r="D473" s="162"/>
      <c r="E473" s="163"/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159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193" t="s">
        <v>456</v>
      </c>
      <c r="D474" s="162"/>
      <c r="E474" s="163">
        <v>4.4806999999999997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159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193" t="s">
        <v>457</v>
      </c>
      <c r="D475" s="162"/>
      <c r="E475" s="163">
        <v>0.44966</v>
      </c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159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58"/>
      <c r="B476" s="159"/>
      <c r="C476" s="193" t="s">
        <v>458</v>
      </c>
      <c r="D476" s="162"/>
      <c r="E476" s="163">
        <v>0.34560000000000002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159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193" t="s">
        <v>498</v>
      </c>
      <c r="D477" s="162"/>
      <c r="E477" s="163">
        <v>1.1894400000000001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159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193" t="s">
        <v>425</v>
      </c>
      <c r="D478" s="162"/>
      <c r="E478" s="163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159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193" t="s">
        <v>459</v>
      </c>
      <c r="D479" s="162"/>
      <c r="E479" s="163">
        <v>0.24959999999999999</v>
      </c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159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58"/>
      <c r="B480" s="159"/>
      <c r="C480" s="193" t="s">
        <v>425</v>
      </c>
      <c r="D480" s="162"/>
      <c r="E480" s="163"/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159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58"/>
      <c r="B481" s="159"/>
      <c r="C481" s="193" t="s">
        <v>460</v>
      </c>
      <c r="D481" s="162"/>
      <c r="E481" s="163">
        <v>3.2368000000000001</v>
      </c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159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193" t="s">
        <v>461</v>
      </c>
      <c r="D482" s="162"/>
      <c r="E482" s="163">
        <v>0.76160000000000005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159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193" t="s">
        <v>462</v>
      </c>
      <c r="D483" s="162"/>
      <c r="E483" s="163">
        <v>0.58799999999999997</v>
      </c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159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193" t="s">
        <v>463</v>
      </c>
      <c r="D484" s="162"/>
      <c r="E484" s="163">
        <v>9.6000000000000002E-2</v>
      </c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159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193" t="s">
        <v>464</v>
      </c>
      <c r="D485" s="162"/>
      <c r="E485" s="163"/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159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58"/>
      <c r="B486" s="159"/>
      <c r="C486" s="193" t="s">
        <v>465</v>
      </c>
      <c r="D486" s="162"/>
      <c r="E486" s="163">
        <v>1.0529999999999999</v>
      </c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  <c r="R486" s="161"/>
      <c r="S486" s="161"/>
      <c r="T486" s="161"/>
      <c r="U486" s="161"/>
      <c r="V486" s="161"/>
      <c r="W486" s="161"/>
      <c r="X486" s="16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159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193" t="s">
        <v>466</v>
      </c>
      <c r="D487" s="162"/>
      <c r="E487" s="163">
        <v>0.75072000000000005</v>
      </c>
      <c r="F487" s="161"/>
      <c r="G487" s="161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159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193" t="s">
        <v>467</v>
      </c>
      <c r="D488" s="162"/>
      <c r="E488" s="163">
        <v>0.1152</v>
      </c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159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58"/>
      <c r="B489" s="159"/>
      <c r="C489" s="193" t="s">
        <v>425</v>
      </c>
      <c r="D489" s="162"/>
      <c r="E489" s="163"/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159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193" t="s">
        <v>468</v>
      </c>
      <c r="D490" s="162"/>
      <c r="E490" s="163">
        <v>0.4224</v>
      </c>
      <c r="F490" s="161"/>
      <c r="G490" s="161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159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193" t="s">
        <v>464</v>
      </c>
      <c r="D491" s="162"/>
      <c r="E491" s="163"/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159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193" t="s">
        <v>469</v>
      </c>
      <c r="D492" s="162"/>
      <c r="E492" s="163">
        <v>0.21504000000000001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159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193" t="s">
        <v>425</v>
      </c>
      <c r="D493" s="162"/>
      <c r="E493" s="163"/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159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193" t="s">
        <v>470</v>
      </c>
      <c r="D494" s="162"/>
      <c r="E494" s="163">
        <v>0.48480000000000001</v>
      </c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159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58"/>
      <c r="B495" s="159"/>
      <c r="C495" s="193" t="s">
        <v>464</v>
      </c>
      <c r="D495" s="162"/>
      <c r="E495" s="163"/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159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58"/>
      <c r="B496" s="159"/>
      <c r="C496" s="193" t="s">
        <v>471</v>
      </c>
      <c r="D496" s="162"/>
      <c r="E496" s="163">
        <v>0.42080000000000001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159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193" t="s">
        <v>427</v>
      </c>
      <c r="D497" s="162"/>
      <c r="E497" s="163"/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159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58"/>
      <c r="B498" s="159"/>
      <c r="C498" s="193" t="s">
        <v>472</v>
      </c>
      <c r="D498" s="162"/>
      <c r="E498" s="163">
        <v>3.7339199999999999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159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193" t="s">
        <v>458</v>
      </c>
      <c r="D499" s="162"/>
      <c r="E499" s="163">
        <v>0.34560000000000002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159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58"/>
      <c r="B500" s="159"/>
      <c r="C500" s="193" t="s">
        <v>455</v>
      </c>
      <c r="D500" s="162"/>
      <c r="E500" s="163">
        <v>0.15359999999999999</v>
      </c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159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58"/>
      <c r="B501" s="159"/>
      <c r="C501" s="193" t="s">
        <v>473</v>
      </c>
      <c r="D501" s="162"/>
      <c r="E501" s="163">
        <v>0.51839999999999997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159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193" t="s">
        <v>457</v>
      </c>
      <c r="D502" s="162"/>
      <c r="E502" s="163">
        <v>0.44966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159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194" t="s">
        <v>165</v>
      </c>
      <c r="D503" s="164"/>
      <c r="E503" s="165">
        <v>24.587430000000001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159</v>
      </c>
      <c r="AH503" s="151">
        <v>1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58"/>
      <c r="B504" s="159"/>
      <c r="C504" s="193" t="s">
        <v>546</v>
      </c>
      <c r="D504" s="162"/>
      <c r="E504" s="163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159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193" t="s">
        <v>547</v>
      </c>
      <c r="D505" s="162"/>
      <c r="E505" s="163">
        <v>2.4587400000000001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159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76">
        <v>85</v>
      </c>
      <c r="B506" s="177" t="s">
        <v>548</v>
      </c>
      <c r="C506" s="192" t="s">
        <v>549</v>
      </c>
      <c r="D506" s="178" t="s">
        <v>191</v>
      </c>
      <c r="E506" s="179">
        <v>184.1</v>
      </c>
      <c r="F506" s="180"/>
      <c r="G506" s="181">
        <f>ROUND(E506*F506,2)</f>
        <v>0</v>
      </c>
      <c r="H506" s="180"/>
      <c r="I506" s="181">
        <f>ROUND(E506*H506,2)</f>
        <v>0</v>
      </c>
      <c r="J506" s="180"/>
      <c r="K506" s="181">
        <f>ROUND(E506*J506,2)</f>
        <v>0</v>
      </c>
      <c r="L506" s="181">
        <v>21</v>
      </c>
      <c r="M506" s="181">
        <f>G506*(1+L506/100)</f>
        <v>0</v>
      </c>
      <c r="N506" s="179">
        <v>8.0000000000000007E-5</v>
      </c>
      <c r="O506" s="179">
        <f>ROUND(E506*N506,2)</f>
        <v>0.01</v>
      </c>
      <c r="P506" s="179">
        <v>0</v>
      </c>
      <c r="Q506" s="179">
        <f>ROUND(E506*P506,2)</f>
        <v>0</v>
      </c>
      <c r="R506" s="181" t="s">
        <v>550</v>
      </c>
      <c r="S506" s="181" t="s">
        <v>153</v>
      </c>
      <c r="T506" s="182" t="s">
        <v>153</v>
      </c>
      <c r="U506" s="161">
        <v>0.28999999999999998</v>
      </c>
      <c r="V506" s="161">
        <f>ROUND(E506*U506,2)</f>
        <v>53.39</v>
      </c>
      <c r="W506" s="161"/>
      <c r="X506" s="161" t="s">
        <v>154</v>
      </c>
      <c r="Y506" s="151"/>
      <c r="Z506" s="151"/>
      <c r="AA506" s="151"/>
      <c r="AB506" s="151"/>
      <c r="AC506" s="151"/>
      <c r="AD506" s="151"/>
      <c r="AE506" s="151"/>
      <c r="AF506" s="151"/>
      <c r="AG506" s="151" t="s">
        <v>155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360" t="s">
        <v>551</v>
      </c>
      <c r="D507" s="361"/>
      <c r="E507" s="361"/>
      <c r="F507" s="361"/>
      <c r="G507" s="3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157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58"/>
      <c r="B508" s="159"/>
      <c r="C508" s="193" t="s">
        <v>552</v>
      </c>
      <c r="D508" s="162"/>
      <c r="E508" s="163">
        <v>184.1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159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76">
        <v>86</v>
      </c>
      <c r="B509" s="177" t="s">
        <v>553</v>
      </c>
      <c r="C509" s="192" t="s">
        <v>554</v>
      </c>
      <c r="D509" s="178" t="s">
        <v>300</v>
      </c>
      <c r="E509" s="179">
        <v>222.09</v>
      </c>
      <c r="F509" s="180"/>
      <c r="G509" s="181">
        <f>ROUND(E509*F509,2)</f>
        <v>0</v>
      </c>
      <c r="H509" s="180"/>
      <c r="I509" s="181">
        <f>ROUND(E509*H509,2)</f>
        <v>0</v>
      </c>
      <c r="J509" s="180"/>
      <c r="K509" s="181">
        <f>ROUND(E509*J509,2)</f>
        <v>0</v>
      </c>
      <c r="L509" s="181">
        <v>21</v>
      </c>
      <c r="M509" s="181">
        <f>G509*(1+L509/100)</f>
        <v>0</v>
      </c>
      <c r="N509" s="179">
        <v>2.0000000000000001E-4</v>
      </c>
      <c r="O509" s="179">
        <f>ROUND(E509*N509,2)</f>
        <v>0.04</v>
      </c>
      <c r="P509" s="179">
        <v>0</v>
      </c>
      <c r="Q509" s="179">
        <f>ROUND(E509*P509,2)</f>
        <v>0</v>
      </c>
      <c r="R509" s="181"/>
      <c r="S509" s="181" t="s">
        <v>255</v>
      </c>
      <c r="T509" s="182" t="s">
        <v>256</v>
      </c>
      <c r="U509" s="161">
        <v>0.35899999999999999</v>
      </c>
      <c r="V509" s="161">
        <f>ROUND(E509*U509,2)</f>
        <v>79.73</v>
      </c>
      <c r="W509" s="161"/>
      <c r="X509" s="161" t="s">
        <v>154</v>
      </c>
      <c r="Y509" s="151"/>
      <c r="Z509" s="151"/>
      <c r="AA509" s="151"/>
      <c r="AB509" s="151"/>
      <c r="AC509" s="151"/>
      <c r="AD509" s="151"/>
      <c r="AE509" s="151"/>
      <c r="AF509" s="151"/>
      <c r="AG509" s="151" t="s">
        <v>155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58"/>
      <c r="B510" s="159"/>
      <c r="C510" s="193" t="s">
        <v>422</v>
      </c>
      <c r="D510" s="162"/>
      <c r="E510" s="163"/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159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58"/>
      <c r="B511" s="159"/>
      <c r="C511" s="193" t="s">
        <v>555</v>
      </c>
      <c r="D511" s="162"/>
      <c r="E511" s="163">
        <v>155.58000000000001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159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58"/>
      <c r="B512" s="159"/>
      <c r="C512" s="193" t="s">
        <v>541</v>
      </c>
      <c r="D512" s="162"/>
      <c r="E512" s="163">
        <v>11.71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159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193" t="s">
        <v>537</v>
      </c>
      <c r="D513" s="162"/>
      <c r="E513" s="163">
        <v>13.5</v>
      </c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159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193" t="s">
        <v>556</v>
      </c>
      <c r="D514" s="162"/>
      <c r="E514" s="163">
        <v>41.3</v>
      </c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159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83">
        <v>87</v>
      </c>
      <c r="B515" s="184" t="s">
        <v>557</v>
      </c>
      <c r="C515" s="197" t="s">
        <v>558</v>
      </c>
      <c r="D515" s="185" t="s">
        <v>559</v>
      </c>
      <c r="E515" s="186">
        <v>100</v>
      </c>
      <c r="F515" s="187"/>
      <c r="G515" s="188">
        <f>ROUND(E515*F515,2)</f>
        <v>0</v>
      </c>
      <c r="H515" s="187"/>
      <c r="I515" s="188">
        <f>ROUND(E515*H515,2)</f>
        <v>0</v>
      </c>
      <c r="J515" s="187"/>
      <c r="K515" s="188">
        <f>ROUND(E515*J515,2)</f>
        <v>0</v>
      </c>
      <c r="L515" s="188">
        <v>21</v>
      </c>
      <c r="M515" s="188">
        <f>G515*(1+L515/100)</f>
        <v>0</v>
      </c>
      <c r="N515" s="186">
        <v>1E-3</v>
      </c>
      <c r="O515" s="186">
        <f>ROUND(E515*N515,2)</f>
        <v>0.1</v>
      </c>
      <c r="P515" s="186">
        <v>0</v>
      </c>
      <c r="Q515" s="186">
        <f>ROUND(E515*P515,2)</f>
        <v>0</v>
      </c>
      <c r="R515" s="188" t="s">
        <v>259</v>
      </c>
      <c r="S515" s="188" t="s">
        <v>153</v>
      </c>
      <c r="T515" s="189" t="s">
        <v>153</v>
      </c>
      <c r="U515" s="161">
        <v>0</v>
      </c>
      <c r="V515" s="161">
        <f>ROUND(E515*U515,2)</f>
        <v>0</v>
      </c>
      <c r="W515" s="161"/>
      <c r="X515" s="161" t="s">
        <v>260</v>
      </c>
      <c r="Y515" s="151"/>
      <c r="Z515" s="151"/>
      <c r="AA515" s="151"/>
      <c r="AB515" s="151"/>
      <c r="AC515" s="151"/>
      <c r="AD515" s="151"/>
      <c r="AE515" s="151"/>
      <c r="AF515" s="151"/>
      <c r="AG515" s="151" t="s">
        <v>261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76">
        <v>88</v>
      </c>
      <c r="B516" s="177" t="s">
        <v>560</v>
      </c>
      <c r="C516" s="192" t="s">
        <v>561</v>
      </c>
      <c r="D516" s="178" t="s">
        <v>151</v>
      </c>
      <c r="E516" s="179">
        <v>27.04618</v>
      </c>
      <c r="F516" s="180"/>
      <c r="G516" s="181">
        <f>ROUND(E516*F516,2)</f>
        <v>0</v>
      </c>
      <c r="H516" s="180"/>
      <c r="I516" s="181">
        <f>ROUND(E516*H516,2)</f>
        <v>0</v>
      </c>
      <c r="J516" s="180"/>
      <c r="K516" s="181">
        <f>ROUND(E516*J516,2)</f>
        <v>0</v>
      </c>
      <c r="L516" s="181">
        <v>21</v>
      </c>
      <c r="M516" s="181">
        <f>G516*(1+L516/100)</f>
        <v>0</v>
      </c>
      <c r="N516" s="179">
        <v>0.55000000000000004</v>
      </c>
      <c r="O516" s="179">
        <f>ROUND(E516*N516,2)</f>
        <v>14.88</v>
      </c>
      <c r="P516" s="179">
        <v>0</v>
      </c>
      <c r="Q516" s="179">
        <f>ROUND(E516*P516,2)</f>
        <v>0</v>
      </c>
      <c r="R516" s="181" t="s">
        <v>259</v>
      </c>
      <c r="S516" s="181" t="s">
        <v>153</v>
      </c>
      <c r="T516" s="182" t="s">
        <v>153</v>
      </c>
      <c r="U516" s="161">
        <v>0</v>
      </c>
      <c r="V516" s="161">
        <f>ROUND(E516*U516,2)</f>
        <v>0</v>
      </c>
      <c r="W516" s="161"/>
      <c r="X516" s="161" t="s">
        <v>260</v>
      </c>
      <c r="Y516" s="151"/>
      <c r="Z516" s="151"/>
      <c r="AA516" s="151"/>
      <c r="AB516" s="151"/>
      <c r="AC516" s="151"/>
      <c r="AD516" s="151"/>
      <c r="AE516" s="151"/>
      <c r="AF516" s="151"/>
      <c r="AG516" s="151" t="s">
        <v>261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193" t="s">
        <v>422</v>
      </c>
      <c r="D517" s="162"/>
      <c r="E517" s="163"/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159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58"/>
      <c r="B518" s="159"/>
      <c r="C518" s="193" t="s">
        <v>454</v>
      </c>
      <c r="D518" s="162"/>
      <c r="E518" s="163">
        <v>0.15551999999999999</v>
      </c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159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193" t="s">
        <v>481</v>
      </c>
      <c r="D519" s="162"/>
      <c r="E519" s="163"/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159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 x14ac:dyDescent="0.2">
      <c r="A520" s="158"/>
      <c r="B520" s="159"/>
      <c r="C520" s="193" t="s">
        <v>493</v>
      </c>
      <c r="D520" s="162"/>
      <c r="E520" s="163">
        <v>0.29759999999999998</v>
      </c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159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193" t="s">
        <v>483</v>
      </c>
      <c r="D521" s="162"/>
      <c r="E521" s="163"/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159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193" t="s">
        <v>494</v>
      </c>
      <c r="D522" s="162"/>
      <c r="E522" s="163">
        <v>0.47039999999999998</v>
      </c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159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">
      <c r="A523" s="158"/>
      <c r="B523" s="159"/>
      <c r="C523" s="193" t="s">
        <v>481</v>
      </c>
      <c r="D523" s="162"/>
      <c r="E523" s="163"/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159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58"/>
      <c r="B524" s="159"/>
      <c r="C524" s="193" t="s">
        <v>495</v>
      </c>
      <c r="D524" s="162"/>
      <c r="E524" s="163">
        <v>0.49680000000000002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159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193" t="s">
        <v>422</v>
      </c>
      <c r="D525" s="162"/>
      <c r="E525" s="163"/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159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193" t="s">
        <v>455</v>
      </c>
      <c r="D526" s="162"/>
      <c r="E526" s="163">
        <v>0.15359999999999999</v>
      </c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159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58"/>
      <c r="B527" s="159"/>
      <c r="C527" s="193" t="s">
        <v>496</v>
      </c>
      <c r="D527" s="162"/>
      <c r="E527" s="163">
        <v>0.79296</v>
      </c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159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58"/>
      <c r="B528" s="159"/>
      <c r="C528" s="193" t="s">
        <v>481</v>
      </c>
      <c r="D528" s="162"/>
      <c r="E528" s="163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159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193" t="s">
        <v>497</v>
      </c>
      <c r="D529" s="162"/>
      <c r="E529" s="163">
        <v>2.16</v>
      </c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159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58"/>
      <c r="B530" s="159"/>
      <c r="C530" s="193" t="s">
        <v>422</v>
      </c>
      <c r="D530" s="162"/>
      <c r="E530" s="163"/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159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 x14ac:dyDescent="0.2">
      <c r="A531" s="158"/>
      <c r="B531" s="159"/>
      <c r="C531" s="193" t="s">
        <v>456</v>
      </c>
      <c r="D531" s="162"/>
      <c r="E531" s="163">
        <v>4.4806999999999997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159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58"/>
      <c r="B532" s="159"/>
      <c r="C532" s="193" t="s">
        <v>457</v>
      </c>
      <c r="D532" s="162"/>
      <c r="E532" s="163">
        <v>0.44966</v>
      </c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  <c r="R532" s="161"/>
      <c r="S532" s="161"/>
      <c r="T532" s="161"/>
      <c r="U532" s="161"/>
      <c r="V532" s="161"/>
      <c r="W532" s="161"/>
      <c r="X532" s="16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159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58"/>
      <c r="B533" s="159"/>
      <c r="C533" s="193" t="s">
        <v>458</v>
      </c>
      <c r="D533" s="162"/>
      <c r="E533" s="163">
        <v>0.34560000000000002</v>
      </c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159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193" t="s">
        <v>498</v>
      </c>
      <c r="D534" s="162"/>
      <c r="E534" s="163">
        <v>1.1894400000000001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159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193" t="s">
        <v>425</v>
      </c>
      <c r="D535" s="162"/>
      <c r="E535" s="163"/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159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58"/>
      <c r="B536" s="159"/>
      <c r="C536" s="193" t="s">
        <v>459</v>
      </c>
      <c r="D536" s="162"/>
      <c r="E536" s="163">
        <v>0.24959999999999999</v>
      </c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159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193" t="s">
        <v>425</v>
      </c>
      <c r="D537" s="162"/>
      <c r="E537" s="163"/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159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">
      <c r="A538" s="158"/>
      <c r="B538" s="159"/>
      <c r="C538" s="193" t="s">
        <v>460</v>
      </c>
      <c r="D538" s="162"/>
      <c r="E538" s="163">
        <v>3.2368000000000001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159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193" t="s">
        <v>461</v>
      </c>
      <c r="D539" s="162"/>
      <c r="E539" s="163">
        <v>0.76160000000000005</v>
      </c>
      <c r="F539" s="161"/>
      <c r="G539" s="161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  <c r="R539" s="161"/>
      <c r="S539" s="161"/>
      <c r="T539" s="161"/>
      <c r="U539" s="161"/>
      <c r="V539" s="161"/>
      <c r="W539" s="161"/>
      <c r="X539" s="16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159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193" t="s">
        <v>462</v>
      </c>
      <c r="D540" s="162"/>
      <c r="E540" s="163">
        <v>0.58799999999999997</v>
      </c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159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58"/>
      <c r="B541" s="159"/>
      <c r="C541" s="193" t="s">
        <v>463</v>
      </c>
      <c r="D541" s="162"/>
      <c r="E541" s="163">
        <v>9.6000000000000002E-2</v>
      </c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159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58"/>
      <c r="B542" s="159"/>
      <c r="C542" s="193" t="s">
        <v>464</v>
      </c>
      <c r="D542" s="162"/>
      <c r="E542" s="163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159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58"/>
      <c r="B543" s="159"/>
      <c r="C543" s="193" t="s">
        <v>465</v>
      </c>
      <c r="D543" s="162"/>
      <c r="E543" s="163">
        <v>1.0529999999999999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159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193" t="s">
        <v>466</v>
      </c>
      <c r="D544" s="162"/>
      <c r="E544" s="163">
        <v>0.75072000000000005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159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193" t="s">
        <v>467</v>
      </c>
      <c r="D545" s="162"/>
      <c r="E545" s="163">
        <v>0.1152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159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193" t="s">
        <v>425</v>
      </c>
      <c r="D546" s="162"/>
      <c r="E546" s="163"/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159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193" t="s">
        <v>468</v>
      </c>
      <c r="D547" s="162"/>
      <c r="E547" s="163">
        <v>0.4224</v>
      </c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159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58"/>
      <c r="B548" s="159"/>
      <c r="C548" s="193" t="s">
        <v>464</v>
      </c>
      <c r="D548" s="162"/>
      <c r="E548" s="163"/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159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58"/>
      <c r="B549" s="159"/>
      <c r="C549" s="193" t="s">
        <v>469</v>
      </c>
      <c r="D549" s="162"/>
      <c r="E549" s="163">
        <v>0.21504000000000001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159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193" t="s">
        <v>425</v>
      </c>
      <c r="D550" s="162"/>
      <c r="E550" s="163"/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159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58"/>
      <c r="B551" s="159"/>
      <c r="C551" s="193" t="s">
        <v>470</v>
      </c>
      <c r="D551" s="162"/>
      <c r="E551" s="163">
        <v>0.48480000000000001</v>
      </c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159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58"/>
      <c r="B552" s="159"/>
      <c r="C552" s="193" t="s">
        <v>464</v>
      </c>
      <c r="D552" s="162"/>
      <c r="E552" s="163"/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159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193" t="s">
        <v>471</v>
      </c>
      <c r="D553" s="162"/>
      <c r="E553" s="163">
        <v>0.42080000000000001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159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58"/>
      <c r="B554" s="159"/>
      <c r="C554" s="193" t="s">
        <v>427</v>
      </c>
      <c r="D554" s="162"/>
      <c r="E554" s="163"/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159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193" t="s">
        <v>472</v>
      </c>
      <c r="D555" s="162"/>
      <c r="E555" s="163">
        <v>3.7339199999999999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159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58"/>
      <c r="B556" s="159"/>
      <c r="C556" s="193" t="s">
        <v>458</v>
      </c>
      <c r="D556" s="162"/>
      <c r="E556" s="163">
        <v>0.34560000000000002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159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58"/>
      <c r="B557" s="159"/>
      <c r="C557" s="193" t="s">
        <v>455</v>
      </c>
      <c r="D557" s="162"/>
      <c r="E557" s="163">
        <v>0.15359999999999999</v>
      </c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159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58"/>
      <c r="B558" s="159"/>
      <c r="C558" s="193" t="s">
        <v>473</v>
      </c>
      <c r="D558" s="162"/>
      <c r="E558" s="163">
        <v>0.51839999999999997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159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193" t="s">
        <v>457</v>
      </c>
      <c r="D559" s="162"/>
      <c r="E559" s="163">
        <v>0.44966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159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194" t="s">
        <v>165</v>
      </c>
      <c r="D560" s="164"/>
      <c r="E560" s="165">
        <v>24.587430000000001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159</v>
      </c>
      <c r="AH560" s="151">
        <v>1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58"/>
      <c r="B561" s="159"/>
      <c r="C561" s="193" t="s">
        <v>546</v>
      </c>
      <c r="D561" s="162"/>
      <c r="E561" s="163"/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159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193" t="s">
        <v>547</v>
      </c>
      <c r="D562" s="162"/>
      <c r="E562" s="163">
        <v>2.4587400000000001</v>
      </c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159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ht="22.5" outlineLevel="1" x14ac:dyDescent="0.2">
      <c r="A563" s="176">
        <v>89</v>
      </c>
      <c r="B563" s="177" t="s">
        <v>562</v>
      </c>
      <c r="C563" s="192" t="s">
        <v>563</v>
      </c>
      <c r="D563" s="178" t="s">
        <v>191</v>
      </c>
      <c r="E563" s="179">
        <v>179.34399999999999</v>
      </c>
      <c r="F563" s="180"/>
      <c r="G563" s="181">
        <f>ROUND(E563*F563,2)</f>
        <v>0</v>
      </c>
      <c r="H563" s="180"/>
      <c r="I563" s="181">
        <f>ROUND(E563*H563,2)</f>
        <v>0</v>
      </c>
      <c r="J563" s="180"/>
      <c r="K563" s="181">
        <f>ROUND(E563*J563,2)</f>
        <v>0</v>
      </c>
      <c r="L563" s="181">
        <v>21</v>
      </c>
      <c r="M563" s="181">
        <f>G563*(1+L563/100)</f>
        <v>0</v>
      </c>
      <c r="N563" s="179">
        <v>7.9000000000000008E-3</v>
      </c>
      <c r="O563" s="179">
        <f>ROUND(E563*N563,2)</f>
        <v>1.42</v>
      </c>
      <c r="P563" s="179">
        <v>0</v>
      </c>
      <c r="Q563" s="179">
        <f>ROUND(E563*P563,2)</f>
        <v>0</v>
      </c>
      <c r="R563" s="181" t="s">
        <v>259</v>
      </c>
      <c r="S563" s="181" t="s">
        <v>153</v>
      </c>
      <c r="T563" s="182" t="s">
        <v>153</v>
      </c>
      <c r="U563" s="161">
        <v>0</v>
      </c>
      <c r="V563" s="161">
        <f>ROUND(E563*U563,2)</f>
        <v>0</v>
      </c>
      <c r="W563" s="161"/>
      <c r="X563" s="161" t="s">
        <v>260</v>
      </c>
      <c r="Y563" s="151"/>
      <c r="Z563" s="151"/>
      <c r="AA563" s="151"/>
      <c r="AB563" s="151"/>
      <c r="AC563" s="151"/>
      <c r="AD563" s="151"/>
      <c r="AE563" s="151"/>
      <c r="AF563" s="151"/>
      <c r="AG563" s="151" t="s">
        <v>261</v>
      </c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58"/>
      <c r="B564" s="159"/>
      <c r="C564" s="195" t="s">
        <v>174</v>
      </c>
      <c r="D564" s="166"/>
      <c r="E564" s="167"/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159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58"/>
      <c r="B565" s="159"/>
      <c r="C565" s="196" t="s">
        <v>440</v>
      </c>
      <c r="D565" s="166"/>
      <c r="E565" s="167">
        <v>59.5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159</v>
      </c>
      <c r="AH565" s="151">
        <v>2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196" t="s">
        <v>441</v>
      </c>
      <c r="D566" s="166"/>
      <c r="E566" s="167">
        <v>9.48</v>
      </c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159</v>
      </c>
      <c r="AH566" s="151">
        <v>2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58"/>
      <c r="B567" s="159"/>
      <c r="C567" s="196" t="s">
        <v>442</v>
      </c>
      <c r="D567" s="166"/>
      <c r="E567" s="167">
        <v>3.13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159</v>
      </c>
      <c r="AH567" s="151">
        <v>2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196" t="s">
        <v>443</v>
      </c>
      <c r="D568" s="166"/>
      <c r="E568" s="167">
        <v>9.41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159</v>
      </c>
      <c r="AH568" s="151">
        <v>2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58"/>
      <c r="B569" s="159"/>
      <c r="C569" s="195" t="s">
        <v>185</v>
      </c>
      <c r="D569" s="166"/>
      <c r="E569" s="167"/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159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58"/>
      <c r="B570" s="159"/>
      <c r="C570" s="193" t="s">
        <v>564</v>
      </c>
      <c r="D570" s="162"/>
      <c r="E570" s="163">
        <v>179.34399999999999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159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ht="22.5" outlineLevel="1" x14ac:dyDescent="0.2">
      <c r="A571" s="176">
        <v>90</v>
      </c>
      <c r="B571" s="177" t="s">
        <v>565</v>
      </c>
      <c r="C571" s="192" t="s">
        <v>566</v>
      </c>
      <c r="D571" s="178" t="s">
        <v>191</v>
      </c>
      <c r="E571" s="179">
        <v>282.79086000000001</v>
      </c>
      <c r="F571" s="180"/>
      <c r="G571" s="181">
        <f>ROUND(E571*F571,2)</f>
        <v>0</v>
      </c>
      <c r="H571" s="180"/>
      <c r="I571" s="181">
        <f>ROUND(E571*H571,2)</f>
        <v>0</v>
      </c>
      <c r="J571" s="180"/>
      <c r="K571" s="181">
        <f>ROUND(E571*J571,2)</f>
        <v>0</v>
      </c>
      <c r="L571" s="181">
        <v>21</v>
      </c>
      <c r="M571" s="181">
        <f>G571*(1+L571/100)</f>
        <v>0</v>
      </c>
      <c r="N571" s="179">
        <v>1.3899999999999999E-2</v>
      </c>
      <c r="O571" s="179">
        <f>ROUND(E571*N571,2)</f>
        <v>3.93</v>
      </c>
      <c r="P571" s="179">
        <v>0</v>
      </c>
      <c r="Q571" s="179">
        <f>ROUND(E571*P571,2)</f>
        <v>0</v>
      </c>
      <c r="R571" s="181" t="s">
        <v>259</v>
      </c>
      <c r="S571" s="181" t="s">
        <v>153</v>
      </c>
      <c r="T571" s="182" t="s">
        <v>153</v>
      </c>
      <c r="U571" s="161">
        <v>0</v>
      </c>
      <c r="V571" s="161">
        <f>ROUND(E571*U571,2)</f>
        <v>0</v>
      </c>
      <c r="W571" s="161"/>
      <c r="X571" s="161" t="s">
        <v>260</v>
      </c>
      <c r="Y571" s="151"/>
      <c r="Z571" s="151"/>
      <c r="AA571" s="151"/>
      <c r="AB571" s="151"/>
      <c r="AC571" s="151"/>
      <c r="AD571" s="151"/>
      <c r="AE571" s="151"/>
      <c r="AF571" s="151"/>
      <c r="AG571" s="151" t="s">
        <v>261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58"/>
      <c r="B572" s="159"/>
      <c r="C572" s="193" t="s">
        <v>567</v>
      </c>
      <c r="D572" s="162"/>
      <c r="E572" s="163">
        <v>205.79759999999999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159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193" t="s">
        <v>522</v>
      </c>
      <c r="D573" s="162"/>
      <c r="E573" s="163">
        <v>51.284999999999997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159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58"/>
      <c r="B574" s="159"/>
      <c r="C574" s="194" t="s">
        <v>165</v>
      </c>
      <c r="D574" s="164"/>
      <c r="E574" s="165">
        <v>257.08260000000001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159</v>
      </c>
      <c r="AH574" s="151">
        <v>1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58"/>
      <c r="B575" s="159"/>
      <c r="C575" s="193" t="s">
        <v>568</v>
      </c>
      <c r="D575" s="162"/>
      <c r="E575" s="163">
        <v>25.708259999999999</v>
      </c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159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ht="22.5" outlineLevel="1" x14ac:dyDescent="0.2">
      <c r="A576" s="176">
        <v>91</v>
      </c>
      <c r="B576" s="177" t="s">
        <v>569</v>
      </c>
      <c r="C576" s="192" t="s">
        <v>570</v>
      </c>
      <c r="D576" s="178" t="s">
        <v>191</v>
      </c>
      <c r="E576" s="179">
        <v>361.86919999999998</v>
      </c>
      <c r="F576" s="180"/>
      <c r="G576" s="181">
        <f>ROUND(E576*F576,2)</f>
        <v>0</v>
      </c>
      <c r="H576" s="180"/>
      <c r="I576" s="181">
        <f>ROUND(E576*H576,2)</f>
        <v>0</v>
      </c>
      <c r="J576" s="180"/>
      <c r="K576" s="181">
        <f>ROUND(E576*J576,2)</f>
        <v>0</v>
      </c>
      <c r="L576" s="181">
        <v>21</v>
      </c>
      <c r="M576" s="181">
        <f>G576*(1+L576/100)</f>
        <v>0</v>
      </c>
      <c r="N576" s="179">
        <v>1.5699999999999999E-2</v>
      </c>
      <c r="O576" s="179">
        <f>ROUND(E576*N576,2)</f>
        <v>5.68</v>
      </c>
      <c r="P576" s="179">
        <v>0</v>
      </c>
      <c r="Q576" s="179">
        <f>ROUND(E576*P576,2)</f>
        <v>0</v>
      </c>
      <c r="R576" s="181" t="s">
        <v>259</v>
      </c>
      <c r="S576" s="181" t="s">
        <v>153</v>
      </c>
      <c r="T576" s="182" t="s">
        <v>153</v>
      </c>
      <c r="U576" s="161">
        <v>0</v>
      </c>
      <c r="V576" s="161">
        <f>ROUND(E576*U576,2)</f>
        <v>0</v>
      </c>
      <c r="W576" s="161"/>
      <c r="X576" s="161" t="s">
        <v>260</v>
      </c>
      <c r="Y576" s="151"/>
      <c r="Z576" s="151"/>
      <c r="AA576" s="151"/>
      <c r="AB576" s="151"/>
      <c r="AC576" s="151"/>
      <c r="AD576" s="151"/>
      <c r="AE576" s="151"/>
      <c r="AF576" s="151"/>
      <c r="AG576" s="151" t="s">
        <v>261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58"/>
      <c r="B577" s="159"/>
      <c r="C577" s="193" t="s">
        <v>571</v>
      </c>
      <c r="D577" s="162"/>
      <c r="E577" s="163">
        <v>184.1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159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58"/>
      <c r="B578" s="159"/>
      <c r="C578" s="193" t="s">
        <v>572</v>
      </c>
      <c r="D578" s="162"/>
      <c r="E578" s="163">
        <v>18.41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159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58"/>
      <c r="B579" s="159"/>
      <c r="C579" s="194" t="s">
        <v>165</v>
      </c>
      <c r="D579" s="164"/>
      <c r="E579" s="165">
        <v>202.51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159</v>
      </c>
      <c r="AH579" s="151">
        <v>1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58"/>
      <c r="B580" s="159"/>
      <c r="C580" s="193" t="s">
        <v>523</v>
      </c>
      <c r="D580" s="162"/>
      <c r="E580" s="163">
        <v>144.87200000000001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159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58"/>
      <c r="B581" s="159"/>
      <c r="C581" s="193" t="s">
        <v>573</v>
      </c>
      <c r="D581" s="162"/>
      <c r="E581" s="163">
        <v>14.4872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159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76">
        <v>92</v>
      </c>
      <c r="B582" s="177" t="s">
        <v>574</v>
      </c>
      <c r="C582" s="192" t="s">
        <v>575</v>
      </c>
      <c r="D582" s="178" t="s">
        <v>216</v>
      </c>
      <c r="E582" s="179">
        <v>27.357220000000002</v>
      </c>
      <c r="F582" s="180"/>
      <c r="G582" s="181">
        <f>ROUND(E582*F582,2)</f>
        <v>0</v>
      </c>
      <c r="H582" s="180"/>
      <c r="I582" s="181">
        <f>ROUND(E582*H582,2)</f>
        <v>0</v>
      </c>
      <c r="J582" s="180"/>
      <c r="K582" s="181">
        <f>ROUND(E582*J582,2)</f>
        <v>0</v>
      </c>
      <c r="L582" s="181">
        <v>21</v>
      </c>
      <c r="M582" s="181">
        <f>G582*(1+L582/100)</f>
        <v>0</v>
      </c>
      <c r="N582" s="179">
        <v>0</v>
      </c>
      <c r="O582" s="179">
        <f>ROUND(E582*N582,2)</f>
        <v>0</v>
      </c>
      <c r="P582" s="179">
        <v>0</v>
      </c>
      <c r="Q582" s="179">
        <f>ROUND(E582*P582,2)</f>
        <v>0</v>
      </c>
      <c r="R582" s="181" t="s">
        <v>453</v>
      </c>
      <c r="S582" s="181" t="s">
        <v>153</v>
      </c>
      <c r="T582" s="182" t="s">
        <v>153</v>
      </c>
      <c r="U582" s="161">
        <v>1.7509999999999999</v>
      </c>
      <c r="V582" s="161">
        <f>ROUND(E582*U582,2)</f>
        <v>47.9</v>
      </c>
      <c r="W582" s="161"/>
      <c r="X582" s="161" t="s">
        <v>367</v>
      </c>
      <c r="Y582" s="151"/>
      <c r="Z582" s="151"/>
      <c r="AA582" s="151"/>
      <c r="AB582" s="151"/>
      <c r="AC582" s="151"/>
      <c r="AD582" s="151"/>
      <c r="AE582" s="151"/>
      <c r="AF582" s="151"/>
      <c r="AG582" s="151" t="s">
        <v>368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">
      <c r="A583" s="158"/>
      <c r="B583" s="159"/>
      <c r="C583" s="360" t="s">
        <v>447</v>
      </c>
      <c r="D583" s="361"/>
      <c r="E583" s="361"/>
      <c r="F583" s="361"/>
      <c r="G583" s="3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157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x14ac:dyDescent="0.2">
      <c r="A584" s="169" t="s">
        <v>147</v>
      </c>
      <c r="B584" s="170" t="s">
        <v>102</v>
      </c>
      <c r="C584" s="191" t="s">
        <v>103</v>
      </c>
      <c r="D584" s="171"/>
      <c r="E584" s="172"/>
      <c r="F584" s="173"/>
      <c r="G584" s="173">
        <f>SUMIF(AG585:AG619,"&lt;&gt;NOR",G585:G619)</f>
        <v>0</v>
      </c>
      <c r="H584" s="173"/>
      <c r="I584" s="173">
        <f>SUM(I585:I619)</f>
        <v>0</v>
      </c>
      <c r="J584" s="173"/>
      <c r="K584" s="173">
        <f>SUM(K585:K619)</f>
        <v>0</v>
      </c>
      <c r="L584" s="173"/>
      <c r="M584" s="173">
        <f>SUM(M585:M619)</f>
        <v>0</v>
      </c>
      <c r="N584" s="172"/>
      <c r="O584" s="172">
        <f>SUM(O585:O619)</f>
        <v>6.62</v>
      </c>
      <c r="P584" s="172"/>
      <c r="Q584" s="172">
        <f>SUM(Q585:Q619)</f>
        <v>0</v>
      </c>
      <c r="R584" s="173"/>
      <c r="S584" s="173"/>
      <c r="T584" s="174"/>
      <c r="U584" s="168"/>
      <c r="V584" s="168">
        <f>SUM(V585:V619)</f>
        <v>195.34</v>
      </c>
      <c r="W584" s="168"/>
      <c r="X584" s="168"/>
      <c r="AG584" t="s">
        <v>148</v>
      </c>
    </row>
    <row r="585" spans="1:60" outlineLevel="1" x14ac:dyDescent="0.2">
      <c r="A585" s="176">
        <v>93</v>
      </c>
      <c r="B585" s="177" t="s">
        <v>576</v>
      </c>
      <c r="C585" s="192" t="s">
        <v>577</v>
      </c>
      <c r="D585" s="178" t="s">
        <v>191</v>
      </c>
      <c r="E585" s="179">
        <v>592.25599999999997</v>
      </c>
      <c r="F585" s="180"/>
      <c r="G585" s="181">
        <f>ROUND(E585*F585,2)</f>
        <v>0</v>
      </c>
      <c r="H585" s="180"/>
      <c r="I585" s="181">
        <f>ROUND(E585*H585,2)</f>
        <v>0</v>
      </c>
      <c r="J585" s="180"/>
      <c r="K585" s="181">
        <f>ROUND(E585*J585,2)</f>
        <v>0</v>
      </c>
      <c r="L585" s="181">
        <v>21</v>
      </c>
      <c r="M585" s="181">
        <f>G585*(1+L585/100)</f>
        <v>0</v>
      </c>
      <c r="N585" s="179">
        <v>7.2999999999999996E-4</v>
      </c>
      <c r="O585" s="179">
        <f>ROUND(E585*N585,2)</f>
        <v>0.43</v>
      </c>
      <c r="P585" s="179">
        <v>0</v>
      </c>
      <c r="Q585" s="179">
        <f>ROUND(E585*P585,2)</f>
        <v>0</v>
      </c>
      <c r="R585" s="181" t="s">
        <v>550</v>
      </c>
      <c r="S585" s="181" t="s">
        <v>153</v>
      </c>
      <c r="T585" s="182" t="s">
        <v>153</v>
      </c>
      <c r="U585" s="161">
        <v>0.31690000000000002</v>
      </c>
      <c r="V585" s="161">
        <f>ROUND(E585*U585,2)</f>
        <v>187.69</v>
      </c>
      <c r="W585" s="161"/>
      <c r="X585" s="161" t="s">
        <v>154</v>
      </c>
      <c r="Y585" s="151"/>
      <c r="Z585" s="151"/>
      <c r="AA585" s="151"/>
      <c r="AB585" s="151"/>
      <c r="AC585" s="151"/>
      <c r="AD585" s="151"/>
      <c r="AE585" s="151"/>
      <c r="AF585" s="151"/>
      <c r="AG585" s="151" t="s">
        <v>155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58"/>
      <c r="B586" s="159"/>
      <c r="C586" s="360" t="s">
        <v>551</v>
      </c>
      <c r="D586" s="361"/>
      <c r="E586" s="361"/>
      <c r="F586" s="361"/>
      <c r="G586" s="3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157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 x14ac:dyDescent="0.2">
      <c r="A587" s="158"/>
      <c r="B587" s="159"/>
      <c r="C587" s="193" t="s">
        <v>408</v>
      </c>
      <c r="D587" s="162"/>
      <c r="E587" s="163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159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58"/>
      <c r="B588" s="159"/>
      <c r="C588" s="193" t="s">
        <v>409</v>
      </c>
      <c r="D588" s="162"/>
      <c r="E588" s="163">
        <v>80.599999999999994</v>
      </c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159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58"/>
      <c r="B589" s="159"/>
      <c r="C589" s="193" t="s">
        <v>410</v>
      </c>
      <c r="D589" s="162"/>
      <c r="E589" s="163">
        <v>70.599999999999994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159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58"/>
      <c r="B590" s="159"/>
      <c r="C590" s="194" t="s">
        <v>165</v>
      </c>
      <c r="D590" s="164"/>
      <c r="E590" s="165">
        <v>151.19999999999999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159</v>
      </c>
      <c r="AH590" s="151">
        <v>1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58"/>
      <c r="B591" s="159"/>
      <c r="C591" s="193" t="s">
        <v>578</v>
      </c>
      <c r="D591" s="162"/>
      <c r="E591" s="163"/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159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58"/>
      <c r="B592" s="159"/>
      <c r="C592" s="193" t="s">
        <v>579</v>
      </c>
      <c r="D592" s="162"/>
      <c r="E592" s="163">
        <v>84.36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159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">
      <c r="A593" s="158"/>
      <c r="B593" s="159"/>
      <c r="C593" s="193" t="s">
        <v>580</v>
      </c>
      <c r="D593" s="162"/>
      <c r="E593" s="163">
        <v>152.16</v>
      </c>
      <c r="F593" s="161"/>
      <c r="G593" s="16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159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 x14ac:dyDescent="0.2">
      <c r="A594" s="158"/>
      <c r="B594" s="159"/>
      <c r="C594" s="193" t="s">
        <v>581</v>
      </c>
      <c r="D594" s="162"/>
      <c r="E594" s="163">
        <v>36</v>
      </c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159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 x14ac:dyDescent="0.2">
      <c r="A595" s="158"/>
      <c r="B595" s="159"/>
      <c r="C595" s="193" t="s">
        <v>582</v>
      </c>
      <c r="D595" s="162"/>
      <c r="E595" s="163">
        <v>13.8</v>
      </c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159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">
      <c r="A596" s="158"/>
      <c r="B596" s="159"/>
      <c r="C596" s="193" t="s">
        <v>583</v>
      </c>
      <c r="D596" s="162"/>
      <c r="E596" s="163">
        <v>30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159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 x14ac:dyDescent="0.2">
      <c r="A597" s="158"/>
      <c r="B597" s="159"/>
      <c r="C597" s="193" t="s">
        <v>584</v>
      </c>
      <c r="D597" s="162"/>
      <c r="E597" s="163">
        <v>24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159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">
      <c r="A598" s="158"/>
      <c r="B598" s="159"/>
      <c r="C598" s="193" t="s">
        <v>585</v>
      </c>
      <c r="D598" s="162"/>
      <c r="E598" s="163">
        <v>42.335999999999999</v>
      </c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159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">
      <c r="A599" s="158"/>
      <c r="B599" s="159"/>
      <c r="C599" s="193" t="s">
        <v>586</v>
      </c>
      <c r="D599" s="162"/>
      <c r="E599" s="163">
        <v>58.4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159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58"/>
      <c r="B600" s="159"/>
      <c r="C600" s="194" t="s">
        <v>165</v>
      </c>
      <c r="D600" s="164"/>
      <c r="E600" s="165">
        <v>441.05599999999998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159</v>
      </c>
      <c r="AH600" s="151">
        <v>1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ht="22.5" outlineLevel="1" x14ac:dyDescent="0.2">
      <c r="A601" s="176">
        <v>94</v>
      </c>
      <c r="B601" s="177" t="s">
        <v>587</v>
      </c>
      <c r="C601" s="192" t="s">
        <v>588</v>
      </c>
      <c r="D601" s="178" t="s">
        <v>191</v>
      </c>
      <c r="E601" s="179">
        <v>651.48159999999996</v>
      </c>
      <c r="F601" s="180"/>
      <c r="G601" s="181">
        <f>ROUND(E601*F601,2)</f>
        <v>0</v>
      </c>
      <c r="H601" s="180"/>
      <c r="I601" s="181">
        <f>ROUND(E601*H601,2)</f>
        <v>0</v>
      </c>
      <c r="J601" s="180"/>
      <c r="K601" s="181">
        <f>ROUND(E601*J601,2)</f>
        <v>0</v>
      </c>
      <c r="L601" s="181">
        <v>21</v>
      </c>
      <c r="M601" s="181">
        <f>G601*(1+L601/100)</f>
        <v>0</v>
      </c>
      <c r="N601" s="179">
        <v>9.4999999999999998E-3</v>
      </c>
      <c r="O601" s="179">
        <f>ROUND(E601*N601,2)</f>
        <v>6.19</v>
      </c>
      <c r="P601" s="179">
        <v>0</v>
      </c>
      <c r="Q601" s="179">
        <f>ROUND(E601*P601,2)</f>
        <v>0</v>
      </c>
      <c r="R601" s="181" t="s">
        <v>259</v>
      </c>
      <c r="S601" s="181" t="s">
        <v>153</v>
      </c>
      <c r="T601" s="182" t="s">
        <v>153</v>
      </c>
      <c r="U601" s="161">
        <v>0</v>
      </c>
      <c r="V601" s="161">
        <f>ROUND(E601*U601,2)</f>
        <v>0</v>
      </c>
      <c r="W601" s="161"/>
      <c r="X601" s="161" t="s">
        <v>260</v>
      </c>
      <c r="Y601" s="151"/>
      <c r="Z601" s="151"/>
      <c r="AA601" s="151"/>
      <c r="AB601" s="151"/>
      <c r="AC601" s="151"/>
      <c r="AD601" s="151"/>
      <c r="AE601" s="151"/>
      <c r="AF601" s="151"/>
      <c r="AG601" s="151" t="s">
        <v>261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58"/>
      <c r="B602" s="159"/>
      <c r="C602" s="195" t="s">
        <v>174</v>
      </c>
      <c r="D602" s="166"/>
      <c r="E602" s="167"/>
      <c r="F602" s="161"/>
      <c r="G602" s="16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159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58"/>
      <c r="B603" s="159"/>
      <c r="C603" s="196" t="s">
        <v>589</v>
      </c>
      <c r="D603" s="166"/>
      <c r="E603" s="167"/>
      <c r="F603" s="161"/>
      <c r="G603" s="16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159</v>
      </c>
      <c r="AH603" s="151">
        <v>2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58"/>
      <c r="B604" s="159"/>
      <c r="C604" s="196" t="s">
        <v>590</v>
      </c>
      <c r="D604" s="166"/>
      <c r="E604" s="167">
        <v>80.599999999999994</v>
      </c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159</v>
      </c>
      <c r="AH604" s="151">
        <v>2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">
      <c r="A605" s="158"/>
      <c r="B605" s="159"/>
      <c r="C605" s="196" t="s">
        <v>591</v>
      </c>
      <c r="D605" s="166"/>
      <c r="E605" s="167">
        <v>70.599999999999994</v>
      </c>
      <c r="F605" s="161"/>
      <c r="G605" s="161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159</v>
      </c>
      <c r="AH605" s="151">
        <v>2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">
      <c r="A606" s="158"/>
      <c r="B606" s="159"/>
      <c r="C606" s="196" t="s">
        <v>181</v>
      </c>
      <c r="D606" s="166"/>
      <c r="E606" s="167"/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159</v>
      </c>
      <c r="AH606" s="151">
        <v>2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 x14ac:dyDescent="0.2">
      <c r="A607" s="158"/>
      <c r="B607" s="159"/>
      <c r="C607" s="196" t="s">
        <v>592</v>
      </c>
      <c r="D607" s="166"/>
      <c r="E607" s="167"/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159</v>
      </c>
      <c r="AH607" s="151">
        <v>2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 x14ac:dyDescent="0.2">
      <c r="A608" s="158"/>
      <c r="B608" s="159"/>
      <c r="C608" s="196" t="s">
        <v>593</v>
      </c>
      <c r="D608" s="166"/>
      <c r="E608" s="167">
        <v>84.36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159</v>
      </c>
      <c r="AH608" s="151">
        <v>2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58"/>
      <c r="B609" s="159"/>
      <c r="C609" s="196" t="s">
        <v>594</v>
      </c>
      <c r="D609" s="166"/>
      <c r="E609" s="167">
        <v>152.16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159</v>
      </c>
      <c r="AH609" s="151">
        <v>2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58"/>
      <c r="B610" s="159"/>
      <c r="C610" s="196" t="s">
        <v>595</v>
      </c>
      <c r="D610" s="166"/>
      <c r="E610" s="167">
        <v>36</v>
      </c>
      <c r="F610" s="161"/>
      <c r="G610" s="161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  <c r="R610" s="161"/>
      <c r="S610" s="161"/>
      <c r="T610" s="161"/>
      <c r="U610" s="161"/>
      <c r="V610" s="161"/>
      <c r="W610" s="161"/>
      <c r="X610" s="16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159</v>
      </c>
      <c r="AH610" s="151">
        <v>2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 x14ac:dyDescent="0.2">
      <c r="A611" s="158"/>
      <c r="B611" s="159"/>
      <c r="C611" s="196" t="s">
        <v>596</v>
      </c>
      <c r="D611" s="166"/>
      <c r="E611" s="167">
        <v>13.8</v>
      </c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159</v>
      </c>
      <c r="AH611" s="151">
        <v>2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 x14ac:dyDescent="0.2">
      <c r="A612" s="158"/>
      <c r="B612" s="159"/>
      <c r="C612" s="196" t="s">
        <v>597</v>
      </c>
      <c r="D612" s="166"/>
      <c r="E612" s="167">
        <v>30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159</v>
      </c>
      <c r="AH612" s="151">
        <v>2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 x14ac:dyDescent="0.2">
      <c r="A613" s="158"/>
      <c r="B613" s="159"/>
      <c r="C613" s="196" t="s">
        <v>598</v>
      </c>
      <c r="D613" s="166"/>
      <c r="E613" s="167">
        <v>24</v>
      </c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159</v>
      </c>
      <c r="AH613" s="151">
        <v>2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 x14ac:dyDescent="0.2">
      <c r="A614" s="158"/>
      <c r="B614" s="159"/>
      <c r="C614" s="196" t="s">
        <v>599</v>
      </c>
      <c r="D614" s="166"/>
      <c r="E614" s="167">
        <v>42.335999999999999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159</v>
      </c>
      <c r="AH614" s="151">
        <v>2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 x14ac:dyDescent="0.2">
      <c r="A615" s="158"/>
      <c r="B615" s="159"/>
      <c r="C615" s="196" t="s">
        <v>600</v>
      </c>
      <c r="D615" s="166"/>
      <c r="E615" s="167">
        <v>58.4</v>
      </c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159</v>
      </c>
      <c r="AH615" s="151">
        <v>2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 x14ac:dyDescent="0.2">
      <c r="A616" s="158"/>
      <c r="B616" s="159"/>
      <c r="C616" s="195" t="s">
        <v>185</v>
      </c>
      <c r="D616" s="166"/>
      <c r="E616" s="167"/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159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 x14ac:dyDescent="0.2">
      <c r="A617" s="158"/>
      <c r="B617" s="159"/>
      <c r="C617" s="193" t="s">
        <v>601</v>
      </c>
      <c r="D617" s="162"/>
      <c r="E617" s="163">
        <v>651.48159999999996</v>
      </c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159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 x14ac:dyDescent="0.2">
      <c r="A618" s="176">
        <v>95</v>
      </c>
      <c r="B618" s="177" t="s">
        <v>602</v>
      </c>
      <c r="C618" s="192" t="s">
        <v>603</v>
      </c>
      <c r="D618" s="178" t="s">
        <v>216</v>
      </c>
      <c r="E618" s="179">
        <v>6.6214199999999996</v>
      </c>
      <c r="F618" s="180"/>
      <c r="G618" s="181">
        <f>ROUND(E618*F618,2)</f>
        <v>0</v>
      </c>
      <c r="H618" s="180"/>
      <c r="I618" s="181">
        <f>ROUND(E618*H618,2)</f>
        <v>0</v>
      </c>
      <c r="J618" s="180"/>
      <c r="K618" s="181">
        <f>ROUND(E618*J618,2)</f>
        <v>0</v>
      </c>
      <c r="L618" s="181">
        <v>21</v>
      </c>
      <c r="M618" s="181">
        <f>G618*(1+L618/100)</f>
        <v>0</v>
      </c>
      <c r="N618" s="179">
        <v>0</v>
      </c>
      <c r="O618" s="179">
        <f>ROUND(E618*N618,2)</f>
        <v>0</v>
      </c>
      <c r="P618" s="179">
        <v>0</v>
      </c>
      <c r="Q618" s="179">
        <f>ROUND(E618*P618,2)</f>
        <v>0</v>
      </c>
      <c r="R618" s="181" t="s">
        <v>550</v>
      </c>
      <c r="S618" s="181" t="s">
        <v>153</v>
      </c>
      <c r="T618" s="182" t="s">
        <v>153</v>
      </c>
      <c r="U618" s="161">
        <v>1.1559999999999999</v>
      </c>
      <c r="V618" s="161">
        <f>ROUND(E618*U618,2)</f>
        <v>7.65</v>
      </c>
      <c r="W618" s="161"/>
      <c r="X618" s="161" t="s">
        <v>367</v>
      </c>
      <c r="Y618" s="151"/>
      <c r="Z618" s="151"/>
      <c r="AA618" s="151"/>
      <c r="AB618" s="151"/>
      <c r="AC618" s="151"/>
      <c r="AD618" s="151"/>
      <c r="AE618" s="151"/>
      <c r="AF618" s="151"/>
      <c r="AG618" s="151" t="s">
        <v>368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58"/>
      <c r="B619" s="159"/>
      <c r="C619" s="360" t="s">
        <v>447</v>
      </c>
      <c r="D619" s="361"/>
      <c r="E619" s="361"/>
      <c r="F619" s="361"/>
      <c r="G619" s="3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157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x14ac:dyDescent="0.2">
      <c r="A620" s="169" t="s">
        <v>147</v>
      </c>
      <c r="B620" s="170" t="s">
        <v>104</v>
      </c>
      <c r="C620" s="191" t="s">
        <v>105</v>
      </c>
      <c r="D620" s="171"/>
      <c r="E620" s="172"/>
      <c r="F620" s="173"/>
      <c r="G620" s="173">
        <f>SUMIF(AG621:AG662,"&lt;&gt;NOR",G621:G662)</f>
        <v>0</v>
      </c>
      <c r="H620" s="173"/>
      <c r="I620" s="173">
        <f>SUM(I621:I662)</f>
        <v>0</v>
      </c>
      <c r="J620" s="173"/>
      <c r="K620" s="173">
        <f>SUM(K621:K662)</f>
        <v>0</v>
      </c>
      <c r="L620" s="173"/>
      <c r="M620" s="173">
        <f>SUM(M621:M662)</f>
        <v>0</v>
      </c>
      <c r="N620" s="172"/>
      <c r="O620" s="172">
        <f>SUM(O621:O662)</f>
        <v>2.12</v>
      </c>
      <c r="P620" s="172"/>
      <c r="Q620" s="172">
        <f>SUM(Q621:Q662)</f>
        <v>0</v>
      </c>
      <c r="R620" s="173"/>
      <c r="S620" s="173"/>
      <c r="T620" s="174"/>
      <c r="U620" s="168"/>
      <c r="V620" s="168">
        <f>SUM(V621:V662)</f>
        <v>408.88</v>
      </c>
      <c r="W620" s="168"/>
      <c r="X620" s="168"/>
      <c r="AG620" t="s">
        <v>148</v>
      </c>
    </row>
    <row r="621" spans="1:60" ht="33.75" outlineLevel="1" x14ac:dyDescent="0.2">
      <c r="A621" s="176">
        <v>96</v>
      </c>
      <c r="B621" s="177" t="s">
        <v>604</v>
      </c>
      <c r="C621" s="192" t="s">
        <v>605</v>
      </c>
      <c r="D621" s="178" t="s">
        <v>191</v>
      </c>
      <c r="E621" s="179">
        <v>257.08260000000001</v>
      </c>
      <c r="F621" s="180"/>
      <c r="G621" s="181">
        <f>ROUND(E621*F621,2)</f>
        <v>0</v>
      </c>
      <c r="H621" s="180"/>
      <c r="I621" s="181">
        <f>ROUND(E621*H621,2)</f>
        <v>0</v>
      </c>
      <c r="J621" s="180"/>
      <c r="K621" s="181">
        <f>ROUND(E621*J621,2)</f>
        <v>0</v>
      </c>
      <c r="L621" s="181">
        <v>21</v>
      </c>
      <c r="M621" s="181">
        <f>G621*(1+L621/100)</f>
        <v>0</v>
      </c>
      <c r="N621" s="179">
        <v>6.7299999999999999E-3</v>
      </c>
      <c r="O621" s="179">
        <f>ROUND(E621*N621,2)</f>
        <v>1.73</v>
      </c>
      <c r="P621" s="179">
        <v>0</v>
      </c>
      <c r="Q621" s="179">
        <f>ROUND(E621*P621,2)</f>
        <v>0</v>
      </c>
      <c r="R621" s="181" t="s">
        <v>606</v>
      </c>
      <c r="S621" s="181" t="s">
        <v>153</v>
      </c>
      <c r="T621" s="182" t="s">
        <v>153</v>
      </c>
      <c r="U621" s="161">
        <v>1.2765</v>
      </c>
      <c r="V621" s="161">
        <f>ROUND(E621*U621,2)</f>
        <v>328.17</v>
      </c>
      <c r="W621" s="161"/>
      <c r="X621" s="161" t="s">
        <v>154</v>
      </c>
      <c r="Y621" s="151"/>
      <c r="Z621" s="151"/>
      <c r="AA621" s="151"/>
      <c r="AB621" s="151"/>
      <c r="AC621" s="151"/>
      <c r="AD621" s="151"/>
      <c r="AE621" s="151"/>
      <c r="AF621" s="151"/>
      <c r="AG621" s="151" t="s">
        <v>155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 x14ac:dyDescent="0.2">
      <c r="A622" s="158"/>
      <c r="B622" s="159"/>
      <c r="C622" s="360" t="s">
        <v>607</v>
      </c>
      <c r="D622" s="361"/>
      <c r="E622" s="361"/>
      <c r="F622" s="361"/>
      <c r="G622" s="3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157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 x14ac:dyDescent="0.2">
      <c r="A623" s="158"/>
      <c r="B623" s="159"/>
      <c r="C623" s="362" t="s">
        <v>608</v>
      </c>
      <c r="D623" s="363"/>
      <c r="E623" s="363"/>
      <c r="F623" s="363"/>
      <c r="G623" s="363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213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">
      <c r="A624" s="158"/>
      <c r="B624" s="159"/>
      <c r="C624" s="193" t="s">
        <v>567</v>
      </c>
      <c r="D624" s="162"/>
      <c r="E624" s="163">
        <v>205.79759999999999</v>
      </c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159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 x14ac:dyDescent="0.2">
      <c r="A625" s="158"/>
      <c r="B625" s="159"/>
      <c r="C625" s="193" t="s">
        <v>522</v>
      </c>
      <c r="D625" s="162"/>
      <c r="E625" s="163">
        <v>51.284999999999997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159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 x14ac:dyDescent="0.2">
      <c r="A626" s="176">
        <v>97</v>
      </c>
      <c r="B626" s="177" t="s">
        <v>609</v>
      </c>
      <c r="C626" s="192" t="s">
        <v>610</v>
      </c>
      <c r="D626" s="178" t="s">
        <v>191</v>
      </c>
      <c r="E626" s="179">
        <v>205.79759999999999</v>
      </c>
      <c r="F626" s="180"/>
      <c r="G626" s="181">
        <f>ROUND(E626*F626,2)</f>
        <v>0</v>
      </c>
      <c r="H626" s="180"/>
      <c r="I626" s="181">
        <f>ROUND(E626*H626,2)</f>
        <v>0</v>
      </c>
      <c r="J626" s="180"/>
      <c r="K626" s="181">
        <f>ROUND(E626*J626,2)</f>
        <v>0</v>
      </c>
      <c r="L626" s="181">
        <v>21</v>
      </c>
      <c r="M626" s="181">
        <f>G626*(1+L626/100)</f>
        <v>0</v>
      </c>
      <c r="N626" s="179">
        <v>0</v>
      </c>
      <c r="O626" s="179">
        <f>ROUND(E626*N626,2)</f>
        <v>0</v>
      </c>
      <c r="P626" s="179">
        <v>0</v>
      </c>
      <c r="Q626" s="179">
        <f>ROUND(E626*P626,2)</f>
        <v>0</v>
      </c>
      <c r="R626" s="181" t="s">
        <v>606</v>
      </c>
      <c r="S626" s="181" t="s">
        <v>153</v>
      </c>
      <c r="T626" s="182" t="s">
        <v>153</v>
      </c>
      <c r="U626" s="161">
        <v>1.35E-2</v>
      </c>
      <c r="V626" s="161">
        <f>ROUND(E626*U626,2)</f>
        <v>2.78</v>
      </c>
      <c r="W626" s="161"/>
      <c r="X626" s="161" t="s">
        <v>154</v>
      </c>
      <c r="Y626" s="151"/>
      <c r="Z626" s="151"/>
      <c r="AA626" s="151"/>
      <c r="AB626" s="151"/>
      <c r="AC626" s="151"/>
      <c r="AD626" s="151"/>
      <c r="AE626" s="151"/>
      <c r="AF626" s="151"/>
      <c r="AG626" s="151" t="s">
        <v>155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 x14ac:dyDescent="0.2">
      <c r="A627" s="158"/>
      <c r="B627" s="159"/>
      <c r="C627" s="360" t="s">
        <v>607</v>
      </c>
      <c r="D627" s="361"/>
      <c r="E627" s="361"/>
      <c r="F627" s="361"/>
      <c r="G627" s="3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157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">
      <c r="A628" s="158"/>
      <c r="B628" s="159"/>
      <c r="C628" s="193" t="s">
        <v>567</v>
      </c>
      <c r="D628" s="162"/>
      <c r="E628" s="163">
        <v>205.79759999999999</v>
      </c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159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ht="22.5" outlineLevel="1" x14ac:dyDescent="0.2">
      <c r="A629" s="176">
        <v>98</v>
      </c>
      <c r="B629" s="177" t="s">
        <v>611</v>
      </c>
      <c r="C629" s="192" t="s">
        <v>612</v>
      </c>
      <c r="D629" s="178" t="s">
        <v>300</v>
      </c>
      <c r="E629" s="179">
        <v>34.968000000000004</v>
      </c>
      <c r="F629" s="180"/>
      <c r="G629" s="181">
        <f>ROUND(E629*F629,2)</f>
        <v>0</v>
      </c>
      <c r="H629" s="180"/>
      <c r="I629" s="181">
        <f>ROUND(E629*H629,2)</f>
        <v>0</v>
      </c>
      <c r="J629" s="180"/>
      <c r="K629" s="181">
        <f>ROUND(E629*J629,2)</f>
        <v>0</v>
      </c>
      <c r="L629" s="181">
        <v>21</v>
      </c>
      <c r="M629" s="181">
        <f>G629*(1+L629/100)</f>
        <v>0</v>
      </c>
      <c r="N629" s="179">
        <v>2.5799999999999998E-3</v>
      </c>
      <c r="O629" s="179">
        <f>ROUND(E629*N629,2)</f>
        <v>0.09</v>
      </c>
      <c r="P629" s="179">
        <v>0</v>
      </c>
      <c r="Q629" s="179">
        <f>ROUND(E629*P629,2)</f>
        <v>0</v>
      </c>
      <c r="R629" s="181" t="s">
        <v>606</v>
      </c>
      <c r="S629" s="181" t="s">
        <v>153</v>
      </c>
      <c r="T629" s="182" t="s">
        <v>153</v>
      </c>
      <c r="U629" s="161">
        <v>0.24149999999999999</v>
      </c>
      <c r="V629" s="161">
        <f>ROUND(E629*U629,2)</f>
        <v>8.44</v>
      </c>
      <c r="W629" s="161"/>
      <c r="X629" s="161" t="s">
        <v>154</v>
      </c>
      <c r="Y629" s="151"/>
      <c r="Z629" s="151"/>
      <c r="AA629" s="151"/>
      <c r="AB629" s="151"/>
      <c r="AC629" s="151"/>
      <c r="AD629" s="151"/>
      <c r="AE629" s="151"/>
      <c r="AF629" s="151"/>
      <c r="AG629" s="151" t="s">
        <v>155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">
      <c r="A630" s="158"/>
      <c r="B630" s="159"/>
      <c r="C630" s="358" t="s">
        <v>613</v>
      </c>
      <c r="D630" s="359"/>
      <c r="E630" s="359"/>
      <c r="F630" s="359"/>
      <c r="G630" s="359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213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">
      <c r="A631" s="158"/>
      <c r="B631" s="159"/>
      <c r="C631" s="193" t="s">
        <v>614</v>
      </c>
      <c r="D631" s="162"/>
      <c r="E631" s="163">
        <v>34.968000000000004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159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ht="22.5" outlineLevel="1" x14ac:dyDescent="0.2">
      <c r="A632" s="176">
        <v>99</v>
      </c>
      <c r="B632" s="177" t="s">
        <v>615</v>
      </c>
      <c r="C632" s="192" t="s">
        <v>616</v>
      </c>
      <c r="D632" s="178" t="s">
        <v>300</v>
      </c>
      <c r="E632" s="179">
        <v>2</v>
      </c>
      <c r="F632" s="180"/>
      <c r="G632" s="181">
        <f>ROUND(E632*F632,2)</f>
        <v>0</v>
      </c>
      <c r="H632" s="180"/>
      <c r="I632" s="181">
        <f>ROUND(E632*H632,2)</f>
        <v>0</v>
      </c>
      <c r="J632" s="180"/>
      <c r="K632" s="181">
        <f>ROUND(E632*J632,2)</f>
        <v>0</v>
      </c>
      <c r="L632" s="181">
        <v>21</v>
      </c>
      <c r="M632" s="181">
        <f>G632*(1+L632/100)</f>
        <v>0</v>
      </c>
      <c r="N632" s="179">
        <v>2.31E-3</v>
      </c>
      <c r="O632" s="179">
        <f>ROUND(E632*N632,2)</f>
        <v>0</v>
      </c>
      <c r="P632" s="179">
        <v>0</v>
      </c>
      <c r="Q632" s="179">
        <f>ROUND(E632*P632,2)</f>
        <v>0</v>
      </c>
      <c r="R632" s="181" t="s">
        <v>606</v>
      </c>
      <c r="S632" s="181" t="s">
        <v>153</v>
      </c>
      <c r="T632" s="182" t="s">
        <v>153</v>
      </c>
      <c r="U632" s="161">
        <v>0.24149999999999999</v>
      </c>
      <c r="V632" s="161">
        <f>ROUND(E632*U632,2)</f>
        <v>0.48</v>
      </c>
      <c r="W632" s="161"/>
      <c r="X632" s="161" t="s">
        <v>154</v>
      </c>
      <c r="Y632" s="151"/>
      <c r="Z632" s="151"/>
      <c r="AA632" s="151"/>
      <c r="AB632" s="151"/>
      <c r="AC632" s="151"/>
      <c r="AD632" s="151"/>
      <c r="AE632" s="151"/>
      <c r="AF632" s="151"/>
      <c r="AG632" s="151" t="s">
        <v>155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58"/>
      <c r="B633" s="159"/>
      <c r="C633" s="358" t="s">
        <v>617</v>
      </c>
      <c r="D633" s="359"/>
      <c r="E633" s="359"/>
      <c r="F633" s="359"/>
      <c r="G633" s="359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213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ht="22.5" outlineLevel="1" x14ac:dyDescent="0.2">
      <c r="A634" s="176">
        <v>100</v>
      </c>
      <c r="B634" s="177" t="s">
        <v>618</v>
      </c>
      <c r="C634" s="192" t="s">
        <v>619</v>
      </c>
      <c r="D634" s="178" t="s">
        <v>300</v>
      </c>
      <c r="E634" s="179">
        <v>2</v>
      </c>
      <c r="F634" s="180"/>
      <c r="G634" s="181">
        <f>ROUND(E634*F634,2)</f>
        <v>0</v>
      </c>
      <c r="H634" s="180"/>
      <c r="I634" s="181">
        <f>ROUND(E634*H634,2)</f>
        <v>0</v>
      </c>
      <c r="J634" s="180"/>
      <c r="K634" s="181">
        <f>ROUND(E634*J634,2)</f>
        <v>0</v>
      </c>
      <c r="L634" s="181">
        <v>21</v>
      </c>
      <c r="M634" s="181">
        <f>G634*(1+L634/100)</f>
        <v>0</v>
      </c>
      <c r="N634" s="179">
        <v>2.48E-3</v>
      </c>
      <c r="O634" s="179">
        <f>ROUND(E634*N634,2)</f>
        <v>0</v>
      </c>
      <c r="P634" s="179">
        <v>0</v>
      </c>
      <c r="Q634" s="179">
        <f>ROUND(E634*P634,2)</f>
        <v>0</v>
      </c>
      <c r="R634" s="181" t="s">
        <v>606</v>
      </c>
      <c r="S634" s="181" t="s">
        <v>153</v>
      </c>
      <c r="T634" s="182" t="s">
        <v>153</v>
      </c>
      <c r="U634" s="161">
        <v>0.24149999999999999</v>
      </c>
      <c r="V634" s="161">
        <f>ROUND(E634*U634,2)</f>
        <v>0.48</v>
      </c>
      <c r="W634" s="161"/>
      <c r="X634" s="161" t="s">
        <v>154</v>
      </c>
      <c r="Y634" s="151"/>
      <c r="Z634" s="151"/>
      <c r="AA634" s="151"/>
      <c r="AB634" s="151"/>
      <c r="AC634" s="151"/>
      <c r="AD634" s="151"/>
      <c r="AE634" s="151"/>
      <c r="AF634" s="151"/>
      <c r="AG634" s="151" t="s">
        <v>155</v>
      </c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58"/>
      <c r="B635" s="159"/>
      <c r="C635" s="358" t="s">
        <v>617</v>
      </c>
      <c r="D635" s="359"/>
      <c r="E635" s="359"/>
      <c r="F635" s="359"/>
      <c r="G635" s="359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213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ht="22.5" outlineLevel="1" x14ac:dyDescent="0.2">
      <c r="A636" s="176">
        <v>101</v>
      </c>
      <c r="B636" s="177" t="s">
        <v>620</v>
      </c>
      <c r="C636" s="192" t="s">
        <v>621</v>
      </c>
      <c r="D636" s="178" t="s">
        <v>300</v>
      </c>
      <c r="E636" s="179">
        <v>20</v>
      </c>
      <c r="F636" s="180"/>
      <c r="G636" s="181">
        <f>ROUND(E636*F636,2)</f>
        <v>0</v>
      </c>
      <c r="H636" s="180"/>
      <c r="I636" s="181">
        <f>ROUND(E636*H636,2)</f>
        <v>0</v>
      </c>
      <c r="J636" s="180"/>
      <c r="K636" s="181">
        <f>ROUND(E636*J636,2)</f>
        <v>0</v>
      </c>
      <c r="L636" s="181">
        <v>21</v>
      </c>
      <c r="M636" s="181">
        <f>G636*(1+L636/100)</f>
        <v>0</v>
      </c>
      <c r="N636" s="179">
        <v>3.4499999999999999E-3</v>
      </c>
      <c r="O636" s="179">
        <f>ROUND(E636*N636,2)</f>
        <v>7.0000000000000007E-2</v>
      </c>
      <c r="P636" s="179">
        <v>0</v>
      </c>
      <c r="Q636" s="179">
        <f>ROUND(E636*P636,2)</f>
        <v>0</v>
      </c>
      <c r="R636" s="181" t="s">
        <v>606</v>
      </c>
      <c r="S636" s="181" t="s">
        <v>153</v>
      </c>
      <c r="T636" s="182" t="s">
        <v>153</v>
      </c>
      <c r="U636" s="161">
        <v>0.35599999999999998</v>
      </c>
      <c r="V636" s="161">
        <f>ROUND(E636*U636,2)</f>
        <v>7.12</v>
      </c>
      <c r="W636" s="161"/>
      <c r="X636" s="161" t="s">
        <v>154</v>
      </c>
      <c r="Y636" s="151"/>
      <c r="Z636" s="151"/>
      <c r="AA636" s="151"/>
      <c r="AB636" s="151"/>
      <c r="AC636" s="151"/>
      <c r="AD636" s="151"/>
      <c r="AE636" s="151"/>
      <c r="AF636" s="151"/>
      <c r="AG636" s="151" t="s">
        <v>155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 x14ac:dyDescent="0.2">
      <c r="A637" s="158"/>
      <c r="B637" s="159"/>
      <c r="C637" s="358" t="s">
        <v>622</v>
      </c>
      <c r="D637" s="359"/>
      <c r="E637" s="359"/>
      <c r="F637" s="359"/>
      <c r="G637" s="359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213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58"/>
      <c r="B638" s="159"/>
      <c r="C638" s="193" t="s">
        <v>623</v>
      </c>
      <c r="D638" s="162"/>
      <c r="E638" s="163">
        <v>20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159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ht="33.75" outlineLevel="1" x14ac:dyDescent="0.2">
      <c r="A639" s="176">
        <v>102</v>
      </c>
      <c r="B639" s="177" t="s">
        <v>624</v>
      </c>
      <c r="C639" s="192" t="s">
        <v>625</v>
      </c>
      <c r="D639" s="178" t="s">
        <v>300</v>
      </c>
      <c r="E639" s="179">
        <v>30.3</v>
      </c>
      <c r="F639" s="180"/>
      <c r="G639" s="181">
        <f>ROUND(E639*F639,2)</f>
        <v>0</v>
      </c>
      <c r="H639" s="180"/>
      <c r="I639" s="181">
        <f>ROUND(E639*H639,2)</f>
        <v>0</v>
      </c>
      <c r="J639" s="180"/>
      <c r="K639" s="181">
        <f>ROUND(E639*J639,2)</f>
        <v>0</v>
      </c>
      <c r="L639" s="181">
        <v>21</v>
      </c>
      <c r="M639" s="181">
        <f>G639*(1+L639/100)</f>
        <v>0</v>
      </c>
      <c r="N639" s="179">
        <v>2.2499999999999998E-3</v>
      </c>
      <c r="O639" s="179">
        <f>ROUND(E639*N639,2)</f>
        <v>7.0000000000000007E-2</v>
      </c>
      <c r="P639" s="179">
        <v>0</v>
      </c>
      <c r="Q639" s="179">
        <f>ROUND(E639*P639,2)</f>
        <v>0</v>
      </c>
      <c r="R639" s="181" t="s">
        <v>606</v>
      </c>
      <c r="S639" s="181" t="s">
        <v>153</v>
      </c>
      <c r="T639" s="182" t="s">
        <v>153</v>
      </c>
      <c r="U639" s="161">
        <v>0.36399999999999999</v>
      </c>
      <c r="V639" s="161">
        <f>ROUND(E639*U639,2)</f>
        <v>11.03</v>
      </c>
      <c r="W639" s="161"/>
      <c r="X639" s="161" t="s">
        <v>154</v>
      </c>
      <c r="Y639" s="151"/>
      <c r="Z639" s="151"/>
      <c r="AA639" s="151"/>
      <c r="AB639" s="151"/>
      <c r="AC639" s="151"/>
      <c r="AD639" s="151"/>
      <c r="AE639" s="151"/>
      <c r="AF639" s="151"/>
      <c r="AG639" s="151" t="s">
        <v>155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 x14ac:dyDescent="0.2">
      <c r="A640" s="158"/>
      <c r="B640" s="159"/>
      <c r="C640" s="360" t="s">
        <v>626</v>
      </c>
      <c r="D640" s="361"/>
      <c r="E640" s="361"/>
      <c r="F640" s="361"/>
      <c r="G640" s="3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157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58"/>
      <c r="B641" s="159"/>
      <c r="C641" s="362" t="s">
        <v>627</v>
      </c>
      <c r="D641" s="363"/>
      <c r="E641" s="363"/>
      <c r="F641" s="363"/>
      <c r="G641" s="363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213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 x14ac:dyDescent="0.2">
      <c r="A642" s="158"/>
      <c r="B642" s="159"/>
      <c r="C642" s="193" t="s">
        <v>628</v>
      </c>
      <c r="D642" s="162"/>
      <c r="E642" s="163">
        <v>30.3</v>
      </c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159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ht="33.75" outlineLevel="1" x14ac:dyDescent="0.2">
      <c r="A643" s="183">
        <v>103</v>
      </c>
      <c r="B643" s="184" t="s">
        <v>629</v>
      </c>
      <c r="C643" s="197" t="s">
        <v>630</v>
      </c>
      <c r="D643" s="185" t="s">
        <v>230</v>
      </c>
      <c r="E643" s="186">
        <v>6</v>
      </c>
      <c r="F643" s="187"/>
      <c r="G643" s="188">
        <f>ROUND(E643*F643,2)</f>
        <v>0</v>
      </c>
      <c r="H643" s="187"/>
      <c r="I643" s="188">
        <f>ROUND(E643*H643,2)</f>
        <v>0</v>
      </c>
      <c r="J643" s="187"/>
      <c r="K643" s="188">
        <f>ROUND(E643*J643,2)</f>
        <v>0</v>
      </c>
      <c r="L643" s="188">
        <v>21</v>
      </c>
      <c r="M643" s="188">
        <f>G643*(1+L643/100)</f>
        <v>0</v>
      </c>
      <c r="N643" s="186">
        <v>4.0000000000000002E-4</v>
      </c>
      <c r="O643" s="186">
        <f>ROUND(E643*N643,2)</f>
        <v>0</v>
      </c>
      <c r="P643" s="186">
        <v>0</v>
      </c>
      <c r="Q643" s="186">
        <f>ROUND(E643*P643,2)</f>
        <v>0</v>
      </c>
      <c r="R643" s="188" t="s">
        <v>606</v>
      </c>
      <c r="S643" s="188" t="s">
        <v>153</v>
      </c>
      <c r="T643" s="189" t="s">
        <v>153</v>
      </c>
      <c r="U643" s="161">
        <v>0.45</v>
      </c>
      <c r="V643" s="161">
        <f>ROUND(E643*U643,2)</f>
        <v>2.7</v>
      </c>
      <c r="W643" s="161"/>
      <c r="X643" s="161" t="s">
        <v>154</v>
      </c>
      <c r="Y643" s="151"/>
      <c r="Z643" s="151"/>
      <c r="AA643" s="151"/>
      <c r="AB643" s="151"/>
      <c r="AC643" s="151"/>
      <c r="AD643" s="151"/>
      <c r="AE643" s="151"/>
      <c r="AF643" s="151"/>
      <c r="AG643" s="151" t="s">
        <v>155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ht="22.5" outlineLevel="1" x14ac:dyDescent="0.2">
      <c r="A644" s="176">
        <v>104</v>
      </c>
      <c r="B644" s="177" t="s">
        <v>631</v>
      </c>
      <c r="C644" s="192" t="s">
        <v>632</v>
      </c>
      <c r="D644" s="178" t="s">
        <v>300</v>
      </c>
      <c r="E644" s="179">
        <v>15.15</v>
      </c>
      <c r="F644" s="180"/>
      <c r="G644" s="181">
        <f>ROUND(E644*F644,2)</f>
        <v>0</v>
      </c>
      <c r="H644" s="180"/>
      <c r="I644" s="181">
        <f>ROUND(E644*H644,2)</f>
        <v>0</v>
      </c>
      <c r="J644" s="180"/>
      <c r="K644" s="181">
        <f>ROUND(E644*J644,2)</f>
        <v>0</v>
      </c>
      <c r="L644" s="181">
        <v>21</v>
      </c>
      <c r="M644" s="181">
        <f>G644*(1+L644/100)</f>
        <v>0</v>
      </c>
      <c r="N644" s="179">
        <v>7.2500000000000004E-3</v>
      </c>
      <c r="O644" s="179">
        <f>ROUND(E644*N644,2)</f>
        <v>0.11</v>
      </c>
      <c r="P644" s="179">
        <v>0</v>
      </c>
      <c r="Q644" s="179">
        <f>ROUND(E644*P644,2)</f>
        <v>0</v>
      </c>
      <c r="R644" s="181" t="s">
        <v>606</v>
      </c>
      <c r="S644" s="181" t="s">
        <v>153</v>
      </c>
      <c r="T644" s="182" t="s">
        <v>153</v>
      </c>
      <c r="U644" s="161">
        <v>0.27600000000000002</v>
      </c>
      <c r="V644" s="161">
        <f>ROUND(E644*U644,2)</f>
        <v>4.18</v>
      </c>
      <c r="W644" s="161"/>
      <c r="X644" s="161" t="s">
        <v>154</v>
      </c>
      <c r="Y644" s="151"/>
      <c r="Z644" s="151"/>
      <c r="AA644" s="151"/>
      <c r="AB644" s="151"/>
      <c r="AC644" s="151"/>
      <c r="AD644" s="151"/>
      <c r="AE644" s="151"/>
      <c r="AF644" s="151"/>
      <c r="AG644" s="151" t="s">
        <v>155</v>
      </c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 x14ac:dyDescent="0.2">
      <c r="A645" s="158"/>
      <c r="B645" s="159"/>
      <c r="C645" s="358" t="s">
        <v>633</v>
      </c>
      <c r="D645" s="359"/>
      <c r="E645" s="359"/>
      <c r="F645" s="359"/>
      <c r="G645" s="359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213</v>
      </c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ht="22.5" outlineLevel="1" x14ac:dyDescent="0.2">
      <c r="A646" s="176">
        <v>105</v>
      </c>
      <c r="B646" s="177" t="s">
        <v>634</v>
      </c>
      <c r="C646" s="192" t="s">
        <v>635</v>
      </c>
      <c r="D646" s="178" t="s">
        <v>230</v>
      </c>
      <c r="E646" s="179">
        <v>4</v>
      </c>
      <c r="F646" s="180"/>
      <c r="G646" s="181">
        <f>ROUND(E646*F646,2)</f>
        <v>0</v>
      </c>
      <c r="H646" s="180"/>
      <c r="I646" s="181">
        <f>ROUND(E646*H646,2)</f>
        <v>0</v>
      </c>
      <c r="J646" s="180"/>
      <c r="K646" s="181">
        <f>ROUND(E646*J646,2)</f>
        <v>0</v>
      </c>
      <c r="L646" s="181">
        <v>21</v>
      </c>
      <c r="M646" s="181">
        <f>G646*(1+L646/100)</f>
        <v>0</v>
      </c>
      <c r="N646" s="179">
        <v>0</v>
      </c>
      <c r="O646" s="179">
        <f>ROUND(E646*N646,2)</f>
        <v>0</v>
      </c>
      <c r="P646" s="179">
        <v>0</v>
      </c>
      <c r="Q646" s="179">
        <f>ROUND(E646*P646,2)</f>
        <v>0</v>
      </c>
      <c r="R646" s="181" t="s">
        <v>606</v>
      </c>
      <c r="S646" s="181" t="s">
        <v>153</v>
      </c>
      <c r="T646" s="182" t="s">
        <v>153</v>
      </c>
      <c r="U646" s="161">
        <v>1.1499999999999999</v>
      </c>
      <c r="V646" s="161">
        <f>ROUND(E646*U646,2)</f>
        <v>4.5999999999999996</v>
      </c>
      <c r="W646" s="161"/>
      <c r="X646" s="161" t="s">
        <v>154</v>
      </c>
      <c r="Y646" s="151"/>
      <c r="Z646" s="151"/>
      <c r="AA646" s="151"/>
      <c r="AB646" s="151"/>
      <c r="AC646" s="151"/>
      <c r="AD646" s="151"/>
      <c r="AE646" s="151"/>
      <c r="AF646" s="151"/>
      <c r="AG646" s="151" t="s">
        <v>155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 x14ac:dyDescent="0.2">
      <c r="A647" s="158"/>
      <c r="B647" s="159"/>
      <c r="C647" s="358" t="s">
        <v>636</v>
      </c>
      <c r="D647" s="359"/>
      <c r="E647" s="359"/>
      <c r="F647" s="359"/>
      <c r="G647" s="359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213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ht="22.5" outlineLevel="1" x14ac:dyDescent="0.2">
      <c r="A648" s="176">
        <v>106</v>
      </c>
      <c r="B648" s="177" t="s">
        <v>637</v>
      </c>
      <c r="C648" s="192" t="s">
        <v>638</v>
      </c>
      <c r="D648" s="178" t="s">
        <v>230</v>
      </c>
      <c r="E648" s="179">
        <v>1</v>
      </c>
      <c r="F648" s="180"/>
      <c r="G648" s="181">
        <f>ROUND(E648*F648,2)</f>
        <v>0</v>
      </c>
      <c r="H648" s="180"/>
      <c r="I648" s="181">
        <f>ROUND(E648*H648,2)</f>
        <v>0</v>
      </c>
      <c r="J648" s="180"/>
      <c r="K648" s="181">
        <f>ROUND(E648*J648,2)</f>
        <v>0</v>
      </c>
      <c r="L648" s="181">
        <v>21</v>
      </c>
      <c r="M648" s="181">
        <f>G648*(1+L648/100)</f>
        <v>0</v>
      </c>
      <c r="N648" s="179">
        <v>8.5100000000000002E-3</v>
      </c>
      <c r="O648" s="179">
        <f>ROUND(E648*N648,2)</f>
        <v>0.01</v>
      </c>
      <c r="P648" s="179">
        <v>0</v>
      </c>
      <c r="Q648" s="179">
        <f>ROUND(E648*P648,2)</f>
        <v>0</v>
      </c>
      <c r="R648" s="181" t="s">
        <v>606</v>
      </c>
      <c r="S648" s="181" t="s">
        <v>153</v>
      </c>
      <c r="T648" s="182" t="s">
        <v>153</v>
      </c>
      <c r="U648" s="161">
        <v>1.4524999999999999</v>
      </c>
      <c r="V648" s="161">
        <f>ROUND(E648*U648,2)</f>
        <v>1.45</v>
      </c>
      <c r="W648" s="161"/>
      <c r="X648" s="161" t="s">
        <v>154</v>
      </c>
      <c r="Y648" s="151"/>
      <c r="Z648" s="151"/>
      <c r="AA648" s="151"/>
      <c r="AB648" s="151"/>
      <c r="AC648" s="151"/>
      <c r="AD648" s="151"/>
      <c r="AE648" s="151"/>
      <c r="AF648" s="151"/>
      <c r="AG648" s="151" t="s">
        <v>155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">
      <c r="A649" s="158"/>
      <c r="B649" s="159"/>
      <c r="C649" s="358" t="s">
        <v>613</v>
      </c>
      <c r="D649" s="359"/>
      <c r="E649" s="359"/>
      <c r="F649" s="359"/>
      <c r="G649" s="359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213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76">
        <v>107</v>
      </c>
      <c r="B650" s="177" t="s">
        <v>639</v>
      </c>
      <c r="C650" s="192" t="s">
        <v>640</v>
      </c>
      <c r="D650" s="178" t="s">
        <v>191</v>
      </c>
      <c r="E650" s="179">
        <v>257.08260000000001</v>
      </c>
      <c r="F650" s="180"/>
      <c r="G650" s="181">
        <f>ROUND(E650*F650,2)</f>
        <v>0</v>
      </c>
      <c r="H650" s="180"/>
      <c r="I650" s="181">
        <f>ROUND(E650*H650,2)</f>
        <v>0</v>
      </c>
      <c r="J650" s="180"/>
      <c r="K650" s="181">
        <f>ROUND(E650*J650,2)</f>
        <v>0</v>
      </c>
      <c r="L650" s="181">
        <v>21</v>
      </c>
      <c r="M650" s="181">
        <f>G650*(1+L650/100)</f>
        <v>0</v>
      </c>
      <c r="N650" s="179">
        <v>9.0000000000000006E-5</v>
      </c>
      <c r="O650" s="179">
        <f>ROUND(E650*N650,2)</f>
        <v>0.02</v>
      </c>
      <c r="P650" s="179">
        <v>0</v>
      </c>
      <c r="Q650" s="179">
        <f>ROUND(E650*P650,2)</f>
        <v>0</v>
      </c>
      <c r="R650" s="181" t="s">
        <v>606</v>
      </c>
      <c r="S650" s="181" t="s">
        <v>153</v>
      </c>
      <c r="T650" s="182" t="s">
        <v>153</v>
      </c>
      <c r="U650" s="161">
        <v>7.0000000000000007E-2</v>
      </c>
      <c r="V650" s="161">
        <f>ROUND(E650*U650,2)</f>
        <v>18</v>
      </c>
      <c r="W650" s="161"/>
      <c r="X650" s="161" t="s">
        <v>154</v>
      </c>
      <c r="Y650" s="151"/>
      <c r="Z650" s="151"/>
      <c r="AA650" s="151"/>
      <c r="AB650" s="151"/>
      <c r="AC650" s="151"/>
      <c r="AD650" s="151"/>
      <c r="AE650" s="151"/>
      <c r="AF650" s="151"/>
      <c r="AG650" s="151" t="s">
        <v>155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 x14ac:dyDescent="0.2">
      <c r="A651" s="158"/>
      <c r="B651" s="159"/>
      <c r="C651" s="193" t="s">
        <v>567</v>
      </c>
      <c r="D651" s="162"/>
      <c r="E651" s="163">
        <v>205.79759999999999</v>
      </c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159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">
      <c r="A652" s="158"/>
      <c r="B652" s="159"/>
      <c r="C652" s="193" t="s">
        <v>522</v>
      </c>
      <c r="D652" s="162"/>
      <c r="E652" s="163">
        <v>51.284999999999997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159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ht="22.5" outlineLevel="1" x14ac:dyDescent="0.2">
      <c r="A653" s="176">
        <v>108</v>
      </c>
      <c r="B653" s="177" t="s">
        <v>641</v>
      </c>
      <c r="C653" s="192" t="s">
        <v>642</v>
      </c>
      <c r="D653" s="178" t="s">
        <v>300</v>
      </c>
      <c r="E653" s="179">
        <v>12.2</v>
      </c>
      <c r="F653" s="180"/>
      <c r="G653" s="181">
        <f>ROUND(E653*F653,2)</f>
        <v>0</v>
      </c>
      <c r="H653" s="180"/>
      <c r="I653" s="181">
        <f>ROUND(E653*H653,2)</f>
        <v>0</v>
      </c>
      <c r="J653" s="180"/>
      <c r="K653" s="181">
        <f>ROUND(E653*J653,2)</f>
        <v>0</v>
      </c>
      <c r="L653" s="181">
        <v>21</v>
      </c>
      <c r="M653" s="181">
        <f>G653*(1+L653/100)</f>
        <v>0</v>
      </c>
      <c r="N653" s="179">
        <v>1.5900000000000001E-3</v>
      </c>
      <c r="O653" s="179">
        <f>ROUND(E653*N653,2)</f>
        <v>0.02</v>
      </c>
      <c r="P653" s="179">
        <v>0</v>
      </c>
      <c r="Q653" s="179">
        <f>ROUND(E653*P653,2)</f>
        <v>0</v>
      </c>
      <c r="R653" s="181" t="s">
        <v>606</v>
      </c>
      <c r="S653" s="181" t="s">
        <v>153</v>
      </c>
      <c r="T653" s="182" t="s">
        <v>153</v>
      </c>
      <c r="U653" s="161">
        <v>0.75256000000000001</v>
      </c>
      <c r="V653" s="161">
        <f>ROUND(E653*U653,2)</f>
        <v>9.18</v>
      </c>
      <c r="W653" s="161"/>
      <c r="X653" s="161" t="s">
        <v>154</v>
      </c>
      <c r="Y653" s="151"/>
      <c r="Z653" s="151"/>
      <c r="AA653" s="151"/>
      <c r="AB653" s="151"/>
      <c r="AC653" s="151"/>
      <c r="AD653" s="151"/>
      <c r="AE653" s="151"/>
      <c r="AF653" s="151"/>
      <c r="AG653" s="151" t="s">
        <v>155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 x14ac:dyDescent="0.2">
      <c r="A654" s="158"/>
      <c r="B654" s="159"/>
      <c r="C654" s="360" t="s">
        <v>643</v>
      </c>
      <c r="D654" s="361"/>
      <c r="E654" s="361"/>
      <c r="F654" s="361"/>
      <c r="G654" s="36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157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 x14ac:dyDescent="0.2">
      <c r="A655" s="158"/>
      <c r="B655" s="159"/>
      <c r="C655" s="193" t="s">
        <v>644</v>
      </c>
      <c r="D655" s="162"/>
      <c r="E655" s="163">
        <v>2</v>
      </c>
      <c r="F655" s="161"/>
      <c r="G655" s="16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159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 x14ac:dyDescent="0.2">
      <c r="A656" s="158"/>
      <c r="B656" s="159"/>
      <c r="C656" s="193" t="s">
        <v>645</v>
      </c>
      <c r="D656" s="162"/>
      <c r="E656" s="163">
        <v>2.4</v>
      </c>
      <c r="F656" s="161"/>
      <c r="G656" s="16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159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 x14ac:dyDescent="0.2">
      <c r="A657" s="158"/>
      <c r="B657" s="159"/>
      <c r="C657" s="193" t="s">
        <v>646</v>
      </c>
      <c r="D657" s="162"/>
      <c r="E657" s="163">
        <v>1.8</v>
      </c>
      <c r="F657" s="161"/>
      <c r="G657" s="16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159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">
      <c r="A658" s="158"/>
      <c r="B658" s="159"/>
      <c r="C658" s="193" t="s">
        <v>647</v>
      </c>
      <c r="D658" s="162"/>
      <c r="E658" s="163">
        <v>2</v>
      </c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159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 x14ac:dyDescent="0.2">
      <c r="A659" s="158"/>
      <c r="B659" s="159"/>
      <c r="C659" s="193" t="s">
        <v>648</v>
      </c>
      <c r="D659" s="162"/>
      <c r="E659" s="163">
        <v>3.4</v>
      </c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159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 x14ac:dyDescent="0.2">
      <c r="A660" s="158"/>
      <c r="B660" s="159"/>
      <c r="C660" s="193" t="s">
        <v>649</v>
      </c>
      <c r="D660" s="162"/>
      <c r="E660" s="163">
        <v>0.6</v>
      </c>
      <c r="F660" s="161"/>
      <c r="G660" s="16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159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">
      <c r="A661" s="176">
        <v>109</v>
      </c>
      <c r="B661" s="177" t="s">
        <v>650</v>
      </c>
      <c r="C661" s="192" t="s">
        <v>651</v>
      </c>
      <c r="D661" s="178" t="s">
        <v>216</v>
      </c>
      <c r="E661" s="179">
        <v>2.13042</v>
      </c>
      <c r="F661" s="180"/>
      <c r="G661" s="181">
        <f>ROUND(E661*F661,2)</f>
        <v>0</v>
      </c>
      <c r="H661" s="180"/>
      <c r="I661" s="181">
        <f>ROUND(E661*H661,2)</f>
        <v>0</v>
      </c>
      <c r="J661" s="180"/>
      <c r="K661" s="181">
        <f>ROUND(E661*J661,2)</f>
        <v>0</v>
      </c>
      <c r="L661" s="181">
        <v>21</v>
      </c>
      <c r="M661" s="181">
        <f>G661*(1+L661/100)</f>
        <v>0</v>
      </c>
      <c r="N661" s="179">
        <v>0</v>
      </c>
      <c r="O661" s="179">
        <f>ROUND(E661*N661,2)</f>
        <v>0</v>
      </c>
      <c r="P661" s="179">
        <v>0</v>
      </c>
      <c r="Q661" s="179">
        <f>ROUND(E661*P661,2)</f>
        <v>0</v>
      </c>
      <c r="R661" s="181" t="s">
        <v>606</v>
      </c>
      <c r="S661" s="181" t="s">
        <v>153</v>
      </c>
      <c r="T661" s="182" t="s">
        <v>153</v>
      </c>
      <c r="U661" s="161">
        <v>4.82</v>
      </c>
      <c r="V661" s="161">
        <f>ROUND(E661*U661,2)</f>
        <v>10.27</v>
      </c>
      <c r="W661" s="161"/>
      <c r="X661" s="161" t="s">
        <v>367</v>
      </c>
      <c r="Y661" s="151"/>
      <c r="Z661" s="151"/>
      <c r="AA661" s="151"/>
      <c r="AB661" s="151"/>
      <c r="AC661" s="151"/>
      <c r="AD661" s="151"/>
      <c r="AE661" s="151"/>
      <c r="AF661" s="151"/>
      <c r="AG661" s="151" t="s">
        <v>368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 x14ac:dyDescent="0.2">
      <c r="A662" s="158"/>
      <c r="B662" s="159"/>
      <c r="C662" s="360" t="s">
        <v>447</v>
      </c>
      <c r="D662" s="361"/>
      <c r="E662" s="361"/>
      <c r="F662" s="361"/>
      <c r="G662" s="3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157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x14ac:dyDescent="0.2">
      <c r="A663" s="169" t="s">
        <v>147</v>
      </c>
      <c r="B663" s="170" t="s">
        <v>106</v>
      </c>
      <c r="C663" s="191" t="s">
        <v>107</v>
      </c>
      <c r="D663" s="171"/>
      <c r="E663" s="172"/>
      <c r="F663" s="173"/>
      <c r="G663" s="173">
        <f>SUMIF(AG664:AG785,"&lt;&gt;NOR",G664:G785)</f>
        <v>0</v>
      </c>
      <c r="H663" s="173"/>
      <c r="I663" s="173">
        <f>SUM(I664:I785)</f>
        <v>0</v>
      </c>
      <c r="J663" s="173"/>
      <c r="K663" s="173">
        <f>SUM(K664:K785)</f>
        <v>0</v>
      </c>
      <c r="L663" s="173"/>
      <c r="M663" s="173">
        <f>SUM(M664:M785)</f>
        <v>0</v>
      </c>
      <c r="N663" s="172"/>
      <c r="O663" s="172">
        <f>SUM(O664:O785)</f>
        <v>5.2200000000000006</v>
      </c>
      <c r="P663" s="172"/>
      <c r="Q663" s="172">
        <f>SUM(Q664:Q785)</f>
        <v>0</v>
      </c>
      <c r="R663" s="173"/>
      <c r="S663" s="173"/>
      <c r="T663" s="174"/>
      <c r="U663" s="168"/>
      <c r="V663" s="168">
        <f>SUM(V664:V785)</f>
        <v>288.84000000000003</v>
      </c>
      <c r="W663" s="168"/>
      <c r="X663" s="168"/>
      <c r="AG663" t="s">
        <v>148</v>
      </c>
    </row>
    <row r="664" spans="1:60" ht="22.5" outlineLevel="1" x14ac:dyDescent="0.2">
      <c r="A664" s="176">
        <v>110</v>
      </c>
      <c r="B664" s="177" t="s">
        <v>652</v>
      </c>
      <c r="C664" s="192" t="s">
        <v>653</v>
      </c>
      <c r="D664" s="178" t="s">
        <v>191</v>
      </c>
      <c r="E664" s="179">
        <v>35.49</v>
      </c>
      <c r="F664" s="180"/>
      <c r="G664" s="181">
        <f>ROUND(E664*F664,2)</f>
        <v>0</v>
      </c>
      <c r="H664" s="180"/>
      <c r="I664" s="181">
        <f>ROUND(E664*H664,2)</f>
        <v>0</v>
      </c>
      <c r="J664" s="180"/>
      <c r="K664" s="181">
        <f>ROUND(E664*J664,2)</f>
        <v>0</v>
      </c>
      <c r="L664" s="181">
        <v>21</v>
      </c>
      <c r="M664" s="181">
        <f>G664*(1+L664/100)</f>
        <v>0</v>
      </c>
      <c r="N664" s="179">
        <v>0</v>
      </c>
      <c r="O664" s="179">
        <f>ROUND(E664*N664,2)</f>
        <v>0</v>
      </c>
      <c r="P664" s="179">
        <v>0</v>
      </c>
      <c r="Q664" s="179">
        <f>ROUND(E664*P664,2)</f>
        <v>0</v>
      </c>
      <c r="R664" s="181" t="s">
        <v>453</v>
      </c>
      <c r="S664" s="181" t="s">
        <v>153</v>
      </c>
      <c r="T664" s="182" t="s">
        <v>153</v>
      </c>
      <c r="U664" s="161">
        <v>0.188</v>
      </c>
      <c r="V664" s="161">
        <f>ROUND(E664*U664,2)</f>
        <v>6.67</v>
      </c>
      <c r="W664" s="161"/>
      <c r="X664" s="161" t="s">
        <v>154</v>
      </c>
      <c r="Y664" s="151"/>
      <c r="Z664" s="151"/>
      <c r="AA664" s="151"/>
      <c r="AB664" s="151"/>
      <c r="AC664" s="151"/>
      <c r="AD664" s="151"/>
      <c r="AE664" s="151"/>
      <c r="AF664" s="151"/>
      <c r="AG664" s="151" t="s">
        <v>155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 x14ac:dyDescent="0.2">
      <c r="A665" s="158"/>
      <c r="B665" s="159"/>
      <c r="C665" s="193" t="s">
        <v>654</v>
      </c>
      <c r="D665" s="162"/>
      <c r="E665" s="163">
        <v>35.49</v>
      </c>
      <c r="F665" s="161"/>
      <c r="G665" s="161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159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ht="22.5" outlineLevel="1" x14ac:dyDescent="0.2">
      <c r="A666" s="176">
        <v>111</v>
      </c>
      <c r="B666" s="177" t="s">
        <v>655</v>
      </c>
      <c r="C666" s="192" t="s">
        <v>656</v>
      </c>
      <c r="D666" s="178" t="s">
        <v>300</v>
      </c>
      <c r="E666" s="179">
        <v>302.39999999999998</v>
      </c>
      <c r="F666" s="180"/>
      <c r="G666" s="181">
        <f>ROUND(E666*F666,2)</f>
        <v>0</v>
      </c>
      <c r="H666" s="180"/>
      <c r="I666" s="181">
        <f>ROUND(E666*H666,2)</f>
        <v>0</v>
      </c>
      <c r="J666" s="180"/>
      <c r="K666" s="181">
        <f>ROUND(E666*J666,2)</f>
        <v>0</v>
      </c>
      <c r="L666" s="181">
        <v>21</v>
      </c>
      <c r="M666" s="181">
        <f>G666*(1+L666/100)</f>
        <v>0</v>
      </c>
      <c r="N666" s="179">
        <v>1.8000000000000001E-4</v>
      </c>
      <c r="O666" s="179">
        <f>ROUND(E666*N666,2)</f>
        <v>0.05</v>
      </c>
      <c r="P666" s="179">
        <v>0</v>
      </c>
      <c r="Q666" s="179">
        <f>ROUND(E666*P666,2)</f>
        <v>0</v>
      </c>
      <c r="R666" s="181" t="s">
        <v>657</v>
      </c>
      <c r="S666" s="181" t="s">
        <v>153</v>
      </c>
      <c r="T666" s="182" t="s">
        <v>153</v>
      </c>
      <c r="U666" s="161">
        <v>0.17249999999999999</v>
      </c>
      <c r="V666" s="161">
        <f>ROUND(E666*U666,2)</f>
        <v>52.16</v>
      </c>
      <c r="W666" s="161"/>
      <c r="X666" s="161" t="s">
        <v>154</v>
      </c>
      <c r="Y666" s="151"/>
      <c r="Z666" s="151"/>
      <c r="AA666" s="151"/>
      <c r="AB666" s="151"/>
      <c r="AC666" s="151"/>
      <c r="AD666" s="151"/>
      <c r="AE666" s="151"/>
      <c r="AF666" s="151"/>
      <c r="AG666" s="151" t="s">
        <v>155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 x14ac:dyDescent="0.2">
      <c r="A667" s="158"/>
      <c r="B667" s="159"/>
      <c r="C667" s="193" t="s">
        <v>408</v>
      </c>
      <c r="D667" s="162"/>
      <c r="E667" s="163"/>
      <c r="F667" s="161"/>
      <c r="G667" s="161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159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 x14ac:dyDescent="0.2">
      <c r="A668" s="158"/>
      <c r="B668" s="159"/>
      <c r="C668" s="195" t="s">
        <v>174</v>
      </c>
      <c r="D668" s="166"/>
      <c r="E668" s="167"/>
      <c r="F668" s="161"/>
      <c r="G668" s="161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159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 x14ac:dyDescent="0.2">
      <c r="A669" s="158"/>
      <c r="B669" s="159"/>
      <c r="C669" s="196" t="s">
        <v>590</v>
      </c>
      <c r="D669" s="166"/>
      <c r="E669" s="167">
        <v>80.599999999999994</v>
      </c>
      <c r="F669" s="161"/>
      <c r="G669" s="16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159</v>
      </c>
      <c r="AH669" s="151">
        <v>2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 x14ac:dyDescent="0.2">
      <c r="A670" s="158"/>
      <c r="B670" s="159"/>
      <c r="C670" s="196" t="s">
        <v>591</v>
      </c>
      <c r="D670" s="166"/>
      <c r="E670" s="167">
        <v>70.599999999999994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159</v>
      </c>
      <c r="AH670" s="151">
        <v>2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 x14ac:dyDescent="0.2">
      <c r="A671" s="158"/>
      <c r="B671" s="159"/>
      <c r="C671" s="195" t="s">
        <v>185</v>
      </c>
      <c r="D671" s="166"/>
      <c r="E671" s="167"/>
      <c r="F671" s="161"/>
      <c r="G671" s="16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159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 x14ac:dyDescent="0.2">
      <c r="A672" s="158"/>
      <c r="B672" s="159"/>
      <c r="C672" s="193" t="s">
        <v>658</v>
      </c>
      <c r="D672" s="162"/>
      <c r="E672" s="163">
        <v>302.39999999999998</v>
      </c>
      <c r="F672" s="161"/>
      <c r="G672" s="16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159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 x14ac:dyDescent="0.2">
      <c r="A673" s="176">
        <v>112</v>
      </c>
      <c r="B673" s="177" t="s">
        <v>659</v>
      </c>
      <c r="C673" s="192" t="s">
        <v>660</v>
      </c>
      <c r="D673" s="178" t="s">
        <v>191</v>
      </c>
      <c r="E673" s="179">
        <v>35.49</v>
      </c>
      <c r="F673" s="180"/>
      <c r="G673" s="181">
        <f>ROUND(E673*F673,2)</f>
        <v>0</v>
      </c>
      <c r="H673" s="180"/>
      <c r="I673" s="181">
        <f>ROUND(E673*H673,2)</f>
        <v>0</v>
      </c>
      <c r="J673" s="180"/>
      <c r="K673" s="181">
        <f>ROUND(E673*J673,2)</f>
        <v>0</v>
      </c>
      <c r="L673" s="181">
        <v>21</v>
      </c>
      <c r="M673" s="181">
        <f>G673*(1+L673/100)</f>
        <v>0</v>
      </c>
      <c r="N673" s="179">
        <v>2.5000000000000001E-4</v>
      </c>
      <c r="O673" s="179">
        <f>ROUND(E673*N673,2)</f>
        <v>0.01</v>
      </c>
      <c r="P673" s="179">
        <v>0</v>
      </c>
      <c r="Q673" s="179">
        <f>ROUND(E673*P673,2)</f>
        <v>0</v>
      </c>
      <c r="R673" s="181" t="s">
        <v>657</v>
      </c>
      <c r="S673" s="181" t="s">
        <v>153</v>
      </c>
      <c r="T673" s="182" t="s">
        <v>153</v>
      </c>
      <c r="U673" s="161">
        <v>1.32</v>
      </c>
      <c r="V673" s="161">
        <f>ROUND(E673*U673,2)</f>
        <v>46.85</v>
      </c>
      <c r="W673" s="161"/>
      <c r="X673" s="161" t="s">
        <v>154</v>
      </c>
      <c r="Y673" s="151"/>
      <c r="Z673" s="151"/>
      <c r="AA673" s="151"/>
      <c r="AB673" s="151"/>
      <c r="AC673" s="151"/>
      <c r="AD673" s="151"/>
      <c r="AE673" s="151"/>
      <c r="AF673" s="151"/>
      <c r="AG673" s="151" t="s">
        <v>155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ht="22.5" outlineLevel="1" x14ac:dyDescent="0.2">
      <c r="A674" s="158"/>
      <c r="B674" s="159"/>
      <c r="C674" s="358" t="s">
        <v>661</v>
      </c>
      <c r="D674" s="359"/>
      <c r="E674" s="359"/>
      <c r="F674" s="359"/>
      <c r="G674" s="359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213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90" t="str">
        <f>C674</f>
        <v>včetně položení podkladního roštu do štěrkového lože, nebo na rovný pevný povrch, položení palubek a upevnění nerezovými šrouby skrytým spojem. Bez povrchové úpravy nátěrem.</v>
      </c>
      <c r="BB674" s="151"/>
      <c r="BC674" s="151"/>
      <c r="BD674" s="151"/>
      <c r="BE674" s="151"/>
      <c r="BF674" s="151"/>
      <c r="BG674" s="151"/>
      <c r="BH674" s="151"/>
    </row>
    <row r="675" spans="1:60" outlineLevel="1" x14ac:dyDescent="0.2">
      <c r="A675" s="158"/>
      <c r="B675" s="159"/>
      <c r="C675" s="193" t="s">
        <v>654</v>
      </c>
      <c r="D675" s="162"/>
      <c r="E675" s="163">
        <v>35.49</v>
      </c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159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 x14ac:dyDescent="0.2">
      <c r="A676" s="176">
        <v>113</v>
      </c>
      <c r="B676" s="177" t="s">
        <v>662</v>
      </c>
      <c r="C676" s="192" t="s">
        <v>663</v>
      </c>
      <c r="D676" s="178" t="s">
        <v>664</v>
      </c>
      <c r="E676" s="179">
        <v>24</v>
      </c>
      <c r="F676" s="180"/>
      <c r="G676" s="181">
        <f>ROUND(E676*F676,2)</f>
        <v>0</v>
      </c>
      <c r="H676" s="180"/>
      <c r="I676" s="181">
        <f>ROUND(E676*H676,2)</f>
        <v>0</v>
      </c>
      <c r="J676" s="180"/>
      <c r="K676" s="181">
        <f>ROUND(E676*J676,2)</f>
        <v>0</v>
      </c>
      <c r="L676" s="181">
        <v>21</v>
      </c>
      <c r="M676" s="181">
        <f>G676*(1+L676/100)</f>
        <v>0</v>
      </c>
      <c r="N676" s="179">
        <v>2.513E-2</v>
      </c>
      <c r="O676" s="179">
        <f>ROUND(E676*N676,2)</f>
        <v>0.6</v>
      </c>
      <c r="P676" s="179">
        <v>0</v>
      </c>
      <c r="Q676" s="179">
        <f>ROUND(E676*P676,2)</f>
        <v>0</v>
      </c>
      <c r="R676" s="181"/>
      <c r="S676" s="181" t="s">
        <v>255</v>
      </c>
      <c r="T676" s="182" t="s">
        <v>256</v>
      </c>
      <c r="U676" s="161">
        <v>0</v>
      </c>
      <c r="V676" s="161">
        <f>ROUND(E676*U676,2)</f>
        <v>0</v>
      </c>
      <c r="W676" s="161"/>
      <c r="X676" s="161" t="s">
        <v>154</v>
      </c>
      <c r="Y676" s="151"/>
      <c r="Z676" s="151"/>
      <c r="AA676" s="151"/>
      <c r="AB676" s="151"/>
      <c r="AC676" s="151"/>
      <c r="AD676" s="151"/>
      <c r="AE676" s="151"/>
      <c r="AF676" s="151"/>
      <c r="AG676" s="151" t="s">
        <v>155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 x14ac:dyDescent="0.2">
      <c r="A677" s="158"/>
      <c r="B677" s="159"/>
      <c r="C677" s="193" t="s">
        <v>665</v>
      </c>
      <c r="D677" s="162"/>
      <c r="E677" s="163">
        <v>24</v>
      </c>
      <c r="F677" s="161"/>
      <c r="G677" s="161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  <c r="R677" s="161"/>
      <c r="S677" s="161"/>
      <c r="T677" s="161"/>
      <c r="U677" s="161"/>
      <c r="V677" s="161"/>
      <c r="W677" s="161"/>
      <c r="X677" s="16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159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 x14ac:dyDescent="0.2">
      <c r="A678" s="183">
        <v>114</v>
      </c>
      <c r="B678" s="184" t="s">
        <v>666</v>
      </c>
      <c r="C678" s="197" t="s">
        <v>667</v>
      </c>
      <c r="D678" s="185" t="s">
        <v>249</v>
      </c>
      <c r="E678" s="186">
        <v>1</v>
      </c>
      <c r="F678" s="187"/>
      <c r="G678" s="188">
        <f>ROUND(E678*F678,2)</f>
        <v>0</v>
      </c>
      <c r="H678" s="187"/>
      <c r="I678" s="188">
        <f>ROUND(E678*H678,2)</f>
        <v>0</v>
      </c>
      <c r="J678" s="187"/>
      <c r="K678" s="188">
        <f>ROUND(E678*J678,2)</f>
        <v>0</v>
      </c>
      <c r="L678" s="188">
        <v>21</v>
      </c>
      <c r="M678" s="188">
        <f>G678*(1+L678/100)</f>
        <v>0</v>
      </c>
      <c r="N678" s="186">
        <v>1.3999999999999999E-4</v>
      </c>
      <c r="O678" s="186">
        <f>ROUND(E678*N678,2)</f>
        <v>0</v>
      </c>
      <c r="P678" s="186">
        <v>0</v>
      </c>
      <c r="Q678" s="186">
        <f>ROUND(E678*P678,2)</f>
        <v>0</v>
      </c>
      <c r="R678" s="188"/>
      <c r="S678" s="188" t="s">
        <v>255</v>
      </c>
      <c r="T678" s="189" t="s">
        <v>256</v>
      </c>
      <c r="U678" s="161">
        <v>0.42</v>
      </c>
      <c r="V678" s="161">
        <f>ROUND(E678*U678,2)</f>
        <v>0.42</v>
      </c>
      <c r="W678" s="161"/>
      <c r="X678" s="161" t="s">
        <v>154</v>
      </c>
      <c r="Y678" s="151"/>
      <c r="Z678" s="151"/>
      <c r="AA678" s="151"/>
      <c r="AB678" s="151"/>
      <c r="AC678" s="151"/>
      <c r="AD678" s="151"/>
      <c r="AE678" s="151"/>
      <c r="AF678" s="151"/>
      <c r="AG678" s="151" t="s">
        <v>155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 x14ac:dyDescent="0.2">
      <c r="A679" s="176">
        <v>115</v>
      </c>
      <c r="B679" s="177" t="s">
        <v>668</v>
      </c>
      <c r="C679" s="192" t="s">
        <v>669</v>
      </c>
      <c r="D679" s="178" t="s">
        <v>191</v>
      </c>
      <c r="E679" s="179">
        <v>151.19999999999999</v>
      </c>
      <c r="F679" s="180"/>
      <c r="G679" s="181">
        <f>ROUND(E679*F679,2)</f>
        <v>0</v>
      </c>
      <c r="H679" s="180"/>
      <c r="I679" s="181">
        <f>ROUND(E679*H679,2)</f>
        <v>0</v>
      </c>
      <c r="J679" s="180"/>
      <c r="K679" s="181">
        <f>ROUND(E679*J679,2)</f>
        <v>0</v>
      </c>
      <c r="L679" s="181">
        <v>21</v>
      </c>
      <c r="M679" s="181">
        <f>G679*(1+L679/100)</f>
        <v>0</v>
      </c>
      <c r="N679" s="179">
        <v>1.9000000000000001E-4</v>
      </c>
      <c r="O679" s="179">
        <f>ROUND(E679*N679,2)</f>
        <v>0.03</v>
      </c>
      <c r="P679" s="179">
        <v>0</v>
      </c>
      <c r="Q679" s="179">
        <f>ROUND(E679*P679,2)</f>
        <v>0</v>
      </c>
      <c r="R679" s="181"/>
      <c r="S679" s="181" t="s">
        <v>255</v>
      </c>
      <c r="T679" s="182" t="s">
        <v>256</v>
      </c>
      <c r="U679" s="161">
        <v>0.75</v>
      </c>
      <c r="V679" s="161">
        <f>ROUND(E679*U679,2)</f>
        <v>113.4</v>
      </c>
      <c r="W679" s="161"/>
      <c r="X679" s="161" t="s">
        <v>154</v>
      </c>
      <c r="Y679" s="151"/>
      <c r="Z679" s="151"/>
      <c r="AA679" s="151"/>
      <c r="AB679" s="151"/>
      <c r="AC679" s="151"/>
      <c r="AD679" s="151"/>
      <c r="AE679" s="151"/>
      <c r="AF679" s="151"/>
      <c r="AG679" s="151" t="s">
        <v>155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 x14ac:dyDescent="0.2">
      <c r="A680" s="158"/>
      <c r="B680" s="159"/>
      <c r="C680" s="358" t="s">
        <v>670</v>
      </c>
      <c r="D680" s="359"/>
      <c r="E680" s="359"/>
      <c r="F680" s="359"/>
      <c r="G680" s="359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213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 x14ac:dyDescent="0.2">
      <c r="A681" s="158"/>
      <c r="B681" s="159"/>
      <c r="C681" s="193" t="s">
        <v>671</v>
      </c>
      <c r="D681" s="162"/>
      <c r="E681" s="163"/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159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 x14ac:dyDescent="0.2">
      <c r="A682" s="158"/>
      <c r="B682" s="159"/>
      <c r="C682" s="193" t="s">
        <v>409</v>
      </c>
      <c r="D682" s="162"/>
      <c r="E682" s="163">
        <v>80.599999999999994</v>
      </c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159</v>
      </c>
      <c r="AH682" s="151">
        <v>0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 x14ac:dyDescent="0.2">
      <c r="A683" s="158"/>
      <c r="B683" s="159"/>
      <c r="C683" s="193" t="s">
        <v>410</v>
      </c>
      <c r="D683" s="162"/>
      <c r="E683" s="163">
        <v>70.599999999999994</v>
      </c>
      <c r="F683" s="161"/>
      <c r="G683" s="161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159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 x14ac:dyDescent="0.2">
      <c r="A684" s="176">
        <v>116</v>
      </c>
      <c r="B684" s="177" t="s">
        <v>672</v>
      </c>
      <c r="C684" s="192" t="s">
        <v>673</v>
      </c>
      <c r="D684" s="178" t="s">
        <v>230</v>
      </c>
      <c r="E684" s="179">
        <v>1</v>
      </c>
      <c r="F684" s="180"/>
      <c r="G684" s="181">
        <f>ROUND(E684*F684,2)</f>
        <v>0</v>
      </c>
      <c r="H684" s="180"/>
      <c r="I684" s="181">
        <f>ROUND(E684*H684,2)</f>
        <v>0</v>
      </c>
      <c r="J684" s="180"/>
      <c r="K684" s="181">
        <f>ROUND(E684*J684,2)</f>
        <v>0</v>
      </c>
      <c r="L684" s="181">
        <v>21</v>
      </c>
      <c r="M684" s="181">
        <f>G684*(1+L684/100)</f>
        <v>0</v>
      </c>
      <c r="N684" s="179">
        <v>8.9999999999999998E-4</v>
      </c>
      <c r="O684" s="179">
        <f>ROUND(E684*N684,2)</f>
        <v>0</v>
      </c>
      <c r="P684" s="179">
        <v>0</v>
      </c>
      <c r="Q684" s="179">
        <f>ROUND(E684*P684,2)</f>
        <v>0</v>
      </c>
      <c r="R684" s="181"/>
      <c r="S684" s="181" t="s">
        <v>255</v>
      </c>
      <c r="T684" s="182" t="s">
        <v>256</v>
      </c>
      <c r="U684" s="161">
        <v>2.29</v>
      </c>
      <c r="V684" s="161">
        <f>ROUND(E684*U684,2)</f>
        <v>2.29</v>
      </c>
      <c r="W684" s="161"/>
      <c r="X684" s="161" t="s">
        <v>154</v>
      </c>
      <c r="Y684" s="151"/>
      <c r="Z684" s="151"/>
      <c r="AA684" s="151"/>
      <c r="AB684" s="151"/>
      <c r="AC684" s="151"/>
      <c r="AD684" s="151"/>
      <c r="AE684" s="151"/>
      <c r="AF684" s="151"/>
      <c r="AG684" s="151" t="s">
        <v>155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">
      <c r="A685" s="158"/>
      <c r="B685" s="159"/>
      <c r="C685" s="193" t="s">
        <v>674</v>
      </c>
      <c r="D685" s="162"/>
      <c r="E685" s="163"/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159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 x14ac:dyDescent="0.2">
      <c r="A686" s="158"/>
      <c r="B686" s="159"/>
      <c r="C686" s="193" t="s">
        <v>675</v>
      </c>
      <c r="D686" s="162"/>
      <c r="E686" s="163"/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159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 x14ac:dyDescent="0.2">
      <c r="A687" s="158"/>
      <c r="B687" s="159"/>
      <c r="C687" s="193" t="s">
        <v>676</v>
      </c>
      <c r="D687" s="162"/>
      <c r="E687" s="163"/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159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 x14ac:dyDescent="0.2">
      <c r="A688" s="158"/>
      <c r="B688" s="159"/>
      <c r="C688" s="193" t="s">
        <v>677</v>
      </c>
      <c r="D688" s="162"/>
      <c r="E688" s="163">
        <v>1</v>
      </c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159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">
      <c r="A689" s="176">
        <v>117</v>
      </c>
      <c r="B689" s="177" t="s">
        <v>678</v>
      </c>
      <c r="C689" s="192" t="s">
        <v>679</v>
      </c>
      <c r="D689" s="178" t="s">
        <v>230</v>
      </c>
      <c r="E689" s="179">
        <v>1</v>
      </c>
      <c r="F689" s="180"/>
      <c r="G689" s="181">
        <f>ROUND(E689*F689,2)</f>
        <v>0</v>
      </c>
      <c r="H689" s="180"/>
      <c r="I689" s="181">
        <f>ROUND(E689*H689,2)</f>
        <v>0</v>
      </c>
      <c r="J689" s="180"/>
      <c r="K689" s="181">
        <f>ROUND(E689*J689,2)</f>
        <v>0</v>
      </c>
      <c r="L689" s="181">
        <v>21</v>
      </c>
      <c r="M689" s="181">
        <f>G689*(1+L689/100)</f>
        <v>0</v>
      </c>
      <c r="N689" s="179">
        <v>8.9999999999999998E-4</v>
      </c>
      <c r="O689" s="179">
        <f>ROUND(E689*N689,2)</f>
        <v>0</v>
      </c>
      <c r="P689" s="179">
        <v>0</v>
      </c>
      <c r="Q689" s="179">
        <f>ROUND(E689*P689,2)</f>
        <v>0</v>
      </c>
      <c r="R689" s="181"/>
      <c r="S689" s="181" t="s">
        <v>255</v>
      </c>
      <c r="T689" s="182" t="s">
        <v>256</v>
      </c>
      <c r="U689" s="161">
        <v>2.29</v>
      </c>
      <c r="V689" s="161">
        <f>ROUND(E689*U689,2)</f>
        <v>2.29</v>
      </c>
      <c r="W689" s="161"/>
      <c r="X689" s="161" t="s">
        <v>154</v>
      </c>
      <c r="Y689" s="151"/>
      <c r="Z689" s="151"/>
      <c r="AA689" s="151"/>
      <c r="AB689" s="151"/>
      <c r="AC689" s="151"/>
      <c r="AD689" s="151"/>
      <c r="AE689" s="151"/>
      <c r="AF689" s="151"/>
      <c r="AG689" s="151" t="s">
        <v>155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 x14ac:dyDescent="0.2">
      <c r="A690" s="158"/>
      <c r="B690" s="159"/>
      <c r="C690" s="193" t="s">
        <v>674</v>
      </c>
      <c r="D690" s="162"/>
      <c r="E690" s="163"/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159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58"/>
      <c r="B691" s="159"/>
      <c r="C691" s="193" t="s">
        <v>675</v>
      </c>
      <c r="D691" s="162"/>
      <c r="E691" s="163"/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159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58"/>
      <c r="B692" s="159"/>
      <c r="C692" s="193" t="s">
        <v>676</v>
      </c>
      <c r="D692" s="162"/>
      <c r="E692" s="163"/>
      <c r="F692" s="161"/>
      <c r="G692" s="161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159</v>
      </c>
      <c r="AH692" s="151">
        <v>0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 x14ac:dyDescent="0.2">
      <c r="A693" s="158"/>
      <c r="B693" s="159"/>
      <c r="C693" s="193" t="s">
        <v>680</v>
      </c>
      <c r="D693" s="162"/>
      <c r="E693" s="163">
        <v>1</v>
      </c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159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 x14ac:dyDescent="0.2">
      <c r="A694" s="176">
        <v>118</v>
      </c>
      <c r="B694" s="177" t="s">
        <v>681</v>
      </c>
      <c r="C694" s="192" t="s">
        <v>682</v>
      </c>
      <c r="D694" s="178" t="s">
        <v>230</v>
      </c>
      <c r="E694" s="179">
        <v>1</v>
      </c>
      <c r="F694" s="180"/>
      <c r="G694" s="181">
        <f>ROUND(E694*F694,2)</f>
        <v>0</v>
      </c>
      <c r="H694" s="180"/>
      <c r="I694" s="181">
        <f>ROUND(E694*H694,2)</f>
        <v>0</v>
      </c>
      <c r="J694" s="180"/>
      <c r="K694" s="181">
        <f>ROUND(E694*J694,2)</f>
        <v>0</v>
      </c>
      <c r="L694" s="181">
        <v>21</v>
      </c>
      <c r="M694" s="181">
        <f>G694*(1+L694/100)</f>
        <v>0</v>
      </c>
      <c r="N694" s="179">
        <v>8.9999999999999998E-4</v>
      </c>
      <c r="O694" s="179">
        <f>ROUND(E694*N694,2)</f>
        <v>0</v>
      </c>
      <c r="P694" s="179">
        <v>0</v>
      </c>
      <c r="Q694" s="179">
        <f>ROUND(E694*P694,2)</f>
        <v>0</v>
      </c>
      <c r="R694" s="181"/>
      <c r="S694" s="181" t="s">
        <v>255</v>
      </c>
      <c r="T694" s="182" t="s">
        <v>256</v>
      </c>
      <c r="U694" s="161">
        <v>2.29</v>
      </c>
      <c r="V694" s="161">
        <f>ROUND(E694*U694,2)</f>
        <v>2.29</v>
      </c>
      <c r="W694" s="161"/>
      <c r="X694" s="161" t="s">
        <v>154</v>
      </c>
      <c r="Y694" s="151"/>
      <c r="Z694" s="151"/>
      <c r="AA694" s="151"/>
      <c r="AB694" s="151"/>
      <c r="AC694" s="151"/>
      <c r="AD694" s="151"/>
      <c r="AE694" s="151"/>
      <c r="AF694" s="151"/>
      <c r="AG694" s="151" t="s">
        <v>155</v>
      </c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 x14ac:dyDescent="0.2">
      <c r="A695" s="158"/>
      <c r="B695" s="159"/>
      <c r="C695" s="193" t="s">
        <v>674</v>
      </c>
      <c r="D695" s="162"/>
      <c r="E695" s="163"/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159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58"/>
      <c r="B696" s="159"/>
      <c r="C696" s="193" t="s">
        <v>675</v>
      </c>
      <c r="D696" s="162"/>
      <c r="E696" s="163"/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  <c r="R696" s="161"/>
      <c r="S696" s="161"/>
      <c r="T696" s="161"/>
      <c r="U696" s="161"/>
      <c r="V696" s="161"/>
      <c r="W696" s="161"/>
      <c r="X696" s="16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159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 x14ac:dyDescent="0.2">
      <c r="A697" s="158"/>
      <c r="B697" s="159"/>
      <c r="C697" s="193" t="s">
        <v>676</v>
      </c>
      <c r="D697" s="162"/>
      <c r="E697" s="163"/>
      <c r="F697" s="161"/>
      <c r="G697" s="161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  <c r="R697" s="161"/>
      <c r="S697" s="161"/>
      <c r="T697" s="161"/>
      <c r="U697" s="161"/>
      <c r="V697" s="161"/>
      <c r="W697" s="161"/>
      <c r="X697" s="16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159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 x14ac:dyDescent="0.2">
      <c r="A698" s="158"/>
      <c r="B698" s="159"/>
      <c r="C698" s="193" t="s">
        <v>683</v>
      </c>
      <c r="D698" s="162"/>
      <c r="E698" s="163">
        <v>1</v>
      </c>
      <c r="F698" s="161"/>
      <c r="G698" s="161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159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 x14ac:dyDescent="0.2">
      <c r="A699" s="176">
        <v>119</v>
      </c>
      <c r="B699" s="177" t="s">
        <v>684</v>
      </c>
      <c r="C699" s="192" t="s">
        <v>685</v>
      </c>
      <c r="D699" s="178" t="s">
        <v>230</v>
      </c>
      <c r="E699" s="179">
        <v>2</v>
      </c>
      <c r="F699" s="180"/>
      <c r="G699" s="181">
        <f>ROUND(E699*F699,2)</f>
        <v>0</v>
      </c>
      <c r="H699" s="180"/>
      <c r="I699" s="181">
        <f>ROUND(E699*H699,2)</f>
        <v>0</v>
      </c>
      <c r="J699" s="180"/>
      <c r="K699" s="181">
        <f>ROUND(E699*J699,2)</f>
        <v>0</v>
      </c>
      <c r="L699" s="181">
        <v>21</v>
      </c>
      <c r="M699" s="181">
        <f>G699*(1+L699/100)</f>
        <v>0</v>
      </c>
      <c r="N699" s="179">
        <v>8.9999999999999998E-4</v>
      </c>
      <c r="O699" s="179">
        <f>ROUND(E699*N699,2)</f>
        <v>0</v>
      </c>
      <c r="P699" s="179">
        <v>0</v>
      </c>
      <c r="Q699" s="179">
        <f>ROUND(E699*P699,2)</f>
        <v>0</v>
      </c>
      <c r="R699" s="181"/>
      <c r="S699" s="181" t="s">
        <v>255</v>
      </c>
      <c r="T699" s="182" t="s">
        <v>256</v>
      </c>
      <c r="U699" s="161">
        <v>2.29</v>
      </c>
      <c r="V699" s="161">
        <f>ROUND(E699*U699,2)</f>
        <v>4.58</v>
      </c>
      <c r="W699" s="161"/>
      <c r="X699" s="161" t="s">
        <v>154</v>
      </c>
      <c r="Y699" s="151"/>
      <c r="Z699" s="151"/>
      <c r="AA699" s="151"/>
      <c r="AB699" s="151"/>
      <c r="AC699" s="151"/>
      <c r="AD699" s="151"/>
      <c r="AE699" s="151"/>
      <c r="AF699" s="151"/>
      <c r="AG699" s="151" t="s">
        <v>155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 x14ac:dyDescent="0.2">
      <c r="A700" s="158"/>
      <c r="B700" s="159"/>
      <c r="C700" s="193" t="s">
        <v>674</v>
      </c>
      <c r="D700" s="162"/>
      <c r="E700" s="163"/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159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 x14ac:dyDescent="0.2">
      <c r="A701" s="158"/>
      <c r="B701" s="159"/>
      <c r="C701" s="193" t="s">
        <v>675</v>
      </c>
      <c r="D701" s="162"/>
      <c r="E701" s="163"/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159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 x14ac:dyDescent="0.2">
      <c r="A702" s="158"/>
      <c r="B702" s="159"/>
      <c r="C702" s="193" t="s">
        <v>686</v>
      </c>
      <c r="D702" s="162"/>
      <c r="E702" s="163"/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159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58"/>
      <c r="B703" s="159"/>
      <c r="C703" s="193" t="s">
        <v>687</v>
      </c>
      <c r="D703" s="162"/>
      <c r="E703" s="163">
        <v>2</v>
      </c>
      <c r="F703" s="161"/>
      <c r="G703" s="161"/>
      <c r="H703" s="161"/>
      <c r="I703" s="161"/>
      <c r="J703" s="161"/>
      <c r="K703" s="161"/>
      <c r="L703" s="161"/>
      <c r="M703" s="161"/>
      <c r="N703" s="160"/>
      <c r="O703" s="160"/>
      <c r="P703" s="160"/>
      <c r="Q703" s="160"/>
      <c r="R703" s="161"/>
      <c r="S703" s="161"/>
      <c r="T703" s="161"/>
      <c r="U703" s="161"/>
      <c r="V703" s="161"/>
      <c r="W703" s="161"/>
      <c r="X703" s="16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159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 x14ac:dyDescent="0.2">
      <c r="A704" s="176">
        <v>120</v>
      </c>
      <c r="B704" s="177" t="s">
        <v>688</v>
      </c>
      <c r="C704" s="192" t="s">
        <v>689</v>
      </c>
      <c r="D704" s="178" t="s">
        <v>230</v>
      </c>
      <c r="E704" s="179">
        <v>2</v>
      </c>
      <c r="F704" s="180"/>
      <c r="G704" s="181">
        <f>ROUND(E704*F704,2)</f>
        <v>0</v>
      </c>
      <c r="H704" s="180"/>
      <c r="I704" s="181">
        <f>ROUND(E704*H704,2)</f>
        <v>0</v>
      </c>
      <c r="J704" s="180"/>
      <c r="K704" s="181">
        <f>ROUND(E704*J704,2)</f>
        <v>0</v>
      </c>
      <c r="L704" s="181">
        <v>21</v>
      </c>
      <c r="M704" s="181">
        <f>G704*(1+L704/100)</f>
        <v>0</v>
      </c>
      <c r="N704" s="179">
        <v>8.9999999999999998E-4</v>
      </c>
      <c r="O704" s="179">
        <f>ROUND(E704*N704,2)</f>
        <v>0</v>
      </c>
      <c r="P704" s="179">
        <v>0</v>
      </c>
      <c r="Q704" s="179">
        <f>ROUND(E704*P704,2)</f>
        <v>0</v>
      </c>
      <c r="R704" s="181"/>
      <c r="S704" s="181" t="s">
        <v>255</v>
      </c>
      <c r="T704" s="182" t="s">
        <v>256</v>
      </c>
      <c r="U704" s="161">
        <v>2.29</v>
      </c>
      <c r="V704" s="161">
        <f>ROUND(E704*U704,2)</f>
        <v>4.58</v>
      </c>
      <c r="W704" s="161"/>
      <c r="X704" s="161" t="s">
        <v>154</v>
      </c>
      <c r="Y704" s="151"/>
      <c r="Z704" s="151"/>
      <c r="AA704" s="151"/>
      <c r="AB704" s="151"/>
      <c r="AC704" s="151"/>
      <c r="AD704" s="151"/>
      <c r="AE704" s="151"/>
      <c r="AF704" s="151"/>
      <c r="AG704" s="151" t="s">
        <v>155</v>
      </c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1" x14ac:dyDescent="0.2">
      <c r="A705" s="158"/>
      <c r="B705" s="159"/>
      <c r="C705" s="193" t="s">
        <v>674</v>
      </c>
      <c r="D705" s="162"/>
      <c r="E705" s="163"/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159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 x14ac:dyDescent="0.2">
      <c r="A706" s="158"/>
      <c r="B706" s="159"/>
      <c r="C706" s="193" t="s">
        <v>675</v>
      </c>
      <c r="D706" s="162"/>
      <c r="E706" s="163"/>
      <c r="F706" s="161"/>
      <c r="G706" s="161"/>
      <c r="H706" s="161"/>
      <c r="I706" s="161"/>
      <c r="J706" s="161"/>
      <c r="K706" s="161"/>
      <c r="L706" s="161"/>
      <c r="M706" s="161"/>
      <c r="N706" s="160"/>
      <c r="O706" s="160"/>
      <c r="P706" s="160"/>
      <c r="Q706" s="160"/>
      <c r="R706" s="161"/>
      <c r="S706" s="161"/>
      <c r="T706" s="161"/>
      <c r="U706" s="161"/>
      <c r="V706" s="161"/>
      <c r="W706" s="161"/>
      <c r="X706" s="16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159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 x14ac:dyDescent="0.2">
      <c r="A707" s="158"/>
      <c r="B707" s="159"/>
      <c r="C707" s="193" t="s">
        <v>686</v>
      </c>
      <c r="D707" s="162"/>
      <c r="E707" s="163"/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  <c r="R707" s="161"/>
      <c r="S707" s="161"/>
      <c r="T707" s="161"/>
      <c r="U707" s="161"/>
      <c r="V707" s="161"/>
      <c r="W707" s="161"/>
      <c r="X707" s="16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159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 x14ac:dyDescent="0.2">
      <c r="A708" s="158"/>
      <c r="B708" s="159"/>
      <c r="C708" s="193" t="s">
        <v>690</v>
      </c>
      <c r="D708" s="162"/>
      <c r="E708" s="163">
        <v>2</v>
      </c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159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 x14ac:dyDescent="0.2">
      <c r="A709" s="176">
        <v>121</v>
      </c>
      <c r="B709" s="177" t="s">
        <v>691</v>
      </c>
      <c r="C709" s="192" t="s">
        <v>692</v>
      </c>
      <c r="D709" s="178" t="s">
        <v>230</v>
      </c>
      <c r="E709" s="179">
        <v>4</v>
      </c>
      <c r="F709" s="180"/>
      <c r="G709" s="181">
        <f>ROUND(E709*F709,2)</f>
        <v>0</v>
      </c>
      <c r="H709" s="180"/>
      <c r="I709" s="181">
        <f>ROUND(E709*H709,2)</f>
        <v>0</v>
      </c>
      <c r="J709" s="180"/>
      <c r="K709" s="181">
        <f>ROUND(E709*J709,2)</f>
        <v>0</v>
      </c>
      <c r="L709" s="181">
        <v>21</v>
      </c>
      <c r="M709" s="181">
        <f>G709*(1+L709/100)</f>
        <v>0</v>
      </c>
      <c r="N709" s="179">
        <v>8.9999999999999998E-4</v>
      </c>
      <c r="O709" s="179">
        <f>ROUND(E709*N709,2)</f>
        <v>0</v>
      </c>
      <c r="P709" s="179">
        <v>0</v>
      </c>
      <c r="Q709" s="179">
        <f>ROUND(E709*P709,2)</f>
        <v>0</v>
      </c>
      <c r="R709" s="181"/>
      <c r="S709" s="181" t="s">
        <v>255</v>
      </c>
      <c r="T709" s="182" t="s">
        <v>256</v>
      </c>
      <c r="U709" s="161">
        <v>2.29</v>
      </c>
      <c r="V709" s="161">
        <f>ROUND(E709*U709,2)</f>
        <v>9.16</v>
      </c>
      <c r="W709" s="161"/>
      <c r="X709" s="161" t="s">
        <v>154</v>
      </c>
      <c r="Y709" s="151"/>
      <c r="Z709" s="151"/>
      <c r="AA709" s="151"/>
      <c r="AB709" s="151"/>
      <c r="AC709" s="151"/>
      <c r="AD709" s="151"/>
      <c r="AE709" s="151"/>
      <c r="AF709" s="151"/>
      <c r="AG709" s="151" t="s">
        <v>155</v>
      </c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 x14ac:dyDescent="0.2">
      <c r="A710" s="158"/>
      <c r="B710" s="159"/>
      <c r="C710" s="193" t="s">
        <v>674</v>
      </c>
      <c r="D710" s="162"/>
      <c r="E710" s="163"/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  <c r="R710" s="161"/>
      <c r="S710" s="161"/>
      <c r="T710" s="161"/>
      <c r="U710" s="161"/>
      <c r="V710" s="161"/>
      <c r="W710" s="161"/>
      <c r="X710" s="16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159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 x14ac:dyDescent="0.2">
      <c r="A711" s="158"/>
      <c r="B711" s="159"/>
      <c r="C711" s="193" t="s">
        <v>675</v>
      </c>
      <c r="D711" s="162"/>
      <c r="E711" s="163"/>
      <c r="F711" s="161"/>
      <c r="G711" s="161"/>
      <c r="H711" s="161"/>
      <c r="I711" s="161"/>
      <c r="J711" s="161"/>
      <c r="K711" s="161"/>
      <c r="L711" s="161"/>
      <c r="M711" s="161"/>
      <c r="N711" s="160"/>
      <c r="O711" s="160"/>
      <c r="P711" s="160"/>
      <c r="Q711" s="160"/>
      <c r="R711" s="161"/>
      <c r="S711" s="161"/>
      <c r="T711" s="161"/>
      <c r="U711" s="161"/>
      <c r="V711" s="161"/>
      <c r="W711" s="161"/>
      <c r="X711" s="16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159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 x14ac:dyDescent="0.2">
      <c r="A712" s="158"/>
      <c r="B712" s="159"/>
      <c r="C712" s="193" t="s">
        <v>676</v>
      </c>
      <c r="D712" s="162"/>
      <c r="E712" s="163"/>
      <c r="F712" s="161"/>
      <c r="G712" s="161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159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 x14ac:dyDescent="0.2">
      <c r="A713" s="158"/>
      <c r="B713" s="159"/>
      <c r="C713" s="193" t="s">
        <v>693</v>
      </c>
      <c r="D713" s="162"/>
      <c r="E713" s="163">
        <v>4</v>
      </c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159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 x14ac:dyDescent="0.2">
      <c r="A714" s="176">
        <v>122</v>
      </c>
      <c r="B714" s="177" t="s">
        <v>694</v>
      </c>
      <c r="C714" s="192" t="s">
        <v>695</v>
      </c>
      <c r="D714" s="178" t="s">
        <v>230</v>
      </c>
      <c r="E714" s="179">
        <v>1</v>
      </c>
      <c r="F714" s="180"/>
      <c r="G714" s="181">
        <f>ROUND(E714*F714,2)</f>
        <v>0</v>
      </c>
      <c r="H714" s="180"/>
      <c r="I714" s="181">
        <f>ROUND(E714*H714,2)</f>
        <v>0</v>
      </c>
      <c r="J714" s="180"/>
      <c r="K714" s="181">
        <f>ROUND(E714*J714,2)</f>
        <v>0</v>
      </c>
      <c r="L714" s="181">
        <v>21</v>
      </c>
      <c r="M714" s="181">
        <f>G714*(1+L714/100)</f>
        <v>0</v>
      </c>
      <c r="N714" s="179">
        <v>8.9999999999999998E-4</v>
      </c>
      <c r="O714" s="179">
        <f>ROUND(E714*N714,2)</f>
        <v>0</v>
      </c>
      <c r="P714" s="179">
        <v>0</v>
      </c>
      <c r="Q714" s="179">
        <f>ROUND(E714*P714,2)</f>
        <v>0</v>
      </c>
      <c r="R714" s="181"/>
      <c r="S714" s="181" t="s">
        <v>255</v>
      </c>
      <c r="T714" s="182" t="s">
        <v>256</v>
      </c>
      <c r="U714" s="161">
        <v>2.29</v>
      </c>
      <c r="V714" s="161">
        <f>ROUND(E714*U714,2)</f>
        <v>2.29</v>
      </c>
      <c r="W714" s="161"/>
      <c r="X714" s="161" t="s">
        <v>154</v>
      </c>
      <c r="Y714" s="151"/>
      <c r="Z714" s="151"/>
      <c r="AA714" s="151"/>
      <c r="AB714" s="151"/>
      <c r="AC714" s="151"/>
      <c r="AD714" s="151"/>
      <c r="AE714" s="151"/>
      <c r="AF714" s="151"/>
      <c r="AG714" s="151" t="s">
        <v>155</v>
      </c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 x14ac:dyDescent="0.2">
      <c r="A715" s="158"/>
      <c r="B715" s="159"/>
      <c r="C715" s="193" t="s">
        <v>674</v>
      </c>
      <c r="D715" s="162"/>
      <c r="E715" s="163"/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159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58"/>
      <c r="B716" s="159"/>
      <c r="C716" s="193" t="s">
        <v>675</v>
      </c>
      <c r="D716" s="162"/>
      <c r="E716" s="163"/>
      <c r="F716" s="161"/>
      <c r="G716" s="161"/>
      <c r="H716" s="161"/>
      <c r="I716" s="161"/>
      <c r="J716" s="161"/>
      <c r="K716" s="161"/>
      <c r="L716" s="161"/>
      <c r="M716" s="161"/>
      <c r="N716" s="160"/>
      <c r="O716" s="160"/>
      <c r="P716" s="160"/>
      <c r="Q716" s="160"/>
      <c r="R716" s="161"/>
      <c r="S716" s="161"/>
      <c r="T716" s="161"/>
      <c r="U716" s="161"/>
      <c r="V716" s="161"/>
      <c r="W716" s="161"/>
      <c r="X716" s="16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159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 x14ac:dyDescent="0.2">
      <c r="A717" s="158"/>
      <c r="B717" s="159"/>
      <c r="C717" s="193" t="s">
        <v>686</v>
      </c>
      <c r="D717" s="162"/>
      <c r="E717" s="163"/>
      <c r="F717" s="161"/>
      <c r="G717" s="161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  <c r="R717" s="161"/>
      <c r="S717" s="161"/>
      <c r="T717" s="161"/>
      <c r="U717" s="161"/>
      <c r="V717" s="161"/>
      <c r="W717" s="161"/>
      <c r="X717" s="16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159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 x14ac:dyDescent="0.2">
      <c r="A718" s="158"/>
      <c r="B718" s="159"/>
      <c r="C718" s="193" t="s">
        <v>696</v>
      </c>
      <c r="D718" s="162"/>
      <c r="E718" s="163">
        <v>1</v>
      </c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159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">
      <c r="A719" s="176">
        <v>123</v>
      </c>
      <c r="B719" s="177" t="s">
        <v>697</v>
      </c>
      <c r="C719" s="192" t="s">
        <v>698</v>
      </c>
      <c r="D719" s="178" t="s">
        <v>230</v>
      </c>
      <c r="E719" s="179">
        <v>1</v>
      </c>
      <c r="F719" s="180"/>
      <c r="G719" s="181">
        <f>ROUND(E719*F719,2)</f>
        <v>0</v>
      </c>
      <c r="H719" s="180"/>
      <c r="I719" s="181">
        <f>ROUND(E719*H719,2)</f>
        <v>0</v>
      </c>
      <c r="J719" s="180"/>
      <c r="K719" s="181">
        <f>ROUND(E719*J719,2)</f>
        <v>0</v>
      </c>
      <c r="L719" s="181">
        <v>21</v>
      </c>
      <c r="M719" s="181">
        <f>G719*(1+L719/100)</f>
        <v>0</v>
      </c>
      <c r="N719" s="179">
        <v>8.9999999999999998E-4</v>
      </c>
      <c r="O719" s="179">
        <f>ROUND(E719*N719,2)</f>
        <v>0</v>
      </c>
      <c r="P719" s="179">
        <v>0</v>
      </c>
      <c r="Q719" s="179">
        <f>ROUND(E719*P719,2)</f>
        <v>0</v>
      </c>
      <c r="R719" s="181"/>
      <c r="S719" s="181" t="s">
        <v>255</v>
      </c>
      <c r="T719" s="182" t="s">
        <v>256</v>
      </c>
      <c r="U719" s="161">
        <v>2.29</v>
      </c>
      <c r="V719" s="161">
        <f>ROUND(E719*U719,2)</f>
        <v>2.29</v>
      </c>
      <c r="W719" s="161"/>
      <c r="X719" s="161" t="s">
        <v>154</v>
      </c>
      <c r="Y719" s="151"/>
      <c r="Z719" s="151"/>
      <c r="AA719" s="151"/>
      <c r="AB719" s="151"/>
      <c r="AC719" s="151"/>
      <c r="AD719" s="151"/>
      <c r="AE719" s="151"/>
      <c r="AF719" s="151"/>
      <c r="AG719" s="151" t="s">
        <v>155</v>
      </c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58"/>
      <c r="B720" s="159"/>
      <c r="C720" s="193" t="s">
        <v>674</v>
      </c>
      <c r="D720" s="162"/>
      <c r="E720" s="163"/>
      <c r="F720" s="161"/>
      <c r="G720" s="161"/>
      <c r="H720" s="161"/>
      <c r="I720" s="161"/>
      <c r="J720" s="161"/>
      <c r="K720" s="161"/>
      <c r="L720" s="161"/>
      <c r="M720" s="161"/>
      <c r="N720" s="160"/>
      <c r="O720" s="160"/>
      <c r="P720" s="160"/>
      <c r="Q720" s="160"/>
      <c r="R720" s="161"/>
      <c r="S720" s="161"/>
      <c r="T720" s="161"/>
      <c r="U720" s="161"/>
      <c r="V720" s="161"/>
      <c r="W720" s="161"/>
      <c r="X720" s="16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159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 x14ac:dyDescent="0.2">
      <c r="A721" s="158"/>
      <c r="B721" s="159"/>
      <c r="C721" s="193" t="s">
        <v>675</v>
      </c>
      <c r="D721" s="162"/>
      <c r="E721" s="163"/>
      <c r="F721" s="161"/>
      <c r="G721" s="161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159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">
      <c r="A722" s="158"/>
      <c r="B722" s="159"/>
      <c r="C722" s="193" t="s">
        <v>699</v>
      </c>
      <c r="D722" s="162"/>
      <c r="E722" s="163"/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  <c r="R722" s="161"/>
      <c r="S722" s="161"/>
      <c r="T722" s="161"/>
      <c r="U722" s="161"/>
      <c r="V722" s="161"/>
      <c r="W722" s="161"/>
      <c r="X722" s="16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159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 x14ac:dyDescent="0.2">
      <c r="A723" s="158"/>
      <c r="B723" s="159"/>
      <c r="C723" s="193" t="s">
        <v>700</v>
      </c>
      <c r="D723" s="162"/>
      <c r="E723" s="163">
        <v>1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159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 x14ac:dyDescent="0.2">
      <c r="A724" s="176">
        <v>124</v>
      </c>
      <c r="B724" s="177" t="s">
        <v>701</v>
      </c>
      <c r="C724" s="192" t="s">
        <v>702</v>
      </c>
      <c r="D724" s="178" t="s">
        <v>230</v>
      </c>
      <c r="E724" s="179">
        <v>3</v>
      </c>
      <c r="F724" s="180"/>
      <c r="G724" s="181">
        <f>ROUND(E724*F724,2)</f>
        <v>0</v>
      </c>
      <c r="H724" s="180"/>
      <c r="I724" s="181">
        <f>ROUND(E724*H724,2)</f>
        <v>0</v>
      </c>
      <c r="J724" s="180"/>
      <c r="K724" s="181">
        <f>ROUND(E724*J724,2)</f>
        <v>0</v>
      </c>
      <c r="L724" s="181">
        <v>21</v>
      </c>
      <c r="M724" s="181">
        <f>G724*(1+L724/100)</f>
        <v>0</v>
      </c>
      <c r="N724" s="179">
        <v>8.9999999999999998E-4</v>
      </c>
      <c r="O724" s="179">
        <f>ROUND(E724*N724,2)</f>
        <v>0</v>
      </c>
      <c r="P724" s="179">
        <v>0</v>
      </c>
      <c r="Q724" s="179">
        <f>ROUND(E724*P724,2)</f>
        <v>0</v>
      </c>
      <c r="R724" s="181"/>
      <c r="S724" s="181" t="s">
        <v>255</v>
      </c>
      <c r="T724" s="182" t="s">
        <v>256</v>
      </c>
      <c r="U724" s="161">
        <v>2.29</v>
      </c>
      <c r="V724" s="161">
        <f>ROUND(E724*U724,2)</f>
        <v>6.87</v>
      </c>
      <c r="W724" s="161"/>
      <c r="X724" s="161" t="s">
        <v>154</v>
      </c>
      <c r="Y724" s="151"/>
      <c r="Z724" s="151"/>
      <c r="AA724" s="151"/>
      <c r="AB724" s="151"/>
      <c r="AC724" s="151"/>
      <c r="AD724" s="151"/>
      <c r="AE724" s="151"/>
      <c r="AF724" s="151"/>
      <c r="AG724" s="151" t="s">
        <v>155</v>
      </c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 x14ac:dyDescent="0.2">
      <c r="A725" s="158"/>
      <c r="B725" s="159"/>
      <c r="C725" s="193" t="s">
        <v>674</v>
      </c>
      <c r="D725" s="162"/>
      <c r="E725" s="163"/>
      <c r="F725" s="161"/>
      <c r="G725" s="161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159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 x14ac:dyDescent="0.2">
      <c r="A726" s="158"/>
      <c r="B726" s="159"/>
      <c r="C726" s="193" t="s">
        <v>675</v>
      </c>
      <c r="D726" s="162"/>
      <c r="E726" s="163"/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159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">
      <c r="A727" s="158"/>
      <c r="B727" s="159"/>
      <c r="C727" s="193" t="s">
        <v>699</v>
      </c>
      <c r="D727" s="162"/>
      <c r="E727" s="163"/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  <c r="R727" s="161"/>
      <c r="S727" s="161"/>
      <c r="T727" s="161"/>
      <c r="U727" s="161"/>
      <c r="V727" s="161"/>
      <c r="W727" s="161"/>
      <c r="X727" s="16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159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 x14ac:dyDescent="0.2">
      <c r="A728" s="158"/>
      <c r="B728" s="159"/>
      <c r="C728" s="193" t="s">
        <v>703</v>
      </c>
      <c r="D728" s="162"/>
      <c r="E728" s="163">
        <v>3</v>
      </c>
      <c r="F728" s="161"/>
      <c r="G728" s="161"/>
      <c r="H728" s="161"/>
      <c r="I728" s="161"/>
      <c r="J728" s="161"/>
      <c r="K728" s="161"/>
      <c r="L728" s="161"/>
      <c r="M728" s="161"/>
      <c r="N728" s="160"/>
      <c r="O728" s="160"/>
      <c r="P728" s="160"/>
      <c r="Q728" s="160"/>
      <c r="R728" s="161"/>
      <c r="S728" s="161"/>
      <c r="T728" s="161"/>
      <c r="U728" s="161"/>
      <c r="V728" s="161"/>
      <c r="W728" s="161"/>
      <c r="X728" s="16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159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 x14ac:dyDescent="0.2">
      <c r="A729" s="176">
        <v>125</v>
      </c>
      <c r="B729" s="177" t="s">
        <v>704</v>
      </c>
      <c r="C729" s="192" t="s">
        <v>705</v>
      </c>
      <c r="D729" s="178" t="s">
        <v>230</v>
      </c>
      <c r="E729" s="179">
        <v>1</v>
      </c>
      <c r="F729" s="180"/>
      <c r="G729" s="181">
        <f>ROUND(E729*F729,2)</f>
        <v>0</v>
      </c>
      <c r="H729" s="180"/>
      <c r="I729" s="181">
        <f>ROUND(E729*H729,2)</f>
        <v>0</v>
      </c>
      <c r="J729" s="180"/>
      <c r="K729" s="181">
        <f>ROUND(E729*J729,2)</f>
        <v>0</v>
      </c>
      <c r="L729" s="181">
        <v>21</v>
      </c>
      <c r="M729" s="181">
        <f>G729*(1+L729/100)</f>
        <v>0</v>
      </c>
      <c r="N729" s="179">
        <v>8.9999999999999998E-4</v>
      </c>
      <c r="O729" s="179">
        <f>ROUND(E729*N729,2)</f>
        <v>0</v>
      </c>
      <c r="P729" s="179">
        <v>0</v>
      </c>
      <c r="Q729" s="179">
        <f>ROUND(E729*P729,2)</f>
        <v>0</v>
      </c>
      <c r="R729" s="181"/>
      <c r="S729" s="181" t="s">
        <v>255</v>
      </c>
      <c r="T729" s="182" t="s">
        <v>256</v>
      </c>
      <c r="U729" s="161">
        <v>2.29</v>
      </c>
      <c r="V729" s="161">
        <f>ROUND(E729*U729,2)</f>
        <v>2.29</v>
      </c>
      <c r="W729" s="161"/>
      <c r="X729" s="161" t="s">
        <v>154</v>
      </c>
      <c r="Y729" s="151"/>
      <c r="Z729" s="151"/>
      <c r="AA729" s="151"/>
      <c r="AB729" s="151"/>
      <c r="AC729" s="151"/>
      <c r="AD729" s="151"/>
      <c r="AE729" s="151"/>
      <c r="AF729" s="151"/>
      <c r="AG729" s="151" t="s">
        <v>155</v>
      </c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">
      <c r="A730" s="158"/>
      <c r="B730" s="159"/>
      <c r="C730" s="193" t="s">
        <v>674</v>
      </c>
      <c r="D730" s="162"/>
      <c r="E730" s="163"/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  <c r="R730" s="161"/>
      <c r="S730" s="161"/>
      <c r="T730" s="161"/>
      <c r="U730" s="161"/>
      <c r="V730" s="161"/>
      <c r="W730" s="161"/>
      <c r="X730" s="16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159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58"/>
      <c r="B731" s="159"/>
      <c r="C731" s="193" t="s">
        <v>675</v>
      </c>
      <c r="D731" s="162"/>
      <c r="E731" s="163"/>
      <c r="F731" s="161"/>
      <c r="G731" s="161"/>
      <c r="H731" s="161"/>
      <c r="I731" s="161"/>
      <c r="J731" s="161"/>
      <c r="K731" s="161"/>
      <c r="L731" s="161"/>
      <c r="M731" s="161"/>
      <c r="N731" s="160"/>
      <c r="O731" s="160"/>
      <c r="P731" s="160"/>
      <c r="Q731" s="160"/>
      <c r="R731" s="161"/>
      <c r="S731" s="161"/>
      <c r="T731" s="161"/>
      <c r="U731" s="161"/>
      <c r="V731" s="161"/>
      <c r="W731" s="161"/>
      <c r="X731" s="16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159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 x14ac:dyDescent="0.2">
      <c r="A732" s="158"/>
      <c r="B732" s="159"/>
      <c r="C732" s="193" t="s">
        <v>699</v>
      </c>
      <c r="D732" s="162"/>
      <c r="E732" s="163"/>
      <c r="F732" s="161"/>
      <c r="G732" s="161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159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 x14ac:dyDescent="0.2">
      <c r="A733" s="158"/>
      <c r="B733" s="159"/>
      <c r="C733" s="193" t="s">
        <v>706</v>
      </c>
      <c r="D733" s="162"/>
      <c r="E733" s="163">
        <v>1</v>
      </c>
      <c r="F733" s="161"/>
      <c r="G733" s="161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  <c r="R733" s="161"/>
      <c r="S733" s="161"/>
      <c r="T733" s="161"/>
      <c r="U733" s="161"/>
      <c r="V733" s="161"/>
      <c r="W733" s="161"/>
      <c r="X733" s="16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159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 x14ac:dyDescent="0.2">
      <c r="A734" s="176">
        <v>126</v>
      </c>
      <c r="B734" s="177" t="s">
        <v>707</v>
      </c>
      <c r="C734" s="192" t="s">
        <v>708</v>
      </c>
      <c r="D734" s="178" t="s">
        <v>230</v>
      </c>
      <c r="E734" s="179">
        <v>1</v>
      </c>
      <c r="F734" s="180"/>
      <c r="G734" s="181">
        <f>ROUND(E734*F734,2)</f>
        <v>0</v>
      </c>
      <c r="H734" s="180"/>
      <c r="I734" s="181">
        <f>ROUND(E734*H734,2)</f>
        <v>0</v>
      </c>
      <c r="J734" s="180"/>
      <c r="K734" s="181">
        <f>ROUND(E734*J734,2)</f>
        <v>0</v>
      </c>
      <c r="L734" s="181">
        <v>21</v>
      </c>
      <c r="M734" s="181">
        <f>G734*(1+L734/100)</f>
        <v>0</v>
      </c>
      <c r="N734" s="179">
        <v>8.9999999999999998E-4</v>
      </c>
      <c r="O734" s="179">
        <f>ROUND(E734*N734,2)</f>
        <v>0</v>
      </c>
      <c r="P734" s="179">
        <v>0</v>
      </c>
      <c r="Q734" s="179">
        <f>ROUND(E734*P734,2)</f>
        <v>0</v>
      </c>
      <c r="R734" s="181"/>
      <c r="S734" s="181" t="s">
        <v>255</v>
      </c>
      <c r="T734" s="182" t="s">
        <v>256</v>
      </c>
      <c r="U734" s="161">
        <v>2.29</v>
      </c>
      <c r="V734" s="161">
        <f>ROUND(E734*U734,2)</f>
        <v>2.29</v>
      </c>
      <c r="W734" s="161"/>
      <c r="X734" s="161" t="s">
        <v>154</v>
      </c>
      <c r="Y734" s="151"/>
      <c r="Z734" s="151"/>
      <c r="AA734" s="151"/>
      <c r="AB734" s="151"/>
      <c r="AC734" s="151"/>
      <c r="AD734" s="151"/>
      <c r="AE734" s="151"/>
      <c r="AF734" s="151"/>
      <c r="AG734" s="151" t="s">
        <v>155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 x14ac:dyDescent="0.2">
      <c r="A735" s="158"/>
      <c r="B735" s="159"/>
      <c r="C735" s="193" t="s">
        <v>674</v>
      </c>
      <c r="D735" s="162"/>
      <c r="E735" s="163"/>
      <c r="F735" s="161"/>
      <c r="G735" s="161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159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 x14ac:dyDescent="0.2">
      <c r="A736" s="158"/>
      <c r="B736" s="159"/>
      <c r="C736" s="193" t="s">
        <v>675</v>
      </c>
      <c r="D736" s="162"/>
      <c r="E736" s="163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159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 x14ac:dyDescent="0.2">
      <c r="A737" s="158"/>
      <c r="B737" s="159"/>
      <c r="C737" s="193" t="s">
        <v>699</v>
      </c>
      <c r="D737" s="162"/>
      <c r="E737" s="163"/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159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">
      <c r="A738" s="158"/>
      <c r="B738" s="159"/>
      <c r="C738" s="193" t="s">
        <v>709</v>
      </c>
      <c r="D738" s="162"/>
      <c r="E738" s="163">
        <v>1</v>
      </c>
      <c r="F738" s="161"/>
      <c r="G738" s="161"/>
      <c r="H738" s="161"/>
      <c r="I738" s="161"/>
      <c r="J738" s="161"/>
      <c r="K738" s="161"/>
      <c r="L738" s="161"/>
      <c r="M738" s="161"/>
      <c r="N738" s="160"/>
      <c r="O738" s="160"/>
      <c r="P738" s="160"/>
      <c r="Q738" s="160"/>
      <c r="R738" s="161"/>
      <c r="S738" s="161"/>
      <c r="T738" s="161"/>
      <c r="U738" s="161"/>
      <c r="V738" s="161"/>
      <c r="W738" s="161"/>
      <c r="X738" s="16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159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 x14ac:dyDescent="0.2">
      <c r="A739" s="176">
        <v>127</v>
      </c>
      <c r="B739" s="177" t="s">
        <v>710</v>
      </c>
      <c r="C739" s="192" t="s">
        <v>711</v>
      </c>
      <c r="D739" s="178" t="s">
        <v>230</v>
      </c>
      <c r="E739" s="179">
        <v>1</v>
      </c>
      <c r="F739" s="180"/>
      <c r="G739" s="181">
        <f>ROUND(E739*F739,2)</f>
        <v>0</v>
      </c>
      <c r="H739" s="180"/>
      <c r="I739" s="181">
        <f>ROUND(E739*H739,2)</f>
        <v>0</v>
      </c>
      <c r="J739" s="180"/>
      <c r="K739" s="181">
        <f>ROUND(E739*J739,2)</f>
        <v>0</v>
      </c>
      <c r="L739" s="181">
        <v>21</v>
      </c>
      <c r="M739" s="181">
        <f>G739*(1+L739/100)</f>
        <v>0</v>
      </c>
      <c r="N739" s="179">
        <v>8.9999999999999998E-4</v>
      </c>
      <c r="O739" s="179">
        <f>ROUND(E739*N739,2)</f>
        <v>0</v>
      </c>
      <c r="P739" s="179">
        <v>0</v>
      </c>
      <c r="Q739" s="179">
        <f>ROUND(E739*P739,2)</f>
        <v>0</v>
      </c>
      <c r="R739" s="181"/>
      <c r="S739" s="181" t="s">
        <v>255</v>
      </c>
      <c r="T739" s="182" t="s">
        <v>256</v>
      </c>
      <c r="U739" s="161">
        <v>2.29</v>
      </c>
      <c r="V739" s="161">
        <f>ROUND(E739*U739,2)</f>
        <v>2.29</v>
      </c>
      <c r="W739" s="161"/>
      <c r="X739" s="161" t="s">
        <v>154</v>
      </c>
      <c r="Y739" s="151"/>
      <c r="Z739" s="151"/>
      <c r="AA739" s="151"/>
      <c r="AB739" s="151"/>
      <c r="AC739" s="151"/>
      <c r="AD739" s="151"/>
      <c r="AE739" s="151"/>
      <c r="AF739" s="151"/>
      <c r="AG739" s="151" t="s">
        <v>155</v>
      </c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 x14ac:dyDescent="0.2">
      <c r="A740" s="158"/>
      <c r="B740" s="159"/>
      <c r="C740" s="193" t="s">
        <v>712</v>
      </c>
      <c r="D740" s="162"/>
      <c r="E740" s="163"/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159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 x14ac:dyDescent="0.2">
      <c r="A741" s="158"/>
      <c r="B741" s="159"/>
      <c r="C741" s="193" t="s">
        <v>675</v>
      </c>
      <c r="D741" s="162"/>
      <c r="E741" s="163"/>
      <c r="F741" s="161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159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 x14ac:dyDescent="0.2">
      <c r="A742" s="158"/>
      <c r="B742" s="159"/>
      <c r="C742" s="193" t="s">
        <v>713</v>
      </c>
      <c r="D742" s="162"/>
      <c r="E742" s="163"/>
      <c r="F742" s="161"/>
      <c r="G742" s="161"/>
      <c r="H742" s="161"/>
      <c r="I742" s="161"/>
      <c r="J742" s="161"/>
      <c r="K742" s="161"/>
      <c r="L742" s="161"/>
      <c r="M742" s="161"/>
      <c r="N742" s="160"/>
      <c r="O742" s="160"/>
      <c r="P742" s="160"/>
      <c r="Q742" s="160"/>
      <c r="R742" s="161"/>
      <c r="S742" s="161"/>
      <c r="T742" s="161"/>
      <c r="U742" s="161"/>
      <c r="V742" s="161"/>
      <c r="W742" s="161"/>
      <c r="X742" s="16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159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 x14ac:dyDescent="0.2">
      <c r="A743" s="158"/>
      <c r="B743" s="159"/>
      <c r="C743" s="193" t="s">
        <v>714</v>
      </c>
      <c r="D743" s="162"/>
      <c r="E743" s="163">
        <v>1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159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 x14ac:dyDescent="0.2">
      <c r="A744" s="176">
        <v>128</v>
      </c>
      <c r="B744" s="177" t="s">
        <v>715</v>
      </c>
      <c r="C744" s="192" t="s">
        <v>716</v>
      </c>
      <c r="D744" s="178" t="s">
        <v>230</v>
      </c>
      <c r="E744" s="179">
        <v>2</v>
      </c>
      <c r="F744" s="180"/>
      <c r="G744" s="181">
        <f>ROUND(E744*F744,2)</f>
        <v>0</v>
      </c>
      <c r="H744" s="180"/>
      <c r="I744" s="181">
        <f>ROUND(E744*H744,2)</f>
        <v>0</v>
      </c>
      <c r="J744" s="180"/>
      <c r="K744" s="181">
        <f>ROUND(E744*J744,2)</f>
        <v>0</v>
      </c>
      <c r="L744" s="181">
        <v>21</v>
      </c>
      <c r="M744" s="181">
        <f>G744*(1+L744/100)</f>
        <v>0</v>
      </c>
      <c r="N744" s="179">
        <v>8.9999999999999998E-4</v>
      </c>
      <c r="O744" s="179">
        <f>ROUND(E744*N744,2)</f>
        <v>0</v>
      </c>
      <c r="P744" s="179">
        <v>0</v>
      </c>
      <c r="Q744" s="179">
        <f>ROUND(E744*P744,2)</f>
        <v>0</v>
      </c>
      <c r="R744" s="181"/>
      <c r="S744" s="181" t="s">
        <v>255</v>
      </c>
      <c r="T744" s="182" t="s">
        <v>256</v>
      </c>
      <c r="U744" s="161">
        <v>2.29</v>
      </c>
      <c r="V744" s="161">
        <f>ROUND(E744*U744,2)</f>
        <v>4.58</v>
      </c>
      <c r="W744" s="161"/>
      <c r="X744" s="161" t="s">
        <v>154</v>
      </c>
      <c r="Y744" s="151"/>
      <c r="Z744" s="151"/>
      <c r="AA744" s="151"/>
      <c r="AB744" s="151"/>
      <c r="AC744" s="151"/>
      <c r="AD744" s="151"/>
      <c r="AE744" s="151"/>
      <c r="AF744" s="151"/>
      <c r="AG744" s="151" t="s">
        <v>155</v>
      </c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58"/>
      <c r="B745" s="159"/>
      <c r="C745" s="193" t="s">
        <v>712</v>
      </c>
      <c r="D745" s="162"/>
      <c r="E745" s="163"/>
      <c r="F745" s="161"/>
      <c r="G745" s="161"/>
      <c r="H745" s="161"/>
      <c r="I745" s="161"/>
      <c r="J745" s="161"/>
      <c r="K745" s="161"/>
      <c r="L745" s="161"/>
      <c r="M745" s="161"/>
      <c r="N745" s="160"/>
      <c r="O745" s="160"/>
      <c r="P745" s="160"/>
      <c r="Q745" s="160"/>
      <c r="R745" s="161"/>
      <c r="S745" s="161"/>
      <c r="T745" s="161"/>
      <c r="U745" s="161"/>
      <c r="V745" s="161"/>
      <c r="W745" s="161"/>
      <c r="X745" s="16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159</v>
      </c>
      <c r="AH745" s="151">
        <v>0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 x14ac:dyDescent="0.2">
      <c r="A746" s="158"/>
      <c r="B746" s="159"/>
      <c r="C746" s="193" t="s">
        <v>675</v>
      </c>
      <c r="D746" s="162"/>
      <c r="E746" s="163"/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159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 x14ac:dyDescent="0.2">
      <c r="A747" s="158"/>
      <c r="B747" s="159"/>
      <c r="C747" s="193" t="s">
        <v>713</v>
      </c>
      <c r="D747" s="162"/>
      <c r="E747" s="163"/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159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58"/>
      <c r="B748" s="159"/>
      <c r="C748" s="193" t="s">
        <v>717</v>
      </c>
      <c r="D748" s="162"/>
      <c r="E748" s="163">
        <v>2</v>
      </c>
      <c r="F748" s="161"/>
      <c r="G748" s="161"/>
      <c r="H748" s="161"/>
      <c r="I748" s="161"/>
      <c r="J748" s="161"/>
      <c r="K748" s="161"/>
      <c r="L748" s="161"/>
      <c r="M748" s="161"/>
      <c r="N748" s="160"/>
      <c r="O748" s="160"/>
      <c r="P748" s="160"/>
      <c r="Q748" s="160"/>
      <c r="R748" s="161"/>
      <c r="S748" s="161"/>
      <c r="T748" s="161"/>
      <c r="U748" s="161"/>
      <c r="V748" s="161"/>
      <c r="W748" s="161"/>
      <c r="X748" s="16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159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 x14ac:dyDescent="0.2">
      <c r="A749" s="176">
        <v>129</v>
      </c>
      <c r="B749" s="177" t="s">
        <v>718</v>
      </c>
      <c r="C749" s="192" t="s">
        <v>719</v>
      </c>
      <c r="D749" s="178" t="s">
        <v>230</v>
      </c>
      <c r="E749" s="179">
        <v>2</v>
      </c>
      <c r="F749" s="180"/>
      <c r="G749" s="181">
        <f>ROUND(E749*F749,2)</f>
        <v>0</v>
      </c>
      <c r="H749" s="180"/>
      <c r="I749" s="181">
        <f>ROUND(E749*H749,2)</f>
        <v>0</v>
      </c>
      <c r="J749" s="180"/>
      <c r="K749" s="181">
        <f>ROUND(E749*J749,2)</f>
        <v>0</v>
      </c>
      <c r="L749" s="181">
        <v>21</v>
      </c>
      <c r="M749" s="181">
        <f>G749*(1+L749/100)</f>
        <v>0</v>
      </c>
      <c r="N749" s="179">
        <v>8.9999999999999998E-4</v>
      </c>
      <c r="O749" s="179">
        <f>ROUND(E749*N749,2)</f>
        <v>0</v>
      </c>
      <c r="P749" s="179">
        <v>0</v>
      </c>
      <c r="Q749" s="179">
        <f>ROUND(E749*P749,2)</f>
        <v>0</v>
      </c>
      <c r="R749" s="181"/>
      <c r="S749" s="181" t="s">
        <v>255</v>
      </c>
      <c r="T749" s="182" t="s">
        <v>256</v>
      </c>
      <c r="U749" s="161">
        <v>2.29</v>
      </c>
      <c r="V749" s="161">
        <f>ROUND(E749*U749,2)</f>
        <v>4.58</v>
      </c>
      <c r="W749" s="161"/>
      <c r="X749" s="161" t="s">
        <v>154</v>
      </c>
      <c r="Y749" s="151"/>
      <c r="Z749" s="151"/>
      <c r="AA749" s="151"/>
      <c r="AB749" s="151"/>
      <c r="AC749" s="151"/>
      <c r="AD749" s="151"/>
      <c r="AE749" s="151"/>
      <c r="AF749" s="151"/>
      <c r="AG749" s="151" t="s">
        <v>155</v>
      </c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 x14ac:dyDescent="0.2">
      <c r="A750" s="158"/>
      <c r="B750" s="159"/>
      <c r="C750" s="193" t="s">
        <v>712</v>
      </c>
      <c r="D750" s="162"/>
      <c r="E750" s="163"/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159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58"/>
      <c r="B751" s="159"/>
      <c r="C751" s="193" t="s">
        <v>675</v>
      </c>
      <c r="D751" s="162"/>
      <c r="E751" s="163"/>
      <c r="F751" s="161"/>
      <c r="G751" s="161"/>
      <c r="H751" s="161"/>
      <c r="I751" s="161"/>
      <c r="J751" s="161"/>
      <c r="K751" s="161"/>
      <c r="L751" s="161"/>
      <c r="M751" s="161"/>
      <c r="N751" s="160"/>
      <c r="O751" s="160"/>
      <c r="P751" s="160"/>
      <c r="Q751" s="160"/>
      <c r="R751" s="161"/>
      <c r="S751" s="161"/>
      <c r="T751" s="161"/>
      <c r="U751" s="161"/>
      <c r="V751" s="161"/>
      <c r="W751" s="161"/>
      <c r="X751" s="16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159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 x14ac:dyDescent="0.2">
      <c r="A752" s="158"/>
      <c r="B752" s="159"/>
      <c r="C752" s="193" t="s">
        <v>713</v>
      </c>
      <c r="D752" s="162"/>
      <c r="E752" s="163"/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159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 x14ac:dyDescent="0.2">
      <c r="A753" s="158"/>
      <c r="B753" s="159"/>
      <c r="C753" s="193" t="s">
        <v>720</v>
      </c>
      <c r="D753" s="162"/>
      <c r="E753" s="163">
        <v>2</v>
      </c>
      <c r="F753" s="161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159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76">
        <v>130</v>
      </c>
      <c r="B754" s="177" t="s">
        <v>721</v>
      </c>
      <c r="C754" s="192" t="s">
        <v>722</v>
      </c>
      <c r="D754" s="178" t="s">
        <v>230</v>
      </c>
      <c r="E754" s="179">
        <v>1</v>
      </c>
      <c r="F754" s="180"/>
      <c r="G754" s="181">
        <f>ROUND(E754*F754,2)</f>
        <v>0</v>
      </c>
      <c r="H754" s="180"/>
      <c r="I754" s="181">
        <f>ROUND(E754*H754,2)</f>
        <v>0</v>
      </c>
      <c r="J754" s="180"/>
      <c r="K754" s="181">
        <f>ROUND(E754*J754,2)</f>
        <v>0</v>
      </c>
      <c r="L754" s="181">
        <v>21</v>
      </c>
      <c r="M754" s="181">
        <f>G754*(1+L754/100)</f>
        <v>0</v>
      </c>
      <c r="N754" s="179">
        <v>8.9999999999999998E-4</v>
      </c>
      <c r="O754" s="179">
        <f>ROUND(E754*N754,2)</f>
        <v>0</v>
      </c>
      <c r="P754" s="179">
        <v>0</v>
      </c>
      <c r="Q754" s="179">
        <f>ROUND(E754*P754,2)</f>
        <v>0</v>
      </c>
      <c r="R754" s="181"/>
      <c r="S754" s="181" t="s">
        <v>255</v>
      </c>
      <c r="T754" s="182" t="s">
        <v>256</v>
      </c>
      <c r="U754" s="161">
        <v>2.29</v>
      </c>
      <c r="V754" s="161">
        <f>ROUND(E754*U754,2)</f>
        <v>2.29</v>
      </c>
      <c r="W754" s="161"/>
      <c r="X754" s="161" t="s">
        <v>154</v>
      </c>
      <c r="Y754" s="151"/>
      <c r="Z754" s="151"/>
      <c r="AA754" s="151"/>
      <c r="AB754" s="151"/>
      <c r="AC754" s="151"/>
      <c r="AD754" s="151"/>
      <c r="AE754" s="151"/>
      <c r="AF754" s="151"/>
      <c r="AG754" s="151" t="s">
        <v>155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 x14ac:dyDescent="0.2">
      <c r="A755" s="158"/>
      <c r="B755" s="159"/>
      <c r="C755" s="193" t="s">
        <v>712</v>
      </c>
      <c r="D755" s="162"/>
      <c r="E755" s="163"/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159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 x14ac:dyDescent="0.2">
      <c r="A756" s="158"/>
      <c r="B756" s="159"/>
      <c r="C756" s="193" t="s">
        <v>675</v>
      </c>
      <c r="D756" s="162"/>
      <c r="E756" s="163"/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159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58"/>
      <c r="B757" s="159"/>
      <c r="C757" s="193" t="s">
        <v>713</v>
      </c>
      <c r="D757" s="162"/>
      <c r="E757" s="163"/>
      <c r="F757" s="161"/>
      <c r="G757" s="161"/>
      <c r="H757" s="161"/>
      <c r="I757" s="161"/>
      <c r="J757" s="161"/>
      <c r="K757" s="161"/>
      <c r="L757" s="161"/>
      <c r="M757" s="161"/>
      <c r="N757" s="160"/>
      <c r="O757" s="160"/>
      <c r="P757" s="160"/>
      <c r="Q757" s="160"/>
      <c r="R757" s="161"/>
      <c r="S757" s="161"/>
      <c r="T757" s="161"/>
      <c r="U757" s="161"/>
      <c r="V757" s="161"/>
      <c r="W757" s="161"/>
      <c r="X757" s="16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159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 x14ac:dyDescent="0.2">
      <c r="A758" s="158"/>
      <c r="B758" s="159"/>
      <c r="C758" s="193" t="s">
        <v>723</v>
      </c>
      <c r="D758" s="162"/>
      <c r="E758" s="163">
        <v>1</v>
      </c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159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 x14ac:dyDescent="0.2">
      <c r="A759" s="176">
        <v>131</v>
      </c>
      <c r="B759" s="177" t="s">
        <v>724</v>
      </c>
      <c r="C759" s="192" t="s">
        <v>725</v>
      </c>
      <c r="D759" s="178" t="s">
        <v>230</v>
      </c>
      <c r="E759" s="179">
        <v>1</v>
      </c>
      <c r="F759" s="180"/>
      <c r="G759" s="181">
        <f>ROUND(E759*F759,2)</f>
        <v>0</v>
      </c>
      <c r="H759" s="180"/>
      <c r="I759" s="181">
        <f>ROUND(E759*H759,2)</f>
        <v>0</v>
      </c>
      <c r="J759" s="180"/>
      <c r="K759" s="181">
        <f>ROUND(E759*J759,2)</f>
        <v>0</v>
      </c>
      <c r="L759" s="181">
        <v>21</v>
      </c>
      <c r="M759" s="181">
        <f>G759*(1+L759/100)</f>
        <v>0</v>
      </c>
      <c r="N759" s="179">
        <v>8.9999999999999998E-4</v>
      </c>
      <c r="O759" s="179">
        <f>ROUND(E759*N759,2)</f>
        <v>0</v>
      </c>
      <c r="P759" s="179">
        <v>0</v>
      </c>
      <c r="Q759" s="179">
        <f>ROUND(E759*P759,2)</f>
        <v>0</v>
      </c>
      <c r="R759" s="181"/>
      <c r="S759" s="181" t="s">
        <v>255</v>
      </c>
      <c r="T759" s="182" t="s">
        <v>256</v>
      </c>
      <c r="U759" s="161">
        <v>2.29</v>
      </c>
      <c r="V759" s="161">
        <f>ROUND(E759*U759,2)</f>
        <v>2.29</v>
      </c>
      <c r="W759" s="161"/>
      <c r="X759" s="161" t="s">
        <v>154</v>
      </c>
      <c r="Y759" s="151"/>
      <c r="Z759" s="151"/>
      <c r="AA759" s="151"/>
      <c r="AB759" s="151"/>
      <c r="AC759" s="151"/>
      <c r="AD759" s="151"/>
      <c r="AE759" s="151"/>
      <c r="AF759" s="151"/>
      <c r="AG759" s="151" t="s">
        <v>155</v>
      </c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58"/>
      <c r="B760" s="159"/>
      <c r="C760" s="193" t="s">
        <v>712</v>
      </c>
      <c r="D760" s="162"/>
      <c r="E760" s="163"/>
      <c r="F760" s="161"/>
      <c r="G760" s="161"/>
      <c r="H760" s="161"/>
      <c r="I760" s="161"/>
      <c r="J760" s="161"/>
      <c r="K760" s="161"/>
      <c r="L760" s="161"/>
      <c r="M760" s="161"/>
      <c r="N760" s="160"/>
      <c r="O760" s="160"/>
      <c r="P760" s="160"/>
      <c r="Q760" s="160"/>
      <c r="R760" s="161"/>
      <c r="S760" s="161"/>
      <c r="T760" s="161"/>
      <c r="U760" s="161"/>
      <c r="V760" s="161"/>
      <c r="W760" s="161"/>
      <c r="X760" s="16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159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 x14ac:dyDescent="0.2">
      <c r="A761" s="158"/>
      <c r="B761" s="159"/>
      <c r="C761" s="193" t="s">
        <v>675</v>
      </c>
      <c r="D761" s="162"/>
      <c r="E761" s="163"/>
      <c r="F761" s="161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  <c r="R761" s="161"/>
      <c r="S761" s="161"/>
      <c r="T761" s="161"/>
      <c r="U761" s="161"/>
      <c r="V761" s="161"/>
      <c r="W761" s="161"/>
      <c r="X761" s="16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159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 x14ac:dyDescent="0.2">
      <c r="A762" s="158"/>
      <c r="B762" s="159"/>
      <c r="C762" s="193" t="s">
        <v>726</v>
      </c>
      <c r="D762" s="162"/>
      <c r="E762" s="163">
        <v>1</v>
      </c>
      <c r="F762" s="161"/>
      <c r="G762" s="161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159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ht="22.5" outlineLevel="1" x14ac:dyDescent="0.2">
      <c r="A763" s="183">
        <v>132</v>
      </c>
      <c r="B763" s="184" t="s">
        <v>727</v>
      </c>
      <c r="C763" s="197" t="s">
        <v>728</v>
      </c>
      <c r="D763" s="185" t="s">
        <v>230</v>
      </c>
      <c r="E763" s="186">
        <v>4</v>
      </c>
      <c r="F763" s="187"/>
      <c r="G763" s="188">
        <f>ROUND(E763*F763,2)</f>
        <v>0</v>
      </c>
      <c r="H763" s="187"/>
      <c r="I763" s="188">
        <f>ROUND(E763*H763,2)</f>
        <v>0</v>
      </c>
      <c r="J763" s="187"/>
      <c r="K763" s="188">
        <f>ROUND(E763*J763,2)</f>
        <v>0</v>
      </c>
      <c r="L763" s="188">
        <v>21</v>
      </c>
      <c r="M763" s="188">
        <f>G763*(1+L763/100)</f>
        <v>0</v>
      </c>
      <c r="N763" s="186">
        <v>4.589E-2</v>
      </c>
      <c r="O763" s="186">
        <f>ROUND(E763*N763,2)</f>
        <v>0.18</v>
      </c>
      <c r="P763" s="186">
        <v>0</v>
      </c>
      <c r="Q763" s="186">
        <f>ROUND(E763*P763,2)</f>
        <v>0</v>
      </c>
      <c r="R763" s="188" t="s">
        <v>729</v>
      </c>
      <c r="S763" s="188" t="s">
        <v>153</v>
      </c>
      <c r="T763" s="189" t="s">
        <v>153</v>
      </c>
      <c r="U763" s="161">
        <v>0</v>
      </c>
      <c r="V763" s="161">
        <f>ROUND(E763*U763,2)</f>
        <v>0</v>
      </c>
      <c r="W763" s="161"/>
      <c r="X763" s="161" t="s">
        <v>251</v>
      </c>
      <c r="Y763" s="151"/>
      <c r="Z763" s="151"/>
      <c r="AA763" s="151"/>
      <c r="AB763" s="151"/>
      <c r="AC763" s="151"/>
      <c r="AD763" s="151"/>
      <c r="AE763" s="151"/>
      <c r="AF763" s="151"/>
      <c r="AG763" s="151" t="s">
        <v>252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 x14ac:dyDescent="0.2">
      <c r="A764" s="176">
        <v>133</v>
      </c>
      <c r="B764" s="177" t="s">
        <v>730</v>
      </c>
      <c r="C764" s="192" t="s">
        <v>731</v>
      </c>
      <c r="D764" s="178" t="s">
        <v>191</v>
      </c>
      <c r="E764" s="179">
        <v>5.4</v>
      </c>
      <c r="F764" s="180"/>
      <c r="G764" s="181">
        <f>ROUND(E764*F764,2)</f>
        <v>0</v>
      </c>
      <c r="H764" s="180"/>
      <c r="I764" s="181">
        <f>ROUND(E764*H764,2)</f>
        <v>0</v>
      </c>
      <c r="J764" s="180"/>
      <c r="K764" s="181">
        <f>ROUND(E764*J764,2)</f>
        <v>0</v>
      </c>
      <c r="L764" s="181">
        <v>21</v>
      </c>
      <c r="M764" s="181">
        <f>G764*(1+L764/100)</f>
        <v>0</v>
      </c>
      <c r="N764" s="179">
        <v>1.223E-2</v>
      </c>
      <c r="O764" s="179">
        <f>ROUND(E764*N764,2)</f>
        <v>7.0000000000000007E-2</v>
      </c>
      <c r="P764" s="179">
        <v>0</v>
      </c>
      <c r="Q764" s="179">
        <f>ROUND(E764*P764,2)</f>
        <v>0</v>
      </c>
      <c r="R764" s="181"/>
      <c r="S764" s="181" t="s">
        <v>255</v>
      </c>
      <c r="T764" s="182" t="s">
        <v>256</v>
      </c>
      <c r="U764" s="161">
        <v>0</v>
      </c>
      <c r="V764" s="161">
        <f>ROUND(E764*U764,2)</f>
        <v>0</v>
      </c>
      <c r="W764" s="161"/>
      <c r="X764" s="161" t="s">
        <v>251</v>
      </c>
      <c r="Y764" s="151"/>
      <c r="Z764" s="151"/>
      <c r="AA764" s="151"/>
      <c r="AB764" s="151"/>
      <c r="AC764" s="151"/>
      <c r="AD764" s="151"/>
      <c r="AE764" s="151"/>
      <c r="AF764" s="151"/>
      <c r="AG764" s="151" t="s">
        <v>252</v>
      </c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ht="22.5" outlineLevel="1" x14ac:dyDescent="0.2">
      <c r="A765" s="158"/>
      <c r="B765" s="159"/>
      <c r="C765" s="358" t="s">
        <v>732</v>
      </c>
      <c r="D765" s="359"/>
      <c r="E765" s="359"/>
      <c r="F765" s="359"/>
      <c r="G765" s="359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213</v>
      </c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90" t="str">
        <f>C765</f>
        <v>Podkladový rošt, obklad palubkami z měkkého dřeva šířky do 8 cm na pero a drážku, dodávka materiálu, nátěr dvojnásobný syntetickým lakem.</v>
      </c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58"/>
      <c r="B766" s="159"/>
      <c r="C766" s="193" t="s">
        <v>733</v>
      </c>
      <c r="D766" s="162"/>
      <c r="E766" s="163">
        <v>5.4</v>
      </c>
      <c r="F766" s="161"/>
      <c r="G766" s="161"/>
      <c r="H766" s="161"/>
      <c r="I766" s="161"/>
      <c r="J766" s="161"/>
      <c r="K766" s="161"/>
      <c r="L766" s="161"/>
      <c r="M766" s="161"/>
      <c r="N766" s="160"/>
      <c r="O766" s="160"/>
      <c r="P766" s="160"/>
      <c r="Q766" s="160"/>
      <c r="R766" s="161"/>
      <c r="S766" s="161"/>
      <c r="T766" s="161"/>
      <c r="U766" s="161"/>
      <c r="V766" s="161"/>
      <c r="W766" s="161"/>
      <c r="X766" s="16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159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 x14ac:dyDescent="0.2">
      <c r="A767" s="176">
        <v>134</v>
      </c>
      <c r="B767" s="177" t="s">
        <v>734</v>
      </c>
      <c r="C767" s="192" t="s">
        <v>735</v>
      </c>
      <c r="D767" s="178" t="s">
        <v>300</v>
      </c>
      <c r="E767" s="179">
        <v>332.64</v>
      </c>
      <c r="F767" s="180"/>
      <c r="G767" s="181">
        <f>ROUND(E767*F767,2)</f>
        <v>0</v>
      </c>
      <c r="H767" s="180"/>
      <c r="I767" s="181">
        <f>ROUND(E767*H767,2)</f>
        <v>0</v>
      </c>
      <c r="J767" s="180"/>
      <c r="K767" s="181">
        <f>ROUND(E767*J767,2)</f>
        <v>0</v>
      </c>
      <c r="L767" s="181">
        <v>21</v>
      </c>
      <c r="M767" s="181">
        <f>G767*(1+L767/100)</f>
        <v>0</v>
      </c>
      <c r="N767" s="179">
        <v>1.98E-3</v>
      </c>
      <c r="O767" s="179">
        <f>ROUND(E767*N767,2)</f>
        <v>0.66</v>
      </c>
      <c r="P767" s="179">
        <v>0</v>
      </c>
      <c r="Q767" s="179">
        <f>ROUND(E767*P767,2)</f>
        <v>0</v>
      </c>
      <c r="R767" s="181" t="s">
        <v>259</v>
      </c>
      <c r="S767" s="181" t="s">
        <v>366</v>
      </c>
      <c r="T767" s="182" t="s">
        <v>256</v>
      </c>
      <c r="U767" s="161">
        <v>0</v>
      </c>
      <c r="V767" s="161">
        <f>ROUND(E767*U767,2)</f>
        <v>0</v>
      </c>
      <c r="W767" s="161"/>
      <c r="X767" s="161" t="s">
        <v>260</v>
      </c>
      <c r="Y767" s="151"/>
      <c r="Z767" s="151"/>
      <c r="AA767" s="151"/>
      <c r="AB767" s="151"/>
      <c r="AC767" s="151"/>
      <c r="AD767" s="151"/>
      <c r="AE767" s="151"/>
      <c r="AF767" s="151"/>
      <c r="AG767" s="151" t="s">
        <v>261</v>
      </c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 x14ac:dyDescent="0.2">
      <c r="A768" s="158"/>
      <c r="B768" s="159"/>
      <c r="C768" s="193" t="s">
        <v>408</v>
      </c>
      <c r="D768" s="162"/>
      <c r="E768" s="163"/>
      <c r="F768" s="161"/>
      <c r="G768" s="161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  <c r="R768" s="161"/>
      <c r="S768" s="161"/>
      <c r="T768" s="161"/>
      <c r="U768" s="161"/>
      <c r="V768" s="161"/>
      <c r="W768" s="161"/>
      <c r="X768" s="16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159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58"/>
      <c r="B769" s="159"/>
      <c r="C769" s="195" t="s">
        <v>174</v>
      </c>
      <c r="D769" s="166"/>
      <c r="E769" s="167"/>
      <c r="F769" s="161"/>
      <c r="G769" s="161"/>
      <c r="H769" s="161"/>
      <c r="I769" s="161"/>
      <c r="J769" s="161"/>
      <c r="K769" s="161"/>
      <c r="L769" s="161"/>
      <c r="M769" s="161"/>
      <c r="N769" s="160"/>
      <c r="O769" s="160"/>
      <c r="P769" s="160"/>
      <c r="Q769" s="160"/>
      <c r="R769" s="161"/>
      <c r="S769" s="161"/>
      <c r="T769" s="161"/>
      <c r="U769" s="161"/>
      <c r="V769" s="161"/>
      <c r="W769" s="161"/>
      <c r="X769" s="16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159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 x14ac:dyDescent="0.2">
      <c r="A770" s="158"/>
      <c r="B770" s="159"/>
      <c r="C770" s="196" t="s">
        <v>590</v>
      </c>
      <c r="D770" s="166"/>
      <c r="E770" s="167">
        <v>80.599999999999994</v>
      </c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159</v>
      </c>
      <c r="AH770" s="151">
        <v>2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 x14ac:dyDescent="0.2">
      <c r="A771" s="158"/>
      <c r="B771" s="159"/>
      <c r="C771" s="196" t="s">
        <v>591</v>
      </c>
      <c r="D771" s="166"/>
      <c r="E771" s="167">
        <v>70.599999999999994</v>
      </c>
      <c r="F771" s="161"/>
      <c r="G771" s="16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159</v>
      </c>
      <c r="AH771" s="151">
        <v>2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 x14ac:dyDescent="0.2">
      <c r="A772" s="158"/>
      <c r="B772" s="159"/>
      <c r="C772" s="195" t="s">
        <v>185</v>
      </c>
      <c r="D772" s="166"/>
      <c r="E772" s="167"/>
      <c r="F772" s="161"/>
      <c r="G772" s="161"/>
      <c r="H772" s="161"/>
      <c r="I772" s="161"/>
      <c r="J772" s="161"/>
      <c r="K772" s="161"/>
      <c r="L772" s="161"/>
      <c r="M772" s="161"/>
      <c r="N772" s="160"/>
      <c r="O772" s="160"/>
      <c r="P772" s="160"/>
      <c r="Q772" s="160"/>
      <c r="R772" s="161"/>
      <c r="S772" s="161"/>
      <c r="T772" s="161"/>
      <c r="U772" s="161"/>
      <c r="V772" s="161"/>
      <c r="W772" s="161"/>
      <c r="X772" s="16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159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 x14ac:dyDescent="0.2">
      <c r="A773" s="158"/>
      <c r="B773" s="159"/>
      <c r="C773" s="193" t="s">
        <v>736</v>
      </c>
      <c r="D773" s="162"/>
      <c r="E773" s="163">
        <v>332.64</v>
      </c>
      <c r="F773" s="161"/>
      <c r="G773" s="161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159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 x14ac:dyDescent="0.2">
      <c r="A774" s="176">
        <v>135</v>
      </c>
      <c r="B774" s="177" t="s">
        <v>737</v>
      </c>
      <c r="C774" s="192" t="s">
        <v>738</v>
      </c>
      <c r="D774" s="178" t="s">
        <v>191</v>
      </c>
      <c r="E774" s="179">
        <v>158.76</v>
      </c>
      <c r="F774" s="180"/>
      <c r="G774" s="181">
        <f>ROUND(E774*F774,2)</f>
        <v>0</v>
      </c>
      <c r="H774" s="180"/>
      <c r="I774" s="181">
        <f>ROUND(E774*H774,2)</f>
        <v>0</v>
      </c>
      <c r="J774" s="180"/>
      <c r="K774" s="181">
        <f>ROUND(E774*J774,2)</f>
        <v>0</v>
      </c>
      <c r="L774" s="181">
        <v>21</v>
      </c>
      <c r="M774" s="181">
        <f>G774*(1+L774/100)</f>
        <v>0</v>
      </c>
      <c r="N774" s="179">
        <v>1.7999999999999999E-2</v>
      </c>
      <c r="O774" s="179">
        <f>ROUND(E774*N774,2)</f>
        <v>2.86</v>
      </c>
      <c r="P774" s="179">
        <v>0</v>
      </c>
      <c r="Q774" s="179">
        <f>ROUND(E774*P774,2)</f>
        <v>0</v>
      </c>
      <c r="R774" s="181"/>
      <c r="S774" s="181" t="s">
        <v>255</v>
      </c>
      <c r="T774" s="182" t="s">
        <v>256</v>
      </c>
      <c r="U774" s="161">
        <v>0</v>
      </c>
      <c r="V774" s="161">
        <f>ROUND(E774*U774,2)</f>
        <v>0</v>
      </c>
      <c r="W774" s="161"/>
      <c r="X774" s="161" t="s">
        <v>260</v>
      </c>
      <c r="Y774" s="151"/>
      <c r="Z774" s="151"/>
      <c r="AA774" s="151"/>
      <c r="AB774" s="151"/>
      <c r="AC774" s="151"/>
      <c r="AD774" s="151"/>
      <c r="AE774" s="151"/>
      <c r="AF774" s="151"/>
      <c r="AG774" s="151" t="s">
        <v>261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 x14ac:dyDescent="0.2">
      <c r="A775" s="158"/>
      <c r="B775" s="159"/>
      <c r="C775" s="193" t="s">
        <v>671</v>
      </c>
      <c r="D775" s="162"/>
      <c r="E775" s="163"/>
      <c r="F775" s="161"/>
      <c r="G775" s="161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  <c r="R775" s="161"/>
      <c r="S775" s="161"/>
      <c r="T775" s="161"/>
      <c r="U775" s="161"/>
      <c r="V775" s="161"/>
      <c r="W775" s="161"/>
      <c r="X775" s="16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159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 x14ac:dyDescent="0.2">
      <c r="A776" s="158"/>
      <c r="B776" s="159"/>
      <c r="C776" s="193" t="s">
        <v>409</v>
      </c>
      <c r="D776" s="162"/>
      <c r="E776" s="163">
        <v>80.599999999999994</v>
      </c>
      <c r="F776" s="161"/>
      <c r="G776" s="161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159</v>
      </c>
      <c r="AH776" s="151">
        <v>0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 x14ac:dyDescent="0.2">
      <c r="A777" s="158"/>
      <c r="B777" s="159"/>
      <c r="C777" s="193" t="s">
        <v>410</v>
      </c>
      <c r="D777" s="162"/>
      <c r="E777" s="163">
        <v>70.599999999999994</v>
      </c>
      <c r="F777" s="161"/>
      <c r="G777" s="161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159</v>
      </c>
      <c r="AH777" s="151">
        <v>0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 x14ac:dyDescent="0.2">
      <c r="A778" s="158"/>
      <c r="B778" s="159"/>
      <c r="C778" s="194" t="s">
        <v>165</v>
      </c>
      <c r="D778" s="164"/>
      <c r="E778" s="165">
        <v>151.19999999999999</v>
      </c>
      <c r="F778" s="161"/>
      <c r="G778" s="161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  <c r="R778" s="161"/>
      <c r="S778" s="161"/>
      <c r="T778" s="161"/>
      <c r="U778" s="161"/>
      <c r="V778" s="161"/>
      <c r="W778" s="161"/>
      <c r="X778" s="16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159</v>
      </c>
      <c r="AH778" s="151">
        <v>1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 x14ac:dyDescent="0.2">
      <c r="A779" s="158"/>
      <c r="B779" s="159"/>
      <c r="C779" s="193" t="s">
        <v>437</v>
      </c>
      <c r="D779" s="162"/>
      <c r="E779" s="163">
        <v>7.56</v>
      </c>
      <c r="F779" s="161"/>
      <c r="G779" s="16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159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ht="22.5" outlineLevel="1" x14ac:dyDescent="0.2">
      <c r="A780" s="176">
        <v>136</v>
      </c>
      <c r="B780" s="177" t="s">
        <v>739</v>
      </c>
      <c r="C780" s="192" t="s">
        <v>740</v>
      </c>
      <c r="D780" s="178" t="s">
        <v>191</v>
      </c>
      <c r="E780" s="179">
        <v>36.199800000000003</v>
      </c>
      <c r="F780" s="180"/>
      <c r="G780" s="181">
        <f>ROUND(E780*F780,2)</f>
        <v>0</v>
      </c>
      <c r="H780" s="180"/>
      <c r="I780" s="181">
        <f>ROUND(E780*H780,2)</f>
        <v>0</v>
      </c>
      <c r="J780" s="180"/>
      <c r="K780" s="181">
        <f>ROUND(E780*J780,2)</f>
        <v>0</v>
      </c>
      <c r="L780" s="181">
        <v>21</v>
      </c>
      <c r="M780" s="181">
        <f>G780*(1+L780/100)</f>
        <v>0</v>
      </c>
      <c r="N780" s="179">
        <v>1.7999999999999999E-2</v>
      </c>
      <c r="O780" s="179">
        <f>ROUND(E780*N780,2)</f>
        <v>0.65</v>
      </c>
      <c r="P780" s="179">
        <v>0</v>
      </c>
      <c r="Q780" s="179">
        <f>ROUND(E780*P780,2)</f>
        <v>0</v>
      </c>
      <c r="R780" s="181" t="s">
        <v>259</v>
      </c>
      <c r="S780" s="181" t="s">
        <v>153</v>
      </c>
      <c r="T780" s="182" t="s">
        <v>153</v>
      </c>
      <c r="U780" s="161">
        <v>0</v>
      </c>
      <c r="V780" s="161">
        <f>ROUND(E780*U780,2)</f>
        <v>0</v>
      </c>
      <c r="W780" s="161"/>
      <c r="X780" s="161" t="s">
        <v>260</v>
      </c>
      <c r="Y780" s="151"/>
      <c r="Z780" s="151"/>
      <c r="AA780" s="151"/>
      <c r="AB780" s="151"/>
      <c r="AC780" s="151"/>
      <c r="AD780" s="151"/>
      <c r="AE780" s="151"/>
      <c r="AF780" s="151"/>
      <c r="AG780" s="151" t="s">
        <v>261</v>
      </c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 x14ac:dyDescent="0.2">
      <c r="A781" s="158"/>
      <c r="B781" s="159"/>
      <c r="C781" s="193" t="s">
        <v>741</v>
      </c>
      <c r="D781" s="162"/>
      <c r="E781" s="163">
        <v>36.199800000000003</v>
      </c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  <c r="R781" s="161"/>
      <c r="S781" s="161"/>
      <c r="T781" s="161"/>
      <c r="U781" s="161"/>
      <c r="V781" s="161"/>
      <c r="W781" s="161"/>
      <c r="X781" s="16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159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 x14ac:dyDescent="0.2">
      <c r="A782" s="176">
        <v>137</v>
      </c>
      <c r="B782" s="177" t="s">
        <v>742</v>
      </c>
      <c r="C782" s="192" t="s">
        <v>743</v>
      </c>
      <c r="D782" s="178" t="s">
        <v>300</v>
      </c>
      <c r="E782" s="179">
        <v>51.826129999999999</v>
      </c>
      <c r="F782" s="180"/>
      <c r="G782" s="181">
        <f>ROUND(E782*F782,2)</f>
        <v>0</v>
      </c>
      <c r="H782" s="180"/>
      <c r="I782" s="181">
        <f>ROUND(E782*H782,2)</f>
        <v>0</v>
      </c>
      <c r="J782" s="180"/>
      <c r="K782" s="181">
        <f>ROUND(E782*J782,2)</f>
        <v>0</v>
      </c>
      <c r="L782" s="181">
        <v>21</v>
      </c>
      <c r="M782" s="181">
        <f>G782*(1+L782/100)</f>
        <v>0</v>
      </c>
      <c r="N782" s="179">
        <v>2.0999999999999999E-3</v>
      </c>
      <c r="O782" s="179">
        <f>ROUND(E782*N782,2)</f>
        <v>0.11</v>
      </c>
      <c r="P782" s="179">
        <v>0</v>
      </c>
      <c r="Q782" s="179">
        <f>ROUND(E782*P782,2)</f>
        <v>0</v>
      </c>
      <c r="R782" s="181"/>
      <c r="S782" s="181" t="s">
        <v>255</v>
      </c>
      <c r="T782" s="182" t="s">
        <v>256</v>
      </c>
      <c r="U782" s="161">
        <v>0</v>
      </c>
      <c r="V782" s="161">
        <f>ROUND(E782*U782,2)</f>
        <v>0</v>
      </c>
      <c r="W782" s="161"/>
      <c r="X782" s="161" t="s">
        <v>260</v>
      </c>
      <c r="Y782" s="151"/>
      <c r="Z782" s="151"/>
      <c r="AA782" s="151"/>
      <c r="AB782" s="151"/>
      <c r="AC782" s="151"/>
      <c r="AD782" s="151"/>
      <c r="AE782" s="151"/>
      <c r="AF782" s="151"/>
      <c r="AG782" s="151" t="s">
        <v>261</v>
      </c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58"/>
      <c r="B783" s="159"/>
      <c r="C783" s="193" t="s">
        <v>744</v>
      </c>
      <c r="D783" s="162"/>
      <c r="E783" s="163">
        <v>51.826129999999999</v>
      </c>
      <c r="F783" s="161"/>
      <c r="G783" s="161"/>
      <c r="H783" s="161"/>
      <c r="I783" s="161"/>
      <c r="J783" s="161"/>
      <c r="K783" s="161"/>
      <c r="L783" s="161"/>
      <c r="M783" s="161"/>
      <c r="N783" s="160"/>
      <c r="O783" s="160"/>
      <c r="P783" s="160"/>
      <c r="Q783" s="160"/>
      <c r="R783" s="161"/>
      <c r="S783" s="161"/>
      <c r="T783" s="161"/>
      <c r="U783" s="161"/>
      <c r="V783" s="161"/>
      <c r="W783" s="161"/>
      <c r="X783" s="16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159</v>
      </c>
      <c r="AH783" s="151">
        <v>0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 x14ac:dyDescent="0.2">
      <c r="A784" s="176">
        <v>138</v>
      </c>
      <c r="B784" s="177" t="s">
        <v>745</v>
      </c>
      <c r="C784" s="192" t="s">
        <v>746</v>
      </c>
      <c r="D784" s="178" t="s">
        <v>216</v>
      </c>
      <c r="E784" s="179">
        <v>4.9945300000000001</v>
      </c>
      <c r="F784" s="180"/>
      <c r="G784" s="181">
        <f>ROUND(E784*F784,2)</f>
        <v>0</v>
      </c>
      <c r="H784" s="180"/>
      <c r="I784" s="181">
        <f>ROUND(E784*H784,2)</f>
        <v>0</v>
      </c>
      <c r="J784" s="180"/>
      <c r="K784" s="181">
        <f>ROUND(E784*J784,2)</f>
        <v>0</v>
      </c>
      <c r="L784" s="181">
        <v>21</v>
      </c>
      <c r="M784" s="181">
        <f>G784*(1+L784/100)</f>
        <v>0</v>
      </c>
      <c r="N784" s="179">
        <v>0</v>
      </c>
      <c r="O784" s="179">
        <f>ROUND(E784*N784,2)</f>
        <v>0</v>
      </c>
      <c r="P784" s="179">
        <v>0</v>
      </c>
      <c r="Q784" s="179">
        <f>ROUND(E784*P784,2)</f>
        <v>0</v>
      </c>
      <c r="R784" s="181" t="s">
        <v>657</v>
      </c>
      <c r="S784" s="181" t="s">
        <v>153</v>
      </c>
      <c r="T784" s="182" t="s">
        <v>153</v>
      </c>
      <c r="U784" s="161">
        <v>2.4209999999999998</v>
      </c>
      <c r="V784" s="161">
        <f>ROUND(E784*U784,2)</f>
        <v>12.09</v>
      </c>
      <c r="W784" s="161"/>
      <c r="X784" s="161" t="s">
        <v>367</v>
      </c>
      <c r="Y784" s="151"/>
      <c r="Z784" s="151"/>
      <c r="AA784" s="151"/>
      <c r="AB784" s="151"/>
      <c r="AC784" s="151"/>
      <c r="AD784" s="151"/>
      <c r="AE784" s="151"/>
      <c r="AF784" s="151"/>
      <c r="AG784" s="151" t="s">
        <v>368</v>
      </c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 x14ac:dyDescent="0.2">
      <c r="A785" s="158"/>
      <c r="B785" s="159"/>
      <c r="C785" s="360" t="s">
        <v>447</v>
      </c>
      <c r="D785" s="361"/>
      <c r="E785" s="361"/>
      <c r="F785" s="361"/>
      <c r="G785" s="3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157</v>
      </c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x14ac:dyDescent="0.2">
      <c r="A786" s="169" t="s">
        <v>147</v>
      </c>
      <c r="B786" s="170" t="s">
        <v>108</v>
      </c>
      <c r="C786" s="191" t="s">
        <v>109</v>
      </c>
      <c r="D786" s="171"/>
      <c r="E786" s="172"/>
      <c r="F786" s="173"/>
      <c r="G786" s="173">
        <f>SUMIF(AG787:AG792,"&lt;&gt;NOR",G787:G792)</f>
        <v>0</v>
      </c>
      <c r="H786" s="173"/>
      <c r="I786" s="173">
        <f>SUM(I787:I792)</f>
        <v>0</v>
      </c>
      <c r="J786" s="173"/>
      <c r="K786" s="173">
        <f>SUM(K787:K792)</f>
        <v>0</v>
      </c>
      <c r="L786" s="173"/>
      <c r="M786" s="173">
        <f>SUM(M787:M792)</f>
        <v>0</v>
      </c>
      <c r="N786" s="172"/>
      <c r="O786" s="172">
        <f>SUM(O787:O792)</f>
        <v>0.96</v>
      </c>
      <c r="P786" s="172"/>
      <c r="Q786" s="172">
        <f>SUM(Q787:Q792)</f>
        <v>0</v>
      </c>
      <c r="R786" s="173"/>
      <c r="S786" s="173"/>
      <c r="T786" s="174"/>
      <c r="U786" s="168"/>
      <c r="V786" s="168">
        <f>SUM(V787:V792)</f>
        <v>1.34</v>
      </c>
      <c r="W786" s="168"/>
      <c r="X786" s="168"/>
      <c r="AG786" t="s">
        <v>148</v>
      </c>
    </row>
    <row r="787" spans="1:60" outlineLevel="1" x14ac:dyDescent="0.2">
      <c r="A787" s="176">
        <v>139</v>
      </c>
      <c r="B787" s="177" t="s">
        <v>747</v>
      </c>
      <c r="C787" s="192" t="s">
        <v>748</v>
      </c>
      <c r="D787" s="178" t="s">
        <v>191</v>
      </c>
      <c r="E787" s="179">
        <v>41.53</v>
      </c>
      <c r="F787" s="180"/>
      <c r="G787" s="181">
        <f>ROUND(E787*F787,2)</f>
        <v>0</v>
      </c>
      <c r="H787" s="180"/>
      <c r="I787" s="181">
        <f>ROUND(E787*H787,2)</f>
        <v>0</v>
      </c>
      <c r="J787" s="180"/>
      <c r="K787" s="181">
        <f>ROUND(E787*J787,2)</f>
        <v>0</v>
      </c>
      <c r="L787" s="181">
        <v>21</v>
      </c>
      <c r="M787" s="181">
        <f>G787*(1+L787/100)</f>
        <v>0</v>
      </c>
      <c r="N787" s="179">
        <v>2.8400000000000001E-3</v>
      </c>
      <c r="O787" s="179">
        <f>ROUND(E787*N787,2)</f>
        <v>0.12</v>
      </c>
      <c r="P787" s="179">
        <v>0</v>
      </c>
      <c r="Q787" s="179">
        <f>ROUND(E787*P787,2)</f>
        <v>0</v>
      </c>
      <c r="R787" s="181" t="s">
        <v>729</v>
      </c>
      <c r="S787" s="181" t="s">
        <v>153</v>
      </c>
      <c r="T787" s="182" t="s">
        <v>153</v>
      </c>
      <c r="U787" s="161">
        <v>0</v>
      </c>
      <c r="V787" s="161">
        <f>ROUND(E787*U787,2)</f>
        <v>0</v>
      </c>
      <c r="W787" s="161"/>
      <c r="X787" s="161" t="s">
        <v>251</v>
      </c>
      <c r="Y787" s="151"/>
      <c r="Z787" s="151"/>
      <c r="AA787" s="151"/>
      <c r="AB787" s="151"/>
      <c r="AC787" s="151"/>
      <c r="AD787" s="151"/>
      <c r="AE787" s="151"/>
      <c r="AF787" s="151"/>
      <c r="AG787" s="151" t="s">
        <v>252</v>
      </c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 x14ac:dyDescent="0.2">
      <c r="A788" s="158"/>
      <c r="B788" s="159"/>
      <c r="C788" s="193" t="s">
        <v>391</v>
      </c>
      <c r="D788" s="162"/>
      <c r="E788" s="163">
        <v>41.53</v>
      </c>
      <c r="F788" s="161"/>
      <c r="G788" s="161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159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ht="22.5" outlineLevel="1" x14ac:dyDescent="0.2">
      <c r="A789" s="176">
        <v>140</v>
      </c>
      <c r="B789" s="177" t="s">
        <v>749</v>
      </c>
      <c r="C789" s="192" t="s">
        <v>750</v>
      </c>
      <c r="D789" s="178" t="s">
        <v>191</v>
      </c>
      <c r="E789" s="179">
        <v>43.606499999999997</v>
      </c>
      <c r="F789" s="180"/>
      <c r="G789" s="181">
        <f>ROUND(E789*F789,2)</f>
        <v>0</v>
      </c>
      <c r="H789" s="180"/>
      <c r="I789" s="181">
        <f>ROUND(E789*H789,2)</f>
        <v>0</v>
      </c>
      <c r="J789" s="180"/>
      <c r="K789" s="181">
        <f>ROUND(E789*J789,2)</f>
        <v>0</v>
      </c>
      <c r="L789" s="181">
        <v>21</v>
      </c>
      <c r="M789" s="181">
        <f>G789*(1+L789/100)</f>
        <v>0</v>
      </c>
      <c r="N789" s="179">
        <v>1.9199999999999998E-2</v>
      </c>
      <c r="O789" s="179">
        <f>ROUND(E789*N789,2)</f>
        <v>0.84</v>
      </c>
      <c r="P789" s="179">
        <v>0</v>
      </c>
      <c r="Q789" s="179">
        <f>ROUND(E789*P789,2)</f>
        <v>0</v>
      </c>
      <c r="R789" s="181" t="s">
        <v>259</v>
      </c>
      <c r="S789" s="181" t="s">
        <v>153</v>
      </c>
      <c r="T789" s="182" t="s">
        <v>153</v>
      </c>
      <c r="U789" s="161">
        <v>0</v>
      </c>
      <c r="V789" s="161">
        <f>ROUND(E789*U789,2)</f>
        <v>0</v>
      </c>
      <c r="W789" s="161"/>
      <c r="X789" s="161" t="s">
        <v>260</v>
      </c>
      <c r="Y789" s="151"/>
      <c r="Z789" s="151"/>
      <c r="AA789" s="151"/>
      <c r="AB789" s="151"/>
      <c r="AC789" s="151"/>
      <c r="AD789" s="151"/>
      <c r="AE789" s="151"/>
      <c r="AF789" s="151"/>
      <c r="AG789" s="151" t="s">
        <v>261</v>
      </c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 x14ac:dyDescent="0.2">
      <c r="A790" s="158"/>
      <c r="B790" s="159"/>
      <c r="C790" s="193" t="s">
        <v>751</v>
      </c>
      <c r="D790" s="162"/>
      <c r="E790" s="163">
        <v>43.606499999999997</v>
      </c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159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 x14ac:dyDescent="0.2">
      <c r="A791" s="176">
        <v>141</v>
      </c>
      <c r="B791" s="177" t="s">
        <v>752</v>
      </c>
      <c r="C791" s="192" t="s">
        <v>753</v>
      </c>
      <c r="D791" s="178" t="s">
        <v>216</v>
      </c>
      <c r="E791" s="179">
        <v>0.83723999999999998</v>
      </c>
      <c r="F791" s="180"/>
      <c r="G791" s="181">
        <f>ROUND(E791*F791,2)</f>
        <v>0</v>
      </c>
      <c r="H791" s="180"/>
      <c r="I791" s="181">
        <f>ROUND(E791*H791,2)</f>
        <v>0</v>
      </c>
      <c r="J791" s="180"/>
      <c r="K791" s="181">
        <f>ROUND(E791*J791,2)</f>
        <v>0</v>
      </c>
      <c r="L791" s="181">
        <v>21</v>
      </c>
      <c r="M791" s="181">
        <f>G791*(1+L791/100)</f>
        <v>0</v>
      </c>
      <c r="N791" s="179">
        <v>0</v>
      </c>
      <c r="O791" s="179">
        <f>ROUND(E791*N791,2)</f>
        <v>0</v>
      </c>
      <c r="P791" s="179">
        <v>0</v>
      </c>
      <c r="Q791" s="179">
        <f>ROUND(E791*P791,2)</f>
        <v>0</v>
      </c>
      <c r="R791" s="181" t="s">
        <v>754</v>
      </c>
      <c r="S791" s="181" t="s">
        <v>153</v>
      </c>
      <c r="T791" s="182" t="s">
        <v>153</v>
      </c>
      <c r="U791" s="161">
        <v>1.5980000000000001</v>
      </c>
      <c r="V791" s="161">
        <f>ROUND(E791*U791,2)</f>
        <v>1.34</v>
      </c>
      <c r="W791" s="161"/>
      <c r="X791" s="161" t="s">
        <v>367</v>
      </c>
      <c r="Y791" s="151"/>
      <c r="Z791" s="151"/>
      <c r="AA791" s="151"/>
      <c r="AB791" s="151"/>
      <c r="AC791" s="151"/>
      <c r="AD791" s="151"/>
      <c r="AE791" s="151"/>
      <c r="AF791" s="151"/>
      <c r="AG791" s="151" t="s">
        <v>368</v>
      </c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 x14ac:dyDescent="0.2">
      <c r="A792" s="158"/>
      <c r="B792" s="159"/>
      <c r="C792" s="360" t="s">
        <v>447</v>
      </c>
      <c r="D792" s="361"/>
      <c r="E792" s="361"/>
      <c r="F792" s="361"/>
      <c r="G792" s="3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157</v>
      </c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x14ac:dyDescent="0.2">
      <c r="A793" s="169" t="s">
        <v>147</v>
      </c>
      <c r="B793" s="170" t="s">
        <v>110</v>
      </c>
      <c r="C793" s="191" t="s">
        <v>111</v>
      </c>
      <c r="D793" s="171"/>
      <c r="E793" s="172"/>
      <c r="F793" s="173"/>
      <c r="G793" s="173">
        <f>SUMIF(AG794:AG849,"&lt;&gt;NOR",G794:G849)</f>
        <v>0</v>
      </c>
      <c r="H793" s="173"/>
      <c r="I793" s="173">
        <f>SUM(I794:I849)</f>
        <v>0</v>
      </c>
      <c r="J793" s="173"/>
      <c r="K793" s="173">
        <f>SUM(K794:K849)</f>
        <v>0</v>
      </c>
      <c r="L793" s="173"/>
      <c r="M793" s="173">
        <f>SUM(M794:M849)</f>
        <v>0</v>
      </c>
      <c r="N793" s="172"/>
      <c r="O793" s="172">
        <f>SUM(O794:O849)</f>
        <v>0.47</v>
      </c>
      <c r="P793" s="172"/>
      <c r="Q793" s="172">
        <f>SUM(Q794:Q849)</f>
        <v>0</v>
      </c>
      <c r="R793" s="173"/>
      <c r="S793" s="173"/>
      <c r="T793" s="174"/>
      <c r="U793" s="168"/>
      <c r="V793" s="168">
        <f>SUM(V794:V849)</f>
        <v>8.9</v>
      </c>
      <c r="W793" s="168"/>
      <c r="X793" s="168"/>
      <c r="AG793" t="s">
        <v>148</v>
      </c>
    </row>
    <row r="794" spans="1:60" outlineLevel="1" x14ac:dyDescent="0.2">
      <c r="A794" s="176">
        <v>142</v>
      </c>
      <c r="B794" s="177" t="s">
        <v>755</v>
      </c>
      <c r="C794" s="192" t="s">
        <v>756</v>
      </c>
      <c r="D794" s="178" t="s">
        <v>191</v>
      </c>
      <c r="E794" s="179">
        <v>105.732</v>
      </c>
      <c r="F794" s="180"/>
      <c r="G794" s="181">
        <f>ROUND(E794*F794,2)</f>
        <v>0</v>
      </c>
      <c r="H794" s="180"/>
      <c r="I794" s="181">
        <f>ROUND(E794*H794,2)</f>
        <v>0</v>
      </c>
      <c r="J794" s="180"/>
      <c r="K794" s="181">
        <f>ROUND(E794*J794,2)</f>
        <v>0</v>
      </c>
      <c r="L794" s="181">
        <v>21</v>
      </c>
      <c r="M794" s="181">
        <f>G794*(1+L794/100)</f>
        <v>0</v>
      </c>
      <c r="N794" s="179">
        <v>0</v>
      </c>
      <c r="O794" s="179">
        <f>ROUND(E794*N794,2)</f>
        <v>0</v>
      </c>
      <c r="P794" s="179">
        <v>0</v>
      </c>
      <c r="Q794" s="179">
        <f>ROUND(E794*P794,2)</f>
        <v>0</v>
      </c>
      <c r="R794" s="181" t="s">
        <v>371</v>
      </c>
      <c r="S794" s="181" t="s">
        <v>153</v>
      </c>
      <c r="T794" s="182" t="s">
        <v>153</v>
      </c>
      <c r="U794" s="161">
        <v>0.08</v>
      </c>
      <c r="V794" s="161">
        <f>ROUND(E794*U794,2)</f>
        <v>8.4600000000000009</v>
      </c>
      <c r="W794" s="161"/>
      <c r="X794" s="161" t="s">
        <v>154</v>
      </c>
      <c r="Y794" s="151"/>
      <c r="Z794" s="151"/>
      <c r="AA794" s="151"/>
      <c r="AB794" s="151"/>
      <c r="AC794" s="151"/>
      <c r="AD794" s="151"/>
      <c r="AE794" s="151"/>
      <c r="AF794" s="151"/>
      <c r="AG794" s="151" t="s">
        <v>155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 x14ac:dyDescent="0.2">
      <c r="A795" s="158"/>
      <c r="B795" s="159"/>
      <c r="C795" s="193" t="s">
        <v>757</v>
      </c>
      <c r="D795" s="162"/>
      <c r="E795" s="163"/>
      <c r="F795" s="161"/>
      <c r="G795" s="161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159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 x14ac:dyDescent="0.2">
      <c r="A796" s="158"/>
      <c r="B796" s="159"/>
      <c r="C796" s="193" t="s">
        <v>392</v>
      </c>
      <c r="D796" s="162"/>
      <c r="E796" s="163">
        <v>13.44</v>
      </c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159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 x14ac:dyDescent="0.2">
      <c r="A797" s="158"/>
      <c r="B797" s="159"/>
      <c r="C797" s="193" t="s">
        <v>393</v>
      </c>
      <c r="D797" s="162"/>
      <c r="E797" s="163">
        <v>5.6</v>
      </c>
      <c r="F797" s="161"/>
      <c r="G797" s="161"/>
      <c r="H797" s="161"/>
      <c r="I797" s="161"/>
      <c r="J797" s="161"/>
      <c r="K797" s="161"/>
      <c r="L797" s="161"/>
      <c r="M797" s="161"/>
      <c r="N797" s="160"/>
      <c r="O797" s="160"/>
      <c r="P797" s="160"/>
      <c r="Q797" s="160"/>
      <c r="R797" s="161"/>
      <c r="S797" s="161"/>
      <c r="T797" s="161"/>
      <c r="U797" s="161"/>
      <c r="V797" s="161"/>
      <c r="W797" s="161"/>
      <c r="X797" s="16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159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 x14ac:dyDescent="0.2">
      <c r="A798" s="158"/>
      <c r="B798" s="159"/>
      <c r="C798" s="193" t="s">
        <v>394</v>
      </c>
      <c r="D798" s="162"/>
      <c r="E798" s="163">
        <v>8.6300000000000008</v>
      </c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159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58"/>
      <c r="B799" s="159"/>
      <c r="C799" s="193" t="s">
        <v>395</v>
      </c>
      <c r="D799" s="162"/>
      <c r="E799" s="163">
        <v>8.75</v>
      </c>
      <c r="F799" s="161"/>
      <c r="G799" s="161"/>
      <c r="H799" s="161"/>
      <c r="I799" s="161"/>
      <c r="J799" s="161"/>
      <c r="K799" s="161"/>
      <c r="L799" s="161"/>
      <c r="M799" s="161"/>
      <c r="N799" s="160"/>
      <c r="O799" s="160"/>
      <c r="P799" s="160"/>
      <c r="Q799" s="160"/>
      <c r="R799" s="161"/>
      <c r="S799" s="161"/>
      <c r="T799" s="161"/>
      <c r="U799" s="161"/>
      <c r="V799" s="161"/>
      <c r="W799" s="161"/>
      <c r="X799" s="16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159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 x14ac:dyDescent="0.2">
      <c r="A800" s="158"/>
      <c r="B800" s="159"/>
      <c r="C800" s="193" t="s">
        <v>396</v>
      </c>
      <c r="D800" s="162"/>
      <c r="E800" s="163">
        <v>3.3</v>
      </c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159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1" x14ac:dyDescent="0.2">
      <c r="A801" s="158"/>
      <c r="B801" s="159"/>
      <c r="C801" s="193" t="s">
        <v>397</v>
      </c>
      <c r="D801" s="162"/>
      <c r="E801" s="163">
        <v>2.11</v>
      </c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159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 x14ac:dyDescent="0.2">
      <c r="A802" s="158"/>
      <c r="B802" s="159"/>
      <c r="C802" s="194" t="s">
        <v>165</v>
      </c>
      <c r="D802" s="164"/>
      <c r="E802" s="165">
        <v>41.83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159</v>
      </c>
      <c r="AH802" s="151">
        <v>1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 x14ac:dyDescent="0.2">
      <c r="A803" s="158"/>
      <c r="B803" s="159"/>
      <c r="C803" s="193" t="s">
        <v>274</v>
      </c>
      <c r="D803" s="162"/>
      <c r="E803" s="163"/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159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 x14ac:dyDescent="0.2">
      <c r="A804" s="158"/>
      <c r="B804" s="159"/>
      <c r="C804" s="193" t="s">
        <v>275</v>
      </c>
      <c r="D804" s="162"/>
      <c r="E804" s="163">
        <v>30.46</v>
      </c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159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 x14ac:dyDescent="0.2">
      <c r="A805" s="158"/>
      <c r="B805" s="159"/>
      <c r="C805" s="193" t="s">
        <v>276</v>
      </c>
      <c r="D805" s="162"/>
      <c r="E805" s="163">
        <v>30.312000000000001</v>
      </c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159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">
      <c r="A806" s="158"/>
      <c r="B806" s="159"/>
      <c r="C806" s="194" t="s">
        <v>165</v>
      </c>
      <c r="D806" s="164"/>
      <c r="E806" s="165">
        <v>60.771999999999998</v>
      </c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  <c r="R806" s="161"/>
      <c r="S806" s="161"/>
      <c r="T806" s="161"/>
      <c r="U806" s="161"/>
      <c r="V806" s="161"/>
      <c r="W806" s="161"/>
      <c r="X806" s="16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159</v>
      </c>
      <c r="AH806" s="151">
        <v>1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 x14ac:dyDescent="0.2">
      <c r="A807" s="158"/>
      <c r="B807" s="159"/>
      <c r="C807" s="193" t="s">
        <v>758</v>
      </c>
      <c r="D807" s="162"/>
      <c r="E807" s="163">
        <v>3.13</v>
      </c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159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ht="22.5" outlineLevel="1" x14ac:dyDescent="0.2">
      <c r="A808" s="176">
        <v>143</v>
      </c>
      <c r="B808" s="177" t="s">
        <v>759</v>
      </c>
      <c r="C808" s="192" t="s">
        <v>760</v>
      </c>
      <c r="D808" s="178" t="s">
        <v>191</v>
      </c>
      <c r="E808" s="179">
        <v>105.732</v>
      </c>
      <c r="F808" s="180"/>
      <c r="G808" s="181">
        <f>ROUND(E808*F808,2)</f>
        <v>0</v>
      </c>
      <c r="H808" s="180"/>
      <c r="I808" s="181">
        <f>ROUND(E808*H808,2)</f>
        <v>0</v>
      </c>
      <c r="J808" s="180"/>
      <c r="K808" s="181">
        <f>ROUND(E808*J808,2)</f>
        <v>0</v>
      </c>
      <c r="L808" s="181">
        <v>21</v>
      </c>
      <c r="M808" s="181">
        <f>G808*(1+L808/100)</f>
        <v>0</v>
      </c>
      <c r="N808" s="179">
        <v>4.0000000000000002E-4</v>
      </c>
      <c r="O808" s="179">
        <f>ROUND(E808*N808,2)</f>
        <v>0.04</v>
      </c>
      <c r="P808" s="179">
        <v>0</v>
      </c>
      <c r="Q808" s="179">
        <f>ROUND(E808*P808,2)</f>
        <v>0</v>
      </c>
      <c r="R808" s="181" t="s">
        <v>729</v>
      </c>
      <c r="S808" s="181" t="s">
        <v>153</v>
      </c>
      <c r="T808" s="182" t="s">
        <v>153</v>
      </c>
      <c r="U808" s="161">
        <v>0</v>
      </c>
      <c r="V808" s="161">
        <f>ROUND(E808*U808,2)</f>
        <v>0</v>
      </c>
      <c r="W808" s="161"/>
      <c r="X808" s="161" t="s">
        <v>251</v>
      </c>
      <c r="Y808" s="151"/>
      <c r="Z808" s="151"/>
      <c r="AA808" s="151"/>
      <c r="AB808" s="151"/>
      <c r="AC808" s="151"/>
      <c r="AD808" s="151"/>
      <c r="AE808" s="151"/>
      <c r="AF808" s="151"/>
      <c r="AG808" s="151" t="s">
        <v>252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ht="22.5" outlineLevel="1" x14ac:dyDescent="0.2">
      <c r="A809" s="158"/>
      <c r="B809" s="159"/>
      <c r="C809" s="360" t="s">
        <v>761</v>
      </c>
      <c r="D809" s="361"/>
      <c r="E809" s="361"/>
      <c r="F809" s="361"/>
      <c r="G809" s="3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157</v>
      </c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90" t="str">
        <f>C809</f>
        <v>lepení a dodávka podlahoviny z PVC, bez podkladu. Svaření podlahoviny. Dodávka a lepení podlahových soklíků z měkčeného PVC. Pastování a vyleštění podlah.</v>
      </c>
      <c r="BB809" s="151"/>
      <c r="BC809" s="151"/>
      <c r="BD809" s="151"/>
      <c r="BE809" s="151"/>
      <c r="BF809" s="151"/>
      <c r="BG809" s="151"/>
      <c r="BH809" s="151"/>
    </row>
    <row r="810" spans="1:60" outlineLevel="1" x14ac:dyDescent="0.2">
      <c r="A810" s="158"/>
      <c r="B810" s="159"/>
      <c r="C810" s="362" t="s">
        <v>762</v>
      </c>
      <c r="D810" s="363"/>
      <c r="E810" s="363"/>
      <c r="F810" s="363"/>
      <c r="G810" s="363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213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 x14ac:dyDescent="0.2">
      <c r="A811" s="158"/>
      <c r="B811" s="159"/>
      <c r="C811" s="193" t="s">
        <v>757</v>
      </c>
      <c r="D811" s="162"/>
      <c r="E811" s="163"/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  <c r="R811" s="161"/>
      <c r="S811" s="161"/>
      <c r="T811" s="161"/>
      <c r="U811" s="161"/>
      <c r="V811" s="161"/>
      <c r="W811" s="161"/>
      <c r="X811" s="16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159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 x14ac:dyDescent="0.2">
      <c r="A812" s="158"/>
      <c r="B812" s="159"/>
      <c r="C812" s="193" t="s">
        <v>392</v>
      </c>
      <c r="D812" s="162"/>
      <c r="E812" s="163">
        <v>13.44</v>
      </c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159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 x14ac:dyDescent="0.2">
      <c r="A813" s="158"/>
      <c r="B813" s="159"/>
      <c r="C813" s="193" t="s">
        <v>393</v>
      </c>
      <c r="D813" s="162"/>
      <c r="E813" s="163">
        <v>5.6</v>
      </c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159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 x14ac:dyDescent="0.2">
      <c r="A814" s="158"/>
      <c r="B814" s="159"/>
      <c r="C814" s="193" t="s">
        <v>394</v>
      </c>
      <c r="D814" s="162"/>
      <c r="E814" s="163">
        <v>8.6300000000000008</v>
      </c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159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 x14ac:dyDescent="0.2">
      <c r="A815" s="158"/>
      <c r="B815" s="159"/>
      <c r="C815" s="193" t="s">
        <v>395</v>
      </c>
      <c r="D815" s="162"/>
      <c r="E815" s="163">
        <v>8.75</v>
      </c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  <c r="R815" s="161"/>
      <c r="S815" s="161"/>
      <c r="T815" s="161"/>
      <c r="U815" s="161"/>
      <c r="V815" s="161"/>
      <c r="W815" s="161"/>
      <c r="X815" s="16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159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 x14ac:dyDescent="0.2">
      <c r="A816" s="158"/>
      <c r="B816" s="159"/>
      <c r="C816" s="193" t="s">
        <v>396</v>
      </c>
      <c r="D816" s="162"/>
      <c r="E816" s="163">
        <v>3.3</v>
      </c>
      <c r="F816" s="161"/>
      <c r="G816" s="161"/>
      <c r="H816" s="161"/>
      <c r="I816" s="161"/>
      <c r="J816" s="161"/>
      <c r="K816" s="161"/>
      <c r="L816" s="161"/>
      <c r="M816" s="161"/>
      <c r="N816" s="160"/>
      <c r="O816" s="160"/>
      <c r="P816" s="160"/>
      <c r="Q816" s="160"/>
      <c r="R816" s="161"/>
      <c r="S816" s="161"/>
      <c r="T816" s="161"/>
      <c r="U816" s="161"/>
      <c r="V816" s="161"/>
      <c r="W816" s="161"/>
      <c r="X816" s="16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159</v>
      </c>
      <c r="AH816" s="151">
        <v>0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 x14ac:dyDescent="0.2">
      <c r="A817" s="158"/>
      <c r="B817" s="159"/>
      <c r="C817" s="193" t="s">
        <v>397</v>
      </c>
      <c r="D817" s="162"/>
      <c r="E817" s="163">
        <v>2.11</v>
      </c>
      <c r="F817" s="161"/>
      <c r="G817" s="161"/>
      <c r="H817" s="161"/>
      <c r="I817" s="161"/>
      <c r="J817" s="161"/>
      <c r="K817" s="161"/>
      <c r="L817" s="161"/>
      <c r="M817" s="161"/>
      <c r="N817" s="160"/>
      <c r="O817" s="160"/>
      <c r="P817" s="160"/>
      <c r="Q817" s="160"/>
      <c r="R817" s="161"/>
      <c r="S817" s="161"/>
      <c r="T817" s="161"/>
      <c r="U817" s="161"/>
      <c r="V817" s="161"/>
      <c r="W817" s="161"/>
      <c r="X817" s="16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159</v>
      </c>
      <c r="AH817" s="151">
        <v>0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 x14ac:dyDescent="0.2">
      <c r="A818" s="158"/>
      <c r="B818" s="159"/>
      <c r="C818" s="194" t="s">
        <v>165</v>
      </c>
      <c r="D818" s="164"/>
      <c r="E818" s="165">
        <v>41.83</v>
      </c>
      <c r="F818" s="161"/>
      <c r="G818" s="161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159</v>
      </c>
      <c r="AH818" s="151">
        <v>1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 x14ac:dyDescent="0.2">
      <c r="A819" s="158"/>
      <c r="B819" s="159"/>
      <c r="C819" s="193" t="s">
        <v>274</v>
      </c>
      <c r="D819" s="162"/>
      <c r="E819" s="163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159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 x14ac:dyDescent="0.2">
      <c r="A820" s="158"/>
      <c r="B820" s="159"/>
      <c r="C820" s="193" t="s">
        <v>275</v>
      </c>
      <c r="D820" s="162"/>
      <c r="E820" s="163">
        <v>30.46</v>
      </c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  <c r="R820" s="161"/>
      <c r="S820" s="161"/>
      <c r="T820" s="161"/>
      <c r="U820" s="161"/>
      <c r="V820" s="161"/>
      <c r="W820" s="161"/>
      <c r="X820" s="16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159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 x14ac:dyDescent="0.2">
      <c r="A821" s="158"/>
      <c r="B821" s="159"/>
      <c r="C821" s="193" t="s">
        <v>276</v>
      </c>
      <c r="D821" s="162"/>
      <c r="E821" s="163">
        <v>30.312000000000001</v>
      </c>
      <c r="F821" s="161"/>
      <c r="G821" s="161"/>
      <c r="H821" s="161"/>
      <c r="I821" s="161"/>
      <c r="J821" s="161"/>
      <c r="K821" s="161"/>
      <c r="L821" s="161"/>
      <c r="M821" s="161"/>
      <c r="N821" s="160"/>
      <c r="O821" s="160"/>
      <c r="P821" s="160"/>
      <c r="Q821" s="160"/>
      <c r="R821" s="161"/>
      <c r="S821" s="161"/>
      <c r="T821" s="161"/>
      <c r="U821" s="161"/>
      <c r="V821" s="161"/>
      <c r="W821" s="161"/>
      <c r="X821" s="16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159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 x14ac:dyDescent="0.2">
      <c r="A822" s="158"/>
      <c r="B822" s="159"/>
      <c r="C822" s="194" t="s">
        <v>165</v>
      </c>
      <c r="D822" s="164"/>
      <c r="E822" s="165">
        <v>60.771999999999998</v>
      </c>
      <c r="F822" s="161"/>
      <c r="G822" s="161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159</v>
      </c>
      <c r="AH822" s="151">
        <v>1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 x14ac:dyDescent="0.2">
      <c r="A823" s="158"/>
      <c r="B823" s="159"/>
      <c r="C823" s="193" t="s">
        <v>758</v>
      </c>
      <c r="D823" s="162"/>
      <c r="E823" s="163">
        <v>3.13</v>
      </c>
      <c r="F823" s="161"/>
      <c r="G823" s="161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  <c r="R823" s="161"/>
      <c r="S823" s="161"/>
      <c r="T823" s="161"/>
      <c r="U823" s="161"/>
      <c r="V823" s="161"/>
      <c r="W823" s="161"/>
      <c r="X823" s="16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159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ht="22.5" outlineLevel="1" x14ac:dyDescent="0.2">
      <c r="A824" s="176">
        <v>144</v>
      </c>
      <c r="B824" s="177" t="s">
        <v>763</v>
      </c>
      <c r="C824" s="192" t="s">
        <v>764</v>
      </c>
      <c r="D824" s="178" t="s">
        <v>191</v>
      </c>
      <c r="E824" s="179">
        <v>60.771999999999998</v>
      </c>
      <c r="F824" s="180"/>
      <c r="G824" s="181">
        <f>ROUND(E824*F824,2)</f>
        <v>0</v>
      </c>
      <c r="H824" s="180"/>
      <c r="I824" s="181">
        <f>ROUND(E824*H824,2)</f>
        <v>0</v>
      </c>
      <c r="J824" s="180"/>
      <c r="K824" s="181">
        <f>ROUND(E824*J824,2)</f>
        <v>0</v>
      </c>
      <c r="L824" s="181">
        <v>21</v>
      </c>
      <c r="M824" s="181">
        <f>G824*(1+L824/100)</f>
        <v>0</v>
      </c>
      <c r="N824" s="179">
        <v>4.0000000000000002E-4</v>
      </c>
      <c r="O824" s="179">
        <f>ROUND(E824*N824,2)</f>
        <v>0.02</v>
      </c>
      <c r="P824" s="179">
        <v>0</v>
      </c>
      <c r="Q824" s="179">
        <f>ROUND(E824*P824,2)</f>
        <v>0</v>
      </c>
      <c r="R824" s="181"/>
      <c r="S824" s="181" t="s">
        <v>255</v>
      </c>
      <c r="T824" s="182" t="s">
        <v>256</v>
      </c>
      <c r="U824" s="161">
        <v>0</v>
      </c>
      <c r="V824" s="161">
        <f>ROUND(E824*U824,2)</f>
        <v>0</v>
      </c>
      <c r="W824" s="161"/>
      <c r="X824" s="161" t="s">
        <v>251</v>
      </c>
      <c r="Y824" s="151"/>
      <c r="Z824" s="151"/>
      <c r="AA824" s="151"/>
      <c r="AB824" s="151"/>
      <c r="AC824" s="151"/>
      <c r="AD824" s="151"/>
      <c r="AE824" s="151"/>
      <c r="AF824" s="151"/>
      <c r="AG824" s="151" t="s">
        <v>252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 x14ac:dyDescent="0.2">
      <c r="A825" s="158"/>
      <c r="B825" s="159"/>
      <c r="C825" s="358" t="s">
        <v>762</v>
      </c>
      <c r="D825" s="359"/>
      <c r="E825" s="359"/>
      <c r="F825" s="359"/>
      <c r="G825" s="359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213</v>
      </c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 x14ac:dyDescent="0.2">
      <c r="A826" s="158"/>
      <c r="B826" s="159"/>
      <c r="C826" s="193" t="s">
        <v>274</v>
      </c>
      <c r="D826" s="162"/>
      <c r="E826" s="163"/>
      <c r="F826" s="161"/>
      <c r="G826" s="161"/>
      <c r="H826" s="161"/>
      <c r="I826" s="161"/>
      <c r="J826" s="161"/>
      <c r="K826" s="161"/>
      <c r="L826" s="161"/>
      <c r="M826" s="161"/>
      <c r="N826" s="160"/>
      <c r="O826" s="160"/>
      <c r="P826" s="160"/>
      <c r="Q826" s="160"/>
      <c r="R826" s="161"/>
      <c r="S826" s="161"/>
      <c r="T826" s="161"/>
      <c r="U826" s="161"/>
      <c r="V826" s="161"/>
      <c r="W826" s="161"/>
      <c r="X826" s="16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159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58"/>
      <c r="B827" s="159"/>
      <c r="C827" s="193" t="s">
        <v>275</v>
      </c>
      <c r="D827" s="162"/>
      <c r="E827" s="163">
        <v>30.46</v>
      </c>
      <c r="F827" s="161"/>
      <c r="G827" s="161"/>
      <c r="H827" s="161"/>
      <c r="I827" s="161"/>
      <c r="J827" s="161"/>
      <c r="K827" s="161"/>
      <c r="L827" s="161"/>
      <c r="M827" s="161"/>
      <c r="N827" s="160"/>
      <c r="O827" s="160"/>
      <c r="P827" s="160"/>
      <c r="Q827" s="160"/>
      <c r="R827" s="161"/>
      <c r="S827" s="161"/>
      <c r="T827" s="161"/>
      <c r="U827" s="161"/>
      <c r="V827" s="161"/>
      <c r="W827" s="161"/>
      <c r="X827" s="16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159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">
      <c r="A828" s="158"/>
      <c r="B828" s="159"/>
      <c r="C828" s="193" t="s">
        <v>276</v>
      </c>
      <c r="D828" s="162"/>
      <c r="E828" s="163">
        <v>30.312000000000001</v>
      </c>
      <c r="F828" s="161"/>
      <c r="G828" s="161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  <c r="R828" s="161"/>
      <c r="S828" s="161"/>
      <c r="T828" s="161"/>
      <c r="U828" s="161"/>
      <c r="V828" s="161"/>
      <c r="W828" s="161"/>
      <c r="X828" s="16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159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ht="22.5" outlineLevel="1" x14ac:dyDescent="0.2">
      <c r="A829" s="176">
        <v>145</v>
      </c>
      <c r="B829" s="177" t="s">
        <v>765</v>
      </c>
      <c r="C829" s="192" t="s">
        <v>766</v>
      </c>
      <c r="D829" s="178" t="s">
        <v>559</v>
      </c>
      <c r="E829" s="179">
        <v>37.0062</v>
      </c>
      <c r="F829" s="180"/>
      <c r="G829" s="181">
        <f>ROUND(E829*F829,2)</f>
        <v>0</v>
      </c>
      <c r="H829" s="180"/>
      <c r="I829" s="181">
        <f>ROUND(E829*H829,2)</f>
        <v>0</v>
      </c>
      <c r="J829" s="180"/>
      <c r="K829" s="181">
        <f>ROUND(E829*J829,2)</f>
        <v>0</v>
      </c>
      <c r="L829" s="181">
        <v>21</v>
      </c>
      <c r="M829" s="181">
        <f>G829*(1+L829/100)</f>
        <v>0</v>
      </c>
      <c r="N829" s="179">
        <v>1E-3</v>
      </c>
      <c r="O829" s="179">
        <f>ROUND(E829*N829,2)</f>
        <v>0.04</v>
      </c>
      <c r="P829" s="179">
        <v>0</v>
      </c>
      <c r="Q829" s="179">
        <f>ROUND(E829*P829,2)</f>
        <v>0</v>
      </c>
      <c r="R829" s="181" t="s">
        <v>259</v>
      </c>
      <c r="S829" s="181" t="s">
        <v>153</v>
      </c>
      <c r="T829" s="182" t="s">
        <v>153</v>
      </c>
      <c r="U829" s="161">
        <v>0</v>
      </c>
      <c r="V829" s="161">
        <f>ROUND(E829*U829,2)</f>
        <v>0</v>
      </c>
      <c r="W829" s="161"/>
      <c r="X829" s="161" t="s">
        <v>260</v>
      </c>
      <c r="Y829" s="151"/>
      <c r="Z829" s="151"/>
      <c r="AA829" s="151"/>
      <c r="AB829" s="151"/>
      <c r="AC829" s="151"/>
      <c r="AD829" s="151"/>
      <c r="AE829" s="151"/>
      <c r="AF829" s="151"/>
      <c r="AG829" s="151" t="s">
        <v>261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 x14ac:dyDescent="0.2">
      <c r="A830" s="158"/>
      <c r="B830" s="159"/>
      <c r="C830" s="193" t="s">
        <v>767</v>
      </c>
      <c r="D830" s="162"/>
      <c r="E830" s="163">
        <v>37.0062</v>
      </c>
      <c r="F830" s="161"/>
      <c r="G830" s="161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  <c r="R830" s="161"/>
      <c r="S830" s="161"/>
      <c r="T830" s="161"/>
      <c r="U830" s="161"/>
      <c r="V830" s="161"/>
      <c r="W830" s="161"/>
      <c r="X830" s="16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159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ht="22.5" outlineLevel="1" x14ac:dyDescent="0.2">
      <c r="A831" s="176">
        <v>146</v>
      </c>
      <c r="B831" s="177" t="s">
        <v>768</v>
      </c>
      <c r="C831" s="192" t="s">
        <v>769</v>
      </c>
      <c r="D831" s="178" t="s">
        <v>191</v>
      </c>
      <c r="E831" s="179">
        <v>51.704000000000001</v>
      </c>
      <c r="F831" s="180"/>
      <c r="G831" s="181">
        <f>ROUND(E831*F831,2)</f>
        <v>0</v>
      </c>
      <c r="H831" s="180"/>
      <c r="I831" s="181">
        <f>ROUND(E831*H831,2)</f>
        <v>0</v>
      </c>
      <c r="J831" s="180"/>
      <c r="K831" s="181">
        <f>ROUND(E831*J831,2)</f>
        <v>0</v>
      </c>
      <c r="L831" s="181">
        <v>21</v>
      </c>
      <c r="M831" s="181">
        <f>G831*(1+L831/100)</f>
        <v>0</v>
      </c>
      <c r="N831" s="179">
        <v>3.0999999999999999E-3</v>
      </c>
      <c r="O831" s="179">
        <f>ROUND(E831*N831,2)</f>
        <v>0.16</v>
      </c>
      <c r="P831" s="179">
        <v>0</v>
      </c>
      <c r="Q831" s="179">
        <f>ROUND(E831*P831,2)</f>
        <v>0</v>
      </c>
      <c r="R831" s="181" t="s">
        <v>259</v>
      </c>
      <c r="S831" s="181" t="s">
        <v>153</v>
      </c>
      <c r="T831" s="182" t="s">
        <v>153</v>
      </c>
      <c r="U831" s="161">
        <v>0</v>
      </c>
      <c r="V831" s="161">
        <f>ROUND(E831*U831,2)</f>
        <v>0</v>
      </c>
      <c r="W831" s="161"/>
      <c r="X831" s="161" t="s">
        <v>260</v>
      </c>
      <c r="Y831" s="151"/>
      <c r="Z831" s="151"/>
      <c r="AA831" s="151"/>
      <c r="AB831" s="151"/>
      <c r="AC831" s="151"/>
      <c r="AD831" s="151"/>
      <c r="AE831" s="151"/>
      <c r="AF831" s="151"/>
      <c r="AG831" s="151" t="s">
        <v>261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 x14ac:dyDescent="0.2">
      <c r="A832" s="158"/>
      <c r="B832" s="159"/>
      <c r="C832" s="193" t="s">
        <v>757</v>
      </c>
      <c r="D832" s="162"/>
      <c r="E832" s="163"/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159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 x14ac:dyDescent="0.2">
      <c r="A833" s="158"/>
      <c r="B833" s="159"/>
      <c r="C833" s="193" t="s">
        <v>392</v>
      </c>
      <c r="D833" s="162"/>
      <c r="E833" s="163">
        <v>13.44</v>
      </c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159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58"/>
      <c r="B834" s="159"/>
      <c r="C834" s="193" t="s">
        <v>393</v>
      </c>
      <c r="D834" s="162"/>
      <c r="E834" s="163">
        <v>5.6</v>
      </c>
      <c r="F834" s="161"/>
      <c r="G834" s="161"/>
      <c r="H834" s="161"/>
      <c r="I834" s="161"/>
      <c r="J834" s="161"/>
      <c r="K834" s="161"/>
      <c r="L834" s="161"/>
      <c r="M834" s="161"/>
      <c r="N834" s="160"/>
      <c r="O834" s="160"/>
      <c r="P834" s="160"/>
      <c r="Q834" s="160"/>
      <c r="R834" s="161"/>
      <c r="S834" s="161"/>
      <c r="T834" s="161"/>
      <c r="U834" s="161"/>
      <c r="V834" s="161"/>
      <c r="W834" s="161"/>
      <c r="X834" s="16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159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 x14ac:dyDescent="0.2">
      <c r="A835" s="158"/>
      <c r="B835" s="159"/>
      <c r="C835" s="193" t="s">
        <v>394</v>
      </c>
      <c r="D835" s="162"/>
      <c r="E835" s="163">
        <v>8.6300000000000008</v>
      </c>
      <c r="F835" s="161"/>
      <c r="G835" s="161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159</v>
      </c>
      <c r="AH835" s="151">
        <v>0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">
      <c r="A836" s="158"/>
      <c r="B836" s="159"/>
      <c r="C836" s="193" t="s">
        <v>395</v>
      </c>
      <c r="D836" s="162"/>
      <c r="E836" s="163">
        <v>8.75</v>
      </c>
      <c r="F836" s="161"/>
      <c r="G836" s="161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  <c r="R836" s="161"/>
      <c r="S836" s="161"/>
      <c r="T836" s="161"/>
      <c r="U836" s="161"/>
      <c r="V836" s="161"/>
      <c r="W836" s="161"/>
      <c r="X836" s="16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159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 x14ac:dyDescent="0.2">
      <c r="A837" s="158"/>
      <c r="B837" s="159"/>
      <c r="C837" s="193" t="s">
        <v>396</v>
      </c>
      <c r="D837" s="162"/>
      <c r="E837" s="163">
        <v>3.3</v>
      </c>
      <c r="F837" s="161"/>
      <c r="G837" s="161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159</v>
      </c>
      <c r="AH837" s="151">
        <v>0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 x14ac:dyDescent="0.2">
      <c r="A838" s="158"/>
      <c r="B838" s="159"/>
      <c r="C838" s="193" t="s">
        <v>397</v>
      </c>
      <c r="D838" s="162"/>
      <c r="E838" s="163">
        <v>2.11</v>
      </c>
      <c r="F838" s="161"/>
      <c r="G838" s="161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  <c r="R838" s="161"/>
      <c r="S838" s="161"/>
      <c r="T838" s="161"/>
      <c r="U838" s="161"/>
      <c r="V838" s="161"/>
      <c r="W838" s="161"/>
      <c r="X838" s="16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159</v>
      </c>
      <c r="AH838" s="151">
        <v>0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 x14ac:dyDescent="0.2">
      <c r="A839" s="158"/>
      <c r="B839" s="159"/>
      <c r="C839" s="193" t="s">
        <v>758</v>
      </c>
      <c r="D839" s="162"/>
      <c r="E839" s="163">
        <v>3.13</v>
      </c>
      <c r="F839" s="161"/>
      <c r="G839" s="161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  <c r="R839" s="161"/>
      <c r="S839" s="161"/>
      <c r="T839" s="161"/>
      <c r="U839" s="161"/>
      <c r="V839" s="161"/>
      <c r="W839" s="161"/>
      <c r="X839" s="16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159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 x14ac:dyDescent="0.2">
      <c r="A840" s="158"/>
      <c r="B840" s="159"/>
      <c r="C840" s="194" t="s">
        <v>165</v>
      </c>
      <c r="D840" s="164"/>
      <c r="E840" s="165">
        <v>44.96</v>
      </c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  <c r="R840" s="161"/>
      <c r="S840" s="161"/>
      <c r="T840" s="161"/>
      <c r="U840" s="161"/>
      <c r="V840" s="161"/>
      <c r="W840" s="161"/>
      <c r="X840" s="16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159</v>
      </c>
      <c r="AH840" s="151">
        <v>1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58"/>
      <c r="B841" s="159"/>
      <c r="C841" s="193" t="s">
        <v>770</v>
      </c>
      <c r="D841" s="162"/>
      <c r="E841" s="163">
        <v>6.7439999999999998</v>
      </c>
      <c r="F841" s="161"/>
      <c r="G841" s="161"/>
      <c r="H841" s="161"/>
      <c r="I841" s="161"/>
      <c r="J841" s="161"/>
      <c r="K841" s="161"/>
      <c r="L841" s="161"/>
      <c r="M841" s="161"/>
      <c r="N841" s="160"/>
      <c r="O841" s="160"/>
      <c r="P841" s="160"/>
      <c r="Q841" s="160"/>
      <c r="R841" s="161"/>
      <c r="S841" s="161"/>
      <c r="T841" s="161"/>
      <c r="U841" s="161"/>
      <c r="V841" s="161"/>
      <c r="W841" s="161"/>
      <c r="X841" s="16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159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ht="22.5" outlineLevel="1" x14ac:dyDescent="0.2">
      <c r="A842" s="176">
        <v>147</v>
      </c>
      <c r="B842" s="177" t="s">
        <v>771</v>
      </c>
      <c r="C842" s="192" t="s">
        <v>772</v>
      </c>
      <c r="D842" s="178" t="s">
        <v>191</v>
      </c>
      <c r="E842" s="179">
        <v>69.887799999999999</v>
      </c>
      <c r="F842" s="180"/>
      <c r="G842" s="181">
        <f>ROUND(E842*F842,2)</f>
        <v>0</v>
      </c>
      <c r="H842" s="180"/>
      <c r="I842" s="181">
        <f>ROUND(E842*H842,2)</f>
        <v>0</v>
      </c>
      <c r="J842" s="180"/>
      <c r="K842" s="181">
        <f>ROUND(E842*J842,2)</f>
        <v>0</v>
      </c>
      <c r="L842" s="181">
        <v>21</v>
      </c>
      <c r="M842" s="181">
        <f>G842*(1+L842/100)</f>
        <v>0</v>
      </c>
      <c r="N842" s="179">
        <v>3.0000000000000001E-3</v>
      </c>
      <c r="O842" s="179">
        <f>ROUND(E842*N842,2)</f>
        <v>0.21</v>
      </c>
      <c r="P842" s="179">
        <v>0</v>
      </c>
      <c r="Q842" s="179">
        <f>ROUND(E842*P842,2)</f>
        <v>0</v>
      </c>
      <c r="R842" s="181" t="s">
        <v>259</v>
      </c>
      <c r="S842" s="181" t="s">
        <v>153</v>
      </c>
      <c r="T842" s="182" t="s">
        <v>153</v>
      </c>
      <c r="U842" s="161">
        <v>0</v>
      </c>
      <c r="V842" s="161">
        <f>ROUND(E842*U842,2)</f>
        <v>0</v>
      </c>
      <c r="W842" s="161"/>
      <c r="X842" s="161" t="s">
        <v>260</v>
      </c>
      <c r="Y842" s="151"/>
      <c r="Z842" s="151"/>
      <c r="AA842" s="151"/>
      <c r="AB842" s="151"/>
      <c r="AC842" s="151"/>
      <c r="AD842" s="151"/>
      <c r="AE842" s="151"/>
      <c r="AF842" s="151"/>
      <c r="AG842" s="151" t="s">
        <v>261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 x14ac:dyDescent="0.2">
      <c r="A843" s="158"/>
      <c r="B843" s="159"/>
      <c r="C843" s="193" t="s">
        <v>274</v>
      </c>
      <c r="D843" s="162"/>
      <c r="E843" s="163"/>
      <c r="F843" s="161"/>
      <c r="G843" s="161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159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 x14ac:dyDescent="0.2">
      <c r="A844" s="158"/>
      <c r="B844" s="159"/>
      <c r="C844" s="193" t="s">
        <v>275</v>
      </c>
      <c r="D844" s="162"/>
      <c r="E844" s="163">
        <v>30.46</v>
      </c>
      <c r="F844" s="161"/>
      <c r="G844" s="161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  <c r="R844" s="161"/>
      <c r="S844" s="161"/>
      <c r="T844" s="161"/>
      <c r="U844" s="161"/>
      <c r="V844" s="161"/>
      <c r="W844" s="161"/>
      <c r="X844" s="16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159</v>
      </c>
      <c r="AH844" s="151">
        <v>0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 x14ac:dyDescent="0.2">
      <c r="A845" s="158"/>
      <c r="B845" s="159"/>
      <c r="C845" s="193" t="s">
        <v>276</v>
      </c>
      <c r="D845" s="162"/>
      <c r="E845" s="163">
        <v>30.312000000000001</v>
      </c>
      <c r="F845" s="161"/>
      <c r="G845" s="161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  <c r="R845" s="161"/>
      <c r="S845" s="161"/>
      <c r="T845" s="161"/>
      <c r="U845" s="161"/>
      <c r="V845" s="161"/>
      <c r="W845" s="161"/>
      <c r="X845" s="16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159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 x14ac:dyDescent="0.2">
      <c r="A846" s="158"/>
      <c r="B846" s="159"/>
      <c r="C846" s="194" t="s">
        <v>165</v>
      </c>
      <c r="D846" s="164"/>
      <c r="E846" s="165">
        <v>60.771999999999998</v>
      </c>
      <c r="F846" s="161"/>
      <c r="G846" s="161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159</v>
      </c>
      <c r="AH846" s="151">
        <v>1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">
      <c r="A847" s="158"/>
      <c r="B847" s="159"/>
      <c r="C847" s="193" t="s">
        <v>773</v>
      </c>
      <c r="D847" s="162"/>
      <c r="E847" s="163">
        <v>9.1158000000000001</v>
      </c>
      <c r="F847" s="161"/>
      <c r="G847" s="161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  <c r="R847" s="161"/>
      <c r="S847" s="161"/>
      <c r="T847" s="161"/>
      <c r="U847" s="161"/>
      <c r="V847" s="161"/>
      <c r="W847" s="161"/>
      <c r="X847" s="16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159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 x14ac:dyDescent="0.2">
      <c r="A848" s="176">
        <v>148</v>
      </c>
      <c r="B848" s="177" t="s">
        <v>774</v>
      </c>
      <c r="C848" s="192" t="s">
        <v>775</v>
      </c>
      <c r="D848" s="178" t="s">
        <v>216</v>
      </c>
      <c r="E848" s="179">
        <v>0.40694999999999998</v>
      </c>
      <c r="F848" s="180"/>
      <c r="G848" s="181">
        <f>ROUND(E848*F848,2)</f>
        <v>0</v>
      </c>
      <c r="H848" s="180"/>
      <c r="I848" s="181">
        <f>ROUND(E848*H848,2)</f>
        <v>0</v>
      </c>
      <c r="J848" s="180"/>
      <c r="K848" s="181">
        <f>ROUND(E848*J848,2)</f>
        <v>0</v>
      </c>
      <c r="L848" s="181">
        <v>21</v>
      </c>
      <c r="M848" s="181">
        <f>G848*(1+L848/100)</f>
        <v>0</v>
      </c>
      <c r="N848" s="179">
        <v>0</v>
      </c>
      <c r="O848" s="179">
        <f>ROUND(E848*N848,2)</f>
        <v>0</v>
      </c>
      <c r="P848" s="179">
        <v>0</v>
      </c>
      <c r="Q848" s="179">
        <f>ROUND(E848*P848,2)</f>
        <v>0</v>
      </c>
      <c r="R848" s="181" t="s">
        <v>776</v>
      </c>
      <c r="S848" s="181" t="s">
        <v>153</v>
      </c>
      <c r="T848" s="182" t="s">
        <v>153</v>
      </c>
      <c r="U848" s="161">
        <v>1.091</v>
      </c>
      <c r="V848" s="161">
        <f>ROUND(E848*U848,2)</f>
        <v>0.44</v>
      </c>
      <c r="W848" s="161"/>
      <c r="X848" s="161" t="s">
        <v>367</v>
      </c>
      <c r="Y848" s="151"/>
      <c r="Z848" s="151"/>
      <c r="AA848" s="151"/>
      <c r="AB848" s="151"/>
      <c r="AC848" s="151"/>
      <c r="AD848" s="151"/>
      <c r="AE848" s="151"/>
      <c r="AF848" s="151"/>
      <c r="AG848" s="151" t="s">
        <v>368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">
      <c r="A849" s="158"/>
      <c r="B849" s="159"/>
      <c r="C849" s="360" t="s">
        <v>777</v>
      </c>
      <c r="D849" s="361"/>
      <c r="E849" s="361"/>
      <c r="F849" s="361"/>
      <c r="G849" s="361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  <c r="R849" s="161"/>
      <c r="S849" s="161"/>
      <c r="T849" s="161"/>
      <c r="U849" s="161"/>
      <c r="V849" s="161"/>
      <c r="W849" s="161"/>
      <c r="X849" s="16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157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x14ac:dyDescent="0.2">
      <c r="A850" s="169" t="s">
        <v>147</v>
      </c>
      <c r="B850" s="170" t="s">
        <v>112</v>
      </c>
      <c r="C850" s="191" t="s">
        <v>113</v>
      </c>
      <c r="D850" s="171"/>
      <c r="E850" s="172"/>
      <c r="F850" s="173"/>
      <c r="G850" s="173">
        <f>SUMIF(AG851:AG887,"&lt;&gt;NOR",G851:G887)</f>
        <v>0</v>
      </c>
      <c r="H850" s="173"/>
      <c r="I850" s="173">
        <f>SUM(I851:I887)</f>
        <v>0</v>
      </c>
      <c r="J850" s="173"/>
      <c r="K850" s="173">
        <f>SUM(K851:K887)</f>
        <v>0</v>
      </c>
      <c r="L850" s="173"/>
      <c r="M850" s="173">
        <f>SUM(M851:M887)</f>
        <v>0</v>
      </c>
      <c r="N850" s="172"/>
      <c r="O850" s="172">
        <f>SUM(O851:O887)</f>
        <v>0.71</v>
      </c>
      <c r="P850" s="172"/>
      <c r="Q850" s="172">
        <f>SUM(Q851:Q887)</f>
        <v>0</v>
      </c>
      <c r="R850" s="173"/>
      <c r="S850" s="173"/>
      <c r="T850" s="174"/>
      <c r="U850" s="168"/>
      <c r="V850" s="168">
        <f>SUM(V851:V887)</f>
        <v>512.27</v>
      </c>
      <c r="W850" s="168"/>
      <c r="X850" s="168"/>
      <c r="AG850" t="s">
        <v>148</v>
      </c>
    </row>
    <row r="851" spans="1:60" outlineLevel="1" x14ac:dyDescent="0.2">
      <c r="A851" s="176">
        <v>149</v>
      </c>
      <c r="B851" s="177" t="s">
        <v>778</v>
      </c>
      <c r="C851" s="192" t="s">
        <v>779</v>
      </c>
      <c r="D851" s="178" t="s">
        <v>191</v>
      </c>
      <c r="E851" s="179">
        <v>1384.5115599999999</v>
      </c>
      <c r="F851" s="180"/>
      <c r="G851" s="181">
        <f>ROUND(E851*F851,2)</f>
        <v>0</v>
      </c>
      <c r="H851" s="180"/>
      <c r="I851" s="181">
        <f>ROUND(E851*H851,2)</f>
        <v>0</v>
      </c>
      <c r="J851" s="180"/>
      <c r="K851" s="181">
        <f>ROUND(E851*J851,2)</f>
        <v>0</v>
      </c>
      <c r="L851" s="181">
        <v>21</v>
      </c>
      <c r="M851" s="181">
        <f>G851*(1+L851/100)</f>
        <v>0</v>
      </c>
      <c r="N851" s="179">
        <v>5.1000000000000004E-4</v>
      </c>
      <c r="O851" s="179">
        <f>ROUND(E851*N851,2)</f>
        <v>0.71</v>
      </c>
      <c r="P851" s="179">
        <v>0</v>
      </c>
      <c r="Q851" s="179">
        <f>ROUND(E851*P851,2)</f>
        <v>0</v>
      </c>
      <c r="R851" s="181" t="s">
        <v>780</v>
      </c>
      <c r="S851" s="181" t="s">
        <v>153</v>
      </c>
      <c r="T851" s="182" t="s">
        <v>153</v>
      </c>
      <c r="U851" s="161">
        <v>0.37</v>
      </c>
      <c r="V851" s="161">
        <f>ROUND(E851*U851,2)</f>
        <v>512.27</v>
      </c>
      <c r="W851" s="161"/>
      <c r="X851" s="161" t="s">
        <v>154</v>
      </c>
      <c r="Y851" s="151"/>
      <c r="Z851" s="151"/>
      <c r="AA851" s="151"/>
      <c r="AB851" s="151"/>
      <c r="AC851" s="151"/>
      <c r="AD851" s="151"/>
      <c r="AE851" s="151"/>
      <c r="AF851" s="151"/>
      <c r="AG851" s="151" t="s">
        <v>155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 x14ac:dyDescent="0.2">
      <c r="A852" s="158"/>
      <c r="B852" s="159"/>
      <c r="C852" s="358" t="s">
        <v>781</v>
      </c>
      <c r="D852" s="359"/>
      <c r="E852" s="359"/>
      <c r="F852" s="359"/>
      <c r="G852" s="359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213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 x14ac:dyDescent="0.2">
      <c r="A853" s="158"/>
      <c r="B853" s="159"/>
      <c r="C853" s="193" t="s">
        <v>782</v>
      </c>
      <c r="D853" s="162"/>
      <c r="E853" s="163">
        <v>7.1280000000000001</v>
      </c>
      <c r="F853" s="161"/>
      <c r="G853" s="161"/>
      <c r="H853" s="161"/>
      <c r="I853" s="161"/>
      <c r="J853" s="161"/>
      <c r="K853" s="161"/>
      <c r="L853" s="161"/>
      <c r="M853" s="161"/>
      <c r="N853" s="160"/>
      <c r="O853" s="160"/>
      <c r="P853" s="160"/>
      <c r="Q853" s="160"/>
      <c r="R853" s="161"/>
      <c r="S853" s="161"/>
      <c r="T853" s="161"/>
      <c r="U853" s="161"/>
      <c r="V853" s="161"/>
      <c r="W853" s="161"/>
      <c r="X853" s="16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159</v>
      </c>
      <c r="AH853" s="151">
        <v>0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 x14ac:dyDescent="0.2">
      <c r="A854" s="158"/>
      <c r="B854" s="159"/>
      <c r="C854" s="193" t="s">
        <v>423</v>
      </c>
      <c r="D854" s="162"/>
      <c r="E854" s="163">
        <v>4.4800000000000004</v>
      </c>
      <c r="F854" s="161"/>
      <c r="G854" s="161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159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">
      <c r="A855" s="158"/>
      <c r="B855" s="159"/>
      <c r="C855" s="193" t="s">
        <v>783</v>
      </c>
      <c r="D855" s="162"/>
      <c r="E855" s="163">
        <v>105.7944</v>
      </c>
      <c r="F855" s="161"/>
      <c r="G855" s="161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  <c r="R855" s="161"/>
      <c r="S855" s="161"/>
      <c r="T855" s="161"/>
      <c r="U855" s="161"/>
      <c r="V855" s="161"/>
      <c r="W855" s="161"/>
      <c r="X855" s="16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159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 x14ac:dyDescent="0.2">
      <c r="A856" s="158"/>
      <c r="B856" s="159"/>
      <c r="C856" s="193" t="s">
        <v>784</v>
      </c>
      <c r="D856" s="162"/>
      <c r="E856" s="163">
        <v>9.3680000000000003</v>
      </c>
      <c r="F856" s="161"/>
      <c r="G856" s="161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159</v>
      </c>
      <c r="AH856" s="151">
        <v>0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">
      <c r="A857" s="158"/>
      <c r="B857" s="159"/>
      <c r="C857" s="193" t="s">
        <v>428</v>
      </c>
      <c r="D857" s="162"/>
      <c r="E857" s="163">
        <v>8.64</v>
      </c>
      <c r="F857" s="161"/>
      <c r="G857" s="161"/>
      <c r="H857" s="161"/>
      <c r="I857" s="161"/>
      <c r="J857" s="161"/>
      <c r="K857" s="161"/>
      <c r="L857" s="161"/>
      <c r="M857" s="161"/>
      <c r="N857" s="160"/>
      <c r="O857" s="160"/>
      <c r="P857" s="160"/>
      <c r="Q857" s="160"/>
      <c r="R857" s="161"/>
      <c r="S857" s="161"/>
      <c r="T857" s="161"/>
      <c r="U857" s="161"/>
      <c r="V857" s="161"/>
      <c r="W857" s="161"/>
      <c r="X857" s="16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159</v>
      </c>
      <c r="AH857" s="151">
        <v>0</v>
      </c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 x14ac:dyDescent="0.2">
      <c r="A858" s="158"/>
      <c r="B858" s="159"/>
      <c r="C858" s="193" t="s">
        <v>425</v>
      </c>
      <c r="D858" s="162"/>
      <c r="E858" s="163"/>
      <c r="F858" s="161"/>
      <c r="G858" s="161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159</v>
      </c>
      <c r="AH858" s="151">
        <v>0</v>
      </c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">
      <c r="A859" s="158"/>
      <c r="B859" s="159"/>
      <c r="C859" s="193" t="s">
        <v>785</v>
      </c>
      <c r="D859" s="162"/>
      <c r="E859" s="163">
        <v>11.44</v>
      </c>
      <c r="F859" s="161"/>
      <c r="G859" s="161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  <c r="R859" s="161"/>
      <c r="S859" s="161"/>
      <c r="T859" s="161"/>
      <c r="U859" s="161"/>
      <c r="V859" s="161"/>
      <c r="W859" s="161"/>
      <c r="X859" s="16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159</v>
      </c>
      <c r="AH859" s="151">
        <v>0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 x14ac:dyDescent="0.2">
      <c r="A860" s="158"/>
      <c r="B860" s="159"/>
      <c r="C860" s="193" t="s">
        <v>425</v>
      </c>
      <c r="D860" s="162"/>
      <c r="E860" s="163"/>
      <c r="F860" s="161"/>
      <c r="G860" s="161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159</v>
      </c>
      <c r="AH860" s="151">
        <v>0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 x14ac:dyDescent="0.2">
      <c r="A861" s="158"/>
      <c r="B861" s="159"/>
      <c r="C861" s="193" t="s">
        <v>786</v>
      </c>
      <c r="D861" s="162"/>
      <c r="E861" s="163">
        <v>110.976</v>
      </c>
      <c r="F861" s="161"/>
      <c r="G861" s="161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159</v>
      </c>
      <c r="AH861" s="151">
        <v>0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 x14ac:dyDescent="0.2">
      <c r="A862" s="158"/>
      <c r="B862" s="159"/>
      <c r="C862" s="193" t="s">
        <v>787</v>
      </c>
      <c r="D862" s="162"/>
      <c r="E862" s="163">
        <v>28.56</v>
      </c>
      <c r="F862" s="161"/>
      <c r="G862" s="161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  <c r="R862" s="161"/>
      <c r="S862" s="161"/>
      <c r="T862" s="161"/>
      <c r="U862" s="161"/>
      <c r="V862" s="161"/>
      <c r="W862" s="161"/>
      <c r="X862" s="16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159</v>
      </c>
      <c r="AH862" s="151">
        <v>0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 x14ac:dyDescent="0.2">
      <c r="A863" s="158"/>
      <c r="B863" s="159"/>
      <c r="C863" s="193" t="s">
        <v>788</v>
      </c>
      <c r="D863" s="162"/>
      <c r="E863" s="163">
        <v>16.8</v>
      </c>
      <c r="F863" s="161"/>
      <c r="G863" s="161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159</v>
      </c>
      <c r="AH863" s="151">
        <v>0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 x14ac:dyDescent="0.2">
      <c r="A864" s="158"/>
      <c r="B864" s="159"/>
      <c r="C864" s="193" t="s">
        <v>789</v>
      </c>
      <c r="D864" s="162"/>
      <c r="E864" s="163">
        <v>2.8</v>
      </c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159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 x14ac:dyDescent="0.2">
      <c r="A865" s="158"/>
      <c r="B865" s="159"/>
      <c r="C865" s="193" t="s">
        <v>464</v>
      </c>
      <c r="D865" s="162"/>
      <c r="E865" s="163"/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  <c r="R865" s="161"/>
      <c r="S865" s="161"/>
      <c r="T865" s="161"/>
      <c r="U865" s="161"/>
      <c r="V865" s="161"/>
      <c r="W865" s="161"/>
      <c r="X865" s="16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159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58"/>
      <c r="B866" s="159"/>
      <c r="C866" s="193" t="s">
        <v>790</v>
      </c>
      <c r="D866" s="162"/>
      <c r="E866" s="163">
        <v>32.76</v>
      </c>
      <c r="F866" s="161"/>
      <c r="G866" s="161"/>
      <c r="H866" s="161"/>
      <c r="I866" s="161"/>
      <c r="J866" s="161"/>
      <c r="K866" s="161"/>
      <c r="L866" s="161"/>
      <c r="M866" s="161"/>
      <c r="N866" s="160"/>
      <c r="O866" s="160"/>
      <c r="P866" s="160"/>
      <c r="Q866" s="160"/>
      <c r="R866" s="161"/>
      <c r="S866" s="161"/>
      <c r="T866" s="161"/>
      <c r="U866" s="161"/>
      <c r="V866" s="161"/>
      <c r="W866" s="161"/>
      <c r="X866" s="16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159</v>
      </c>
      <c r="AH866" s="151">
        <v>0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">
      <c r="A867" s="158"/>
      <c r="B867" s="159"/>
      <c r="C867" s="193" t="s">
        <v>791</v>
      </c>
      <c r="D867" s="162"/>
      <c r="E867" s="163">
        <v>28.152000000000001</v>
      </c>
      <c r="F867" s="161"/>
      <c r="G867" s="161"/>
      <c r="H867" s="161"/>
      <c r="I867" s="161"/>
      <c r="J867" s="161"/>
      <c r="K867" s="161"/>
      <c r="L867" s="161"/>
      <c r="M867" s="161"/>
      <c r="N867" s="160"/>
      <c r="O867" s="160"/>
      <c r="P867" s="160"/>
      <c r="Q867" s="160"/>
      <c r="R867" s="161"/>
      <c r="S867" s="161"/>
      <c r="T867" s="161"/>
      <c r="U867" s="161"/>
      <c r="V867" s="161"/>
      <c r="W867" s="161"/>
      <c r="X867" s="16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159</v>
      </c>
      <c r="AH867" s="151">
        <v>0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 x14ac:dyDescent="0.2">
      <c r="A868" s="158"/>
      <c r="B868" s="159"/>
      <c r="C868" s="193" t="s">
        <v>792</v>
      </c>
      <c r="D868" s="162"/>
      <c r="E868" s="163">
        <v>3.36</v>
      </c>
      <c r="F868" s="161"/>
      <c r="G868" s="161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159</v>
      </c>
      <c r="AH868" s="151">
        <v>0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 x14ac:dyDescent="0.2">
      <c r="A869" s="158"/>
      <c r="B869" s="159"/>
      <c r="C869" s="193" t="s">
        <v>425</v>
      </c>
      <c r="D869" s="162"/>
      <c r="E869" s="163"/>
      <c r="F869" s="161"/>
      <c r="G869" s="161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  <c r="R869" s="161"/>
      <c r="S869" s="161"/>
      <c r="T869" s="161"/>
      <c r="U869" s="161"/>
      <c r="V869" s="161"/>
      <c r="W869" s="161"/>
      <c r="X869" s="16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159</v>
      </c>
      <c r="AH869" s="151">
        <v>0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 x14ac:dyDescent="0.2">
      <c r="A870" s="158"/>
      <c r="B870" s="159"/>
      <c r="C870" s="193" t="s">
        <v>793</v>
      </c>
      <c r="D870" s="162"/>
      <c r="E870" s="163">
        <v>10.56</v>
      </c>
      <c r="F870" s="161"/>
      <c r="G870" s="161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159</v>
      </c>
      <c r="AH870" s="151">
        <v>0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 x14ac:dyDescent="0.2">
      <c r="A871" s="158"/>
      <c r="B871" s="159"/>
      <c r="C871" s="193" t="s">
        <v>464</v>
      </c>
      <c r="D871" s="162"/>
      <c r="E871" s="163"/>
      <c r="F871" s="161"/>
      <c r="G871" s="161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  <c r="R871" s="161"/>
      <c r="S871" s="161"/>
      <c r="T871" s="161"/>
      <c r="U871" s="161"/>
      <c r="V871" s="161"/>
      <c r="W871" s="161"/>
      <c r="X871" s="16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159</v>
      </c>
      <c r="AH871" s="151">
        <v>0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 x14ac:dyDescent="0.2">
      <c r="A872" s="158"/>
      <c r="B872" s="159"/>
      <c r="C872" s="193" t="s">
        <v>794</v>
      </c>
      <c r="D872" s="162"/>
      <c r="E872" s="163">
        <v>5.3760000000000003</v>
      </c>
      <c r="F872" s="161"/>
      <c r="G872" s="161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159</v>
      </c>
      <c r="AH872" s="151">
        <v>0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">
      <c r="A873" s="158"/>
      <c r="B873" s="159"/>
      <c r="C873" s="193" t="s">
        <v>425</v>
      </c>
      <c r="D873" s="162"/>
      <c r="E873" s="163"/>
      <c r="F873" s="161"/>
      <c r="G873" s="161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  <c r="R873" s="161"/>
      <c r="S873" s="161"/>
      <c r="T873" s="161"/>
      <c r="U873" s="161"/>
      <c r="V873" s="161"/>
      <c r="W873" s="161"/>
      <c r="X873" s="16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159</v>
      </c>
      <c r="AH873" s="151">
        <v>0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 x14ac:dyDescent="0.2">
      <c r="A874" s="158"/>
      <c r="B874" s="159"/>
      <c r="C874" s="193" t="s">
        <v>795</v>
      </c>
      <c r="D874" s="162"/>
      <c r="E874" s="163">
        <v>10.907999999999999</v>
      </c>
      <c r="F874" s="161"/>
      <c r="G874" s="161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159</v>
      </c>
      <c r="AH874" s="151">
        <v>0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">
      <c r="A875" s="158"/>
      <c r="B875" s="159"/>
      <c r="C875" s="193" t="s">
        <v>464</v>
      </c>
      <c r="D875" s="162"/>
      <c r="E875" s="163"/>
      <c r="F875" s="161"/>
      <c r="G875" s="161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  <c r="R875" s="161"/>
      <c r="S875" s="161"/>
      <c r="T875" s="161"/>
      <c r="U875" s="161"/>
      <c r="V875" s="161"/>
      <c r="W875" s="161"/>
      <c r="X875" s="16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159</v>
      </c>
      <c r="AH875" s="151">
        <v>0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 x14ac:dyDescent="0.2">
      <c r="A876" s="158"/>
      <c r="B876" s="159"/>
      <c r="C876" s="193" t="s">
        <v>796</v>
      </c>
      <c r="D876" s="162"/>
      <c r="E876" s="163">
        <v>9.468</v>
      </c>
      <c r="F876" s="161"/>
      <c r="G876" s="161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159</v>
      </c>
      <c r="AH876" s="151">
        <v>0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 x14ac:dyDescent="0.2">
      <c r="A877" s="158"/>
      <c r="B877" s="159"/>
      <c r="C877" s="193" t="s">
        <v>427</v>
      </c>
      <c r="D877" s="162"/>
      <c r="E877" s="163"/>
      <c r="F877" s="161"/>
      <c r="G877" s="161"/>
      <c r="H877" s="161"/>
      <c r="I877" s="161"/>
      <c r="J877" s="161"/>
      <c r="K877" s="161"/>
      <c r="L877" s="161"/>
      <c r="M877" s="161"/>
      <c r="N877" s="160"/>
      <c r="O877" s="160"/>
      <c r="P877" s="160"/>
      <c r="Q877" s="160"/>
      <c r="R877" s="161"/>
      <c r="S877" s="161"/>
      <c r="T877" s="161"/>
      <c r="U877" s="161"/>
      <c r="V877" s="161"/>
      <c r="W877" s="161"/>
      <c r="X877" s="16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159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 x14ac:dyDescent="0.2">
      <c r="A878" s="158"/>
      <c r="B878" s="159"/>
      <c r="C878" s="193" t="s">
        <v>428</v>
      </c>
      <c r="D878" s="162"/>
      <c r="E878" s="163">
        <v>8.64</v>
      </c>
      <c r="F878" s="161"/>
      <c r="G878" s="161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159</v>
      </c>
      <c r="AH878" s="151">
        <v>0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58"/>
      <c r="B879" s="159"/>
      <c r="C879" s="193" t="s">
        <v>423</v>
      </c>
      <c r="D879" s="162"/>
      <c r="E879" s="163">
        <v>4.4800000000000004</v>
      </c>
      <c r="F879" s="161"/>
      <c r="G879" s="161"/>
      <c r="H879" s="161"/>
      <c r="I879" s="161"/>
      <c r="J879" s="161"/>
      <c r="K879" s="161"/>
      <c r="L879" s="161"/>
      <c r="M879" s="161"/>
      <c r="N879" s="160"/>
      <c r="O879" s="160"/>
      <c r="P879" s="160"/>
      <c r="Q879" s="160"/>
      <c r="R879" s="161"/>
      <c r="S879" s="161"/>
      <c r="T879" s="161"/>
      <c r="U879" s="161"/>
      <c r="V879" s="161"/>
      <c r="W879" s="161"/>
      <c r="X879" s="16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159</v>
      </c>
      <c r="AH879" s="151">
        <v>0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 x14ac:dyDescent="0.2">
      <c r="A880" s="158"/>
      <c r="B880" s="159"/>
      <c r="C880" s="193" t="s">
        <v>797</v>
      </c>
      <c r="D880" s="162"/>
      <c r="E880" s="163">
        <v>99.571200000000005</v>
      </c>
      <c r="F880" s="161"/>
      <c r="G880" s="161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159</v>
      </c>
      <c r="AH880" s="151">
        <v>0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 x14ac:dyDescent="0.2">
      <c r="A881" s="158"/>
      <c r="B881" s="159"/>
      <c r="C881" s="193" t="s">
        <v>798</v>
      </c>
      <c r="D881" s="162"/>
      <c r="E881" s="163">
        <v>11.664</v>
      </c>
      <c r="F881" s="161"/>
      <c r="G881" s="161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  <c r="R881" s="161"/>
      <c r="S881" s="161"/>
      <c r="T881" s="161"/>
      <c r="U881" s="161"/>
      <c r="V881" s="161"/>
      <c r="W881" s="161"/>
      <c r="X881" s="16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159</v>
      </c>
      <c r="AH881" s="151">
        <v>0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 x14ac:dyDescent="0.2">
      <c r="A882" s="158"/>
      <c r="B882" s="159"/>
      <c r="C882" s="193" t="s">
        <v>784</v>
      </c>
      <c r="D882" s="162"/>
      <c r="E882" s="163">
        <v>9.3680000000000003</v>
      </c>
      <c r="F882" s="161"/>
      <c r="G882" s="161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  <c r="R882" s="161"/>
      <c r="S882" s="161"/>
      <c r="T882" s="161"/>
      <c r="U882" s="161"/>
      <c r="V882" s="161"/>
      <c r="W882" s="161"/>
      <c r="X882" s="16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159</v>
      </c>
      <c r="AH882" s="151">
        <v>0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 x14ac:dyDescent="0.2">
      <c r="A883" s="158"/>
      <c r="B883" s="159"/>
      <c r="C883" s="194" t="s">
        <v>165</v>
      </c>
      <c r="D883" s="164"/>
      <c r="E883" s="165">
        <v>540.29359999999997</v>
      </c>
      <c r="F883" s="161"/>
      <c r="G883" s="161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  <c r="R883" s="161"/>
      <c r="S883" s="161"/>
      <c r="T883" s="161"/>
      <c r="U883" s="161"/>
      <c r="V883" s="161"/>
      <c r="W883" s="161"/>
      <c r="X883" s="16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159</v>
      </c>
      <c r="AH883" s="151">
        <v>1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 x14ac:dyDescent="0.2">
      <c r="A884" s="158"/>
      <c r="B884" s="159"/>
      <c r="C884" s="193" t="s">
        <v>799</v>
      </c>
      <c r="D884" s="162"/>
      <c r="E884" s="163">
        <v>257.08260000000001</v>
      </c>
      <c r="F884" s="161"/>
      <c r="G884" s="161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159</v>
      </c>
      <c r="AH884" s="151">
        <v>0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">
      <c r="A885" s="158"/>
      <c r="B885" s="159"/>
      <c r="C885" s="193" t="s">
        <v>800</v>
      </c>
      <c r="D885" s="162"/>
      <c r="E885" s="163">
        <v>441.05599999999998</v>
      </c>
      <c r="F885" s="161"/>
      <c r="G885" s="161"/>
      <c r="H885" s="161"/>
      <c r="I885" s="161"/>
      <c r="J885" s="161"/>
      <c r="K885" s="161"/>
      <c r="L885" s="161"/>
      <c r="M885" s="161"/>
      <c r="N885" s="160"/>
      <c r="O885" s="160"/>
      <c r="P885" s="160"/>
      <c r="Q885" s="160"/>
      <c r="R885" s="161"/>
      <c r="S885" s="161"/>
      <c r="T885" s="161"/>
      <c r="U885" s="161"/>
      <c r="V885" s="161"/>
      <c r="W885" s="161"/>
      <c r="X885" s="16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159</v>
      </c>
      <c r="AH885" s="151">
        <v>0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 x14ac:dyDescent="0.2">
      <c r="A886" s="158"/>
      <c r="B886" s="159"/>
      <c r="C886" s="193" t="s">
        <v>801</v>
      </c>
      <c r="D886" s="162"/>
      <c r="E886" s="163">
        <v>92.05</v>
      </c>
      <c r="F886" s="161"/>
      <c r="G886" s="161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159</v>
      </c>
      <c r="AH886" s="151">
        <v>0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58"/>
      <c r="B887" s="159"/>
      <c r="C887" s="193" t="s">
        <v>802</v>
      </c>
      <c r="D887" s="162"/>
      <c r="E887" s="163">
        <v>54.029359999999997</v>
      </c>
      <c r="F887" s="161"/>
      <c r="G887" s="161"/>
      <c r="H887" s="161"/>
      <c r="I887" s="161"/>
      <c r="J887" s="161"/>
      <c r="K887" s="161"/>
      <c r="L887" s="161"/>
      <c r="M887" s="161"/>
      <c r="N887" s="160"/>
      <c r="O887" s="160"/>
      <c r="P887" s="160"/>
      <c r="Q887" s="160"/>
      <c r="R887" s="161"/>
      <c r="S887" s="161"/>
      <c r="T887" s="161"/>
      <c r="U887" s="161"/>
      <c r="V887" s="161"/>
      <c r="W887" s="161"/>
      <c r="X887" s="16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159</v>
      </c>
      <c r="AH887" s="151">
        <v>0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x14ac:dyDescent="0.2">
      <c r="A888" s="169" t="s">
        <v>147</v>
      </c>
      <c r="B888" s="170" t="s">
        <v>114</v>
      </c>
      <c r="C888" s="191" t="s">
        <v>115</v>
      </c>
      <c r="D888" s="171"/>
      <c r="E888" s="172"/>
      <c r="F888" s="173"/>
      <c r="G888" s="173">
        <f>SUMIF(AG889:AG889,"&lt;&gt;NOR",G889:G889)</f>
        <v>0</v>
      </c>
      <c r="H888" s="173"/>
      <c r="I888" s="173">
        <f>SUM(I889:I889)</f>
        <v>0</v>
      </c>
      <c r="J888" s="173"/>
      <c r="K888" s="173">
        <f>SUM(K889:K889)</f>
        <v>0</v>
      </c>
      <c r="L888" s="173"/>
      <c r="M888" s="173">
        <f>SUM(M889:M889)</f>
        <v>0</v>
      </c>
      <c r="N888" s="172"/>
      <c r="O888" s="172">
        <f>SUM(O889:O889)</f>
        <v>0</v>
      </c>
      <c r="P888" s="172"/>
      <c r="Q888" s="172">
        <f>SUM(Q889:Q889)</f>
        <v>0</v>
      </c>
      <c r="R888" s="173"/>
      <c r="S888" s="173"/>
      <c r="T888" s="174"/>
      <c r="U888" s="168"/>
      <c r="V888" s="168">
        <f>SUM(V889:V889)</f>
        <v>0</v>
      </c>
      <c r="W888" s="168"/>
      <c r="X888" s="168"/>
      <c r="AG888" t="s">
        <v>148</v>
      </c>
    </row>
    <row r="889" spans="1:60" outlineLevel="1" x14ac:dyDescent="0.2">
      <c r="A889" s="183">
        <v>150</v>
      </c>
      <c r="B889" s="184" t="s">
        <v>114</v>
      </c>
      <c r="C889" s="197" t="s">
        <v>803</v>
      </c>
      <c r="D889" s="185" t="s">
        <v>249</v>
      </c>
      <c r="E889" s="186">
        <v>1</v>
      </c>
      <c r="F889" s="187"/>
      <c r="G889" s="188">
        <f>ROUND(E889*F889,2)</f>
        <v>0</v>
      </c>
      <c r="H889" s="187"/>
      <c r="I889" s="188">
        <f>ROUND(E889*H889,2)</f>
        <v>0</v>
      </c>
      <c r="J889" s="187"/>
      <c r="K889" s="188">
        <f>ROUND(E889*J889,2)</f>
        <v>0</v>
      </c>
      <c r="L889" s="188">
        <v>21</v>
      </c>
      <c r="M889" s="188">
        <f>G889*(1+L889/100)</f>
        <v>0</v>
      </c>
      <c r="N889" s="186">
        <v>0</v>
      </c>
      <c r="O889" s="186">
        <f>ROUND(E889*N889,2)</f>
        <v>0</v>
      </c>
      <c r="P889" s="186">
        <v>0</v>
      </c>
      <c r="Q889" s="186">
        <f>ROUND(E889*P889,2)</f>
        <v>0</v>
      </c>
      <c r="R889" s="188"/>
      <c r="S889" s="188" t="s">
        <v>255</v>
      </c>
      <c r="T889" s="189" t="s">
        <v>256</v>
      </c>
      <c r="U889" s="161">
        <v>0</v>
      </c>
      <c r="V889" s="161">
        <f>ROUND(E889*U889,2)</f>
        <v>0</v>
      </c>
      <c r="W889" s="161"/>
      <c r="X889" s="161" t="s">
        <v>251</v>
      </c>
      <c r="Y889" s="151"/>
      <c r="Z889" s="151"/>
      <c r="AA889" s="151"/>
      <c r="AB889" s="151"/>
      <c r="AC889" s="151"/>
      <c r="AD889" s="151"/>
      <c r="AE889" s="151"/>
      <c r="AF889" s="151"/>
      <c r="AG889" s="151" t="s">
        <v>252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x14ac:dyDescent="0.2">
      <c r="A890" s="169" t="s">
        <v>147</v>
      </c>
      <c r="B890" s="170" t="s">
        <v>116</v>
      </c>
      <c r="C890" s="191" t="s">
        <v>117</v>
      </c>
      <c r="D890" s="171"/>
      <c r="E890" s="172"/>
      <c r="F890" s="173"/>
      <c r="G890" s="173">
        <f>SUMIF(AG891:AG897,"&lt;&gt;NOR",G891:G897)</f>
        <v>0</v>
      </c>
      <c r="H890" s="173"/>
      <c r="I890" s="173">
        <f>SUM(I891:I897)</f>
        <v>0</v>
      </c>
      <c r="J890" s="173"/>
      <c r="K890" s="173">
        <f>SUM(K891:K897)</f>
        <v>0</v>
      </c>
      <c r="L890" s="173"/>
      <c r="M890" s="173">
        <f>SUM(M891:M897)</f>
        <v>0</v>
      </c>
      <c r="N890" s="172"/>
      <c r="O890" s="172">
        <f>SUM(O891:O897)</f>
        <v>0</v>
      </c>
      <c r="P890" s="172"/>
      <c r="Q890" s="172">
        <f>SUM(Q891:Q897)</f>
        <v>0</v>
      </c>
      <c r="R890" s="173"/>
      <c r="S890" s="173"/>
      <c r="T890" s="174"/>
      <c r="U890" s="168"/>
      <c r="V890" s="168">
        <f>SUM(V891:V897)</f>
        <v>26.78</v>
      </c>
      <c r="W890" s="168"/>
      <c r="X890" s="168"/>
      <c r="AG890" t="s">
        <v>148</v>
      </c>
    </row>
    <row r="891" spans="1:60" outlineLevel="1" x14ac:dyDescent="0.2">
      <c r="A891" s="183">
        <v>151</v>
      </c>
      <c r="B891" s="184" t="s">
        <v>804</v>
      </c>
      <c r="C891" s="197" t="s">
        <v>805</v>
      </c>
      <c r="D891" s="185" t="s">
        <v>216</v>
      </c>
      <c r="E891" s="186">
        <v>16.29345</v>
      </c>
      <c r="F891" s="187"/>
      <c r="G891" s="188">
        <f>ROUND(E891*F891,2)</f>
        <v>0</v>
      </c>
      <c r="H891" s="187"/>
      <c r="I891" s="188">
        <f>ROUND(E891*H891,2)</f>
        <v>0</v>
      </c>
      <c r="J891" s="187"/>
      <c r="K891" s="188">
        <f>ROUND(E891*J891,2)</f>
        <v>0</v>
      </c>
      <c r="L891" s="188">
        <v>21</v>
      </c>
      <c r="M891" s="188">
        <f>G891*(1+L891/100)</f>
        <v>0</v>
      </c>
      <c r="N891" s="186">
        <v>0</v>
      </c>
      <c r="O891" s="186">
        <f>ROUND(E891*N891,2)</f>
        <v>0</v>
      </c>
      <c r="P891" s="186">
        <v>0</v>
      </c>
      <c r="Q891" s="186">
        <f>ROUND(E891*P891,2)</f>
        <v>0</v>
      </c>
      <c r="R891" s="188" t="s">
        <v>351</v>
      </c>
      <c r="S891" s="188" t="s">
        <v>153</v>
      </c>
      <c r="T891" s="189" t="s">
        <v>153</v>
      </c>
      <c r="U891" s="161">
        <v>0.94199999999999995</v>
      </c>
      <c r="V891" s="161">
        <f>ROUND(E891*U891,2)</f>
        <v>15.35</v>
      </c>
      <c r="W891" s="161"/>
      <c r="X891" s="161" t="s">
        <v>806</v>
      </c>
      <c r="Y891" s="151"/>
      <c r="Z891" s="151"/>
      <c r="AA891" s="151"/>
      <c r="AB891" s="151"/>
      <c r="AC891" s="151"/>
      <c r="AD891" s="151"/>
      <c r="AE891" s="151"/>
      <c r="AF891" s="151"/>
      <c r="AG891" s="151" t="s">
        <v>807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ht="22.5" outlineLevel="1" x14ac:dyDescent="0.2">
      <c r="A892" s="183">
        <v>152</v>
      </c>
      <c r="B892" s="184" t="s">
        <v>808</v>
      </c>
      <c r="C892" s="197" t="s">
        <v>809</v>
      </c>
      <c r="D892" s="185" t="s">
        <v>216</v>
      </c>
      <c r="E892" s="186">
        <v>97.760679999999994</v>
      </c>
      <c r="F892" s="187"/>
      <c r="G892" s="188">
        <f>ROUND(E892*F892,2)</f>
        <v>0</v>
      </c>
      <c r="H892" s="187"/>
      <c r="I892" s="188">
        <f>ROUND(E892*H892,2)</f>
        <v>0</v>
      </c>
      <c r="J892" s="187"/>
      <c r="K892" s="188">
        <f>ROUND(E892*J892,2)</f>
        <v>0</v>
      </c>
      <c r="L892" s="188">
        <v>21</v>
      </c>
      <c r="M892" s="188">
        <f>G892*(1+L892/100)</f>
        <v>0</v>
      </c>
      <c r="N892" s="186">
        <v>0</v>
      </c>
      <c r="O892" s="186">
        <f>ROUND(E892*N892,2)</f>
        <v>0</v>
      </c>
      <c r="P892" s="186">
        <v>0</v>
      </c>
      <c r="Q892" s="186">
        <f>ROUND(E892*P892,2)</f>
        <v>0</v>
      </c>
      <c r="R892" s="188" t="s">
        <v>351</v>
      </c>
      <c r="S892" s="188" t="s">
        <v>153</v>
      </c>
      <c r="T892" s="189" t="s">
        <v>153</v>
      </c>
      <c r="U892" s="161">
        <v>0.11</v>
      </c>
      <c r="V892" s="161">
        <f>ROUND(E892*U892,2)</f>
        <v>10.75</v>
      </c>
      <c r="W892" s="161"/>
      <c r="X892" s="161" t="s">
        <v>806</v>
      </c>
      <c r="Y892" s="151"/>
      <c r="Z892" s="151"/>
      <c r="AA892" s="151"/>
      <c r="AB892" s="151"/>
      <c r="AC892" s="151"/>
      <c r="AD892" s="151"/>
      <c r="AE892" s="151"/>
      <c r="AF892" s="151"/>
      <c r="AG892" s="151" t="s">
        <v>807</v>
      </c>
      <c r="AH892" s="151"/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 x14ac:dyDescent="0.2">
      <c r="A893" s="176">
        <v>153</v>
      </c>
      <c r="B893" s="177" t="s">
        <v>810</v>
      </c>
      <c r="C893" s="192" t="s">
        <v>811</v>
      </c>
      <c r="D893" s="178" t="s">
        <v>216</v>
      </c>
      <c r="E893" s="179">
        <v>16.29345</v>
      </c>
      <c r="F893" s="180"/>
      <c r="G893" s="181">
        <f>ROUND(E893*F893,2)</f>
        <v>0</v>
      </c>
      <c r="H893" s="180"/>
      <c r="I893" s="181">
        <f>ROUND(E893*H893,2)</f>
        <v>0</v>
      </c>
      <c r="J893" s="180"/>
      <c r="K893" s="181">
        <f>ROUND(E893*J893,2)</f>
        <v>0</v>
      </c>
      <c r="L893" s="181">
        <v>21</v>
      </c>
      <c r="M893" s="181">
        <f>G893*(1+L893/100)</f>
        <v>0</v>
      </c>
      <c r="N893" s="179">
        <v>0</v>
      </c>
      <c r="O893" s="179">
        <f>ROUND(E893*N893,2)</f>
        <v>0</v>
      </c>
      <c r="P893" s="179">
        <v>0</v>
      </c>
      <c r="Q893" s="179">
        <f>ROUND(E893*P893,2)</f>
        <v>0</v>
      </c>
      <c r="R893" s="181" t="s">
        <v>812</v>
      </c>
      <c r="S893" s="181" t="s">
        <v>153</v>
      </c>
      <c r="T893" s="182" t="s">
        <v>153</v>
      </c>
      <c r="U893" s="161">
        <v>4.2000000000000003E-2</v>
      </c>
      <c r="V893" s="161">
        <f>ROUND(E893*U893,2)</f>
        <v>0.68</v>
      </c>
      <c r="W893" s="161"/>
      <c r="X893" s="161" t="s">
        <v>806</v>
      </c>
      <c r="Y893" s="151"/>
      <c r="Z893" s="151"/>
      <c r="AA893" s="151"/>
      <c r="AB893" s="151"/>
      <c r="AC893" s="151"/>
      <c r="AD893" s="151"/>
      <c r="AE893" s="151"/>
      <c r="AF893" s="151"/>
      <c r="AG893" s="151" t="s">
        <v>807</v>
      </c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58"/>
      <c r="B894" s="159"/>
      <c r="C894" s="360" t="s">
        <v>813</v>
      </c>
      <c r="D894" s="361"/>
      <c r="E894" s="361"/>
      <c r="F894" s="361"/>
      <c r="G894" s="361"/>
      <c r="H894" s="161"/>
      <c r="I894" s="161"/>
      <c r="J894" s="161"/>
      <c r="K894" s="161"/>
      <c r="L894" s="161"/>
      <c r="M894" s="161"/>
      <c r="N894" s="160"/>
      <c r="O894" s="160"/>
      <c r="P894" s="160"/>
      <c r="Q894" s="160"/>
      <c r="R894" s="161"/>
      <c r="S894" s="161"/>
      <c r="T894" s="161"/>
      <c r="U894" s="161"/>
      <c r="V894" s="161"/>
      <c r="W894" s="161"/>
      <c r="X894" s="16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157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 x14ac:dyDescent="0.2">
      <c r="A895" s="176">
        <v>154</v>
      </c>
      <c r="B895" s="177" t="s">
        <v>814</v>
      </c>
      <c r="C895" s="192" t="s">
        <v>815</v>
      </c>
      <c r="D895" s="178" t="s">
        <v>216</v>
      </c>
      <c r="E895" s="179">
        <v>228.10826</v>
      </c>
      <c r="F895" s="180"/>
      <c r="G895" s="181">
        <f>ROUND(E895*F895,2)</f>
        <v>0</v>
      </c>
      <c r="H895" s="180"/>
      <c r="I895" s="181">
        <f>ROUND(E895*H895,2)</f>
        <v>0</v>
      </c>
      <c r="J895" s="180"/>
      <c r="K895" s="181">
        <f>ROUND(E895*J895,2)</f>
        <v>0</v>
      </c>
      <c r="L895" s="181">
        <v>21</v>
      </c>
      <c r="M895" s="181">
        <f>G895*(1+L895/100)</f>
        <v>0</v>
      </c>
      <c r="N895" s="179">
        <v>0</v>
      </c>
      <c r="O895" s="179">
        <f>ROUND(E895*N895,2)</f>
        <v>0</v>
      </c>
      <c r="P895" s="179">
        <v>0</v>
      </c>
      <c r="Q895" s="179">
        <f>ROUND(E895*P895,2)</f>
        <v>0</v>
      </c>
      <c r="R895" s="181" t="s">
        <v>812</v>
      </c>
      <c r="S895" s="181" t="s">
        <v>153</v>
      </c>
      <c r="T895" s="182" t="s">
        <v>153</v>
      </c>
      <c r="U895" s="161">
        <v>0</v>
      </c>
      <c r="V895" s="161">
        <f>ROUND(E895*U895,2)</f>
        <v>0</v>
      </c>
      <c r="W895" s="161"/>
      <c r="X895" s="161" t="s">
        <v>806</v>
      </c>
      <c r="Y895" s="151"/>
      <c r="Z895" s="151"/>
      <c r="AA895" s="151"/>
      <c r="AB895" s="151"/>
      <c r="AC895" s="151"/>
      <c r="AD895" s="151"/>
      <c r="AE895" s="151"/>
      <c r="AF895" s="151"/>
      <c r="AG895" s="151" t="s">
        <v>807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 x14ac:dyDescent="0.2">
      <c r="A896" s="158"/>
      <c r="B896" s="159"/>
      <c r="C896" s="360" t="s">
        <v>813</v>
      </c>
      <c r="D896" s="361"/>
      <c r="E896" s="361"/>
      <c r="F896" s="361"/>
      <c r="G896" s="361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157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 x14ac:dyDescent="0.2">
      <c r="A897" s="183">
        <v>155</v>
      </c>
      <c r="B897" s="184" t="s">
        <v>816</v>
      </c>
      <c r="C897" s="197" t="s">
        <v>817</v>
      </c>
      <c r="D897" s="185" t="s">
        <v>216</v>
      </c>
      <c r="E897" s="186">
        <v>16.29345</v>
      </c>
      <c r="F897" s="187"/>
      <c r="G897" s="188">
        <f>ROUND(E897*F897,2)</f>
        <v>0</v>
      </c>
      <c r="H897" s="187"/>
      <c r="I897" s="188">
        <f>ROUND(E897*H897,2)</f>
        <v>0</v>
      </c>
      <c r="J897" s="187"/>
      <c r="K897" s="188">
        <f>ROUND(E897*J897,2)</f>
        <v>0</v>
      </c>
      <c r="L897" s="188">
        <v>21</v>
      </c>
      <c r="M897" s="188">
        <f>G897*(1+L897/100)</f>
        <v>0</v>
      </c>
      <c r="N897" s="186">
        <v>0</v>
      </c>
      <c r="O897" s="186">
        <f>ROUND(E897*N897,2)</f>
        <v>0</v>
      </c>
      <c r="P897" s="186">
        <v>0</v>
      </c>
      <c r="Q897" s="186">
        <f>ROUND(E897*P897,2)</f>
        <v>0</v>
      </c>
      <c r="R897" s="188" t="s">
        <v>351</v>
      </c>
      <c r="S897" s="188" t="s">
        <v>153</v>
      </c>
      <c r="T897" s="189" t="s">
        <v>153</v>
      </c>
      <c r="U897" s="161">
        <v>0</v>
      </c>
      <c r="V897" s="161">
        <f>ROUND(E897*U897,2)</f>
        <v>0</v>
      </c>
      <c r="W897" s="161"/>
      <c r="X897" s="161" t="s">
        <v>806</v>
      </c>
      <c r="Y897" s="151"/>
      <c r="Z897" s="151"/>
      <c r="AA897" s="151"/>
      <c r="AB897" s="151"/>
      <c r="AC897" s="151"/>
      <c r="AD897" s="151"/>
      <c r="AE897" s="151"/>
      <c r="AF897" s="151"/>
      <c r="AG897" s="151" t="s">
        <v>807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x14ac:dyDescent="0.2">
      <c r="A898" s="169" t="s">
        <v>147</v>
      </c>
      <c r="B898" s="170" t="s">
        <v>119</v>
      </c>
      <c r="C898" s="191" t="s">
        <v>27</v>
      </c>
      <c r="D898" s="171"/>
      <c r="E898" s="172"/>
      <c r="F898" s="173"/>
      <c r="G898" s="173">
        <f>SUMIF(AG899:AG905,"&lt;&gt;NOR",G899:G905)</f>
        <v>0</v>
      </c>
      <c r="H898" s="173"/>
      <c r="I898" s="173">
        <f>SUM(I899:I905)</f>
        <v>0</v>
      </c>
      <c r="J898" s="173"/>
      <c r="K898" s="173">
        <f>SUM(K899:K905)</f>
        <v>0</v>
      </c>
      <c r="L898" s="173"/>
      <c r="M898" s="173">
        <f>SUM(M899:M905)</f>
        <v>0</v>
      </c>
      <c r="N898" s="172"/>
      <c r="O898" s="172">
        <f>SUM(O899:O905)</f>
        <v>0</v>
      </c>
      <c r="P898" s="172"/>
      <c r="Q898" s="172">
        <f>SUM(Q899:Q905)</f>
        <v>0</v>
      </c>
      <c r="R898" s="173"/>
      <c r="S898" s="173"/>
      <c r="T898" s="174"/>
      <c r="U898" s="168"/>
      <c r="V898" s="168">
        <f>SUM(V899:V905)</f>
        <v>0</v>
      </c>
      <c r="W898" s="168"/>
      <c r="X898" s="168"/>
      <c r="AG898" t="s">
        <v>148</v>
      </c>
    </row>
    <row r="899" spans="1:60" outlineLevel="1" x14ac:dyDescent="0.2">
      <c r="A899" s="176">
        <v>156</v>
      </c>
      <c r="B899" s="177" t="s">
        <v>818</v>
      </c>
      <c r="C899" s="192" t="s">
        <v>819</v>
      </c>
      <c r="D899" s="178" t="s">
        <v>820</v>
      </c>
      <c r="E899" s="179">
        <v>1</v>
      </c>
      <c r="F899" s="180"/>
      <c r="G899" s="181">
        <f>ROUND(E899*F899,2)</f>
        <v>0</v>
      </c>
      <c r="H899" s="180"/>
      <c r="I899" s="181">
        <f>ROUND(E899*H899,2)</f>
        <v>0</v>
      </c>
      <c r="J899" s="180"/>
      <c r="K899" s="181">
        <f>ROUND(E899*J899,2)</f>
        <v>0</v>
      </c>
      <c r="L899" s="181">
        <v>21</v>
      </c>
      <c r="M899" s="181">
        <f>G899*(1+L899/100)</f>
        <v>0</v>
      </c>
      <c r="N899" s="179">
        <v>0</v>
      </c>
      <c r="O899" s="179">
        <f>ROUND(E899*N899,2)</f>
        <v>0</v>
      </c>
      <c r="P899" s="179">
        <v>0</v>
      </c>
      <c r="Q899" s="179">
        <f>ROUND(E899*P899,2)</f>
        <v>0</v>
      </c>
      <c r="R899" s="181"/>
      <c r="S899" s="181" t="s">
        <v>153</v>
      </c>
      <c r="T899" s="182" t="s">
        <v>256</v>
      </c>
      <c r="U899" s="161">
        <v>0</v>
      </c>
      <c r="V899" s="161">
        <f>ROUND(E899*U899,2)</f>
        <v>0</v>
      </c>
      <c r="W899" s="161"/>
      <c r="X899" s="161" t="s">
        <v>821</v>
      </c>
      <c r="Y899" s="151"/>
      <c r="Z899" s="151"/>
      <c r="AA899" s="151"/>
      <c r="AB899" s="151"/>
      <c r="AC899" s="151"/>
      <c r="AD899" s="151"/>
      <c r="AE899" s="151"/>
      <c r="AF899" s="151"/>
      <c r="AG899" s="151" t="s">
        <v>822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 x14ac:dyDescent="0.2">
      <c r="A900" s="158"/>
      <c r="B900" s="159"/>
      <c r="C900" s="358" t="s">
        <v>838</v>
      </c>
      <c r="D900" s="359"/>
      <c r="E900" s="359"/>
      <c r="F900" s="359"/>
      <c r="G900" s="359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213</v>
      </c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ht="22.5" outlineLevel="1" x14ac:dyDescent="0.2">
      <c r="A901" s="158"/>
      <c r="B901" s="159"/>
      <c r="C901" s="362" t="s">
        <v>823</v>
      </c>
      <c r="D901" s="363"/>
      <c r="E901" s="363"/>
      <c r="F901" s="363"/>
      <c r="G901" s="363"/>
      <c r="H901" s="161"/>
      <c r="I901" s="161"/>
      <c r="J901" s="161"/>
      <c r="K901" s="161"/>
      <c r="L901" s="161"/>
      <c r="M901" s="161"/>
      <c r="N901" s="160"/>
      <c r="O901" s="160"/>
      <c r="P901" s="160"/>
      <c r="Q901" s="160"/>
      <c r="R901" s="161"/>
      <c r="S901" s="161"/>
      <c r="T901" s="161"/>
      <c r="U901" s="161"/>
      <c r="V901" s="161"/>
      <c r="W901" s="161"/>
      <c r="X901" s="16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213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90" t="str">
        <f>C901</f>
        <v>Vyhotovení protokolu o vytyčení stavby se seznamem souřadnic vytyčených bodů a jejich polohopisnými (S-JTSK) a výškopisnými (Bpv) hodnotami.</v>
      </c>
      <c r="BB901" s="151"/>
      <c r="BC901" s="151"/>
      <c r="BD901" s="151"/>
      <c r="BE901" s="151"/>
      <c r="BF901" s="151"/>
      <c r="BG901" s="151"/>
      <c r="BH901" s="151"/>
    </row>
    <row r="902" spans="1:60" outlineLevel="1" x14ac:dyDescent="0.2">
      <c r="A902" s="176">
        <v>157</v>
      </c>
      <c r="B902" s="177" t="s">
        <v>824</v>
      </c>
      <c r="C902" s="192" t="s">
        <v>825</v>
      </c>
      <c r="D902" s="178" t="s">
        <v>820</v>
      </c>
      <c r="E902" s="179">
        <v>1</v>
      </c>
      <c r="F902" s="180"/>
      <c r="G902" s="181">
        <f>ROUND(E902*F902,2)</f>
        <v>0</v>
      </c>
      <c r="H902" s="180"/>
      <c r="I902" s="181">
        <f>ROUND(E902*H902,2)</f>
        <v>0</v>
      </c>
      <c r="J902" s="180"/>
      <c r="K902" s="181">
        <f>ROUND(E902*J902,2)</f>
        <v>0</v>
      </c>
      <c r="L902" s="181">
        <v>21</v>
      </c>
      <c r="M902" s="181">
        <f>G902*(1+L902/100)</f>
        <v>0</v>
      </c>
      <c r="N902" s="179">
        <v>0</v>
      </c>
      <c r="O902" s="179">
        <f>ROUND(E902*N902,2)</f>
        <v>0</v>
      </c>
      <c r="P902" s="179">
        <v>0</v>
      </c>
      <c r="Q902" s="179">
        <f>ROUND(E902*P902,2)</f>
        <v>0</v>
      </c>
      <c r="R902" s="181"/>
      <c r="S902" s="181" t="s">
        <v>153</v>
      </c>
      <c r="T902" s="182" t="s">
        <v>256</v>
      </c>
      <c r="U902" s="161">
        <v>0</v>
      </c>
      <c r="V902" s="161">
        <f>ROUND(E902*U902,2)</f>
        <v>0</v>
      </c>
      <c r="W902" s="161"/>
      <c r="X902" s="161" t="s">
        <v>821</v>
      </c>
      <c r="Y902" s="151"/>
      <c r="Z902" s="151"/>
      <c r="AA902" s="151"/>
      <c r="AB902" s="151"/>
      <c r="AC902" s="151"/>
      <c r="AD902" s="151"/>
      <c r="AE902" s="151"/>
      <c r="AF902" s="151"/>
      <c r="AG902" s="151" t="s">
        <v>826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 x14ac:dyDescent="0.2">
      <c r="A903" s="158"/>
      <c r="B903" s="159"/>
      <c r="C903" s="358" t="s">
        <v>827</v>
      </c>
      <c r="D903" s="359"/>
      <c r="E903" s="359"/>
      <c r="F903" s="359"/>
      <c r="G903" s="359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213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 x14ac:dyDescent="0.2">
      <c r="A904" s="176">
        <v>158</v>
      </c>
      <c r="B904" s="177" t="s">
        <v>828</v>
      </c>
      <c r="C904" s="192" t="s">
        <v>829</v>
      </c>
      <c r="D904" s="178" t="s">
        <v>820</v>
      </c>
      <c r="E904" s="179">
        <v>1</v>
      </c>
      <c r="F904" s="180"/>
      <c r="G904" s="181">
        <f>ROUND(E904*F904,2)</f>
        <v>0</v>
      </c>
      <c r="H904" s="180"/>
      <c r="I904" s="181">
        <f>ROUND(E904*H904,2)</f>
        <v>0</v>
      </c>
      <c r="J904" s="180"/>
      <c r="K904" s="181">
        <f>ROUND(E904*J904,2)</f>
        <v>0</v>
      </c>
      <c r="L904" s="181">
        <v>21</v>
      </c>
      <c r="M904" s="181">
        <f>G904*(1+L904/100)</f>
        <v>0</v>
      </c>
      <c r="N904" s="179">
        <v>0</v>
      </c>
      <c r="O904" s="179">
        <f>ROUND(E904*N904,2)</f>
        <v>0</v>
      </c>
      <c r="P904" s="179">
        <v>0</v>
      </c>
      <c r="Q904" s="179">
        <f>ROUND(E904*P904,2)</f>
        <v>0</v>
      </c>
      <c r="R904" s="181"/>
      <c r="S904" s="181" t="s">
        <v>153</v>
      </c>
      <c r="T904" s="182" t="s">
        <v>256</v>
      </c>
      <c r="U904" s="161">
        <v>0</v>
      </c>
      <c r="V904" s="161">
        <f>ROUND(E904*U904,2)</f>
        <v>0</v>
      </c>
      <c r="W904" s="161"/>
      <c r="X904" s="161" t="s">
        <v>821</v>
      </c>
      <c r="Y904" s="151"/>
      <c r="Z904" s="151"/>
      <c r="AA904" s="151"/>
      <c r="AB904" s="151"/>
      <c r="AC904" s="151"/>
      <c r="AD904" s="151"/>
      <c r="AE904" s="151"/>
      <c r="AF904" s="151"/>
      <c r="AG904" s="151" t="s">
        <v>826</v>
      </c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 x14ac:dyDescent="0.2">
      <c r="A905" s="158"/>
      <c r="B905" s="159"/>
      <c r="C905" s="358" t="s">
        <v>830</v>
      </c>
      <c r="D905" s="359"/>
      <c r="E905" s="359"/>
      <c r="F905" s="359"/>
      <c r="G905" s="359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213</v>
      </c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x14ac:dyDescent="0.2">
      <c r="A906" s="169" t="s">
        <v>147</v>
      </c>
      <c r="B906" s="170" t="s">
        <v>120</v>
      </c>
      <c r="C906" s="191" t="s">
        <v>28</v>
      </c>
      <c r="D906" s="171"/>
      <c r="E906" s="172"/>
      <c r="F906" s="173"/>
      <c r="G906" s="173">
        <f>SUMIF(AG907:AG910,"&lt;&gt;NOR",G907:G910)</f>
        <v>0</v>
      </c>
      <c r="H906" s="173"/>
      <c r="I906" s="173">
        <f>SUM(I907:I910)</f>
        <v>0</v>
      </c>
      <c r="J906" s="173"/>
      <c r="K906" s="173">
        <f>SUM(K907:K910)</f>
        <v>0</v>
      </c>
      <c r="L906" s="173"/>
      <c r="M906" s="173">
        <f>SUM(M907:M910)</f>
        <v>0</v>
      </c>
      <c r="N906" s="172"/>
      <c r="O906" s="172">
        <f>SUM(O907:O910)</f>
        <v>0</v>
      </c>
      <c r="P906" s="172"/>
      <c r="Q906" s="172">
        <f>SUM(Q907:Q910)</f>
        <v>0</v>
      </c>
      <c r="R906" s="173"/>
      <c r="S906" s="173"/>
      <c r="T906" s="174"/>
      <c r="U906" s="168"/>
      <c r="V906" s="168">
        <f>SUM(V907:V910)</f>
        <v>0</v>
      </c>
      <c r="W906" s="168"/>
      <c r="X906" s="168"/>
      <c r="AG906" t="s">
        <v>148</v>
      </c>
    </row>
    <row r="907" spans="1:60" outlineLevel="1" x14ac:dyDescent="0.2">
      <c r="A907" s="176">
        <v>159</v>
      </c>
      <c r="B907" s="177" t="s">
        <v>831</v>
      </c>
      <c r="C907" s="192" t="s">
        <v>832</v>
      </c>
      <c r="D907" s="178" t="s">
        <v>820</v>
      </c>
      <c r="E907" s="179">
        <v>1</v>
      </c>
      <c r="F907" s="180"/>
      <c r="G907" s="181">
        <f>ROUND(E907*F907,2)</f>
        <v>0</v>
      </c>
      <c r="H907" s="180"/>
      <c r="I907" s="181">
        <f>ROUND(E907*H907,2)</f>
        <v>0</v>
      </c>
      <c r="J907" s="180"/>
      <c r="K907" s="181">
        <f>ROUND(E907*J907,2)</f>
        <v>0</v>
      </c>
      <c r="L907" s="181">
        <v>21</v>
      </c>
      <c r="M907" s="181">
        <f>G907*(1+L907/100)</f>
        <v>0</v>
      </c>
      <c r="N907" s="179">
        <v>0</v>
      </c>
      <c r="O907" s="179">
        <f>ROUND(E907*N907,2)</f>
        <v>0</v>
      </c>
      <c r="P907" s="179">
        <v>0</v>
      </c>
      <c r="Q907" s="179">
        <f>ROUND(E907*P907,2)</f>
        <v>0</v>
      </c>
      <c r="R907" s="181"/>
      <c r="S907" s="181" t="s">
        <v>153</v>
      </c>
      <c r="T907" s="182" t="s">
        <v>256</v>
      </c>
      <c r="U907" s="161">
        <v>0</v>
      </c>
      <c r="V907" s="161">
        <f>ROUND(E907*U907,2)</f>
        <v>0</v>
      </c>
      <c r="W907" s="161"/>
      <c r="X907" s="161" t="s">
        <v>821</v>
      </c>
      <c r="Y907" s="151"/>
      <c r="Z907" s="151"/>
      <c r="AA907" s="151"/>
      <c r="AB907" s="151"/>
      <c r="AC907" s="151"/>
      <c r="AD907" s="151"/>
      <c r="AE907" s="151"/>
      <c r="AF907" s="151"/>
      <c r="AG907" s="151" t="s">
        <v>822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ht="33.75" outlineLevel="1" x14ac:dyDescent="0.2">
      <c r="A908" s="158"/>
      <c r="B908" s="159"/>
      <c r="C908" s="358" t="s">
        <v>833</v>
      </c>
      <c r="D908" s="359"/>
      <c r="E908" s="359"/>
      <c r="F908" s="359"/>
      <c r="G908" s="359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213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90" t="str">
        <f>C908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908" s="151"/>
      <c r="BC908" s="151"/>
      <c r="BD908" s="151"/>
      <c r="BE908" s="151"/>
      <c r="BF908" s="151"/>
      <c r="BG908" s="151"/>
      <c r="BH908" s="151"/>
    </row>
    <row r="909" spans="1:60" outlineLevel="1" x14ac:dyDescent="0.2">
      <c r="A909" s="176">
        <v>160</v>
      </c>
      <c r="B909" s="177" t="s">
        <v>834</v>
      </c>
      <c r="C909" s="192" t="s">
        <v>835</v>
      </c>
      <c r="D909" s="178" t="s">
        <v>820</v>
      </c>
      <c r="E909" s="179">
        <v>1</v>
      </c>
      <c r="F909" s="180"/>
      <c r="G909" s="181">
        <f>ROUND(E909*F909,2)</f>
        <v>0</v>
      </c>
      <c r="H909" s="180"/>
      <c r="I909" s="181">
        <f>ROUND(E909*H909,2)</f>
        <v>0</v>
      </c>
      <c r="J909" s="180"/>
      <c r="K909" s="181">
        <f>ROUND(E909*J909,2)</f>
        <v>0</v>
      </c>
      <c r="L909" s="181">
        <v>21</v>
      </c>
      <c r="M909" s="181">
        <f>G909*(1+L909/100)</f>
        <v>0</v>
      </c>
      <c r="N909" s="179">
        <v>0</v>
      </c>
      <c r="O909" s="179">
        <f>ROUND(E909*N909,2)</f>
        <v>0</v>
      </c>
      <c r="P909" s="179">
        <v>0</v>
      </c>
      <c r="Q909" s="179">
        <f>ROUND(E909*P909,2)</f>
        <v>0</v>
      </c>
      <c r="R909" s="181"/>
      <c r="S909" s="181" t="s">
        <v>153</v>
      </c>
      <c r="T909" s="182" t="s">
        <v>256</v>
      </c>
      <c r="U909" s="161">
        <v>0</v>
      </c>
      <c r="V909" s="161">
        <f>ROUND(E909*U909,2)</f>
        <v>0</v>
      </c>
      <c r="W909" s="161"/>
      <c r="X909" s="161" t="s">
        <v>821</v>
      </c>
      <c r="Y909" s="151"/>
      <c r="Z909" s="151"/>
      <c r="AA909" s="151"/>
      <c r="AB909" s="151"/>
      <c r="AC909" s="151"/>
      <c r="AD909" s="151"/>
      <c r="AE909" s="151"/>
      <c r="AF909" s="151"/>
      <c r="AG909" s="151" t="s">
        <v>822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2.5" outlineLevel="1" x14ac:dyDescent="0.2">
      <c r="A910" s="158"/>
      <c r="B910" s="159"/>
      <c r="C910" s="358" t="s">
        <v>836</v>
      </c>
      <c r="D910" s="359"/>
      <c r="E910" s="359"/>
      <c r="F910" s="359"/>
      <c r="G910" s="359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  <c r="R910" s="161"/>
      <c r="S910" s="161"/>
      <c r="T910" s="161"/>
      <c r="U910" s="161"/>
      <c r="V910" s="161"/>
      <c r="W910" s="161"/>
      <c r="X910" s="16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213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90" t="str">
        <f>C910</f>
        <v>Náklady zhotovitele, související s prováděním zkoušek a revizí předepsaných technickými normami nebo objednatelem a které jsou pro provedení díla nezbytné.</v>
      </c>
      <c r="BB910" s="151"/>
      <c r="BC910" s="151"/>
      <c r="BD910" s="151"/>
      <c r="BE910" s="151"/>
      <c r="BF910" s="151"/>
      <c r="BG910" s="151"/>
      <c r="BH910" s="151"/>
    </row>
    <row r="911" spans="1:60" x14ac:dyDescent="0.2">
      <c r="A911" s="3"/>
      <c r="B911" s="4"/>
      <c r="C911" s="198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AE911">
        <v>15</v>
      </c>
      <c r="AF911">
        <v>21</v>
      </c>
      <c r="AG911" t="s">
        <v>134</v>
      </c>
    </row>
    <row r="912" spans="1:60" x14ac:dyDescent="0.2">
      <c r="A912" s="154"/>
      <c r="B912" s="155" t="s">
        <v>29</v>
      </c>
      <c r="C912" s="199"/>
      <c r="D912" s="156"/>
      <c r="E912" s="157"/>
      <c r="F912" s="157"/>
      <c r="G912" s="175">
        <f>G8+G44+G87+G96+G99+G109+G114+G117+G156+G160+G170+G177+G196+G200+G215+G217+G230+G301+G303+G584+G620+G663+G786+G793+G850+G888+G890+G898+G906</f>
        <v>0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AE912">
        <f>SUMIF(L7:L910,AE911,G7:G910)</f>
        <v>0</v>
      </c>
      <c r="AF912">
        <f>SUMIF(L7:L910,AF911,G7:G910)</f>
        <v>0</v>
      </c>
      <c r="AG912" t="s">
        <v>837</v>
      </c>
    </row>
    <row r="913" spans="3:33" x14ac:dyDescent="0.2">
      <c r="C913" s="200"/>
      <c r="D913" s="10"/>
      <c r="AG913" t="s">
        <v>839</v>
      </c>
    </row>
    <row r="914" spans="3:33" x14ac:dyDescent="0.2">
      <c r="D914" s="10"/>
    </row>
    <row r="915" spans="3:33" x14ac:dyDescent="0.2">
      <c r="D915" s="10"/>
    </row>
    <row r="916" spans="3:33" x14ac:dyDescent="0.2">
      <c r="D916" s="10"/>
    </row>
    <row r="917" spans="3:33" x14ac:dyDescent="0.2">
      <c r="D917" s="10"/>
    </row>
    <row r="918" spans="3:33" x14ac:dyDescent="0.2">
      <c r="D918" s="10"/>
    </row>
    <row r="919" spans="3:33" x14ac:dyDescent="0.2">
      <c r="D919" s="10"/>
    </row>
    <row r="920" spans="3:33" x14ac:dyDescent="0.2">
      <c r="D920" s="10"/>
    </row>
    <row r="921" spans="3:33" x14ac:dyDescent="0.2">
      <c r="D921" s="10"/>
    </row>
    <row r="922" spans="3:33" x14ac:dyDescent="0.2">
      <c r="D922" s="10"/>
    </row>
    <row r="923" spans="3:33" x14ac:dyDescent="0.2">
      <c r="D923" s="10"/>
    </row>
    <row r="924" spans="3:33" x14ac:dyDescent="0.2">
      <c r="D924" s="10"/>
    </row>
    <row r="925" spans="3:33" x14ac:dyDescent="0.2">
      <c r="D925" s="10"/>
    </row>
    <row r="926" spans="3:33" x14ac:dyDescent="0.2">
      <c r="D926" s="10"/>
    </row>
    <row r="927" spans="3:33" x14ac:dyDescent="0.2">
      <c r="D927" s="10"/>
    </row>
    <row r="928" spans="3:33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3L/LZ8gUUCbt+dwazloSRdGL+A0tMEf9JkMybcsRLtk44bEEFm2DZJodyD9yTgV/gTwHPEa2mkHgxo/8f/dOg==" saltValue="xv1bwFhOZo4bf0J2pn8M4A==" spinCount="100000" sheet="1"/>
  <mergeCells count="82">
    <mergeCell ref="C58:G58"/>
    <mergeCell ref="A1:G1"/>
    <mergeCell ref="C2:G2"/>
    <mergeCell ref="C3:G3"/>
    <mergeCell ref="C4:G4"/>
    <mergeCell ref="C10:G10"/>
    <mergeCell ref="C22:G22"/>
    <mergeCell ref="C24:G24"/>
    <mergeCell ref="C40:G40"/>
    <mergeCell ref="C51:G51"/>
    <mergeCell ref="C54:G54"/>
    <mergeCell ref="C57:G57"/>
    <mergeCell ref="C119:G119"/>
    <mergeCell ref="C60:G60"/>
    <mergeCell ref="C64:G64"/>
    <mergeCell ref="C67:G67"/>
    <mergeCell ref="C71:G71"/>
    <mergeCell ref="C81:G81"/>
    <mergeCell ref="C89:G89"/>
    <mergeCell ref="C90:G90"/>
    <mergeCell ref="C91:G91"/>
    <mergeCell ref="C98:G98"/>
    <mergeCell ref="C101:G101"/>
    <mergeCell ref="C106:G106"/>
    <mergeCell ref="C186:G186"/>
    <mergeCell ref="C120:G120"/>
    <mergeCell ref="C132:G132"/>
    <mergeCell ref="C144:G144"/>
    <mergeCell ref="C158:G158"/>
    <mergeCell ref="C162:G162"/>
    <mergeCell ref="C165:G165"/>
    <mergeCell ref="C172:G172"/>
    <mergeCell ref="C173:G173"/>
    <mergeCell ref="C179:G179"/>
    <mergeCell ref="C180:G180"/>
    <mergeCell ref="C184:G184"/>
    <mergeCell ref="C583:G583"/>
    <mergeCell ref="C212:G212"/>
    <mergeCell ref="C213:G213"/>
    <mergeCell ref="C223:G223"/>
    <mergeCell ref="C229:G229"/>
    <mergeCell ref="C240:G240"/>
    <mergeCell ref="C246:G246"/>
    <mergeCell ref="C255:G255"/>
    <mergeCell ref="C260:G260"/>
    <mergeCell ref="C300:G300"/>
    <mergeCell ref="C414:G414"/>
    <mergeCell ref="C507:G507"/>
    <mergeCell ref="C645:G645"/>
    <mergeCell ref="C586:G586"/>
    <mergeCell ref="C619:G619"/>
    <mergeCell ref="C622:G622"/>
    <mergeCell ref="C623:G623"/>
    <mergeCell ref="C627:G627"/>
    <mergeCell ref="C630:G630"/>
    <mergeCell ref="C633:G633"/>
    <mergeCell ref="C635:G635"/>
    <mergeCell ref="C637:G637"/>
    <mergeCell ref="C640:G640"/>
    <mergeCell ref="C641:G641"/>
    <mergeCell ref="C825:G825"/>
    <mergeCell ref="C647:G647"/>
    <mergeCell ref="C649:G649"/>
    <mergeCell ref="C654:G654"/>
    <mergeCell ref="C662:G662"/>
    <mergeCell ref="C674:G674"/>
    <mergeCell ref="C680:G680"/>
    <mergeCell ref="C765:G765"/>
    <mergeCell ref="C785:G785"/>
    <mergeCell ref="C792:G792"/>
    <mergeCell ref="C809:G809"/>
    <mergeCell ref="C810:G810"/>
    <mergeCell ref="C903:G903"/>
    <mergeCell ref="C905:G905"/>
    <mergeCell ref="C908:G908"/>
    <mergeCell ref="C910:G910"/>
    <mergeCell ref="C849:G849"/>
    <mergeCell ref="C852:G852"/>
    <mergeCell ref="C894:G894"/>
    <mergeCell ref="C896:G896"/>
    <mergeCell ref="C900:G900"/>
    <mergeCell ref="C901:G9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zoomScaleNormal="100" workbookViewId="0">
      <selection activeCell="E18" sqref="E18"/>
    </sheetView>
  </sheetViews>
  <sheetFormatPr defaultRowHeight="12.75" x14ac:dyDescent="0.2"/>
  <cols>
    <col min="1" max="1" width="4.42578125" style="222" customWidth="1"/>
    <col min="2" max="2" width="73.28515625" style="222" customWidth="1"/>
    <col min="3" max="3" width="7.42578125" style="222" customWidth="1"/>
    <col min="4" max="4" width="9" style="280" bestFit="1" customWidth="1"/>
    <col min="5" max="5" width="16.140625" style="222" customWidth="1"/>
    <col min="6" max="6" width="19.85546875" style="222" customWidth="1"/>
    <col min="7" max="16384" width="9.140625" style="222"/>
  </cols>
  <sheetData>
    <row r="1" spans="1:6" s="201" customFormat="1" ht="24.95" customHeight="1" x14ac:dyDescent="0.2">
      <c r="A1" s="380" t="s">
        <v>840</v>
      </c>
      <c r="B1" s="381"/>
      <c r="C1" s="381"/>
      <c r="D1" s="381"/>
      <c r="E1" s="381"/>
      <c r="F1" s="382"/>
    </row>
    <row r="2" spans="1:6" s="201" customFormat="1" ht="24.95" customHeight="1" x14ac:dyDescent="0.2">
      <c r="A2" s="202" t="s">
        <v>841</v>
      </c>
      <c r="B2" s="203" t="s">
        <v>842</v>
      </c>
      <c r="C2" s="203" t="s">
        <v>129</v>
      </c>
      <c r="D2" s="203" t="s">
        <v>130</v>
      </c>
      <c r="E2" s="203" t="s">
        <v>843</v>
      </c>
      <c r="F2" s="204" t="s">
        <v>1</v>
      </c>
    </row>
    <row r="3" spans="1:6" s="205" customFormat="1" ht="24.95" customHeight="1" x14ac:dyDescent="0.2">
      <c r="A3" s="383"/>
      <c r="B3" s="384"/>
      <c r="C3" s="384"/>
      <c r="D3" s="384"/>
      <c r="E3" s="384"/>
      <c r="F3" s="385"/>
    </row>
    <row r="4" spans="1:6" s="205" customFormat="1" ht="24.95" customHeight="1" x14ac:dyDescent="0.2">
      <c r="A4" s="206"/>
      <c r="B4" s="386" t="s">
        <v>844</v>
      </c>
      <c r="C4" s="386"/>
      <c r="D4" s="386"/>
      <c r="E4" s="387"/>
      <c r="F4" s="207">
        <f>F33+F6+F64</f>
        <v>0</v>
      </c>
    </row>
    <row r="5" spans="1:6" s="212" customFormat="1" ht="15.75" x14ac:dyDescent="0.2">
      <c r="A5" s="208"/>
      <c r="B5" s="209"/>
      <c r="C5" s="209"/>
      <c r="D5" s="209"/>
      <c r="E5" s="210"/>
      <c r="F5" s="211"/>
    </row>
    <row r="6" spans="1:6" s="205" customFormat="1" ht="24.95" customHeight="1" x14ac:dyDescent="0.2">
      <c r="A6" s="213">
        <v>1</v>
      </c>
      <c r="B6" s="388" t="s">
        <v>845</v>
      </c>
      <c r="C6" s="388"/>
      <c r="D6" s="388"/>
      <c r="E6" s="388"/>
      <c r="F6" s="214">
        <f>F7+F11+F22+F27</f>
        <v>0</v>
      </c>
    </row>
    <row r="7" spans="1:6" s="205" customFormat="1" ht="24.95" customHeight="1" x14ac:dyDescent="0.2">
      <c r="A7" s="215" t="s">
        <v>846</v>
      </c>
      <c r="B7" s="376" t="s">
        <v>847</v>
      </c>
      <c r="C7" s="377"/>
      <c r="D7" s="377"/>
      <c r="E7" s="378"/>
      <c r="F7" s="216">
        <f>SUM(F8:F10)</f>
        <v>0</v>
      </c>
    </row>
    <row r="8" spans="1:6" ht="24.95" customHeight="1" x14ac:dyDescent="0.2">
      <c r="A8" s="217">
        <v>1</v>
      </c>
      <c r="B8" s="218" t="s">
        <v>848</v>
      </c>
      <c r="C8" s="219" t="s">
        <v>300</v>
      </c>
      <c r="D8" s="220">
        <f>(1+1+1+1+2+2)*1.2</f>
        <v>9.6</v>
      </c>
      <c r="E8" s="281"/>
      <c r="F8" s="221">
        <f>D8*E8</f>
        <v>0</v>
      </c>
    </row>
    <row r="9" spans="1:6" ht="24.95" customHeight="1" x14ac:dyDescent="0.2">
      <c r="A9" s="217">
        <v>2</v>
      </c>
      <c r="B9" s="218" t="s">
        <v>849</v>
      </c>
      <c r="C9" s="219" t="s">
        <v>300</v>
      </c>
      <c r="D9" s="220">
        <f>(5+5+0.5+3+4+1+3+1)*1.2</f>
        <v>27</v>
      </c>
      <c r="E9" s="281"/>
      <c r="F9" s="221">
        <f t="shared" ref="F9:F10" si="0">D9*E9</f>
        <v>0</v>
      </c>
    </row>
    <row r="10" spans="1:6" ht="24.95" customHeight="1" x14ac:dyDescent="0.2">
      <c r="A10" s="217">
        <v>3</v>
      </c>
      <c r="B10" s="218" t="s">
        <v>850</v>
      </c>
      <c r="C10" s="219" t="s">
        <v>300</v>
      </c>
      <c r="D10" s="220">
        <f>(5.5+5.5+4+0.5+4.5+1+3)*1.2</f>
        <v>28.799999999999997</v>
      </c>
      <c r="E10" s="281"/>
      <c r="F10" s="221">
        <f t="shared" si="0"/>
        <v>0</v>
      </c>
    </row>
    <row r="11" spans="1:6" ht="24.95" customHeight="1" x14ac:dyDescent="0.2">
      <c r="A11" s="215" t="s">
        <v>851</v>
      </c>
      <c r="B11" s="376" t="s">
        <v>852</v>
      </c>
      <c r="C11" s="377"/>
      <c r="D11" s="377"/>
      <c r="E11" s="378"/>
      <c r="F11" s="216">
        <f>SUM(F12:F21)</f>
        <v>0</v>
      </c>
    </row>
    <row r="12" spans="1:6" ht="24.95" customHeight="1" x14ac:dyDescent="0.2">
      <c r="A12" s="217">
        <v>1</v>
      </c>
      <c r="B12" s="223" t="s">
        <v>853</v>
      </c>
      <c r="C12" s="219" t="s">
        <v>300</v>
      </c>
      <c r="D12" s="224">
        <f>(8.7+5.2+1.9+1.2+17.7+0.9+2.5+0.6+2.9+0.7+4.1+1.7)*1.2</f>
        <v>57.720000000000006</v>
      </c>
      <c r="E12" s="282"/>
      <c r="F12" s="221">
        <f>D12*E12</f>
        <v>0</v>
      </c>
    </row>
    <row r="13" spans="1:6" ht="24.95" customHeight="1" x14ac:dyDescent="0.2">
      <c r="A13" s="217">
        <v>2</v>
      </c>
      <c r="B13" s="223" t="s">
        <v>854</v>
      </c>
      <c r="C13" s="219" t="s">
        <v>300</v>
      </c>
      <c r="D13" s="224">
        <f>(2.2+0.8+3.8+0.5+7.3+1.8+1.1)*1.2</f>
        <v>21</v>
      </c>
      <c r="E13" s="282"/>
      <c r="F13" s="221">
        <f>D13*E13</f>
        <v>0</v>
      </c>
    </row>
    <row r="14" spans="1:6" ht="24.95" customHeight="1" x14ac:dyDescent="0.2">
      <c r="A14" s="217">
        <v>3</v>
      </c>
      <c r="B14" s="223" t="s">
        <v>855</v>
      </c>
      <c r="C14" s="219" t="s">
        <v>300</v>
      </c>
      <c r="D14" s="224">
        <f>(1.7+3.6+4.6+43+21)*1.2</f>
        <v>88.68</v>
      </c>
      <c r="E14" s="282"/>
      <c r="F14" s="221">
        <f>D14*E14</f>
        <v>0</v>
      </c>
    </row>
    <row r="15" spans="1:6" ht="24.95" customHeight="1" x14ac:dyDescent="0.2">
      <c r="A15" s="217">
        <v>4</v>
      </c>
      <c r="B15" s="225" t="s">
        <v>856</v>
      </c>
      <c r="C15" s="226" t="s">
        <v>151</v>
      </c>
      <c r="D15" s="227">
        <f>(D12+D13+D14)*1.1*0.8*1.2+(2*1*1.5*1.2)</f>
        <v>180.37440000000001</v>
      </c>
      <c r="E15" s="282"/>
      <c r="F15" s="221">
        <f>D15*E15</f>
        <v>0</v>
      </c>
    </row>
    <row r="16" spans="1:6" ht="24.95" customHeight="1" x14ac:dyDescent="0.2">
      <c r="A16" s="217">
        <v>5</v>
      </c>
      <c r="B16" s="228" t="s">
        <v>857</v>
      </c>
      <c r="C16" s="229" t="s">
        <v>151</v>
      </c>
      <c r="D16" s="227">
        <f>(D12+D13+D14)*1.1*0.15*1.2</f>
        <v>33.145200000000003</v>
      </c>
      <c r="E16" s="282"/>
      <c r="F16" s="221">
        <f t="shared" ref="F16:F21" si="1">D16*E16</f>
        <v>0</v>
      </c>
    </row>
    <row r="17" spans="1:6" ht="24.95" customHeight="1" x14ac:dyDescent="0.2">
      <c r="A17" s="217">
        <v>6</v>
      </c>
      <c r="B17" s="228" t="s">
        <v>858</v>
      </c>
      <c r="C17" s="229" t="s">
        <v>151</v>
      </c>
      <c r="D17" s="227">
        <f>(D12+D13+D14)*0.35*1.1*1.2</f>
        <v>77.338799999999992</v>
      </c>
      <c r="E17" s="282"/>
      <c r="F17" s="221">
        <f t="shared" si="1"/>
        <v>0</v>
      </c>
    </row>
    <row r="18" spans="1:6" ht="24.95" customHeight="1" x14ac:dyDescent="0.2">
      <c r="A18" s="217">
        <v>7</v>
      </c>
      <c r="B18" s="228" t="s">
        <v>859</v>
      </c>
      <c r="C18" s="229" t="s">
        <v>151</v>
      </c>
      <c r="D18" s="227">
        <f>D15-D16-D17</f>
        <v>69.8904</v>
      </c>
      <c r="E18" s="282"/>
      <c r="F18" s="221">
        <f t="shared" si="1"/>
        <v>0</v>
      </c>
    </row>
    <row r="19" spans="1:6" ht="24.95" customHeight="1" x14ac:dyDescent="0.2">
      <c r="A19" s="217">
        <v>8</v>
      </c>
      <c r="B19" s="230" t="s">
        <v>860</v>
      </c>
      <c r="C19" s="219" t="s">
        <v>151</v>
      </c>
      <c r="D19" s="220">
        <f>D16+D17+1.2*1.2*1</f>
        <v>111.92399999999999</v>
      </c>
      <c r="E19" s="282"/>
      <c r="F19" s="221">
        <f t="shared" si="1"/>
        <v>0</v>
      </c>
    </row>
    <row r="20" spans="1:6" ht="24.95" customHeight="1" x14ac:dyDescent="0.2">
      <c r="A20" s="217">
        <v>9</v>
      </c>
      <c r="B20" s="223" t="s">
        <v>861</v>
      </c>
      <c r="C20" s="219" t="s">
        <v>151</v>
      </c>
      <c r="D20" s="227">
        <f>D19</f>
        <v>111.92399999999999</v>
      </c>
      <c r="E20" s="282"/>
      <c r="F20" s="221">
        <f t="shared" si="1"/>
        <v>0</v>
      </c>
    </row>
    <row r="21" spans="1:6" ht="24.95" customHeight="1" x14ac:dyDescent="0.2">
      <c r="A21" s="217">
        <v>10</v>
      </c>
      <c r="B21" s="223" t="s">
        <v>862</v>
      </c>
      <c r="C21" s="231" t="s">
        <v>863</v>
      </c>
      <c r="D21" s="232">
        <v>18</v>
      </c>
      <c r="E21" s="282"/>
      <c r="F21" s="221">
        <f t="shared" si="1"/>
        <v>0</v>
      </c>
    </row>
    <row r="22" spans="1:6" ht="24.95" customHeight="1" x14ac:dyDescent="0.2">
      <c r="A22" s="215" t="s">
        <v>864</v>
      </c>
      <c r="B22" s="376" t="s">
        <v>865</v>
      </c>
      <c r="C22" s="377"/>
      <c r="D22" s="377"/>
      <c r="E22" s="378"/>
      <c r="F22" s="216">
        <f>SUM(F23:F26)</f>
        <v>0</v>
      </c>
    </row>
    <row r="23" spans="1:6" ht="24.95" customHeight="1" x14ac:dyDescent="0.2">
      <c r="A23" s="217">
        <v>1</v>
      </c>
      <c r="B23" s="233" t="s">
        <v>866</v>
      </c>
      <c r="C23" s="234" t="s">
        <v>867</v>
      </c>
      <c r="D23" s="235">
        <v>2</v>
      </c>
      <c r="E23" s="281"/>
      <c r="F23" s="221">
        <f t="shared" ref="F23:F26" si="2">D23*E23</f>
        <v>0</v>
      </c>
    </row>
    <row r="24" spans="1:6" ht="24.95" customHeight="1" x14ac:dyDescent="0.2">
      <c r="A24" s="217">
        <v>2</v>
      </c>
      <c r="B24" s="233" t="s">
        <v>868</v>
      </c>
      <c r="C24" s="234" t="s">
        <v>867</v>
      </c>
      <c r="D24" s="235">
        <v>2</v>
      </c>
      <c r="E24" s="281"/>
      <c r="F24" s="221">
        <f t="shared" si="2"/>
        <v>0</v>
      </c>
    </row>
    <row r="25" spans="1:6" ht="24.95" customHeight="1" x14ac:dyDescent="0.2">
      <c r="A25" s="217">
        <v>3</v>
      </c>
      <c r="B25" s="233" t="s">
        <v>869</v>
      </c>
      <c r="C25" s="234" t="s">
        <v>867</v>
      </c>
      <c r="D25" s="235">
        <v>2</v>
      </c>
      <c r="E25" s="281"/>
      <c r="F25" s="221">
        <f t="shared" si="2"/>
        <v>0</v>
      </c>
    </row>
    <row r="26" spans="1:6" ht="24.95" customHeight="1" x14ac:dyDescent="0.2">
      <c r="A26" s="217">
        <v>4</v>
      </c>
      <c r="B26" s="233" t="s">
        <v>870</v>
      </c>
      <c r="C26" s="234" t="s">
        <v>867</v>
      </c>
      <c r="D26" s="235">
        <v>1</v>
      </c>
      <c r="E26" s="281"/>
      <c r="F26" s="221">
        <f t="shared" si="2"/>
        <v>0</v>
      </c>
    </row>
    <row r="27" spans="1:6" ht="24.95" customHeight="1" x14ac:dyDescent="0.2">
      <c r="A27" s="215" t="s">
        <v>871</v>
      </c>
      <c r="B27" s="376" t="s">
        <v>872</v>
      </c>
      <c r="C27" s="377"/>
      <c r="D27" s="377"/>
      <c r="E27" s="378"/>
      <c r="F27" s="216">
        <f>SUM(F28:F31)</f>
        <v>0</v>
      </c>
    </row>
    <row r="28" spans="1:6" ht="24.95" customHeight="1" x14ac:dyDescent="0.2">
      <c r="A28" s="217">
        <v>1</v>
      </c>
      <c r="B28" s="236" t="s">
        <v>873</v>
      </c>
      <c r="C28" s="237" t="s">
        <v>874</v>
      </c>
      <c r="D28" s="238">
        <v>1</v>
      </c>
      <c r="E28" s="282"/>
      <c r="F28" s="221">
        <f t="shared" ref="F28:F29" si="3">D28*E28</f>
        <v>0</v>
      </c>
    </row>
    <row r="29" spans="1:6" ht="24.95" customHeight="1" x14ac:dyDescent="0.2">
      <c r="A29" s="217">
        <v>2</v>
      </c>
      <c r="B29" s="236" t="s">
        <v>875</v>
      </c>
      <c r="C29" s="237" t="s">
        <v>874</v>
      </c>
      <c r="D29" s="238">
        <v>1</v>
      </c>
      <c r="E29" s="282"/>
      <c r="F29" s="221">
        <f t="shared" si="3"/>
        <v>0</v>
      </c>
    </row>
    <row r="30" spans="1:6" ht="24.95" customHeight="1" x14ac:dyDescent="0.2">
      <c r="A30" s="217">
        <v>3</v>
      </c>
      <c r="B30" s="236" t="s">
        <v>876</v>
      </c>
      <c r="C30" s="237" t="s">
        <v>874</v>
      </c>
      <c r="D30" s="238">
        <v>1</v>
      </c>
      <c r="E30" s="282"/>
      <c r="F30" s="221">
        <f>D30*E30</f>
        <v>0</v>
      </c>
    </row>
    <row r="31" spans="1:6" ht="24.95" customHeight="1" x14ac:dyDescent="0.2">
      <c r="A31" s="217">
        <v>4</v>
      </c>
      <c r="B31" s="236" t="s">
        <v>877</v>
      </c>
      <c r="C31" s="237" t="s">
        <v>874</v>
      </c>
      <c r="D31" s="238">
        <v>1</v>
      </c>
      <c r="E31" s="282"/>
      <c r="F31" s="221">
        <f>D31*E31</f>
        <v>0</v>
      </c>
    </row>
    <row r="32" spans="1:6" x14ac:dyDescent="0.2">
      <c r="A32" s="239"/>
      <c r="B32" s="240"/>
      <c r="C32" s="241"/>
      <c r="D32" s="242"/>
      <c r="E32" s="243"/>
      <c r="F32" s="244"/>
    </row>
    <row r="33" spans="1:6" ht="24.95" customHeight="1" x14ac:dyDescent="0.2">
      <c r="A33" s="245">
        <v>2</v>
      </c>
      <c r="B33" s="379" t="s">
        <v>878</v>
      </c>
      <c r="C33" s="379"/>
      <c r="D33" s="379"/>
      <c r="E33" s="379"/>
      <c r="F33" s="246">
        <f>F34+F48+F59</f>
        <v>0</v>
      </c>
    </row>
    <row r="34" spans="1:6" ht="24.95" customHeight="1" x14ac:dyDescent="0.2">
      <c r="A34" s="247" t="s">
        <v>879</v>
      </c>
      <c r="B34" s="379" t="s">
        <v>880</v>
      </c>
      <c r="C34" s="379"/>
      <c r="D34" s="379"/>
      <c r="E34" s="379"/>
      <c r="F34" s="246">
        <f>SUM(F35:F47)</f>
        <v>0</v>
      </c>
    </row>
    <row r="35" spans="1:6" ht="24.95" customHeight="1" x14ac:dyDescent="0.2">
      <c r="A35" s="217">
        <v>1</v>
      </c>
      <c r="B35" s="248" t="s">
        <v>881</v>
      </c>
      <c r="C35" s="237" t="s">
        <v>300</v>
      </c>
      <c r="D35" s="220">
        <f>D39+D43</f>
        <v>108</v>
      </c>
      <c r="E35" s="281"/>
      <c r="F35" s="221">
        <f>D35*E35</f>
        <v>0</v>
      </c>
    </row>
    <row r="36" spans="1:6" ht="24.95" customHeight="1" x14ac:dyDescent="0.2">
      <c r="A36" s="217">
        <v>2</v>
      </c>
      <c r="B36" s="248" t="s">
        <v>882</v>
      </c>
      <c r="C36" s="237" t="s">
        <v>300</v>
      </c>
      <c r="D36" s="220">
        <f>D40+D44</f>
        <v>11.280000000000001</v>
      </c>
      <c r="E36" s="281"/>
      <c r="F36" s="221">
        <f t="shared" ref="F36:F46" si="4">D36*E36</f>
        <v>0</v>
      </c>
    </row>
    <row r="37" spans="1:6" ht="24.95" customHeight="1" x14ac:dyDescent="0.2">
      <c r="A37" s="217">
        <v>3</v>
      </c>
      <c r="B37" s="248" t="s">
        <v>883</v>
      </c>
      <c r="C37" s="237" t="s">
        <v>300</v>
      </c>
      <c r="D37" s="220">
        <f>D41+D45</f>
        <v>23.040000000000003</v>
      </c>
      <c r="E37" s="281"/>
      <c r="F37" s="221">
        <f t="shared" si="4"/>
        <v>0</v>
      </c>
    </row>
    <row r="38" spans="1:6" ht="24.95" customHeight="1" x14ac:dyDescent="0.2">
      <c r="A38" s="217">
        <v>4</v>
      </c>
      <c r="B38" s="248" t="s">
        <v>884</v>
      </c>
      <c r="C38" s="237" t="s">
        <v>300</v>
      </c>
      <c r="D38" s="220">
        <f>D42+D46</f>
        <v>16.8</v>
      </c>
      <c r="E38" s="281"/>
      <c r="F38" s="221">
        <f t="shared" si="4"/>
        <v>0</v>
      </c>
    </row>
    <row r="39" spans="1:6" ht="24.95" customHeight="1" x14ac:dyDescent="0.2">
      <c r="A39" s="249">
        <v>5</v>
      </c>
      <c r="B39" s="250" t="s">
        <v>885</v>
      </c>
      <c r="C39" s="251" t="s">
        <v>300</v>
      </c>
      <c r="D39" s="252">
        <f>(4.5+3.6+5.2+3.2+3+3+2+1+2+5+4.5+4.5+2+2+2+2)*1.2</f>
        <v>59.4</v>
      </c>
      <c r="E39" s="283"/>
      <c r="F39" s="253">
        <f t="shared" si="4"/>
        <v>0</v>
      </c>
    </row>
    <row r="40" spans="1:6" ht="24.95" customHeight="1" x14ac:dyDescent="0.2">
      <c r="A40" s="249">
        <v>6</v>
      </c>
      <c r="B40" s="250" t="s">
        <v>886</v>
      </c>
      <c r="C40" s="251" t="s">
        <v>300</v>
      </c>
      <c r="D40" s="252">
        <f>4.4*1.2</f>
        <v>5.28</v>
      </c>
      <c r="E40" s="283"/>
      <c r="F40" s="253">
        <f t="shared" si="4"/>
        <v>0</v>
      </c>
    </row>
    <row r="41" spans="1:6" ht="24.95" customHeight="1" x14ac:dyDescent="0.2">
      <c r="A41" s="249">
        <v>7</v>
      </c>
      <c r="B41" s="250" t="s">
        <v>887</v>
      </c>
      <c r="C41" s="251" t="s">
        <v>300</v>
      </c>
      <c r="D41" s="252">
        <f>(1.5+1.5+1.5+2.5+1.4+2.7)*1.2</f>
        <v>13.320000000000002</v>
      </c>
      <c r="E41" s="283"/>
      <c r="F41" s="253">
        <f t="shared" si="4"/>
        <v>0</v>
      </c>
    </row>
    <row r="42" spans="1:6" ht="24.95" customHeight="1" x14ac:dyDescent="0.2">
      <c r="A42" s="249">
        <v>8</v>
      </c>
      <c r="B42" s="250" t="s">
        <v>888</v>
      </c>
      <c r="C42" s="251" t="s">
        <v>300</v>
      </c>
      <c r="D42" s="252">
        <f>7*1.2</f>
        <v>8.4</v>
      </c>
      <c r="E42" s="283"/>
      <c r="F42" s="253">
        <f t="shared" si="4"/>
        <v>0</v>
      </c>
    </row>
    <row r="43" spans="1:6" ht="24.95" customHeight="1" x14ac:dyDescent="0.2">
      <c r="A43" s="254">
        <v>9</v>
      </c>
      <c r="B43" s="255" t="s">
        <v>889</v>
      </c>
      <c r="C43" s="256" t="s">
        <v>300</v>
      </c>
      <c r="D43" s="257">
        <f>(1+3.6+5.2+3.2+2+3+2+1+1.5+2+5+4.5+4.5+2)*1.2</f>
        <v>48.6</v>
      </c>
      <c r="E43" s="284"/>
      <c r="F43" s="258">
        <f t="shared" si="4"/>
        <v>0</v>
      </c>
    </row>
    <row r="44" spans="1:6" ht="24.95" customHeight="1" x14ac:dyDescent="0.2">
      <c r="A44" s="254">
        <v>10</v>
      </c>
      <c r="B44" s="255" t="s">
        <v>890</v>
      </c>
      <c r="C44" s="256" t="s">
        <v>300</v>
      </c>
      <c r="D44" s="257">
        <f>5*1.2</f>
        <v>6</v>
      </c>
      <c r="E44" s="284"/>
      <c r="F44" s="258">
        <f t="shared" si="4"/>
        <v>0</v>
      </c>
    </row>
    <row r="45" spans="1:6" ht="24.95" customHeight="1" x14ac:dyDescent="0.2">
      <c r="A45" s="254">
        <v>11</v>
      </c>
      <c r="B45" s="255" t="s">
        <v>891</v>
      </c>
      <c r="C45" s="256" t="s">
        <v>300</v>
      </c>
      <c r="D45" s="257">
        <f>(1.5+2.5+1.4+2.7)*1.2</f>
        <v>9.7200000000000006</v>
      </c>
      <c r="E45" s="284"/>
      <c r="F45" s="258">
        <f t="shared" si="4"/>
        <v>0</v>
      </c>
    </row>
    <row r="46" spans="1:6" ht="24.95" customHeight="1" x14ac:dyDescent="0.2">
      <c r="A46" s="254">
        <v>12</v>
      </c>
      <c r="B46" s="255" t="s">
        <v>892</v>
      </c>
      <c r="C46" s="256" t="s">
        <v>300</v>
      </c>
      <c r="D46" s="257">
        <f>7*1.2</f>
        <v>8.4</v>
      </c>
      <c r="E46" s="284"/>
      <c r="F46" s="258">
        <f t="shared" si="4"/>
        <v>0</v>
      </c>
    </row>
    <row r="47" spans="1:6" ht="24.95" customHeight="1" x14ac:dyDescent="0.2">
      <c r="A47" s="259">
        <v>13</v>
      </c>
      <c r="B47" s="260" t="s">
        <v>893</v>
      </c>
      <c r="C47" s="261" t="s">
        <v>863</v>
      </c>
      <c r="D47" s="262">
        <v>1</v>
      </c>
      <c r="E47" s="285"/>
      <c r="F47" s="263">
        <f>D47*E47</f>
        <v>0</v>
      </c>
    </row>
    <row r="48" spans="1:6" ht="24.95" customHeight="1" x14ac:dyDescent="0.2">
      <c r="A48" s="247" t="s">
        <v>894</v>
      </c>
      <c r="B48" s="379" t="s">
        <v>895</v>
      </c>
      <c r="C48" s="379"/>
      <c r="D48" s="379"/>
      <c r="E48" s="379"/>
      <c r="F48" s="246">
        <f>SUM(F49:F58)</f>
        <v>0</v>
      </c>
    </row>
    <row r="49" spans="1:6" ht="24.95" customHeight="1" x14ac:dyDescent="0.2">
      <c r="A49" s="217">
        <v>1</v>
      </c>
      <c r="B49" s="248" t="s">
        <v>896</v>
      </c>
      <c r="C49" s="237" t="s">
        <v>867</v>
      </c>
      <c r="D49" s="264">
        <v>7</v>
      </c>
      <c r="E49" s="281"/>
      <c r="F49" s="221">
        <f>E49*D49</f>
        <v>0</v>
      </c>
    </row>
    <row r="50" spans="1:6" ht="24.95" customHeight="1" x14ac:dyDescent="0.2">
      <c r="A50" s="217">
        <v>2</v>
      </c>
      <c r="B50" s="248" t="s">
        <v>897</v>
      </c>
      <c r="C50" s="237" t="s">
        <v>867</v>
      </c>
      <c r="D50" s="264">
        <v>2</v>
      </c>
      <c r="E50" s="281"/>
      <c r="F50" s="221">
        <f t="shared" ref="F50:F58" si="5">E50*D50</f>
        <v>0</v>
      </c>
    </row>
    <row r="51" spans="1:6" ht="24.95" customHeight="1" x14ac:dyDescent="0.2">
      <c r="A51" s="217">
        <v>3</v>
      </c>
      <c r="B51" s="248" t="s">
        <v>898</v>
      </c>
      <c r="C51" s="237" t="s">
        <v>867</v>
      </c>
      <c r="D51" s="264">
        <v>1</v>
      </c>
      <c r="E51" s="281"/>
      <c r="F51" s="221">
        <f t="shared" si="5"/>
        <v>0</v>
      </c>
    </row>
    <row r="52" spans="1:6" ht="24.95" customHeight="1" x14ac:dyDescent="0.2">
      <c r="A52" s="217">
        <v>4</v>
      </c>
      <c r="B52" s="248" t="s">
        <v>899</v>
      </c>
      <c r="C52" s="237" t="s">
        <v>867</v>
      </c>
      <c r="D52" s="264">
        <v>2</v>
      </c>
      <c r="E52" s="281"/>
      <c r="F52" s="221">
        <f t="shared" si="5"/>
        <v>0</v>
      </c>
    </row>
    <row r="53" spans="1:6" ht="24.95" customHeight="1" x14ac:dyDescent="0.2">
      <c r="A53" s="217">
        <v>5</v>
      </c>
      <c r="B53" s="248" t="s">
        <v>900</v>
      </c>
      <c r="C53" s="237" t="s">
        <v>867</v>
      </c>
      <c r="D53" s="264">
        <v>1</v>
      </c>
      <c r="E53" s="281"/>
      <c r="F53" s="221">
        <f t="shared" si="5"/>
        <v>0</v>
      </c>
    </row>
    <row r="54" spans="1:6" ht="24.95" customHeight="1" x14ac:dyDescent="0.2">
      <c r="A54" s="217">
        <v>6</v>
      </c>
      <c r="B54" s="248" t="s">
        <v>901</v>
      </c>
      <c r="C54" s="237" t="s">
        <v>867</v>
      </c>
      <c r="D54" s="264">
        <v>1</v>
      </c>
      <c r="E54" s="281"/>
      <c r="F54" s="221">
        <f t="shared" si="5"/>
        <v>0</v>
      </c>
    </row>
    <row r="55" spans="1:6" ht="24.95" customHeight="1" x14ac:dyDescent="0.2">
      <c r="A55" s="217">
        <v>7</v>
      </c>
      <c r="B55" s="265" t="s">
        <v>902</v>
      </c>
      <c r="C55" s="266" t="s">
        <v>867</v>
      </c>
      <c r="D55" s="264">
        <v>1</v>
      </c>
      <c r="E55" s="281"/>
      <c r="F55" s="221">
        <f t="shared" si="5"/>
        <v>0</v>
      </c>
    </row>
    <row r="56" spans="1:6" ht="24.95" customHeight="1" x14ac:dyDescent="0.2">
      <c r="A56" s="217">
        <v>8</v>
      </c>
      <c r="B56" s="265" t="s">
        <v>903</v>
      </c>
      <c r="C56" s="266" t="s">
        <v>867</v>
      </c>
      <c r="D56" s="264">
        <v>1</v>
      </c>
      <c r="E56" s="281"/>
      <c r="F56" s="221">
        <f t="shared" si="5"/>
        <v>0</v>
      </c>
    </row>
    <row r="57" spans="1:6" ht="24.95" customHeight="1" x14ac:dyDescent="0.2">
      <c r="A57" s="217">
        <v>9</v>
      </c>
      <c r="B57" s="218" t="s">
        <v>904</v>
      </c>
      <c r="C57" s="266" t="s">
        <v>867</v>
      </c>
      <c r="D57" s="264">
        <v>1</v>
      </c>
      <c r="E57" s="281"/>
      <c r="F57" s="221">
        <f t="shared" si="5"/>
        <v>0</v>
      </c>
    </row>
    <row r="58" spans="1:6" ht="24.95" customHeight="1" x14ac:dyDescent="0.2">
      <c r="A58" s="217">
        <v>10</v>
      </c>
      <c r="B58" s="218" t="s">
        <v>905</v>
      </c>
      <c r="C58" s="266" t="s">
        <v>867</v>
      </c>
      <c r="D58" s="264">
        <v>3</v>
      </c>
      <c r="E58" s="281"/>
      <c r="F58" s="221">
        <f t="shared" si="5"/>
        <v>0</v>
      </c>
    </row>
    <row r="59" spans="1:6" ht="24.95" customHeight="1" x14ac:dyDescent="0.2">
      <c r="A59" s="247" t="s">
        <v>906</v>
      </c>
      <c r="B59" s="379" t="s">
        <v>872</v>
      </c>
      <c r="C59" s="379"/>
      <c r="D59" s="379"/>
      <c r="E59" s="379"/>
      <c r="F59" s="246">
        <f>SUM(F60:F62)</f>
        <v>0</v>
      </c>
    </row>
    <row r="60" spans="1:6" ht="24.95" customHeight="1" x14ac:dyDescent="0.2">
      <c r="A60" s="217">
        <v>1</v>
      </c>
      <c r="B60" s="236" t="s">
        <v>873</v>
      </c>
      <c r="C60" s="237" t="s">
        <v>874</v>
      </c>
      <c r="D60" s="238">
        <v>1</v>
      </c>
      <c r="E60" s="282"/>
      <c r="F60" s="221">
        <f>D60*E60</f>
        <v>0</v>
      </c>
    </row>
    <row r="61" spans="1:6" ht="24.95" customHeight="1" x14ac:dyDescent="0.2">
      <c r="A61" s="217">
        <v>2</v>
      </c>
      <c r="B61" s="236" t="s">
        <v>875</v>
      </c>
      <c r="C61" s="237" t="s">
        <v>874</v>
      </c>
      <c r="D61" s="238">
        <v>1</v>
      </c>
      <c r="E61" s="282"/>
      <c r="F61" s="221">
        <f t="shared" ref="F61:F62" si="6">D61*E61</f>
        <v>0</v>
      </c>
    </row>
    <row r="62" spans="1:6" ht="24.95" customHeight="1" x14ac:dyDescent="0.2">
      <c r="A62" s="217">
        <v>3</v>
      </c>
      <c r="B62" s="236" t="s">
        <v>876</v>
      </c>
      <c r="C62" s="237" t="s">
        <v>874</v>
      </c>
      <c r="D62" s="238">
        <v>1</v>
      </c>
      <c r="E62" s="282"/>
      <c r="F62" s="221">
        <f t="shared" si="6"/>
        <v>0</v>
      </c>
    </row>
    <row r="63" spans="1:6" x14ac:dyDescent="0.2">
      <c r="A63" s="267"/>
      <c r="B63" s="268"/>
      <c r="C63" s="269"/>
      <c r="D63" s="270"/>
      <c r="E63" s="271"/>
      <c r="F63" s="272"/>
    </row>
    <row r="64" spans="1:6" ht="24.95" customHeight="1" x14ac:dyDescent="0.2">
      <c r="A64" s="273">
        <v>4</v>
      </c>
      <c r="B64" s="374" t="s">
        <v>907</v>
      </c>
      <c r="C64" s="374"/>
      <c r="D64" s="374"/>
      <c r="E64" s="374"/>
      <c r="F64" s="274">
        <f>SUM(F65:F76)</f>
        <v>0</v>
      </c>
    </row>
    <row r="65" spans="1:6" ht="24.95" customHeight="1" x14ac:dyDescent="0.2">
      <c r="A65" s="217">
        <v>1</v>
      </c>
      <c r="B65" s="275" t="s">
        <v>908</v>
      </c>
      <c r="C65" s="276" t="s">
        <v>867</v>
      </c>
      <c r="D65" s="235">
        <v>4</v>
      </c>
      <c r="E65" s="281"/>
      <c r="F65" s="221">
        <f>D65*E65</f>
        <v>0</v>
      </c>
    </row>
    <row r="66" spans="1:6" ht="24.95" customHeight="1" x14ac:dyDescent="0.2">
      <c r="A66" s="217">
        <v>2</v>
      </c>
      <c r="B66" s="275" t="s">
        <v>909</v>
      </c>
      <c r="C66" s="276" t="s">
        <v>867</v>
      </c>
      <c r="D66" s="235">
        <v>1</v>
      </c>
      <c r="E66" s="281"/>
      <c r="F66" s="221">
        <f>D66*E66</f>
        <v>0</v>
      </c>
    </row>
    <row r="67" spans="1:6" ht="24.95" customHeight="1" x14ac:dyDescent="0.2">
      <c r="A67" s="217">
        <v>3</v>
      </c>
      <c r="B67" s="275" t="s">
        <v>910</v>
      </c>
      <c r="C67" s="276" t="s">
        <v>867</v>
      </c>
      <c r="D67" s="235">
        <v>2</v>
      </c>
      <c r="E67" s="281"/>
      <c r="F67" s="221">
        <f>D67*E67</f>
        <v>0</v>
      </c>
    </row>
    <row r="68" spans="1:6" ht="24.95" customHeight="1" x14ac:dyDescent="0.2">
      <c r="A68" s="217">
        <v>4</v>
      </c>
      <c r="B68" s="275" t="s">
        <v>911</v>
      </c>
      <c r="C68" s="276" t="s">
        <v>867</v>
      </c>
      <c r="D68" s="235">
        <v>2</v>
      </c>
      <c r="E68" s="281"/>
      <c r="F68" s="221">
        <f>D68*E68</f>
        <v>0</v>
      </c>
    </row>
    <row r="69" spans="1:6" ht="24.95" customHeight="1" x14ac:dyDescent="0.2">
      <c r="A69" s="217">
        <v>5</v>
      </c>
      <c r="B69" s="277" t="s">
        <v>912</v>
      </c>
      <c r="C69" s="276" t="s">
        <v>867</v>
      </c>
      <c r="D69" s="235">
        <v>1</v>
      </c>
      <c r="E69" s="281"/>
      <c r="F69" s="221">
        <f t="shared" ref="F69:F76" si="7">D69*E69</f>
        <v>0</v>
      </c>
    </row>
    <row r="70" spans="1:6" ht="24.95" customHeight="1" x14ac:dyDescent="0.2">
      <c r="A70" s="217">
        <v>6</v>
      </c>
      <c r="B70" s="277" t="s">
        <v>913</v>
      </c>
      <c r="C70" s="276" t="s">
        <v>867</v>
      </c>
      <c r="D70" s="235">
        <v>1</v>
      </c>
      <c r="E70" s="281"/>
      <c r="F70" s="221">
        <f t="shared" si="7"/>
        <v>0</v>
      </c>
    </row>
    <row r="71" spans="1:6" ht="24.95" customHeight="1" x14ac:dyDescent="0.2">
      <c r="A71" s="217">
        <v>7</v>
      </c>
      <c r="B71" s="275" t="s">
        <v>914</v>
      </c>
      <c r="C71" s="276" t="s">
        <v>867</v>
      </c>
      <c r="D71" s="235">
        <v>5</v>
      </c>
      <c r="E71" s="281"/>
      <c r="F71" s="221">
        <f t="shared" si="7"/>
        <v>0</v>
      </c>
    </row>
    <row r="72" spans="1:6" ht="24.95" customHeight="1" x14ac:dyDescent="0.2">
      <c r="A72" s="217">
        <v>8</v>
      </c>
      <c r="B72" s="275" t="s">
        <v>915</v>
      </c>
      <c r="C72" s="276" t="s">
        <v>867</v>
      </c>
      <c r="D72" s="235">
        <v>1</v>
      </c>
      <c r="E72" s="281"/>
      <c r="F72" s="221">
        <f t="shared" si="7"/>
        <v>0</v>
      </c>
    </row>
    <row r="73" spans="1:6" ht="24.95" customHeight="1" x14ac:dyDescent="0.2">
      <c r="A73" s="217">
        <v>9</v>
      </c>
      <c r="B73" s="275" t="s">
        <v>916</v>
      </c>
      <c r="C73" s="276" t="s">
        <v>867</v>
      </c>
      <c r="D73" s="235">
        <v>4</v>
      </c>
      <c r="E73" s="281"/>
      <c r="F73" s="221">
        <f t="shared" si="7"/>
        <v>0</v>
      </c>
    </row>
    <row r="74" spans="1:6" ht="24.95" customHeight="1" x14ac:dyDescent="0.2">
      <c r="A74" s="217">
        <v>10</v>
      </c>
      <c r="B74" s="275" t="s">
        <v>917</v>
      </c>
      <c r="C74" s="276" t="s">
        <v>867</v>
      </c>
      <c r="D74" s="235">
        <v>1</v>
      </c>
      <c r="E74" s="281"/>
      <c r="F74" s="221">
        <f t="shared" si="7"/>
        <v>0</v>
      </c>
    </row>
    <row r="75" spans="1:6" ht="24.95" customHeight="1" x14ac:dyDescent="0.2">
      <c r="A75" s="217">
        <v>11</v>
      </c>
      <c r="B75" s="275" t="s">
        <v>918</v>
      </c>
      <c r="C75" s="276" t="s">
        <v>867</v>
      </c>
      <c r="D75" s="235">
        <v>1</v>
      </c>
      <c r="E75" s="281"/>
      <c r="F75" s="221">
        <f t="shared" si="7"/>
        <v>0</v>
      </c>
    </row>
    <row r="76" spans="1:6" ht="24.95" customHeight="1" x14ac:dyDescent="0.2">
      <c r="A76" s="217">
        <v>12</v>
      </c>
      <c r="B76" s="275" t="s">
        <v>919</v>
      </c>
      <c r="C76" s="276" t="s">
        <v>867</v>
      </c>
      <c r="D76" s="235">
        <v>4</v>
      </c>
      <c r="E76" s="281"/>
      <c r="F76" s="221">
        <f t="shared" si="7"/>
        <v>0</v>
      </c>
    </row>
    <row r="77" spans="1:6" x14ac:dyDescent="0.2">
      <c r="D77" s="222"/>
    </row>
    <row r="78" spans="1:6" ht="24.95" customHeight="1" x14ac:dyDescent="0.25">
      <c r="A78" s="375" t="s">
        <v>920</v>
      </c>
      <c r="B78" s="375"/>
      <c r="C78" s="375"/>
      <c r="D78" s="375"/>
    </row>
    <row r="79" spans="1:6" ht="15.75" x14ac:dyDescent="0.25">
      <c r="A79" s="278"/>
      <c r="B79" s="278"/>
      <c r="C79" s="278"/>
      <c r="D79" s="278"/>
    </row>
    <row r="80" spans="1:6" ht="24.95" customHeight="1" x14ac:dyDescent="0.2">
      <c r="A80" s="373" t="s">
        <v>921</v>
      </c>
      <c r="B80" s="373"/>
      <c r="C80" s="373"/>
      <c r="D80" s="373"/>
      <c r="E80" s="373"/>
      <c r="F80" s="373"/>
    </row>
    <row r="81" spans="1:6" ht="32.25" customHeight="1" x14ac:dyDescent="0.2">
      <c r="A81" s="373" t="s">
        <v>922</v>
      </c>
      <c r="B81" s="373"/>
      <c r="C81" s="373"/>
      <c r="D81" s="373"/>
      <c r="E81" s="373"/>
      <c r="F81" s="373"/>
    </row>
    <row r="82" spans="1:6" ht="33.75" customHeight="1" x14ac:dyDescent="0.2">
      <c r="A82" s="373" t="s">
        <v>923</v>
      </c>
      <c r="B82" s="373"/>
      <c r="C82" s="373"/>
      <c r="D82" s="373"/>
      <c r="E82" s="373"/>
      <c r="F82" s="373"/>
    </row>
    <row r="83" spans="1:6" ht="58.5" customHeight="1" x14ac:dyDescent="0.2">
      <c r="A83" s="373" t="s">
        <v>924</v>
      </c>
      <c r="B83" s="373"/>
      <c r="C83" s="373"/>
      <c r="D83" s="373"/>
      <c r="E83" s="373"/>
      <c r="F83" s="373"/>
    </row>
    <row r="84" spans="1:6" ht="71.25" customHeight="1" x14ac:dyDescent="0.2">
      <c r="A84" s="373" t="s">
        <v>925</v>
      </c>
      <c r="B84" s="373"/>
      <c r="C84" s="373"/>
      <c r="D84" s="373"/>
      <c r="E84" s="373"/>
      <c r="F84" s="373"/>
    </row>
    <row r="85" spans="1:6" ht="24.95" customHeight="1" x14ac:dyDescent="0.2">
      <c r="A85" s="279"/>
      <c r="B85" s="279"/>
      <c r="C85" s="279"/>
      <c r="D85" s="279"/>
    </row>
  </sheetData>
  <sheetProtection algorithmName="SHA-512" hashValue="rkws6mt46dL1UpxqgNqSWRg9Fj2o32GQb30Nui/namcT6Lsmmung0muMt1XyF3sIbkM4BtYNUIWObiEBjcxT4A==" saltValue="Wmp79D50Oa/qK9PtIZsBOQ==" spinCount="100000" sheet="1" objects="1" scenarios="1"/>
  <mergeCells count="19">
    <mergeCell ref="B59:E59"/>
    <mergeCell ref="A1:F1"/>
    <mergeCell ref="A3:F3"/>
    <mergeCell ref="B4:E4"/>
    <mergeCell ref="B6:E6"/>
    <mergeCell ref="B7:E7"/>
    <mergeCell ref="B11:E11"/>
    <mergeCell ref="B22:E22"/>
    <mergeCell ref="B27:E27"/>
    <mergeCell ref="B33:E33"/>
    <mergeCell ref="B34:E34"/>
    <mergeCell ref="B48:E48"/>
    <mergeCell ref="A84:F84"/>
    <mergeCell ref="B64:E64"/>
    <mergeCell ref="A78:D78"/>
    <mergeCell ref="A80:F80"/>
    <mergeCell ref="A81:F81"/>
    <mergeCell ref="A82:F82"/>
    <mergeCell ref="A83:F83"/>
  </mergeCells>
  <pageMargins left="0.7" right="0.7" top="0.78740157499999996" bottom="0.78740157499999996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3"/>
  <sheetViews>
    <sheetView tabSelected="1" zoomScaleNormal="100" workbookViewId="0">
      <selection activeCell="D96" sqref="D96"/>
    </sheetView>
  </sheetViews>
  <sheetFormatPr defaultRowHeight="12.75" x14ac:dyDescent="0.2"/>
  <cols>
    <col min="1" max="1" width="85.85546875" style="89" customWidth="1"/>
    <col min="2" max="2" width="3.85546875" style="125" bestFit="1" customWidth="1"/>
    <col min="3" max="3" width="5.7109375" style="90" bestFit="1" customWidth="1"/>
    <col min="4" max="4" width="10" style="90" customWidth="1"/>
    <col min="5" max="5" width="14.140625" style="90" customWidth="1"/>
  </cols>
  <sheetData>
    <row r="1" spans="1:5" x14ac:dyDescent="0.2">
      <c r="A1" s="286" t="s">
        <v>5</v>
      </c>
      <c r="B1" s="287" t="s">
        <v>926</v>
      </c>
      <c r="C1" s="288" t="s">
        <v>927</v>
      </c>
      <c r="D1" s="288" t="s">
        <v>928</v>
      </c>
      <c r="E1" s="288" t="s">
        <v>1</v>
      </c>
    </row>
    <row r="2" spans="1:5" ht="16.5" x14ac:dyDescent="0.3">
      <c r="A2" s="289" t="s">
        <v>929</v>
      </c>
      <c r="B2" s="290" t="s">
        <v>546</v>
      </c>
      <c r="C2" s="291"/>
      <c r="D2" s="291"/>
      <c r="E2" s="291"/>
    </row>
    <row r="3" spans="1:5" ht="14.25" x14ac:dyDescent="0.25">
      <c r="A3" s="292" t="s">
        <v>930</v>
      </c>
      <c r="B3" s="293" t="s">
        <v>546</v>
      </c>
      <c r="C3" s="294"/>
      <c r="D3" s="294"/>
      <c r="E3" s="294"/>
    </row>
    <row r="4" spans="1:5" x14ac:dyDescent="0.2">
      <c r="A4" s="295" t="s">
        <v>931</v>
      </c>
      <c r="B4" s="296" t="s">
        <v>867</v>
      </c>
      <c r="C4" s="297">
        <v>1</v>
      </c>
      <c r="D4" s="299"/>
      <c r="E4" s="297">
        <f>C4*D4</f>
        <v>0</v>
      </c>
    </row>
    <row r="5" spans="1:5" x14ac:dyDescent="0.2">
      <c r="A5" s="295" t="s">
        <v>932</v>
      </c>
      <c r="B5" s="296" t="s">
        <v>867</v>
      </c>
      <c r="C5" s="297">
        <v>1</v>
      </c>
      <c r="D5" s="299"/>
      <c r="E5" s="297">
        <f t="shared" ref="E5:E6" si="0">C5*D5</f>
        <v>0</v>
      </c>
    </row>
    <row r="6" spans="1:5" x14ac:dyDescent="0.2">
      <c r="A6" s="295" t="s">
        <v>933</v>
      </c>
      <c r="B6" s="296" t="s">
        <v>867</v>
      </c>
      <c r="C6" s="297">
        <v>1</v>
      </c>
      <c r="D6" s="299"/>
      <c r="E6" s="297">
        <f t="shared" si="0"/>
        <v>0</v>
      </c>
    </row>
    <row r="7" spans="1:5" ht="14.25" x14ac:dyDescent="0.25">
      <c r="A7" s="292" t="s">
        <v>934</v>
      </c>
      <c r="B7" s="293" t="s">
        <v>546</v>
      </c>
      <c r="C7" s="294"/>
      <c r="D7" s="300"/>
      <c r="E7" s="294">
        <f>SUM(E4:E6)</f>
        <v>0</v>
      </c>
    </row>
    <row r="8" spans="1:5" ht="14.25" x14ac:dyDescent="0.25">
      <c r="A8" s="292" t="s">
        <v>935</v>
      </c>
      <c r="B8" s="293" t="s">
        <v>546</v>
      </c>
      <c r="C8" s="294"/>
      <c r="D8" s="300"/>
      <c r="E8" s="294"/>
    </row>
    <row r="9" spans="1:5" x14ac:dyDescent="0.2">
      <c r="A9" s="295" t="s">
        <v>936</v>
      </c>
      <c r="B9" s="296" t="s">
        <v>546</v>
      </c>
      <c r="C9" s="297"/>
      <c r="D9" s="299"/>
      <c r="E9" s="297"/>
    </row>
    <row r="10" spans="1:5" x14ac:dyDescent="0.2">
      <c r="A10" s="295" t="s">
        <v>937</v>
      </c>
      <c r="B10" s="296" t="s">
        <v>867</v>
      </c>
      <c r="C10" s="297">
        <v>9</v>
      </c>
      <c r="D10" s="299"/>
      <c r="E10" s="297">
        <f>C10*D10</f>
        <v>0</v>
      </c>
    </row>
    <row r="11" spans="1:5" x14ac:dyDescent="0.2">
      <c r="A11" s="295" t="s">
        <v>938</v>
      </c>
      <c r="B11" s="296" t="s">
        <v>867</v>
      </c>
      <c r="C11" s="297">
        <v>2</v>
      </c>
      <c r="D11" s="299"/>
      <c r="E11" s="297">
        <f t="shared" ref="E11:E15" si="1">C11*D11</f>
        <v>0</v>
      </c>
    </row>
    <row r="12" spans="1:5" x14ac:dyDescent="0.2">
      <c r="A12" s="295" t="s">
        <v>939</v>
      </c>
      <c r="B12" s="296" t="s">
        <v>867</v>
      </c>
      <c r="C12" s="297">
        <v>16</v>
      </c>
      <c r="D12" s="299"/>
      <c r="E12" s="297">
        <f t="shared" si="1"/>
        <v>0</v>
      </c>
    </row>
    <row r="13" spans="1:5" x14ac:dyDescent="0.2">
      <c r="A13" s="295" t="s">
        <v>940</v>
      </c>
      <c r="B13" s="296" t="s">
        <v>867</v>
      </c>
      <c r="C13" s="297">
        <v>2</v>
      </c>
      <c r="D13" s="299"/>
      <c r="E13" s="297">
        <f t="shared" si="1"/>
        <v>0</v>
      </c>
    </row>
    <row r="14" spans="1:5" ht="24" x14ac:dyDescent="0.2">
      <c r="A14" s="295" t="s">
        <v>941</v>
      </c>
      <c r="B14" s="296" t="s">
        <v>867</v>
      </c>
      <c r="C14" s="297">
        <v>2</v>
      </c>
      <c r="D14" s="299"/>
      <c r="E14" s="297">
        <f t="shared" si="1"/>
        <v>0</v>
      </c>
    </row>
    <row r="15" spans="1:5" x14ac:dyDescent="0.2">
      <c r="A15" s="295" t="s">
        <v>942</v>
      </c>
      <c r="B15" s="296" t="s">
        <v>867</v>
      </c>
      <c r="C15" s="297">
        <v>44</v>
      </c>
      <c r="D15" s="299"/>
      <c r="E15" s="297">
        <f t="shared" si="1"/>
        <v>0</v>
      </c>
    </row>
    <row r="16" spans="1:5" x14ac:dyDescent="0.2">
      <c r="A16" s="295" t="s">
        <v>943</v>
      </c>
      <c r="B16" s="296" t="s">
        <v>546</v>
      </c>
      <c r="C16" s="297"/>
      <c r="D16" s="299"/>
      <c r="E16" s="297"/>
    </row>
    <row r="17" spans="1:5" ht="14.25" x14ac:dyDescent="0.25">
      <c r="A17" s="292" t="s">
        <v>944</v>
      </c>
      <c r="B17" s="293" t="s">
        <v>546</v>
      </c>
      <c r="C17" s="294"/>
      <c r="D17" s="300"/>
      <c r="E17" s="294">
        <f>SUM(E10:E16)</f>
        <v>0</v>
      </c>
    </row>
    <row r="18" spans="1:5" ht="14.25" x14ac:dyDescent="0.25">
      <c r="A18" s="292" t="s">
        <v>945</v>
      </c>
      <c r="B18" s="293" t="s">
        <v>546</v>
      </c>
      <c r="C18" s="294"/>
      <c r="D18" s="300"/>
      <c r="E18" s="294"/>
    </row>
    <row r="19" spans="1:5" x14ac:dyDescent="0.2">
      <c r="A19" s="295" t="s">
        <v>946</v>
      </c>
      <c r="B19" s="296" t="s">
        <v>867</v>
      </c>
      <c r="C19" s="297">
        <v>7</v>
      </c>
      <c r="D19" s="299"/>
      <c r="E19" s="297">
        <f t="shared" ref="E19:E25" si="2">C19*D19</f>
        <v>0</v>
      </c>
    </row>
    <row r="20" spans="1:5" x14ac:dyDescent="0.2">
      <c r="A20" s="295" t="s">
        <v>947</v>
      </c>
      <c r="B20" s="296" t="s">
        <v>867</v>
      </c>
      <c r="C20" s="297">
        <v>7</v>
      </c>
      <c r="D20" s="299"/>
      <c r="E20" s="297">
        <f t="shared" si="2"/>
        <v>0</v>
      </c>
    </row>
    <row r="21" spans="1:5" ht="24" x14ac:dyDescent="0.2">
      <c r="A21" s="295" t="s">
        <v>948</v>
      </c>
      <c r="B21" s="296" t="s">
        <v>867</v>
      </c>
      <c r="C21" s="297">
        <v>15</v>
      </c>
      <c r="D21" s="299"/>
      <c r="E21" s="297">
        <f t="shared" si="2"/>
        <v>0</v>
      </c>
    </row>
    <row r="22" spans="1:5" x14ac:dyDescent="0.2">
      <c r="A22" s="295" t="s">
        <v>949</v>
      </c>
      <c r="B22" s="296" t="s">
        <v>867</v>
      </c>
      <c r="C22" s="297">
        <v>11</v>
      </c>
      <c r="D22" s="299"/>
      <c r="E22" s="297">
        <f t="shared" si="2"/>
        <v>0</v>
      </c>
    </row>
    <row r="23" spans="1:5" x14ac:dyDescent="0.2">
      <c r="A23" s="295" t="s">
        <v>950</v>
      </c>
      <c r="B23" s="296" t="s">
        <v>867</v>
      </c>
      <c r="C23" s="297">
        <v>10</v>
      </c>
      <c r="D23" s="299"/>
      <c r="E23" s="297">
        <f t="shared" si="2"/>
        <v>0</v>
      </c>
    </row>
    <row r="24" spans="1:5" x14ac:dyDescent="0.2">
      <c r="A24" s="295" t="s">
        <v>951</v>
      </c>
      <c r="B24" s="296" t="s">
        <v>867</v>
      </c>
      <c r="C24" s="297">
        <v>1</v>
      </c>
      <c r="D24" s="299"/>
      <c r="E24" s="297">
        <f t="shared" si="2"/>
        <v>0</v>
      </c>
    </row>
    <row r="25" spans="1:5" x14ac:dyDescent="0.2">
      <c r="A25" s="295" t="s">
        <v>952</v>
      </c>
      <c r="B25" s="296" t="s">
        <v>867</v>
      </c>
      <c r="C25" s="297">
        <v>1</v>
      </c>
      <c r="D25" s="299"/>
      <c r="E25" s="297">
        <f t="shared" si="2"/>
        <v>0</v>
      </c>
    </row>
    <row r="26" spans="1:5" ht="24" x14ac:dyDescent="0.2">
      <c r="A26" s="295" t="s">
        <v>953</v>
      </c>
      <c r="B26" s="296" t="s">
        <v>546</v>
      </c>
      <c r="C26" s="297"/>
      <c r="D26" s="299"/>
      <c r="E26" s="297"/>
    </row>
    <row r="27" spans="1:5" ht="14.25" x14ac:dyDescent="0.25">
      <c r="A27" s="292" t="s">
        <v>954</v>
      </c>
      <c r="B27" s="293" t="s">
        <v>546</v>
      </c>
      <c r="C27" s="294"/>
      <c r="D27" s="300"/>
      <c r="E27" s="294">
        <f>SUM(E19:E26)</f>
        <v>0</v>
      </c>
    </row>
    <row r="28" spans="1:5" ht="14.25" x14ac:dyDescent="0.25">
      <c r="A28" s="292" t="s">
        <v>955</v>
      </c>
      <c r="B28" s="293" t="s">
        <v>546</v>
      </c>
      <c r="C28" s="294"/>
      <c r="D28" s="300"/>
      <c r="E28" s="294"/>
    </row>
    <row r="29" spans="1:5" ht="52.5" x14ac:dyDescent="0.2">
      <c r="A29" s="298" t="s">
        <v>956</v>
      </c>
      <c r="B29" s="296" t="s">
        <v>867</v>
      </c>
      <c r="C29" s="297">
        <v>1</v>
      </c>
      <c r="D29" s="299"/>
      <c r="E29" s="297">
        <f t="shared" ref="E29:E41" si="3">C29*D29</f>
        <v>0</v>
      </c>
    </row>
    <row r="30" spans="1:5" x14ac:dyDescent="0.2">
      <c r="A30" s="298" t="s">
        <v>957</v>
      </c>
      <c r="B30" s="296" t="s">
        <v>867</v>
      </c>
      <c r="C30" s="297">
        <v>2</v>
      </c>
      <c r="D30" s="299"/>
      <c r="E30" s="297">
        <f t="shared" si="3"/>
        <v>0</v>
      </c>
    </row>
    <row r="31" spans="1:5" ht="21" x14ac:dyDescent="0.2">
      <c r="A31" s="298" t="s">
        <v>958</v>
      </c>
      <c r="B31" s="296" t="s">
        <v>867</v>
      </c>
      <c r="C31" s="297">
        <v>1</v>
      </c>
      <c r="D31" s="299"/>
      <c r="E31" s="297">
        <f t="shared" si="3"/>
        <v>0</v>
      </c>
    </row>
    <row r="32" spans="1:5" ht="42" x14ac:dyDescent="0.2">
      <c r="A32" s="298" t="s">
        <v>959</v>
      </c>
      <c r="B32" s="296" t="s">
        <v>867</v>
      </c>
      <c r="C32" s="297">
        <v>2</v>
      </c>
      <c r="D32" s="299"/>
      <c r="E32" s="297">
        <f t="shared" si="3"/>
        <v>0</v>
      </c>
    </row>
    <row r="33" spans="1:5" ht="31.5" x14ac:dyDescent="0.2">
      <c r="A33" s="298" t="s">
        <v>960</v>
      </c>
      <c r="B33" s="296" t="s">
        <v>867</v>
      </c>
      <c r="C33" s="297">
        <v>13</v>
      </c>
      <c r="D33" s="299"/>
      <c r="E33" s="297">
        <f t="shared" si="3"/>
        <v>0</v>
      </c>
    </row>
    <row r="34" spans="1:5" ht="21" x14ac:dyDescent="0.2">
      <c r="A34" s="298" t="s">
        <v>961</v>
      </c>
      <c r="B34" s="296" t="s">
        <v>867</v>
      </c>
      <c r="C34" s="297">
        <v>2</v>
      </c>
      <c r="D34" s="299"/>
      <c r="E34" s="297">
        <f t="shared" si="3"/>
        <v>0</v>
      </c>
    </row>
    <row r="35" spans="1:5" ht="21" x14ac:dyDescent="0.2">
      <c r="A35" s="298" t="s">
        <v>962</v>
      </c>
      <c r="B35" s="296" t="s">
        <v>867</v>
      </c>
      <c r="C35" s="297">
        <v>3</v>
      </c>
      <c r="D35" s="299"/>
      <c r="E35" s="297">
        <f t="shared" si="3"/>
        <v>0</v>
      </c>
    </row>
    <row r="36" spans="1:5" ht="21" x14ac:dyDescent="0.2">
      <c r="A36" s="298" t="s">
        <v>963</v>
      </c>
      <c r="B36" s="296" t="s">
        <v>300</v>
      </c>
      <c r="C36" s="297">
        <v>153</v>
      </c>
      <c r="D36" s="299"/>
      <c r="E36" s="297">
        <f t="shared" si="3"/>
        <v>0</v>
      </c>
    </row>
    <row r="37" spans="1:5" x14ac:dyDescent="0.2">
      <c r="A37" s="295" t="s">
        <v>964</v>
      </c>
      <c r="B37" s="296" t="s">
        <v>867</v>
      </c>
      <c r="C37" s="297">
        <v>115</v>
      </c>
      <c r="D37" s="299"/>
      <c r="E37" s="297">
        <f t="shared" si="3"/>
        <v>0</v>
      </c>
    </row>
    <row r="38" spans="1:5" x14ac:dyDescent="0.2">
      <c r="A38" s="298" t="s">
        <v>965</v>
      </c>
      <c r="B38" s="296" t="s">
        <v>867</v>
      </c>
      <c r="C38" s="297">
        <v>1</v>
      </c>
      <c r="D38" s="299"/>
      <c r="E38" s="297">
        <f t="shared" si="3"/>
        <v>0</v>
      </c>
    </row>
    <row r="39" spans="1:5" x14ac:dyDescent="0.2">
      <c r="A39" s="298" t="s">
        <v>966</v>
      </c>
      <c r="B39" s="296" t="s">
        <v>867</v>
      </c>
      <c r="C39" s="297">
        <v>1</v>
      </c>
      <c r="D39" s="299"/>
      <c r="E39" s="297">
        <f t="shared" si="3"/>
        <v>0</v>
      </c>
    </row>
    <row r="40" spans="1:5" x14ac:dyDescent="0.2">
      <c r="A40" s="298" t="s">
        <v>967</v>
      </c>
      <c r="B40" s="296" t="s">
        <v>867</v>
      </c>
      <c r="C40" s="297">
        <v>1</v>
      </c>
      <c r="D40" s="299"/>
      <c r="E40" s="297">
        <f t="shared" si="3"/>
        <v>0</v>
      </c>
    </row>
    <row r="41" spans="1:5" x14ac:dyDescent="0.2">
      <c r="A41" s="298" t="s">
        <v>968</v>
      </c>
      <c r="B41" s="296" t="s">
        <v>867</v>
      </c>
      <c r="C41" s="297">
        <v>1</v>
      </c>
      <c r="D41" s="299"/>
      <c r="E41" s="297">
        <f t="shared" si="3"/>
        <v>0</v>
      </c>
    </row>
    <row r="42" spans="1:5" ht="14.25" x14ac:dyDescent="0.25">
      <c r="A42" s="292" t="s">
        <v>969</v>
      </c>
      <c r="B42" s="293" t="s">
        <v>546</v>
      </c>
      <c r="C42" s="294"/>
      <c r="D42" s="300"/>
      <c r="E42" s="294">
        <f>SUM(E29:E41)</f>
        <v>0</v>
      </c>
    </row>
    <row r="43" spans="1:5" ht="14.25" x14ac:dyDescent="0.25">
      <c r="A43" s="292" t="s">
        <v>970</v>
      </c>
      <c r="B43" s="293" t="s">
        <v>546</v>
      </c>
      <c r="C43" s="294"/>
      <c r="D43" s="300"/>
      <c r="E43" s="294"/>
    </row>
    <row r="44" spans="1:5" x14ac:dyDescent="0.2">
      <c r="A44" s="295" t="s">
        <v>971</v>
      </c>
      <c r="B44" s="296" t="s">
        <v>300</v>
      </c>
      <c r="C44" s="297">
        <v>293</v>
      </c>
      <c r="D44" s="299"/>
      <c r="E44" s="297">
        <f t="shared" ref="E44:E53" si="4">C44*D44</f>
        <v>0</v>
      </c>
    </row>
    <row r="45" spans="1:5" x14ac:dyDescent="0.2">
      <c r="A45" s="295" t="s">
        <v>972</v>
      </c>
      <c r="B45" s="296" t="s">
        <v>300</v>
      </c>
      <c r="C45" s="297">
        <v>486</v>
      </c>
      <c r="D45" s="299"/>
      <c r="E45" s="297">
        <f t="shared" si="4"/>
        <v>0</v>
      </c>
    </row>
    <row r="46" spans="1:5" x14ac:dyDescent="0.2">
      <c r="A46" s="295" t="s">
        <v>973</v>
      </c>
      <c r="B46" s="296" t="s">
        <v>300</v>
      </c>
      <c r="C46" s="297">
        <v>21</v>
      </c>
      <c r="D46" s="299"/>
      <c r="E46" s="297">
        <f t="shared" si="4"/>
        <v>0</v>
      </c>
    </row>
    <row r="47" spans="1:5" x14ac:dyDescent="0.2">
      <c r="A47" s="295" t="s">
        <v>974</v>
      </c>
      <c r="B47" s="296" t="s">
        <v>300</v>
      </c>
      <c r="C47" s="297">
        <v>17.13</v>
      </c>
      <c r="D47" s="299"/>
      <c r="E47" s="297">
        <f t="shared" si="4"/>
        <v>0</v>
      </c>
    </row>
    <row r="48" spans="1:5" x14ac:dyDescent="0.2">
      <c r="A48" s="295" t="s">
        <v>975</v>
      </c>
      <c r="B48" s="296" t="s">
        <v>300</v>
      </c>
      <c r="C48" s="297">
        <v>28</v>
      </c>
      <c r="D48" s="299"/>
      <c r="E48" s="297">
        <f t="shared" si="4"/>
        <v>0</v>
      </c>
    </row>
    <row r="49" spans="1:5" x14ac:dyDescent="0.2">
      <c r="A49" s="295" t="s">
        <v>976</v>
      </c>
      <c r="B49" s="296" t="s">
        <v>300</v>
      </c>
      <c r="C49" s="297">
        <v>30</v>
      </c>
      <c r="D49" s="299"/>
      <c r="E49" s="297">
        <f t="shared" si="4"/>
        <v>0</v>
      </c>
    </row>
    <row r="50" spans="1:5" x14ac:dyDescent="0.2">
      <c r="A50" s="295" t="s">
        <v>977</v>
      </c>
      <c r="B50" s="296" t="s">
        <v>300</v>
      </c>
      <c r="C50" s="297">
        <v>165</v>
      </c>
      <c r="D50" s="299"/>
      <c r="E50" s="297">
        <f t="shared" si="4"/>
        <v>0</v>
      </c>
    </row>
    <row r="51" spans="1:5" x14ac:dyDescent="0.2">
      <c r="A51" s="295" t="s">
        <v>978</v>
      </c>
      <c r="B51" s="296" t="s">
        <v>300</v>
      </c>
      <c r="C51" s="297">
        <v>395</v>
      </c>
      <c r="D51" s="299"/>
      <c r="E51" s="297">
        <f t="shared" si="4"/>
        <v>0</v>
      </c>
    </row>
    <row r="52" spans="1:5" x14ac:dyDescent="0.2">
      <c r="A52" s="295" t="s">
        <v>979</v>
      </c>
      <c r="B52" s="296" t="s">
        <v>300</v>
      </c>
      <c r="C52" s="297">
        <v>28</v>
      </c>
      <c r="D52" s="299"/>
      <c r="E52" s="297">
        <f t="shared" si="4"/>
        <v>0</v>
      </c>
    </row>
    <row r="53" spans="1:5" x14ac:dyDescent="0.2">
      <c r="A53" s="295" t="s">
        <v>980</v>
      </c>
      <c r="B53" s="296" t="s">
        <v>867</v>
      </c>
      <c r="C53" s="297">
        <v>175</v>
      </c>
      <c r="D53" s="299"/>
      <c r="E53" s="297">
        <f t="shared" si="4"/>
        <v>0</v>
      </c>
    </row>
    <row r="54" spans="1:5" ht="14.25" x14ac:dyDescent="0.25">
      <c r="A54" s="292" t="s">
        <v>981</v>
      </c>
      <c r="B54" s="293" t="s">
        <v>546</v>
      </c>
      <c r="C54" s="294"/>
      <c r="D54" s="300"/>
      <c r="E54" s="294">
        <f>SUM(E44:E53)</f>
        <v>0</v>
      </c>
    </row>
    <row r="55" spans="1:5" ht="14.25" x14ac:dyDescent="0.25">
      <c r="A55" s="292" t="s">
        <v>982</v>
      </c>
      <c r="B55" s="293" t="s">
        <v>546</v>
      </c>
      <c r="C55" s="294"/>
      <c r="D55" s="300"/>
      <c r="E55" s="294"/>
    </row>
    <row r="56" spans="1:5" x14ac:dyDescent="0.2">
      <c r="A56" s="295" t="s">
        <v>983</v>
      </c>
      <c r="B56" s="296" t="s">
        <v>867</v>
      </c>
      <c r="C56" s="297">
        <v>87</v>
      </c>
      <c r="D56" s="299"/>
      <c r="E56" s="297">
        <f t="shared" ref="E56:E58" si="5">C56*D56</f>
        <v>0</v>
      </c>
    </row>
    <row r="57" spans="1:5" x14ac:dyDescent="0.2">
      <c r="A57" s="295" t="s">
        <v>984</v>
      </c>
      <c r="B57" s="296" t="s">
        <v>867</v>
      </c>
      <c r="C57" s="297">
        <v>1</v>
      </c>
      <c r="D57" s="299"/>
      <c r="E57" s="297">
        <f t="shared" si="5"/>
        <v>0</v>
      </c>
    </row>
    <row r="58" spans="1:5" x14ac:dyDescent="0.2">
      <c r="A58" s="295" t="s">
        <v>964</v>
      </c>
      <c r="B58" s="296" t="s">
        <v>867</v>
      </c>
      <c r="C58" s="297">
        <v>850</v>
      </c>
      <c r="D58" s="299"/>
      <c r="E58" s="297">
        <f t="shared" si="5"/>
        <v>0</v>
      </c>
    </row>
    <row r="59" spans="1:5" ht="14.25" x14ac:dyDescent="0.25">
      <c r="A59" s="292" t="s">
        <v>985</v>
      </c>
      <c r="B59" s="293" t="s">
        <v>546</v>
      </c>
      <c r="C59" s="294"/>
      <c r="D59" s="300"/>
      <c r="E59" s="294">
        <f>SUM(E56:E58)</f>
        <v>0</v>
      </c>
    </row>
    <row r="60" spans="1:5" ht="14.25" x14ac:dyDescent="0.25">
      <c r="A60" s="292" t="s">
        <v>986</v>
      </c>
      <c r="B60" s="293" t="s">
        <v>546</v>
      </c>
      <c r="C60" s="294"/>
      <c r="D60" s="300"/>
      <c r="E60" s="294"/>
    </row>
    <row r="61" spans="1:5" x14ac:dyDescent="0.2">
      <c r="A61" s="295" t="s">
        <v>987</v>
      </c>
      <c r="B61" s="296" t="s">
        <v>867</v>
      </c>
      <c r="C61" s="297">
        <v>25</v>
      </c>
      <c r="D61" s="299"/>
      <c r="E61" s="297">
        <f t="shared" ref="E61" si="6">C61*D61</f>
        <v>0</v>
      </c>
    </row>
    <row r="62" spans="1:5" ht="14.25" x14ac:dyDescent="0.25">
      <c r="A62" s="292" t="s">
        <v>988</v>
      </c>
      <c r="B62" s="293" t="s">
        <v>546</v>
      </c>
      <c r="C62" s="294"/>
      <c r="D62" s="300"/>
      <c r="E62" s="294">
        <f>SUM(E61)</f>
        <v>0</v>
      </c>
    </row>
    <row r="63" spans="1:5" ht="14.25" x14ac:dyDescent="0.25">
      <c r="A63" s="292" t="s">
        <v>989</v>
      </c>
      <c r="B63" s="293" t="s">
        <v>546</v>
      </c>
      <c r="C63" s="294"/>
      <c r="D63" s="300"/>
      <c r="E63" s="294"/>
    </row>
    <row r="64" spans="1:5" x14ac:dyDescent="0.2">
      <c r="A64" s="295" t="s">
        <v>990</v>
      </c>
      <c r="B64" s="296" t="s">
        <v>300</v>
      </c>
      <c r="C64" s="297">
        <v>97</v>
      </c>
      <c r="D64" s="299"/>
      <c r="E64" s="297">
        <f t="shared" ref="E64:E69" si="7">C64*D64</f>
        <v>0</v>
      </c>
    </row>
    <row r="65" spans="1:5" x14ac:dyDescent="0.2">
      <c r="A65" s="295" t="s">
        <v>991</v>
      </c>
      <c r="B65" s="296" t="s">
        <v>300</v>
      </c>
      <c r="C65" s="297">
        <v>6</v>
      </c>
      <c r="D65" s="299"/>
      <c r="E65" s="297">
        <f t="shared" si="7"/>
        <v>0</v>
      </c>
    </row>
    <row r="66" spans="1:5" x14ac:dyDescent="0.2">
      <c r="A66" s="295" t="s">
        <v>992</v>
      </c>
      <c r="B66" s="296" t="s">
        <v>867</v>
      </c>
      <c r="C66" s="297">
        <v>18</v>
      </c>
      <c r="D66" s="299"/>
      <c r="E66" s="297">
        <f t="shared" si="7"/>
        <v>0</v>
      </c>
    </row>
    <row r="67" spans="1:5" x14ac:dyDescent="0.2">
      <c r="A67" s="295" t="s">
        <v>993</v>
      </c>
      <c r="B67" s="296" t="s">
        <v>867</v>
      </c>
      <c r="C67" s="297">
        <v>8</v>
      </c>
      <c r="D67" s="299"/>
      <c r="E67" s="297">
        <f t="shared" si="7"/>
        <v>0</v>
      </c>
    </row>
    <row r="68" spans="1:5" x14ac:dyDescent="0.2">
      <c r="A68" s="295" t="s">
        <v>994</v>
      </c>
      <c r="B68" s="296" t="s">
        <v>867</v>
      </c>
      <c r="C68" s="297">
        <v>1</v>
      </c>
      <c r="D68" s="299"/>
      <c r="E68" s="297">
        <f t="shared" si="7"/>
        <v>0</v>
      </c>
    </row>
    <row r="69" spans="1:5" x14ac:dyDescent="0.2">
      <c r="A69" s="295" t="s">
        <v>995</v>
      </c>
      <c r="B69" s="296" t="s">
        <v>867</v>
      </c>
      <c r="C69" s="297">
        <v>1</v>
      </c>
      <c r="D69" s="299"/>
      <c r="E69" s="297">
        <f t="shared" si="7"/>
        <v>0</v>
      </c>
    </row>
    <row r="70" spans="1:5" ht="14.25" x14ac:dyDescent="0.25">
      <c r="A70" s="292" t="s">
        <v>996</v>
      </c>
      <c r="B70" s="293" t="s">
        <v>546</v>
      </c>
      <c r="C70" s="294"/>
      <c r="D70" s="300"/>
      <c r="E70" s="294">
        <f>SUM(E64:E69)</f>
        <v>0</v>
      </c>
    </row>
    <row r="71" spans="1:5" ht="14.25" x14ac:dyDescent="0.25">
      <c r="A71" s="292" t="s">
        <v>997</v>
      </c>
      <c r="B71" s="293" t="s">
        <v>546</v>
      </c>
      <c r="C71" s="294"/>
      <c r="D71" s="300"/>
      <c r="E71" s="294"/>
    </row>
    <row r="72" spans="1:5" x14ac:dyDescent="0.2">
      <c r="A72" s="295" t="s">
        <v>998</v>
      </c>
      <c r="B72" s="296" t="s">
        <v>300</v>
      </c>
      <c r="C72" s="297">
        <v>55</v>
      </c>
      <c r="D72" s="299"/>
      <c r="E72" s="297">
        <f t="shared" ref="E72:E79" si="8">C72*D72</f>
        <v>0</v>
      </c>
    </row>
    <row r="73" spans="1:5" x14ac:dyDescent="0.2">
      <c r="A73" s="295" t="s">
        <v>999</v>
      </c>
      <c r="B73" s="296" t="s">
        <v>867</v>
      </c>
      <c r="C73" s="297">
        <v>40</v>
      </c>
      <c r="D73" s="299"/>
      <c r="E73" s="297">
        <f t="shared" si="8"/>
        <v>0</v>
      </c>
    </row>
    <row r="74" spans="1:5" x14ac:dyDescent="0.2">
      <c r="A74" s="295" t="s">
        <v>1000</v>
      </c>
      <c r="B74" s="296" t="s">
        <v>867</v>
      </c>
      <c r="C74" s="297">
        <v>15</v>
      </c>
      <c r="D74" s="299"/>
      <c r="E74" s="297">
        <f t="shared" si="8"/>
        <v>0</v>
      </c>
    </row>
    <row r="75" spans="1:5" x14ac:dyDescent="0.2">
      <c r="A75" s="295" t="s">
        <v>1001</v>
      </c>
      <c r="B75" s="296" t="s">
        <v>867</v>
      </c>
      <c r="C75" s="297">
        <v>10</v>
      </c>
      <c r="D75" s="299"/>
      <c r="E75" s="297">
        <f t="shared" si="8"/>
        <v>0</v>
      </c>
    </row>
    <row r="76" spans="1:5" x14ac:dyDescent="0.2">
      <c r="A76" s="295" t="s">
        <v>994</v>
      </c>
      <c r="B76" s="296" t="s">
        <v>867</v>
      </c>
      <c r="C76" s="297">
        <v>2</v>
      </c>
      <c r="D76" s="299"/>
      <c r="E76" s="297">
        <f t="shared" si="8"/>
        <v>0</v>
      </c>
    </row>
    <row r="77" spans="1:5" x14ac:dyDescent="0.2">
      <c r="A77" s="295" t="s">
        <v>1002</v>
      </c>
      <c r="B77" s="296" t="s">
        <v>867</v>
      </c>
      <c r="C77" s="297">
        <v>2</v>
      </c>
      <c r="D77" s="299"/>
      <c r="E77" s="297">
        <f t="shared" si="8"/>
        <v>0</v>
      </c>
    </row>
    <row r="78" spans="1:5" x14ac:dyDescent="0.2">
      <c r="A78" s="295" t="s">
        <v>1003</v>
      </c>
      <c r="B78" s="296" t="s">
        <v>867</v>
      </c>
      <c r="C78" s="297">
        <v>4</v>
      </c>
      <c r="D78" s="299"/>
      <c r="E78" s="297">
        <f t="shared" si="8"/>
        <v>0</v>
      </c>
    </row>
    <row r="79" spans="1:5" ht="24" x14ac:dyDescent="0.2">
      <c r="A79" s="295" t="s">
        <v>1004</v>
      </c>
      <c r="B79" s="296" t="s">
        <v>867</v>
      </c>
      <c r="C79" s="297">
        <v>1</v>
      </c>
      <c r="D79" s="299"/>
      <c r="E79" s="297">
        <f t="shared" si="8"/>
        <v>0</v>
      </c>
    </row>
    <row r="80" spans="1:5" ht="14.25" x14ac:dyDescent="0.25">
      <c r="A80" s="292" t="s">
        <v>1005</v>
      </c>
      <c r="B80" s="293" t="s">
        <v>546</v>
      </c>
      <c r="C80" s="294"/>
      <c r="D80" s="300"/>
      <c r="E80" s="294">
        <f>SUM(E72:E79)</f>
        <v>0</v>
      </c>
    </row>
    <row r="81" spans="1:5" ht="14.25" x14ac:dyDescent="0.25">
      <c r="A81" s="292" t="s">
        <v>1006</v>
      </c>
      <c r="B81" s="293" t="s">
        <v>546</v>
      </c>
      <c r="C81" s="294"/>
      <c r="D81" s="300"/>
      <c r="E81" s="294"/>
    </row>
    <row r="82" spans="1:5" x14ac:dyDescent="0.2">
      <c r="A82" s="295" t="s">
        <v>1007</v>
      </c>
      <c r="B82" s="296" t="s">
        <v>330</v>
      </c>
      <c r="C82" s="297">
        <v>0.04</v>
      </c>
      <c r="D82" s="299"/>
      <c r="E82" s="297">
        <f t="shared" ref="E82:E89" si="9">C82*D82</f>
        <v>0</v>
      </c>
    </row>
    <row r="83" spans="1:5" x14ac:dyDescent="0.2">
      <c r="A83" s="295" t="s">
        <v>1008</v>
      </c>
      <c r="B83" s="296" t="s">
        <v>300</v>
      </c>
      <c r="C83" s="297">
        <v>30</v>
      </c>
      <c r="D83" s="299"/>
      <c r="E83" s="297">
        <f t="shared" si="9"/>
        <v>0</v>
      </c>
    </row>
    <row r="84" spans="1:5" x14ac:dyDescent="0.2">
      <c r="A84" s="295" t="s">
        <v>1009</v>
      </c>
      <c r="B84" s="296" t="s">
        <v>300</v>
      </c>
      <c r="C84" s="297">
        <v>10</v>
      </c>
      <c r="D84" s="299"/>
      <c r="E84" s="297">
        <f t="shared" si="9"/>
        <v>0</v>
      </c>
    </row>
    <row r="85" spans="1:5" x14ac:dyDescent="0.2">
      <c r="A85" s="295" t="s">
        <v>1010</v>
      </c>
      <c r="B85" s="296" t="s">
        <v>300</v>
      </c>
      <c r="C85" s="297">
        <v>80</v>
      </c>
      <c r="D85" s="299"/>
      <c r="E85" s="297">
        <f t="shared" si="9"/>
        <v>0</v>
      </c>
    </row>
    <row r="86" spans="1:5" x14ac:dyDescent="0.2">
      <c r="A86" s="295" t="s">
        <v>1011</v>
      </c>
      <c r="B86" s="296" t="s">
        <v>300</v>
      </c>
      <c r="C86" s="297">
        <v>40</v>
      </c>
      <c r="D86" s="299"/>
      <c r="E86" s="297">
        <f t="shared" si="9"/>
        <v>0</v>
      </c>
    </row>
    <row r="87" spans="1:5" x14ac:dyDescent="0.2">
      <c r="A87" s="295" t="s">
        <v>1012</v>
      </c>
      <c r="B87" s="296" t="s">
        <v>300</v>
      </c>
      <c r="C87" s="297">
        <v>30</v>
      </c>
      <c r="D87" s="299"/>
      <c r="E87" s="297">
        <f t="shared" si="9"/>
        <v>0</v>
      </c>
    </row>
    <row r="88" spans="1:5" x14ac:dyDescent="0.2">
      <c r="A88" s="295" t="s">
        <v>1013</v>
      </c>
      <c r="B88" s="296" t="s">
        <v>300</v>
      </c>
      <c r="C88" s="297">
        <v>10</v>
      </c>
      <c r="D88" s="299"/>
      <c r="E88" s="297">
        <f t="shared" si="9"/>
        <v>0</v>
      </c>
    </row>
    <row r="89" spans="1:5" x14ac:dyDescent="0.2">
      <c r="A89" s="295" t="s">
        <v>1014</v>
      </c>
      <c r="B89" s="296" t="s">
        <v>191</v>
      </c>
      <c r="C89" s="297">
        <v>40</v>
      </c>
      <c r="D89" s="299"/>
      <c r="E89" s="297">
        <f t="shared" si="9"/>
        <v>0</v>
      </c>
    </row>
    <row r="90" spans="1:5" x14ac:dyDescent="0.2">
      <c r="A90" s="295" t="s">
        <v>1015</v>
      </c>
      <c r="B90" s="296" t="s">
        <v>546</v>
      </c>
      <c r="C90" s="297"/>
      <c r="D90" s="299"/>
      <c r="E90" s="297"/>
    </row>
    <row r="91" spans="1:5" ht="14.25" x14ac:dyDescent="0.25">
      <c r="A91" s="292" t="s">
        <v>1016</v>
      </c>
      <c r="B91" s="293" t="s">
        <v>546</v>
      </c>
      <c r="C91" s="294"/>
      <c r="D91" s="300"/>
      <c r="E91" s="294">
        <f>SUM(E82:E90)</f>
        <v>0</v>
      </c>
    </row>
    <row r="92" spans="1:5" ht="14.25" x14ac:dyDescent="0.25">
      <c r="A92" s="292" t="s">
        <v>872</v>
      </c>
      <c r="B92" s="293" t="s">
        <v>546</v>
      </c>
      <c r="C92" s="294"/>
      <c r="D92" s="300"/>
      <c r="E92" s="294"/>
    </row>
    <row r="93" spans="1:5" x14ac:dyDescent="0.2">
      <c r="A93" s="295" t="s">
        <v>1017</v>
      </c>
      <c r="B93" s="296" t="s">
        <v>867</v>
      </c>
      <c r="C93" s="297">
        <v>1</v>
      </c>
      <c r="D93" s="299"/>
      <c r="E93" s="297">
        <f t="shared" ref="E93:E98" si="10">C93*D93</f>
        <v>0</v>
      </c>
    </row>
    <row r="94" spans="1:5" x14ac:dyDescent="0.2">
      <c r="A94" s="295" t="s">
        <v>1018</v>
      </c>
      <c r="B94" s="296" t="s">
        <v>1019</v>
      </c>
      <c r="C94" s="297">
        <v>4</v>
      </c>
      <c r="D94" s="299"/>
      <c r="E94" s="297">
        <f t="shared" si="10"/>
        <v>0</v>
      </c>
    </row>
    <row r="95" spans="1:5" x14ac:dyDescent="0.2">
      <c r="A95" s="295" t="s">
        <v>1020</v>
      </c>
      <c r="B95" s="296" t="s">
        <v>867</v>
      </c>
      <c r="C95" s="297">
        <v>1</v>
      </c>
      <c r="D95" s="299"/>
      <c r="E95" s="297">
        <f t="shared" si="10"/>
        <v>0</v>
      </c>
    </row>
    <row r="96" spans="1:5" x14ac:dyDescent="0.2">
      <c r="A96" s="295" t="s">
        <v>876</v>
      </c>
      <c r="B96" s="296" t="s">
        <v>867</v>
      </c>
      <c r="C96" s="297">
        <v>1</v>
      </c>
      <c r="D96" s="299"/>
      <c r="E96" s="297">
        <f t="shared" si="10"/>
        <v>0</v>
      </c>
    </row>
    <row r="97" spans="1:5" x14ac:dyDescent="0.2">
      <c r="A97" s="295" t="s">
        <v>1021</v>
      </c>
      <c r="B97" s="296" t="s">
        <v>867</v>
      </c>
      <c r="C97" s="297">
        <v>1</v>
      </c>
      <c r="D97" s="299"/>
      <c r="E97" s="297">
        <f t="shared" si="10"/>
        <v>0</v>
      </c>
    </row>
    <row r="98" spans="1:5" x14ac:dyDescent="0.2">
      <c r="A98" s="295" t="s">
        <v>1022</v>
      </c>
      <c r="B98" s="296" t="s">
        <v>867</v>
      </c>
      <c r="C98" s="297">
        <v>1</v>
      </c>
      <c r="D98" s="299"/>
      <c r="E98" s="297">
        <f t="shared" si="10"/>
        <v>0</v>
      </c>
    </row>
    <row r="99" spans="1:5" ht="14.25" x14ac:dyDescent="0.25">
      <c r="A99" s="292" t="s">
        <v>1023</v>
      </c>
      <c r="B99" s="293" t="s">
        <v>546</v>
      </c>
      <c r="C99" s="294"/>
      <c r="D99" s="294"/>
      <c r="E99" s="294">
        <f>SUM(E93:E98)</f>
        <v>0</v>
      </c>
    </row>
    <row r="100" spans="1:5" ht="16.5" x14ac:dyDescent="0.3">
      <c r="A100" s="289" t="s">
        <v>1024</v>
      </c>
      <c r="B100" s="290" t="s">
        <v>546</v>
      </c>
      <c r="C100" s="291"/>
      <c r="D100" s="291"/>
      <c r="E100" s="291">
        <f>E7+E17+E27+E42+E54+E59+E62+E70+E80+E91+E99</f>
        <v>0</v>
      </c>
    </row>
    <row r="101" spans="1:5" ht="36" x14ac:dyDescent="0.2">
      <c r="A101" s="295" t="s">
        <v>1025</v>
      </c>
      <c r="B101" s="296" t="s">
        <v>546</v>
      </c>
      <c r="C101" s="297"/>
      <c r="D101" s="297"/>
      <c r="E101" s="297"/>
    </row>
    <row r="102" spans="1:5" ht="36" x14ac:dyDescent="0.2">
      <c r="A102" s="295" t="s">
        <v>1026</v>
      </c>
      <c r="B102" s="296" t="s">
        <v>546</v>
      </c>
      <c r="C102" s="297"/>
      <c r="D102" s="297"/>
      <c r="E102" s="297"/>
    </row>
    <row r="103" spans="1:5" ht="48" x14ac:dyDescent="0.2">
      <c r="A103" s="295" t="s">
        <v>1027</v>
      </c>
      <c r="B103" s="296" t="s">
        <v>546</v>
      </c>
      <c r="C103" s="297"/>
      <c r="D103" s="297"/>
      <c r="E103" s="297"/>
    </row>
  </sheetData>
  <sheetProtection algorithmName="SHA-512" hashValue="zj1Z+VqYQHjYjZ38RM/1fuNlja2Zpmx9ff97acSsNPvCLmamyRDAS6jV/d9mo8UpVEFzxR9R47idVmSFmhPLYQ==" saltValue="KkD0pAIRRjpIFGX7nF7LMg==" spinCount="100000" sheet="1" objects="1" scenarios="1"/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Pokyny pro vyplnění</vt:lpstr>
      <vt:lpstr>Stavba</vt:lpstr>
      <vt:lpstr>VzorPolozky</vt:lpstr>
      <vt:lpstr>SO 01 1_2022 Pol</vt:lpstr>
      <vt:lpstr>ZTI</vt:lpstr>
      <vt:lpstr>Elektro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1_2022 Pol'!Názvy_tisku</vt:lpstr>
      <vt:lpstr>oadresa</vt:lpstr>
      <vt:lpstr>Stavba!Objednatel</vt:lpstr>
      <vt:lpstr>Stavba!Objekt</vt:lpstr>
      <vt:lpstr>'SO 01 1_2022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Jiří Veselka - Městská sportovní Turnov, s.r.o.</cp:lastModifiedBy>
  <cp:lastPrinted>2019-03-19T12:27:02Z</cp:lastPrinted>
  <dcterms:created xsi:type="dcterms:W3CDTF">2009-04-08T07:15:50Z</dcterms:created>
  <dcterms:modified xsi:type="dcterms:W3CDTF">2022-06-29T17:42:19Z</dcterms:modified>
</cp:coreProperties>
</file>