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776" activeTab="1"/>
  </bookViews>
  <sheets>
    <sheet name="Rekapitulace stavby" sheetId="1" r:id="rId1"/>
    <sheet name="19-10 - ÚPRAVA PROSTRANST..." sheetId="2" r:id="rId2"/>
  </sheets>
  <definedNames>
    <definedName name="_xlnm._FilterDatabase" localSheetId="1" hidden="1">'19-10 - ÚPRAVA PROSTRANST...'!$C$96:$K$245</definedName>
    <definedName name="_xlnm.Print_Area" localSheetId="1">'19-10 - ÚPRAVA PROSTRANST...'!$C$4:$J$39,'19-10 - ÚPRAVA PROSTRANST...'!$C$45:$J$80,'19-10 - ÚPRAVA PROSTRANST...'!$C$86:$K$245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'19-10 - ÚPRAVA PROSTRANST...'!$96:$96</definedName>
  </definedNames>
  <calcPr calcId="152511"/>
</workbook>
</file>

<file path=xl/sharedStrings.xml><?xml version="1.0" encoding="utf-8"?>
<sst xmlns="http://schemas.openxmlformats.org/spreadsheetml/2006/main" count="2005" uniqueCount="468">
  <si>
    <t>Export Komplet</t>
  </si>
  <si>
    <t/>
  </si>
  <si>
    <t>2.0</t>
  </si>
  <si>
    <t>ZAMOK</t>
  </si>
  <si>
    <t>False</t>
  </si>
  <si>
    <t>{0e384168-5fd9-4893-9db3-5c9408d395c3}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</si>
  <si>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</si>
  <si>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</si>
  <si>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</si>
  <si>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</si>
  <si>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</si>
  <si>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</si>
  <si>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</si>
  <si>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</si>
  <si>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</si>
  <si>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</si>
  <si>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</si>
  <si>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PROSTRANSTVÍ PŘED BD čp.520 ŽIŽKOVA UL.- změna</t>
  </si>
  <si>
    <t>KSO:</t>
  </si>
  <si>
    <t>CC-CZ:</t>
  </si>
  <si>
    <t>Místo:</t>
  </si>
  <si>
    <t>TURNOV</t>
  </si>
  <si>
    <t>Datum:</t>
  </si>
  <si>
    <t>11. 2. 2019</t>
  </si>
  <si>
    <t>Zadavatel:</t>
  </si>
  <si>
    <t>IČ:</t>
  </si>
  <si>
    <t>MĚSTO TURNOV, ANTONÍNA DVOŘÁKA 335, TURNOV</t>
  </si>
  <si>
    <t>DIČ:</t>
  </si>
  <si>
    <t>Uchazeč:</t>
  </si>
  <si>
    <t>Vyplň údaj</t>
  </si>
  <si>
    <t>Projektant:</t>
  </si>
  <si>
    <t>ING.PAVEL MAREK projekční ateliér TURNOV</t>
  </si>
  <si>
    <t>True</t>
  </si>
  <si>
    <t>Zpracovatel:</t>
  </si>
  <si>
    <t>JANA 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</si>
  <si>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</si>
  <si>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</si>
  <si>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</si>
  <si>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</si>
  <si>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</si>
  <si>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</si>
  <si>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</si>
  <si>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</si>
  <si>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</si>
  <si>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</si>
  <si>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</si>
  <si>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</si>
  <si>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</si>
  <si>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</si>
  <si>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</si>
  <si>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</si>
  <si>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</si>
  <si>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</si>
  <si>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</si>
  <si>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</si>
  <si>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</si>
  <si>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</si>
  <si>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</si>
  <si>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</si>
  <si>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</si>
  <si>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</si>
  <si>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</si>
  <si>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</si>
  <si>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</si>
  <si>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</si>
  <si>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</si>
  <si>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</si>
  <si>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</si>
  <si>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</si>
  <si>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</si>
  <si>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</si>
  <si>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</si>
  <si>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</si>
  <si>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</si>
  <si>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</si>
  <si>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</si>
  <si>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</si>
  <si>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</si>
  <si>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</si>
  <si>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</si>
  <si>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</si>
  <si>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</si>
  <si>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</si>
  <si>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</si>
  <si>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</si>
  <si>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</si>
  <si>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</si>
  <si>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</si>
  <si>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</si>
  <si>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</si>
  <si>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</si>
  <si>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</si>
  <si>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96 - Bourání konstrukcí</t>
  </si>
  <si>
    <t xml:space="preserve">    99 - Přesun hmot 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</si>
  <si>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</si>
  <si>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</si>
  <si>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</si>
  <si>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</si>
  <si>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</si>
  <si>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</si>
  <si>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</si>
  <si>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</si>
  <si>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</si>
  <si>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</si>
  <si>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</si>
  <si>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</si>
  <si>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</si>
  <si>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</si>
  <si>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</si>
  <si>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</si>
  <si>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</si>
  <si>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</si>
  <si>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</si>
  <si>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</si>
  <si>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</si>
  <si>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</si>
  <si>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</si>
  <si>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</si>
  <si>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</si>
  <si>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</si>
  <si>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</si>
  <si>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</si>
  <si>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</si>
  <si>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</si>
  <si>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</si>
  <si>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</si>
  <si>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</si>
  <si>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do 300 mm</t>
  </si>
  <si>
    <t>kus</t>
  </si>
  <si>
    <t>CS ÚRS 2019 01</t>
  </si>
  <si>
    <t>4</t>
  </si>
  <si>
    <t>-1456180081</t>
  </si>
  <si>
    <t>112101102</t>
  </si>
  <si>
    <t>Odstranění stromů listnatých průměru kmene do 500 mm</t>
  </si>
  <si>
    <t>409507483</t>
  </si>
  <si>
    <t>3</t>
  </si>
  <si>
    <t>112101122</t>
  </si>
  <si>
    <t>Odstranění stromů jehličnatých průměru kmene do 500 mm</t>
  </si>
  <si>
    <t>-1679298246</t>
  </si>
  <si>
    <t>112201101</t>
  </si>
  <si>
    <t>Odstranění pařezů D do 300 mm</t>
  </si>
  <si>
    <t>-1043919189</t>
  </si>
  <si>
    <t>5</t>
  </si>
  <si>
    <t>112201102</t>
  </si>
  <si>
    <t>Odstranění pařezů D do 500 mm</t>
  </si>
  <si>
    <t>1689609289</t>
  </si>
  <si>
    <t>6</t>
  </si>
  <si>
    <t>121112112</t>
  </si>
  <si>
    <t>Sejmutí ornice tl vrstvy přes 150 mm ručně s vodorovným přemístěním do 50 m</t>
  </si>
  <si>
    <t>m3</t>
  </si>
  <si>
    <t>-893851256</t>
  </si>
  <si>
    <t>VV</t>
  </si>
  <si>
    <t xml:space="preserve">  (237,60+115,20)*0,20</t>
  </si>
  <si>
    <t>7</t>
  </si>
  <si>
    <t>122201101</t>
  </si>
  <si>
    <t>Odkopávky a prokopávky nezapažené v hornině tř. 3 objem do 100 m3</t>
  </si>
  <si>
    <t>-1214282609</t>
  </si>
  <si>
    <t>"chodník pro pěší"      99,60</t>
  </si>
  <si>
    <t>8</t>
  </si>
  <si>
    <t>131201102</t>
  </si>
  <si>
    <t>Hloubení jam nezapažených v hornině tř. 3 objemu do 1000 m3</t>
  </si>
  <si>
    <t>1745021319</t>
  </si>
  <si>
    <t>"pro zpevněné plochy</t>
  </si>
  <si>
    <t xml:space="preserve">  (189,70+541,20)*0,20</t>
  </si>
  <si>
    <t xml:space="preserve">  129,50*0,10</t>
  </si>
  <si>
    <t>Součet</t>
  </si>
  <si>
    <t>9</t>
  </si>
  <si>
    <t>162301401</t>
  </si>
  <si>
    <t>Vodorovné přemístění větví stromů listnatých do 5 km D kmene do 300 mm</t>
  </si>
  <si>
    <t>1871117566</t>
  </si>
  <si>
    <t>10</t>
  </si>
  <si>
    <t>162301402</t>
  </si>
  <si>
    <t>Vodorovné přemístění větví stromů listnatých do 5 km D kmene do 500 mm</t>
  </si>
  <si>
    <t>-963994156</t>
  </si>
  <si>
    <t>11</t>
  </si>
  <si>
    <t>162301406</t>
  </si>
  <si>
    <t>Vodorovné přemístění větví stromů jehličnatých do 5 km D kmene do 500 mm</t>
  </si>
  <si>
    <t>-1173654094</t>
  </si>
  <si>
    <t>12</t>
  </si>
  <si>
    <t>162301411</t>
  </si>
  <si>
    <t>Vodorovné přemístění kmenů stromů listnatých do 5 km D kmene do 300 mm</t>
  </si>
  <si>
    <t>488467419</t>
  </si>
  <si>
    <t>13</t>
  </si>
  <si>
    <t>162301412</t>
  </si>
  <si>
    <t>Vodorovné přemístění kmenů stromů listnatých do 5 km D kmene do 500 mm</t>
  </si>
  <si>
    <t>1358706276</t>
  </si>
  <si>
    <t>14</t>
  </si>
  <si>
    <t>162301416</t>
  </si>
  <si>
    <t>Vodorovné přemístění kmenů stromů jehličnatých do 5 km D kmene do 500 mm</t>
  </si>
  <si>
    <t>1603857287</t>
  </si>
  <si>
    <t>162301421</t>
  </si>
  <si>
    <t>Vodorovné přemístění pařezů do 5 km D do 300 mm</t>
  </si>
  <si>
    <t>704918856</t>
  </si>
  <si>
    <t>16</t>
  </si>
  <si>
    <t>162301422</t>
  </si>
  <si>
    <t>Vodorovné přemístění pařezů do 5 km D do 500 mm</t>
  </si>
  <si>
    <t>-302900852</t>
  </si>
  <si>
    <t>17</t>
  </si>
  <si>
    <t>162601102</t>
  </si>
  <si>
    <t>Vodorovné přemístění do 5000 m výkopku z horniny tř. 1 až 4</t>
  </si>
  <si>
    <t>-759611326</t>
  </si>
  <si>
    <t>"dovoz ornice pro ozelenění</t>
  </si>
  <si>
    <t xml:space="preserve">  83,50-70,56</t>
  </si>
  <si>
    <t>"zemina z výkopů na skládku</t>
  </si>
  <si>
    <t xml:space="preserve">  99,60+159,13</t>
  </si>
  <si>
    <t>18</t>
  </si>
  <si>
    <t>167101101</t>
  </si>
  <si>
    <t>Nakládání výkopku z hornin tř. 1 až 4 do 100 m3</t>
  </si>
  <si>
    <t>1385120798</t>
  </si>
  <si>
    <t>"chybějící ornice</t>
  </si>
  <si>
    <t xml:space="preserve">  (249,00+307,60)*0,15-70,56</t>
  </si>
  <si>
    <t>19</t>
  </si>
  <si>
    <t>M</t>
  </si>
  <si>
    <t>10364101</t>
  </si>
  <si>
    <t>zemina pro terénní úpravy -  ornice</t>
  </si>
  <si>
    <t>t</t>
  </si>
  <si>
    <t>2122504254</t>
  </si>
  <si>
    <t xml:space="preserve">  12,93*1,50</t>
  </si>
  <si>
    <t>20</t>
  </si>
  <si>
    <t>171201211</t>
  </si>
  <si>
    <t>Poplatek za uložení stavebního odpadu - zeminy a kameniva na skládce</t>
  </si>
  <si>
    <t>-1646489508</t>
  </si>
  <si>
    <t>"zemina z výkopů</t>
  </si>
  <si>
    <t xml:space="preserve">  (99,60+159,13)*1,75</t>
  </si>
  <si>
    <t>181301102</t>
  </si>
  <si>
    <t>Rozprostření ornice tl vrstvy do 150 mm pl do 500 m2 v rovině nebo ve svahu do 1:5</t>
  </si>
  <si>
    <t>m2</t>
  </si>
  <si>
    <t>-874200894</t>
  </si>
  <si>
    <t>22</t>
  </si>
  <si>
    <t>182301122</t>
  </si>
  <si>
    <t>Rozprostření ornice pl do 500 m2 ve svahu přes 1:5 tl vrstvy do 150 mm</t>
  </si>
  <si>
    <t>1671413425</t>
  </si>
  <si>
    <t>23</t>
  </si>
  <si>
    <t>182101101</t>
  </si>
  <si>
    <t>Svahování v zářezech v hornině tř. 1 až 4</t>
  </si>
  <si>
    <t>954354113</t>
  </si>
  <si>
    <t>24</t>
  </si>
  <si>
    <t>181411131</t>
  </si>
  <si>
    <t>Založení parkového trávníku výsevem plochy do 1000 m2 v rovině a ve svahu do 1:5</t>
  </si>
  <si>
    <t>-1937196454</t>
  </si>
  <si>
    <t>25</t>
  </si>
  <si>
    <t>181411132</t>
  </si>
  <si>
    <t>Založení parkového trávníku výsevem plochy do 1000 m2 ve svahu do 1:2</t>
  </si>
  <si>
    <t>-873884405</t>
  </si>
  <si>
    <t>26</t>
  </si>
  <si>
    <t>00572410</t>
  </si>
  <si>
    <t>osivo směs travní parková</t>
  </si>
  <si>
    <t>kg</t>
  </si>
  <si>
    <t>1824732068</t>
  </si>
  <si>
    <t xml:space="preserve">  (249,00+307,60)*0,025*1,03</t>
  </si>
  <si>
    <t>27</t>
  </si>
  <si>
    <t>185803211</t>
  </si>
  <si>
    <t>Uválcování trávníku v rovině a svahu do 1:5</t>
  </si>
  <si>
    <t>-2019351418</t>
  </si>
  <si>
    <t>28</t>
  </si>
  <si>
    <t>185804312</t>
  </si>
  <si>
    <t>Zalití rostlin vodou plocha přes 20 m2</t>
  </si>
  <si>
    <t>2070120502</t>
  </si>
  <si>
    <t xml:space="preserve">  (249,00+307,60)*0,001</t>
  </si>
  <si>
    <t>29</t>
  </si>
  <si>
    <t>183102221</t>
  </si>
  <si>
    <t>Jamky pro výsadbu s výměnou 50 % půdy zeminy tř 1 až 4 objem do 1 m3 ve svahu do 1:2</t>
  </si>
  <si>
    <t>2041733137</t>
  </si>
  <si>
    <t>30</t>
  </si>
  <si>
    <t>184102124</t>
  </si>
  <si>
    <t>Výsadba dřeviny s balem D do 0,5 m do jamky se zalitím ve svahu do 1:2</t>
  </si>
  <si>
    <t>1353131395</t>
  </si>
  <si>
    <t>31</t>
  </si>
  <si>
    <t>02650515</t>
  </si>
  <si>
    <t>lípa malolistá (Tilia cordata) 150-180 cm (bal)</t>
  </si>
  <si>
    <t>398930026</t>
  </si>
  <si>
    <t>32</t>
  </si>
  <si>
    <t>184215132</t>
  </si>
  <si>
    <t>Ukotvení kmene dřevin třemi kůly D do 0,1 m délky do 2 m</t>
  </si>
  <si>
    <t>-417123642</t>
  </si>
  <si>
    <t>33</t>
  </si>
  <si>
    <t>60591253</t>
  </si>
  <si>
    <t>kůl vyvazovací dřevěný impregnovaný D 8cm dl 2m</t>
  </si>
  <si>
    <t>-1128100476</t>
  </si>
  <si>
    <t>34</t>
  </si>
  <si>
    <t>183102314</t>
  </si>
  <si>
    <t>Jamky pro výsadbu s výměnou 100 % půdy zeminy tř 1 až 4 objem do 0,125 m3 ve svahu do 1:2</t>
  </si>
  <si>
    <t>65060490</t>
  </si>
  <si>
    <t>35</t>
  </si>
  <si>
    <t>183101315</t>
  </si>
  <si>
    <t>Jamky pro výsadbu s výměnou 100 % půdy zeminy tř 1 až 4 objem do 0,4 m3 v rovině a svahu do 1:5</t>
  </si>
  <si>
    <t>2027437840</t>
  </si>
  <si>
    <t>36</t>
  </si>
  <si>
    <t>184102125</t>
  </si>
  <si>
    <t>Výsadba dřeviny s balem D do 0,6 m do jamky se zalitím ve svahu do 1:2</t>
  </si>
  <si>
    <t>575952376</t>
  </si>
  <si>
    <t>37</t>
  </si>
  <si>
    <t>184102116</t>
  </si>
  <si>
    <t>Výsadba dřeviny s balem D do 0,8 m do jamky se zalitím v rovině a svahu do 1:5</t>
  </si>
  <si>
    <t>1752351449</t>
  </si>
  <si>
    <t>38</t>
  </si>
  <si>
    <t>02652430</t>
  </si>
  <si>
    <t>rhododendron - pěnišník v.50 cm v kontejneru</t>
  </si>
  <si>
    <t>1398980777</t>
  </si>
  <si>
    <t>39</t>
  </si>
  <si>
    <t>02652435</t>
  </si>
  <si>
    <t>rhododendron - pěnišník v.100 cm v kontejneru</t>
  </si>
  <si>
    <t>1969273932</t>
  </si>
  <si>
    <t>Svislé a kompletní konstrukce</t>
  </si>
  <si>
    <t>40</t>
  </si>
  <si>
    <t>339921132</t>
  </si>
  <si>
    <t>Osazování betonových palisád do betonového základu v řadě výšky prvku přes 0,5 do 1 m</t>
  </si>
  <si>
    <t>m</t>
  </si>
  <si>
    <t>-1854330158</t>
  </si>
  <si>
    <t xml:space="preserve">  3,50+3,00</t>
  </si>
  <si>
    <t>41</t>
  </si>
  <si>
    <t>59228410</t>
  </si>
  <si>
    <t>palisáda betonová vzhled dobové dlažební kameny přírodní 160x160x1000mm</t>
  </si>
  <si>
    <t>-2014108530</t>
  </si>
  <si>
    <t>41*1,05 'Přepočtené koeficientem množství</t>
  </si>
  <si>
    <t>Komunikace pozemní</t>
  </si>
  <si>
    <t>42</t>
  </si>
  <si>
    <t>564750111</t>
  </si>
  <si>
    <t>Podklad z kameniva hrubého drceného vel. 16-32 mm tl 150 mm</t>
  </si>
  <si>
    <t>1975601000</t>
  </si>
  <si>
    <t>"skladba P1 - pochůzná dlažba</t>
  </si>
  <si>
    <t xml:space="preserve">  32,10+2,80+30,20+32,00+2,40+30,00</t>
  </si>
  <si>
    <t>"skladba P2 - zpevněné plochy (Hydrostar)</t>
  </si>
  <si>
    <t xml:space="preserve">  76,70+113,00</t>
  </si>
  <si>
    <t>"skladba P3 - zpevněné plochy (Hydroset)</t>
  </si>
  <si>
    <t xml:space="preserve">  541,20</t>
  </si>
  <si>
    <t>"doplnění chodníku v místě bývalého sjezdu</t>
  </si>
  <si>
    <t xml:space="preserve">  8,30</t>
  </si>
  <si>
    <t>"nový sjezd"       20,00</t>
  </si>
  <si>
    <t>43</t>
  </si>
  <si>
    <t>564761111</t>
  </si>
  <si>
    <t>Podklad z kameniva hrubého drceného vel. 32-63 mm tl 200 mm</t>
  </si>
  <si>
    <t>-1355139082</t>
  </si>
  <si>
    <t>44</t>
  </si>
  <si>
    <t>596211112</t>
  </si>
  <si>
    <t>Kladení zámkové dlažby komunikací pro pěší tl 60 mm skupiny A pl do 300 m2 s ložem z kameniva tl.do 40 mm</t>
  </si>
  <si>
    <t>2049041664</t>
  </si>
  <si>
    <t>45</t>
  </si>
  <si>
    <t>59245202</t>
  </si>
  <si>
    <t>dlažba zámková profilová základní tl.60mm barevná</t>
  </si>
  <si>
    <t>-1495639314</t>
  </si>
  <si>
    <t>157,8*1,02 'Přepočtené koeficientem množství</t>
  </si>
  <si>
    <t>46</t>
  </si>
  <si>
    <t>596211114</t>
  </si>
  <si>
    <t>Příplatek za kombinaci dvou barev u kladení betonových dlažeb komunikací pro pěší tl 60 mm skupiny A</t>
  </si>
  <si>
    <t>-592786173</t>
  </si>
  <si>
    <t>47</t>
  </si>
  <si>
    <t>596412212</t>
  </si>
  <si>
    <t>Kladení dlažby z vegetačních tvárnic pozemních komunikací tl 80 mm do 300 m2 s ložem z kameniva tl.do 50 mm</t>
  </si>
  <si>
    <t>-1664821631</t>
  </si>
  <si>
    <t>"skladba P2 - pojízdné zpevněné plochy</t>
  </si>
  <si>
    <t>48</t>
  </si>
  <si>
    <t>59246016</t>
  </si>
  <si>
    <t>dlažba plošná betonová vegetační 200x200x80mm (např.Hydrostav)</t>
  </si>
  <si>
    <t>-1884191869</t>
  </si>
  <si>
    <t>189,7*1,02 'Přepočtené koeficientem množství</t>
  </si>
  <si>
    <t>49</t>
  </si>
  <si>
    <t>596412213</t>
  </si>
  <si>
    <t>Kladení dlažby z vegetačních tvárnic pozemních komunikací tl 80 mm přes 300 m2 s ložem z kameniva tl.do 50 mm</t>
  </si>
  <si>
    <t>-1747113997</t>
  </si>
  <si>
    <t xml:space="preserve">"skladba P3 - pojízdné zpevněné plochy </t>
  </si>
  <si>
    <t>50</t>
  </si>
  <si>
    <t>592460161</t>
  </si>
  <si>
    <t>dlažba plošná betonová vegetační 200x200x80mm (např.Hydroset)</t>
  </si>
  <si>
    <t>-1667201970</t>
  </si>
  <si>
    <t>541,2*1,01 'Přepočtené koeficientem množství</t>
  </si>
  <si>
    <t>Trubní vedení</t>
  </si>
  <si>
    <t>51</t>
  </si>
  <si>
    <t>899332111</t>
  </si>
  <si>
    <t>Výšková úprava kanalizační šachty snížením poklopu</t>
  </si>
  <si>
    <t>2072403354</t>
  </si>
  <si>
    <t>Ostatní konstrukce a práce, bourání</t>
  </si>
  <si>
    <t>52</t>
  </si>
  <si>
    <t>916231113</t>
  </si>
  <si>
    <t>Osazení chodníkového obrubníku betonového ležatého s boční opěrou do lože z betonu prostého</t>
  </si>
  <si>
    <t>813835237</t>
  </si>
  <si>
    <t xml:space="preserve">  9,00+12,00+6,70</t>
  </si>
  <si>
    <t>53</t>
  </si>
  <si>
    <t>59217017</t>
  </si>
  <si>
    <t>obrubník betonový chodníkový 1000x100x250mm</t>
  </si>
  <si>
    <t>-208367819</t>
  </si>
  <si>
    <t>27,7*1,01 'Přepočtené koeficientem množství</t>
  </si>
  <si>
    <t>54</t>
  </si>
  <si>
    <t>916231213</t>
  </si>
  <si>
    <t>Osazení chodníkového obrubníku betonového stojatého s boční opěrou do lože z betonu prostého</t>
  </si>
  <si>
    <t>741193119</t>
  </si>
  <si>
    <t xml:space="preserve">  115,20+129,50</t>
  </si>
  <si>
    <t>55</t>
  </si>
  <si>
    <t>-1434826108</t>
  </si>
  <si>
    <t>244,7*1,01 'Přepočtené koeficientem množství</t>
  </si>
  <si>
    <t>56</t>
  </si>
  <si>
    <t>919726122</t>
  </si>
  <si>
    <t>Geotextilie pro ochranu, separaci a filtraci netkaná měrná hmotnost do 300 g/m2</t>
  </si>
  <si>
    <t>-1976373540</t>
  </si>
  <si>
    <t xml:space="preserve">  157,80</t>
  </si>
  <si>
    <t>57</t>
  </si>
  <si>
    <t>936104211</t>
  </si>
  <si>
    <t>Montáž odpadkového koše do betonové patky</t>
  </si>
  <si>
    <t>364036970</t>
  </si>
  <si>
    <t>58</t>
  </si>
  <si>
    <t>74910133</t>
  </si>
  <si>
    <t>koš odpadkový litina,ocel  v 1005mm D 470mm obsah 50L</t>
  </si>
  <si>
    <t>465666411</t>
  </si>
  <si>
    <t>59</t>
  </si>
  <si>
    <t>936124112</t>
  </si>
  <si>
    <t>Montáž lavičky stabilní parkové se zabetonováním noh</t>
  </si>
  <si>
    <t>-1710058325</t>
  </si>
  <si>
    <t>60</t>
  </si>
  <si>
    <t>74910106</t>
  </si>
  <si>
    <t>lavička s opěradlem kotvená 1800x625x755mm  konstrukce-litina, sedák-dřevo</t>
  </si>
  <si>
    <t>944634748</t>
  </si>
  <si>
    <t>96</t>
  </si>
  <si>
    <t>Bourání konstrukcí</t>
  </si>
  <si>
    <t>61</t>
  </si>
  <si>
    <t>113106187</t>
  </si>
  <si>
    <t>Rozebrání dlažeb vozovek ze zámkové dlažby s ložem z kameniva strojně pl do 50 m2</t>
  </si>
  <si>
    <t>-721243259</t>
  </si>
  <si>
    <t>"rušený sjezd"    18,80</t>
  </si>
  <si>
    <t>62</t>
  </si>
  <si>
    <t>113106292</t>
  </si>
  <si>
    <t>Rozebrání vozovek ze silničních dílců spáry zalité cementovou maltou strojně pl přes 50 do 200m2</t>
  </si>
  <si>
    <t>1403427707</t>
  </si>
  <si>
    <t>63</t>
  </si>
  <si>
    <t>997013111</t>
  </si>
  <si>
    <t>Vnitrostaveništní doprava suti do 50 m s použitím mechanizace</t>
  </si>
  <si>
    <t>1702086789</t>
  </si>
  <si>
    <t>64</t>
  </si>
  <si>
    <t>997013501</t>
  </si>
  <si>
    <t>Odvoz suti a vybouraných hmot na skládku do 1 km se složením</t>
  </si>
  <si>
    <t>-973322328</t>
  </si>
  <si>
    <t>65</t>
  </si>
  <si>
    <t>997013509</t>
  </si>
  <si>
    <t>Příplatek k odvozu suti a vybouraných hmot na skládku ZKD 1 km přes 1 km</t>
  </si>
  <si>
    <t>908436621</t>
  </si>
  <si>
    <t>71,796*4 'Přepočtené koeficientem množství</t>
  </si>
  <si>
    <t>66</t>
  </si>
  <si>
    <t>997013801</t>
  </si>
  <si>
    <t>Poplatek za uložení na skládce (skládkovné) stavebního odpadu betonového kód odpadu 170 101</t>
  </si>
  <si>
    <t>-1850456912</t>
  </si>
  <si>
    <t>67</t>
  </si>
  <si>
    <t>997013802</t>
  </si>
  <si>
    <t>Poplatek za uložení na skládce (skládkovné) stavebního odpadu železobetonového kód odpadu 170 101</t>
  </si>
  <si>
    <t>333235098</t>
  </si>
  <si>
    <t>99</t>
  </si>
  <si>
    <t xml:space="preserve">Přesun hmot </t>
  </si>
  <si>
    <t>68</t>
  </si>
  <si>
    <t>998223011</t>
  </si>
  <si>
    <t>Přesun hmot pro pozemní komunikace s krytem dlážděným</t>
  </si>
  <si>
    <t>1548833748</t>
  </si>
  <si>
    <t>Práce a dodávky M</t>
  </si>
  <si>
    <t>21-M</t>
  </si>
  <si>
    <t>Elektromontáže</t>
  </si>
  <si>
    <t>69</t>
  </si>
  <si>
    <t>Přenos EL1</t>
  </si>
  <si>
    <t>Elektroinstalace - materiál dle položkového rozpočtu</t>
  </si>
  <si>
    <t>kpl</t>
  </si>
  <si>
    <t>133038925</t>
  </si>
  <si>
    <t>70</t>
  </si>
  <si>
    <t>Přenos EL2</t>
  </si>
  <si>
    <t>Elektroinstalace - montáže dle položkového rozpočtu</t>
  </si>
  <si>
    <t>-1201050489</t>
  </si>
  <si>
    <t>Vedlejší rozpočtové náklady</t>
  </si>
  <si>
    <t>VRN3</t>
  </si>
  <si>
    <t>71</t>
  </si>
  <si>
    <t>030001000</t>
  </si>
  <si>
    <t>%</t>
  </si>
  <si>
    <t>1024</t>
  </si>
  <si>
    <t>314939912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</si>
</sst>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0"/>
      <c r="AQ5" s="20"/>
      <c r="AR5" s="18"/>
      <c r="BE5" s="244" t="s">
        <v>15</v>
      </c>
      <c r="BS5" s="15" t="s">
        <v>6</v>
      </c>
    </row>
    <row r="6" spans="2:7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0"/>
      <c r="AQ6" s="20"/>
      <c r="AR6" s="18"/>
      <c r="BE6" s="245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5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5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5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5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5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5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5"/>
      <c r="BS13" s="15" t="s">
        <v>6</v>
      </c>
    </row>
    <row r="14" spans="2:71" ht="10.2">
      <c r="B14" s="19"/>
      <c r="C14" s="20"/>
      <c r="D14" s="20"/>
      <c r="E14" s="277" t="s">
        <v>29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5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5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5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5"/>
      <c r="BS17" s="15" t="s">
        <v>32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5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5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5"/>
      <c r="BS20" s="15" t="s">
        <v>32</v>
      </c>
    </row>
    <row r="21" spans="2:57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5"/>
    </row>
    <row r="22" spans="2:57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5"/>
    </row>
    <row r="23" spans="2:57" ht="16.5" customHeight="1">
      <c r="B23" s="19"/>
      <c r="C23" s="20"/>
      <c r="D23" s="20"/>
      <c r="E23" s="279" t="s">
        <v>1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0"/>
      <c r="AP23" s="20"/>
      <c r="AQ23" s="20"/>
      <c r="AR23" s="18"/>
      <c r="BE23" s="245"/>
    </row>
    <row r="24" spans="2:57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5"/>
    </row>
    <row r="25" spans="2:57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5"/>
    </row>
    <row r="26" spans="2:57" s="1" customFormat="1" ht="25.95" customHeight="1"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6">
        <f>ROUND(AG54,2)</f>
        <v>0</v>
      </c>
      <c r="AL26" s="247"/>
      <c r="AM26" s="247"/>
      <c r="AN26" s="247"/>
      <c r="AO26" s="247"/>
      <c r="AP26" s="33"/>
      <c r="AQ26" s="33"/>
      <c r="AR26" s="36"/>
      <c r="BE26" s="245"/>
    </row>
    <row r="27" spans="2:57" s="1" customFormat="1" ht="6.9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5"/>
    </row>
    <row r="28" spans="2:57" s="1" customFormat="1" ht="10.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80" t="s">
        <v>37</v>
      </c>
      <c r="M28" s="280"/>
      <c r="N28" s="280"/>
      <c r="O28" s="280"/>
      <c r="P28" s="280"/>
      <c r="Q28" s="33"/>
      <c r="R28" s="33"/>
      <c r="S28" s="33"/>
      <c r="T28" s="33"/>
      <c r="U28" s="33"/>
      <c r="V28" s="33"/>
      <c r="W28" s="280" t="s">
        <v>38</v>
      </c>
      <c r="X28" s="280"/>
      <c r="Y28" s="280"/>
      <c r="Z28" s="280"/>
      <c r="AA28" s="280"/>
      <c r="AB28" s="280"/>
      <c r="AC28" s="280"/>
      <c r="AD28" s="280"/>
      <c r="AE28" s="280"/>
      <c r="AF28" s="33"/>
      <c r="AG28" s="33"/>
      <c r="AH28" s="33"/>
      <c r="AI28" s="33"/>
      <c r="AJ28" s="33"/>
      <c r="AK28" s="280" t="s">
        <v>39</v>
      </c>
      <c r="AL28" s="280"/>
      <c r="AM28" s="280"/>
      <c r="AN28" s="280"/>
      <c r="AO28" s="280"/>
      <c r="AP28" s="33"/>
      <c r="AQ28" s="33"/>
      <c r="AR28" s="36"/>
      <c r="BE28" s="245"/>
    </row>
    <row r="29" spans="2:57" s="2" customFormat="1" ht="14.4" customHeight="1">
      <c r="B29" s="37"/>
      <c r="C29" s="38"/>
      <c r="D29" s="27" t="s">
        <v>40</v>
      </c>
      <c r="E29" s="38"/>
      <c r="F29" s="27" t="s">
        <v>41</v>
      </c>
      <c r="G29" s="38"/>
      <c r="H29" s="38"/>
      <c r="I29" s="38"/>
      <c r="J29" s="38"/>
      <c r="K29" s="38"/>
      <c r="L29" s="281">
        <v>0.21</v>
      </c>
      <c r="M29" s="243"/>
      <c r="N29" s="243"/>
      <c r="O29" s="243"/>
      <c r="P29" s="243"/>
      <c r="Q29" s="38"/>
      <c r="R29" s="38"/>
      <c r="S29" s="38"/>
      <c r="T29" s="38"/>
      <c r="U29" s="38"/>
      <c r="V29" s="38"/>
      <c r="W29" s="242">
        <f>ROUND(AZ54,2)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8"/>
      <c r="AG29" s="38"/>
      <c r="AH29" s="38"/>
      <c r="AI29" s="38"/>
      <c r="AJ29" s="38"/>
      <c r="AK29" s="242">
        <f>ROUND(AV54,2)</f>
        <v>0</v>
      </c>
      <c r="AL29" s="243"/>
      <c r="AM29" s="243"/>
      <c r="AN29" s="243"/>
      <c r="AO29" s="243"/>
      <c r="AP29" s="38"/>
      <c r="AQ29" s="38"/>
      <c r="AR29" s="39"/>
      <c r="BE29" s="245"/>
    </row>
    <row r="30" spans="2:57" s="2" customFormat="1" ht="14.4" customHeight="1">
      <c r="B30" s="37"/>
      <c r="C30" s="38"/>
      <c r="D30" s="38"/>
      <c r="E30" s="38"/>
      <c r="F30" s="27" t="s">
        <v>42</v>
      </c>
      <c r="G30" s="38"/>
      <c r="H30" s="38"/>
      <c r="I30" s="38"/>
      <c r="J30" s="38"/>
      <c r="K30" s="38"/>
      <c r="L30" s="281">
        <v>0.15</v>
      </c>
      <c r="M30" s="243"/>
      <c r="N30" s="243"/>
      <c r="O30" s="243"/>
      <c r="P30" s="243"/>
      <c r="Q30" s="38"/>
      <c r="R30" s="38"/>
      <c r="S30" s="38"/>
      <c r="T30" s="38"/>
      <c r="U30" s="38"/>
      <c r="V30" s="38"/>
      <c r="W30" s="242">
        <f>ROUND(BA54,2)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8"/>
      <c r="AG30" s="38"/>
      <c r="AH30" s="38"/>
      <c r="AI30" s="38"/>
      <c r="AJ30" s="38"/>
      <c r="AK30" s="242">
        <f>ROUND(AW54,2)</f>
        <v>0</v>
      </c>
      <c r="AL30" s="243"/>
      <c r="AM30" s="243"/>
      <c r="AN30" s="243"/>
      <c r="AO30" s="243"/>
      <c r="AP30" s="38"/>
      <c r="AQ30" s="38"/>
      <c r="AR30" s="39"/>
      <c r="BE30" s="245"/>
    </row>
    <row r="31" spans="2:57" s="2" customFormat="1" ht="14.4" customHeight="1" hidden="1">
      <c r="B31" s="37"/>
      <c r="C31" s="38"/>
      <c r="D31" s="38"/>
      <c r="E31" s="38"/>
      <c r="F31" s="27" t="s">
        <v>43</v>
      </c>
      <c r="G31" s="38"/>
      <c r="H31" s="38"/>
      <c r="I31" s="38"/>
      <c r="J31" s="38"/>
      <c r="K31" s="38"/>
      <c r="L31" s="281">
        <v>0.21</v>
      </c>
      <c r="M31" s="243"/>
      <c r="N31" s="243"/>
      <c r="O31" s="243"/>
      <c r="P31" s="243"/>
      <c r="Q31" s="38"/>
      <c r="R31" s="38"/>
      <c r="S31" s="38"/>
      <c r="T31" s="38"/>
      <c r="U31" s="38"/>
      <c r="V31" s="38"/>
      <c r="W31" s="242">
        <f>ROUND(BB54,2)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8"/>
      <c r="AG31" s="38"/>
      <c r="AH31" s="38"/>
      <c r="AI31" s="38"/>
      <c r="AJ31" s="38"/>
      <c r="AK31" s="242">
        <v>0</v>
      </c>
      <c r="AL31" s="243"/>
      <c r="AM31" s="243"/>
      <c r="AN31" s="243"/>
      <c r="AO31" s="243"/>
      <c r="AP31" s="38"/>
      <c r="AQ31" s="38"/>
      <c r="AR31" s="39"/>
      <c r="BE31" s="245"/>
    </row>
    <row r="32" spans="2:57" s="2" customFormat="1" ht="14.4" customHeight="1" hidden="1">
      <c r="B32" s="37"/>
      <c r="C32" s="38"/>
      <c r="D32" s="38"/>
      <c r="E32" s="38"/>
      <c r="F32" s="27" t="s">
        <v>44</v>
      </c>
      <c r="G32" s="38"/>
      <c r="H32" s="38"/>
      <c r="I32" s="38"/>
      <c r="J32" s="38"/>
      <c r="K32" s="38"/>
      <c r="L32" s="281">
        <v>0.15</v>
      </c>
      <c r="M32" s="243"/>
      <c r="N32" s="243"/>
      <c r="O32" s="243"/>
      <c r="P32" s="243"/>
      <c r="Q32" s="38"/>
      <c r="R32" s="38"/>
      <c r="S32" s="38"/>
      <c r="T32" s="38"/>
      <c r="U32" s="38"/>
      <c r="V32" s="38"/>
      <c r="W32" s="242">
        <f>ROUND(BC54,2)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8"/>
      <c r="AG32" s="38"/>
      <c r="AH32" s="38"/>
      <c r="AI32" s="38"/>
      <c r="AJ32" s="38"/>
      <c r="AK32" s="242">
        <v>0</v>
      </c>
      <c r="AL32" s="243"/>
      <c r="AM32" s="243"/>
      <c r="AN32" s="243"/>
      <c r="AO32" s="243"/>
      <c r="AP32" s="38"/>
      <c r="AQ32" s="38"/>
      <c r="AR32" s="39"/>
      <c r="BE32" s="245"/>
    </row>
    <row r="33" spans="2:57" s="2" customFormat="1" ht="14.4" customHeight="1" hidden="1">
      <c r="B33" s="37"/>
      <c r="C33" s="38"/>
      <c r="D33" s="38"/>
      <c r="E33" s="38"/>
      <c r="F33" s="27" t="s">
        <v>45</v>
      </c>
      <c r="G33" s="38"/>
      <c r="H33" s="38"/>
      <c r="I33" s="38"/>
      <c r="J33" s="38"/>
      <c r="K33" s="38"/>
      <c r="L33" s="281">
        <v>0</v>
      </c>
      <c r="M33" s="243"/>
      <c r="N33" s="243"/>
      <c r="O33" s="243"/>
      <c r="P33" s="243"/>
      <c r="Q33" s="38"/>
      <c r="R33" s="38"/>
      <c r="S33" s="38"/>
      <c r="T33" s="38"/>
      <c r="U33" s="38"/>
      <c r="V33" s="38"/>
      <c r="W33" s="242">
        <f>ROUND(BD54,2)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8"/>
      <c r="AG33" s="38"/>
      <c r="AH33" s="38"/>
      <c r="AI33" s="38"/>
      <c r="AJ33" s="38"/>
      <c r="AK33" s="242">
        <v>0</v>
      </c>
      <c r="AL33" s="243"/>
      <c r="AM33" s="243"/>
      <c r="AN33" s="243"/>
      <c r="AO33" s="243"/>
      <c r="AP33" s="38"/>
      <c r="AQ33" s="38"/>
      <c r="AR33" s="39"/>
      <c r="BE33" s="245"/>
    </row>
    <row r="34" spans="2:57" s="1" customFormat="1" ht="6.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5"/>
    </row>
    <row r="35" spans="2:44" s="1" customFormat="1" ht="25.95" customHeight="1"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48" t="s">
        <v>48</v>
      </c>
      <c r="Y35" s="249"/>
      <c r="Z35" s="249"/>
      <c r="AA35" s="249"/>
      <c r="AB35" s="249"/>
      <c r="AC35" s="42"/>
      <c r="AD35" s="42"/>
      <c r="AE35" s="42"/>
      <c r="AF35" s="42"/>
      <c r="AG35" s="42"/>
      <c r="AH35" s="42"/>
      <c r="AI35" s="42"/>
      <c r="AJ35" s="42"/>
      <c r="AK35" s="250">
        <f>SUM(AK26:AK33)</f>
        <v>0</v>
      </c>
      <c r="AL35" s="249"/>
      <c r="AM35" s="249"/>
      <c r="AN35" s="249"/>
      <c r="AO35" s="251"/>
      <c r="AP35" s="40"/>
      <c r="AQ35" s="40"/>
      <c r="AR35" s="36"/>
    </row>
    <row r="36" spans="2:44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" customHeight="1">
      <c r="B42" s="32"/>
      <c r="C42" s="21" t="s">
        <v>49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19-10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5" t="str">
        <f>K6</f>
        <v>ÚPRAVA PROSTRANSTVÍ PŘED BD čp.520 ŽIŽKOVA UL.- změna</v>
      </c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50"/>
      <c r="AQ45" s="50"/>
      <c r="AR45" s="51"/>
    </row>
    <row r="46" spans="2:44" s="1" customFormat="1" ht="6.9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TURNOV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57" t="str">
        <f>IF(AN8="","",AN8)</f>
        <v>11. 2. 2019</v>
      </c>
      <c r="AN47" s="257"/>
      <c r="AO47" s="33"/>
      <c r="AP47" s="33"/>
      <c r="AQ47" s="33"/>
      <c r="AR47" s="36"/>
    </row>
    <row r="48" spans="2:44" s="1" customFormat="1" ht="6.9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24.9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MĚSTO TURNOV, ANTONÍNA DVOŘÁKA 335, TURNOV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253" t="str">
        <f>IF(E17="","",E17)</f>
        <v>ING.PAVEL MAREK projekční ateliér TURNOV</v>
      </c>
      <c r="AN49" s="254"/>
      <c r="AO49" s="254"/>
      <c r="AP49" s="254"/>
      <c r="AQ49" s="33"/>
      <c r="AR49" s="36"/>
      <c r="AS49" s="258" t="s">
        <v>50</v>
      </c>
      <c r="AT49" s="259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65" customHeight="1"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33</v>
      </c>
      <c r="AJ50" s="33"/>
      <c r="AK50" s="33"/>
      <c r="AL50" s="33"/>
      <c r="AM50" s="253" t="str">
        <f>IF(E20="","",E20)</f>
        <v>JANA VYDROVÁ</v>
      </c>
      <c r="AN50" s="254"/>
      <c r="AO50" s="254"/>
      <c r="AP50" s="254"/>
      <c r="AQ50" s="33"/>
      <c r="AR50" s="36"/>
      <c r="AS50" s="260"/>
      <c r="AT50" s="261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8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62"/>
      <c r="AT51" s="263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64" t="s">
        <v>51</v>
      </c>
      <c r="D52" s="265"/>
      <c r="E52" s="265"/>
      <c r="F52" s="265"/>
      <c r="G52" s="265"/>
      <c r="H52" s="60"/>
      <c r="I52" s="266" t="s">
        <v>52</v>
      </c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7" t="s">
        <v>53</v>
      </c>
      <c r="AH52" s="265"/>
      <c r="AI52" s="265"/>
      <c r="AJ52" s="265"/>
      <c r="AK52" s="265"/>
      <c r="AL52" s="265"/>
      <c r="AM52" s="265"/>
      <c r="AN52" s="266" t="s">
        <v>54</v>
      </c>
      <c r="AO52" s="265"/>
      <c r="AP52" s="268"/>
      <c r="AQ52" s="61" t="s">
        <v>55</v>
      </c>
      <c r="AR52" s="36"/>
      <c r="AS52" s="62" t="s">
        <v>56</v>
      </c>
      <c r="AT52" s="63" t="s">
        <v>57</v>
      </c>
      <c r="AU52" s="63" t="s">
        <v>58</v>
      </c>
      <c r="AV52" s="63" t="s">
        <v>59</v>
      </c>
      <c r="AW52" s="63" t="s">
        <v>60</v>
      </c>
      <c r="AX52" s="63" t="s">
        <v>61</v>
      </c>
      <c r="AY52" s="63" t="s">
        <v>62</v>
      </c>
      <c r="AZ52" s="63" t="s">
        <v>63</v>
      </c>
      <c r="BA52" s="63" t="s">
        <v>64</v>
      </c>
      <c r="BB52" s="63" t="s">
        <v>65</v>
      </c>
      <c r="BC52" s="63" t="s">
        <v>66</v>
      </c>
      <c r="BD52" s="64" t="s">
        <v>67</v>
      </c>
    </row>
    <row r="53" spans="2:56" s="1" customFormat="1" ht="10.8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" customHeight="1">
      <c r="B54" s="68"/>
      <c r="C54" s="69" t="s">
        <v>68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72">
        <f>ROUND(AG55,2)</f>
        <v>0</v>
      </c>
      <c r="AH54" s="272"/>
      <c r="AI54" s="272"/>
      <c r="AJ54" s="272"/>
      <c r="AK54" s="272"/>
      <c r="AL54" s="272"/>
      <c r="AM54" s="272"/>
      <c r="AN54" s="273">
        <f>SUM(AG54,AT54)</f>
        <v>0</v>
      </c>
      <c r="AO54" s="273"/>
      <c r="AP54" s="273"/>
      <c r="AQ54" s="72" t="s">
        <v>1</v>
      </c>
      <c r="AR54" s="73"/>
      <c r="AS54" s="74">
        <f>ROUND(AS55,2)</f>
        <v>0</v>
      </c>
      <c r="AT54" s="75">
        <f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69</v>
      </c>
      <c r="BT54" s="78" t="s">
        <v>70</v>
      </c>
      <c r="BV54" s="78" t="s">
        <v>71</v>
      </c>
      <c r="BW54" s="78" t="s">
        <v>5</v>
      </c>
      <c r="BX54" s="78" t="s">
        <v>72</v>
      </c>
      <c r="CL54" s="78" t="s">
        <v>1</v>
      </c>
    </row>
    <row r="55" spans="1:90" s="5" customFormat="1" ht="27" customHeight="1">
      <c r="A55" s="79" t="s">
        <v>73</v>
      </c>
      <c r="B55" s="80"/>
      <c r="C55" s="81"/>
      <c r="D55" s="271" t="s">
        <v>14</v>
      </c>
      <c r="E55" s="271"/>
      <c r="F55" s="271"/>
      <c r="G55" s="271"/>
      <c r="H55" s="271"/>
      <c r="I55" s="82"/>
      <c r="J55" s="271" t="s">
        <v>17</v>
      </c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69">
        <f>'19-10 - ÚPRAVA PROSTRANST...'!J30</f>
        <v>0</v>
      </c>
      <c r="AH55" s="270"/>
      <c r="AI55" s="270"/>
      <c r="AJ55" s="270"/>
      <c r="AK55" s="270"/>
      <c r="AL55" s="270"/>
      <c r="AM55" s="270"/>
      <c r="AN55" s="269">
        <f>SUM(AG55,AT55)</f>
        <v>0</v>
      </c>
      <c r="AO55" s="270"/>
      <c r="AP55" s="270"/>
      <c r="AQ55" s="83" t="s">
        <v>74</v>
      </c>
      <c r="AR55" s="84"/>
      <c r="AS55" s="85">
        <v>0</v>
      </c>
      <c r="AT55" s="86">
        <f>ROUND(SUM(AV55:AW55),2)</f>
        <v>0</v>
      </c>
      <c r="AU55" s="87">
        <f>'19-10 - ÚPRAVA PROSTRANST...'!P97</f>
        <v>0</v>
      </c>
      <c r="AV55" s="86">
        <f>'19-10 - ÚPRAVA PROSTRANST...'!J33</f>
        <v>0</v>
      </c>
      <c r="AW55" s="86">
        <f>'19-10 - ÚPRAVA PROSTRANST...'!J34</f>
        <v>0</v>
      </c>
      <c r="AX55" s="86">
        <f>'19-10 - ÚPRAVA PROSTRANST...'!J35</f>
        <v>0</v>
      </c>
      <c r="AY55" s="86">
        <f>'19-10 - ÚPRAVA PROSTRANST...'!J36</f>
        <v>0</v>
      </c>
      <c r="AZ55" s="86">
        <f>'19-10 - ÚPRAVA PROSTRANST...'!F33</f>
        <v>0</v>
      </c>
      <c r="BA55" s="86">
        <f>'19-10 - ÚPRAVA PROSTRANST...'!F34</f>
        <v>0</v>
      </c>
      <c r="BB55" s="86">
        <f>'19-10 - ÚPRAVA PROSTRANST...'!F35</f>
        <v>0</v>
      </c>
      <c r="BC55" s="86">
        <f>'19-10 - ÚPRAVA PROSTRANST...'!F36</f>
        <v>0</v>
      </c>
      <c r="BD55" s="88">
        <f>'19-10 - ÚPRAVA PROSTRANST...'!F37</f>
        <v>0</v>
      </c>
      <c r="BT55" s="89" t="s">
        <v>75</v>
      </c>
      <c r="BU55" s="89" t="s">
        <v>76</v>
      </c>
      <c r="BV55" s="89" t="s">
        <v>71</v>
      </c>
      <c r="BW55" s="89" t="s">
        <v>5</v>
      </c>
      <c r="BX55" s="89" t="s">
        <v>72</v>
      </c>
      <c r="CL55" s="89" t="s">
        <v>1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NeuLq6kIqdyRLa2FVmWjcZlJxx/prq3HIl/0VRG6vh76RxPPX7qis9jViVY433CjXdKqfx7YULqfqBxzPNaTgQ==" saltValue="n06WymIasOmkcylYdhyWRRv5PsbGEoO+1gXmoI6QEw4BRhL7J25hZsz0ivBxnGjX2ILYC4IZ38XK9zF0QyQjgA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9-10 - ÚPRAVA PROSTRAN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5</v>
      </c>
    </row>
    <row r="3" spans="2:46" ht="6.9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8"/>
      <c r="AT3" s="15" t="s">
        <v>77</v>
      </c>
    </row>
    <row r="4" spans="2:46" ht="24.9" customHeight="1">
      <c r="B4" s="18"/>
      <c r="D4" s="94" t="s">
        <v>78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s="1" customFormat="1" ht="12" customHeight="1">
      <c r="B6" s="36"/>
      <c r="D6" s="95" t="s">
        <v>16</v>
      </c>
      <c r="I6" s="96"/>
      <c r="L6" s="36"/>
    </row>
    <row r="7" spans="2:12" s="1" customFormat="1" ht="36.9" customHeight="1">
      <c r="B7" s="36"/>
      <c r="E7" s="282" t="s">
        <v>17</v>
      </c>
      <c r="F7" s="283"/>
      <c r="G7" s="283"/>
      <c r="H7" s="283"/>
      <c r="I7" s="96"/>
      <c r="L7" s="36"/>
    </row>
    <row r="8" spans="2:12" s="1" customFormat="1" ht="10.2">
      <c r="B8" s="36"/>
      <c r="I8" s="96"/>
      <c r="L8" s="36"/>
    </row>
    <row r="9" spans="2:12" s="1" customFormat="1" ht="12" customHeight="1">
      <c r="B9" s="36"/>
      <c r="D9" s="95" t="s">
        <v>18</v>
      </c>
      <c r="F9" s="15" t="s">
        <v>1</v>
      </c>
      <c r="I9" s="97" t="s">
        <v>19</v>
      </c>
      <c r="J9" s="15" t="s">
        <v>1</v>
      </c>
      <c r="L9" s="36"/>
    </row>
    <row r="10" spans="2:12" s="1" customFormat="1" ht="12" customHeight="1">
      <c r="B10" s="36"/>
      <c r="D10" s="95" t="s">
        <v>20</v>
      </c>
      <c r="F10" s="15" t="s">
        <v>21</v>
      </c>
      <c r="I10" s="97" t="s">
        <v>22</v>
      </c>
      <c r="J10" s="98" t="str">
        <f>'Rekapitulace stavby'!AN8</f>
        <v>11. 2. 2019</v>
      </c>
      <c r="L10" s="36"/>
    </row>
    <row r="11" spans="2:12" s="1" customFormat="1" ht="10.8" customHeight="1">
      <c r="B11" s="36"/>
      <c r="I11" s="96"/>
      <c r="L11" s="36"/>
    </row>
    <row r="12" spans="2:12" s="1" customFormat="1" ht="12" customHeight="1">
      <c r="B12" s="36"/>
      <c r="D12" s="95" t="s">
        <v>24</v>
      </c>
      <c r="I12" s="97" t="s">
        <v>25</v>
      </c>
      <c r="J12" s="15" t="s">
        <v>1</v>
      </c>
      <c r="L12" s="36"/>
    </row>
    <row r="13" spans="2:12" s="1" customFormat="1" ht="18" customHeight="1">
      <c r="B13" s="36"/>
      <c r="E13" s="15" t="s">
        <v>26</v>
      </c>
      <c r="I13" s="97" t="s">
        <v>27</v>
      </c>
      <c r="J13" s="15" t="s">
        <v>1</v>
      </c>
      <c r="L13" s="36"/>
    </row>
    <row r="14" spans="2:12" s="1" customFormat="1" ht="6.9" customHeight="1">
      <c r="B14" s="36"/>
      <c r="I14" s="96"/>
      <c r="L14" s="36"/>
    </row>
    <row r="15" spans="2:12" s="1" customFormat="1" ht="12" customHeight="1">
      <c r="B15" s="36"/>
      <c r="D15" s="95" t="s">
        <v>28</v>
      </c>
      <c r="I15" s="97" t="s">
        <v>25</v>
      </c>
      <c r="J15" s="28" t="str">
        <f>'Rekapitulace stavby'!AN13</f>
        <v>Vyplň údaj</v>
      </c>
      <c r="L15" s="36"/>
    </row>
    <row r="16" spans="2:12" s="1" customFormat="1" ht="18" customHeight="1">
      <c r="B16" s="36"/>
      <c r="E16" s="284" t="str">
        <f>'Rekapitulace stavby'!E14</f>
        <v>Vyplň údaj</v>
      </c>
      <c r="F16" s="285"/>
      <c r="G16" s="285"/>
      <c r="H16" s="285"/>
      <c r="I16" s="97" t="s">
        <v>27</v>
      </c>
      <c r="J16" s="28" t="str">
        <f>'Rekapitulace stavby'!AN14</f>
        <v>Vyplň údaj</v>
      </c>
      <c r="L16" s="36"/>
    </row>
    <row r="17" spans="2:12" s="1" customFormat="1" ht="6.9" customHeight="1">
      <c r="B17" s="36"/>
      <c r="I17" s="96"/>
      <c r="L17" s="36"/>
    </row>
    <row r="18" spans="2:12" s="1" customFormat="1" ht="12" customHeight="1">
      <c r="B18" s="36"/>
      <c r="D18" s="95" t="s">
        <v>30</v>
      </c>
      <c r="I18" s="97" t="s">
        <v>25</v>
      </c>
      <c r="J18" s="15" t="s">
        <v>1</v>
      </c>
      <c r="L18" s="36"/>
    </row>
    <row r="19" spans="2:12" s="1" customFormat="1" ht="18" customHeight="1">
      <c r="B19" s="36"/>
      <c r="E19" s="15" t="s">
        <v>31</v>
      </c>
      <c r="I19" s="97" t="s">
        <v>27</v>
      </c>
      <c r="J19" s="15" t="s">
        <v>1</v>
      </c>
      <c r="L19" s="36"/>
    </row>
    <row r="20" spans="2:12" s="1" customFormat="1" ht="6.9" customHeight="1">
      <c r="B20" s="36"/>
      <c r="I20" s="96"/>
      <c r="L20" s="36"/>
    </row>
    <row r="21" spans="2:12" s="1" customFormat="1" ht="12" customHeight="1">
      <c r="B21" s="36"/>
      <c r="D21" s="95" t="s">
        <v>33</v>
      </c>
      <c r="I21" s="97" t="s">
        <v>25</v>
      </c>
      <c r="J21" s="15" t="s">
        <v>1</v>
      </c>
      <c r="L21" s="36"/>
    </row>
    <row r="22" spans="2:12" s="1" customFormat="1" ht="18" customHeight="1">
      <c r="B22" s="36"/>
      <c r="E22" s="15" t="s">
        <v>34</v>
      </c>
      <c r="I22" s="97" t="s">
        <v>27</v>
      </c>
      <c r="J22" s="15" t="s">
        <v>1</v>
      </c>
      <c r="L22" s="36"/>
    </row>
    <row r="23" spans="2:12" s="1" customFormat="1" ht="6.9" customHeight="1">
      <c r="B23" s="36"/>
      <c r="I23" s="96"/>
      <c r="L23" s="36"/>
    </row>
    <row r="24" spans="2:12" s="1" customFormat="1" ht="12" customHeight="1">
      <c r="B24" s="36"/>
      <c r="D24" s="95" t="s">
        <v>35</v>
      </c>
      <c r="I24" s="96"/>
      <c r="L24" s="36"/>
    </row>
    <row r="25" spans="2:12" s="6" customFormat="1" ht="16.5" customHeight="1">
      <c r="B25" s="99"/>
      <c r="E25" s="286" t="s">
        <v>1</v>
      </c>
      <c r="F25" s="286"/>
      <c r="G25" s="286"/>
      <c r="H25" s="286"/>
      <c r="I25" s="100"/>
      <c r="L25" s="99"/>
    </row>
    <row r="26" spans="2:12" s="1" customFormat="1" ht="6.9" customHeight="1">
      <c r="B26" s="36"/>
      <c r="I26" s="96"/>
      <c r="L26" s="36"/>
    </row>
    <row r="27" spans="2:12" s="1" customFormat="1" ht="6.9" customHeight="1">
      <c r="B27" s="36"/>
      <c r="D27" s="54"/>
      <c r="E27" s="54"/>
      <c r="F27" s="54"/>
      <c r="G27" s="54"/>
      <c r="H27" s="54"/>
      <c r="I27" s="101"/>
      <c r="J27" s="54"/>
      <c r="K27" s="54"/>
      <c r="L27" s="36"/>
    </row>
    <row r="28" spans="2:12" s="1" customFormat="1" ht="14.4" customHeight="1">
      <c r="B28" s="36"/>
      <c r="D28" s="102" t="s">
        <v>79</v>
      </c>
      <c r="I28" s="96"/>
      <c r="J28" s="103">
        <f>J57</f>
        <v>0</v>
      </c>
      <c r="L28" s="36"/>
    </row>
    <row r="29" spans="2:12" s="1" customFormat="1" ht="14.4" customHeight="1">
      <c r="B29" s="36"/>
      <c r="D29" s="104" t="s">
        <v>80</v>
      </c>
      <c r="I29" s="96"/>
      <c r="J29" s="103">
        <f>J72</f>
        <v>0</v>
      </c>
      <c r="L29" s="36"/>
    </row>
    <row r="30" spans="2:12" s="1" customFormat="1" ht="25.35" customHeight="1">
      <c r="B30" s="36"/>
      <c r="D30" s="105" t="s">
        <v>36</v>
      </c>
      <c r="I30" s="96"/>
      <c r="J30" s="106">
        <f>ROUND(J28+J29,2)</f>
        <v>0</v>
      </c>
      <c r="L30" s="36"/>
    </row>
    <row r="31" spans="2:12" s="1" customFormat="1" ht="6.9" customHeight="1">
      <c r="B31" s="36"/>
      <c r="D31" s="54"/>
      <c r="E31" s="54"/>
      <c r="F31" s="54"/>
      <c r="G31" s="54"/>
      <c r="H31" s="54"/>
      <c r="I31" s="101"/>
      <c r="J31" s="54"/>
      <c r="K31" s="54"/>
      <c r="L31" s="36"/>
    </row>
    <row r="32" spans="2:12" s="1" customFormat="1" ht="14.4" customHeight="1">
      <c r="B32" s="36"/>
      <c r="F32" s="107" t="s">
        <v>38</v>
      </c>
      <c r="I32" s="108" t="s">
        <v>37</v>
      </c>
      <c r="J32" s="107" t="s">
        <v>39</v>
      </c>
      <c r="L32" s="36"/>
    </row>
    <row r="33" spans="2:12" s="1" customFormat="1" ht="14.4" customHeight="1">
      <c r="B33" s="36"/>
      <c r="D33" s="95" t="s">
        <v>40</v>
      </c>
      <c r="E33" s="95" t="s">
        <v>41</v>
      </c>
      <c r="F33" s="109">
        <f>ROUND((SUM(BE72:BE79)+SUM(BE97:BE245)),2)</f>
        <v>0</v>
      </c>
      <c r="I33" s="110">
        <v>0.21</v>
      </c>
      <c r="J33" s="109">
        <f>ROUND(((SUM(BE72:BE79)+SUM(BE97:BE245))*I33),2)</f>
        <v>0</v>
      </c>
      <c r="L33" s="36"/>
    </row>
    <row r="34" spans="2:12" s="1" customFormat="1" ht="14.4" customHeight="1">
      <c r="B34" s="36"/>
      <c r="E34" s="95" t="s">
        <v>42</v>
      </c>
      <c r="F34" s="109">
        <f>ROUND((SUM(BF72:BF79)+SUM(BF97:BF245)),2)</f>
        <v>0</v>
      </c>
      <c r="I34" s="110">
        <v>0.15</v>
      </c>
      <c r="J34" s="109">
        <f>ROUND(((SUM(BF72:BF79)+SUM(BF97:BF245))*I34),2)</f>
        <v>0</v>
      </c>
      <c r="L34" s="36"/>
    </row>
    <row r="35" spans="2:12" s="1" customFormat="1" ht="14.4" customHeight="1" hidden="1">
      <c r="B35" s="36"/>
      <c r="E35" s="95" t="s">
        <v>43</v>
      </c>
      <c r="F35" s="109">
        <f>ROUND((SUM(BG72:BG79)+SUM(BG97:BG245)),2)</f>
        <v>0</v>
      </c>
      <c r="I35" s="110">
        <v>0.21</v>
      </c>
      <c r="J35" s="109">
        <f>0</f>
        <v>0</v>
      </c>
      <c r="L35" s="36"/>
    </row>
    <row r="36" spans="2:12" s="1" customFormat="1" ht="14.4" customHeight="1" hidden="1">
      <c r="B36" s="36"/>
      <c r="E36" s="95" t="s">
        <v>44</v>
      </c>
      <c r="F36" s="109">
        <f>ROUND((SUM(BH72:BH79)+SUM(BH97:BH245)),2)</f>
        <v>0</v>
      </c>
      <c r="I36" s="110">
        <v>0.15</v>
      </c>
      <c r="J36" s="109">
        <f>0</f>
        <v>0</v>
      </c>
      <c r="L36" s="36"/>
    </row>
    <row r="37" spans="2:12" s="1" customFormat="1" ht="14.4" customHeight="1" hidden="1">
      <c r="B37" s="36"/>
      <c r="E37" s="95" t="s">
        <v>45</v>
      </c>
      <c r="F37" s="109">
        <f>ROUND((SUM(BI72:BI79)+SUM(BI97:BI245)),2)</f>
        <v>0</v>
      </c>
      <c r="I37" s="110">
        <v>0</v>
      </c>
      <c r="J37" s="109">
        <f>0</f>
        <v>0</v>
      </c>
      <c r="L37" s="36"/>
    </row>
    <row r="38" spans="2:12" s="1" customFormat="1" ht="6.9" customHeight="1">
      <c r="B38" s="36"/>
      <c r="I38" s="96"/>
      <c r="L38" s="36"/>
    </row>
    <row r="39" spans="2:12" s="1" customFormat="1" ht="25.35" customHeight="1">
      <c r="B39" s="36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6"/>
    </row>
    <row r="40" spans="2:12" s="1" customFormat="1" ht="14.4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6"/>
    </row>
    <row r="44" spans="2:12" s="1" customFormat="1" ht="6.9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6"/>
    </row>
    <row r="45" spans="2:12" s="1" customFormat="1" ht="24.9" customHeight="1">
      <c r="B45" s="32"/>
      <c r="C45" s="21" t="s">
        <v>81</v>
      </c>
      <c r="D45" s="33"/>
      <c r="E45" s="33"/>
      <c r="F45" s="33"/>
      <c r="G45" s="33"/>
      <c r="H45" s="33"/>
      <c r="I45" s="96"/>
      <c r="J45" s="33"/>
      <c r="K45" s="33"/>
      <c r="L45" s="36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96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96"/>
      <c r="J47" s="33"/>
      <c r="K47" s="33"/>
      <c r="L47" s="36"/>
    </row>
    <row r="48" spans="2:12" s="1" customFormat="1" ht="16.5" customHeight="1">
      <c r="B48" s="32"/>
      <c r="C48" s="33"/>
      <c r="D48" s="33"/>
      <c r="E48" s="255" t="str">
        <f>E7</f>
        <v>ÚPRAVA PROSTRANSTVÍ PŘED BD čp.520 ŽIŽKOVA UL.- změna</v>
      </c>
      <c r="F48" s="254"/>
      <c r="G48" s="254"/>
      <c r="H48" s="254"/>
      <c r="I48" s="96"/>
      <c r="J48" s="33"/>
      <c r="K48" s="33"/>
      <c r="L48" s="36"/>
    </row>
    <row r="49" spans="2:12" s="1" customFormat="1" ht="6.9" customHeight="1">
      <c r="B49" s="32"/>
      <c r="C49" s="33"/>
      <c r="D49" s="33"/>
      <c r="E49" s="33"/>
      <c r="F49" s="33"/>
      <c r="G49" s="33"/>
      <c r="H49" s="33"/>
      <c r="I49" s="96"/>
      <c r="J49" s="33"/>
      <c r="K49" s="33"/>
      <c r="L49" s="36"/>
    </row>
    <row r="50" spans="2:12" s="1" customFormat="1" ht="12" customHeight="1">
      <c r="B50" s="32"/>
      <c r="C50" s="27" t="s">
        <v>20</v>
      </c>
      <c r="D50" s="33"/>
      <c r="E50" s="33"/>
      <c r="F50" s="25" t="str">
        <f>F10</f>
        <v>TURNOV</v>
      </c>
      <c r="G50" s="33"/>
      <c r="H50" s="33"/>
      <c r="I50" s="97" t="s">
        <v>22</v>
      </c>
      <c r="J50" s="53" t="str">
        <f>IF(J10="","",J10)</f>
        <v>11. 2. 2019</v>
      </c>
      <c r="K50" s="33"/>
      <c r="L50" s="36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96"/>
      <c r="J51" s="33"/>
      <c r="K51" s="33"/>
      <c r="L51" s="36"/>
    </row>
    <row r="52" spans="2:12" s="1" customFormat="1" ht="24.9" customHeight="1">
      <c r="B52" s="32"/>
      <c r="C52" s="27" t="s">
        <v>24</v>
      </c>
      <c r="D52" s="33"/>
      <c r="E52" s="33"/>
      <c r="F52" s="25" t="str">
        <f>E13</f>
        <v>MĚSTO TURNOV, ANTONÍNA DVOŘÁKA 335, TURNOV</v>
      </c>
      <c r="G52" s="33"/>
      <c r="H52" s="33"/>
      <c r="I52" s="97" t="s">
        <v>30</v>
      </c>
      <c r="J52" s="30" t="str">
        <f>E19</f>
        <v>ING.PAVEL MAREK projekční ateliér TURNOV</v>
      </c>
      <c r="K52" s="33"/>
      <c r="L52" s="36"/>
    </row>
    <row r="53" spans="2:12" s="1" customFormat="1" ht="13.65" customHeight="1">
      <c r="B53" s="32"/>
      <c r="C53" s="27" t="s">
        <v>28</v>
      </c>
      <c r="D53" s="33"/>
      <c r="E53" s="33"/>
      <c r="F53" s="25" t="str">
        <f>IF(E16="","",E16)</f>
        <v>Vyplň údaj</v>
      </c>
      <c r="G53" s="33"/>
      <c r="H53" s="33"/>
      <c r="I53" s="97" t="s">
        <v>33</v>
      </c>
      <c r="J53" s="30" t="str">
        <f>E22</f>
        <v>JANA VYDROVÁ</v>
      </c>
      <c r="K53" s="33"/>
      <c r="L53" s="36"/>
    </row>
    <row r="54" spans="2:12" s="1" customFormat="1" ht="10.35" customHeight="1">
      <c r="B54" s="32"/>
      <c r="C54" s="33"/>
      <c r="D54" s="33"/>
      <c r="E54" s="33"/>
      <c r="F54" s="33"/>
      <c r="G54" s="33"/>
      <c r="H54" s="33"/>
      <c r="I54" s="96"/>
      <c r="J54" s="33"/>
      <c r="K54" s="33"/>
      <c r="L54" s="36"/>
    </row>
    <row r="55" spans="2:12" s="1" customFormat="1" ht="29.25" customHeight="1">
      <c r="B55" s="32"/>
      <c r="C55" s="125" t="s">
        <v>82</v>
      </c>
      <c r="D55" s="126"/>
      <c r="E55" s="126"/>
      <c r="F55" s="126"/>
      <c r="G55" s="126"/>
      <c r="H55" s="126"/>
      <c r="I55" s="127"/>
      <c r="J55" s="128" t="s">
        <v>83</v>
      </c>
      <c r="K55" s="126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96"/>
      <c r="J56" s="33"/>
      <c r="K56" s="33"/>
      <c r="L56" s="36"/>
    </row>
    <row r="57" spans="2:47" s="1" customFormat="1" ht="22.8" customHeight="1">
      <c r="B57" s="32"/>
      <c r="C57" s="129" t="s">
        <v>84</v>
      </c>
      <c r="D57" s="33"/>
      <c r="E57" s="33"/>
      <c r="F57" s="33"/>
      <c r="G57" s="33"/>
      <c r="H57" s="33"/>
      <c r="I57" s="96"/>
      <c r="J57" s="71">
        <f>J97</f>
        <v>0</v>
      </c>
      <c r="K57" s="33"/>
      <c r="L57" s="36"/>
      <c r="AU57" s="15" t="s">
        <v>85</v>
      </c>
    </row>
    <row r="58" spans="2:12" s="7" customFormat="1" ht="24.9" customHeight="1">
      <c r="B58" s="130"/>
      <c r="C58" s="131"/>
      <c r="D58" s="132" t="s">
        <v>86</v>
      </c>
      <c r="E58" s="133"/>
      <c r="F58" s="133"/>
      <c r="G58" s="133"/>
      <c r="H58" s="133"/>
      <c r="I58" s="134"/>
      <c r="J58" s="135">
        <f>J98</f>
        <v>0</v>
      </c>
      <c r="K58" s="131"/>
      <c r="L58" s="136"/>
    </row>
    <row r="59" spans="2:12" s="8" customFormat="1" ht="19.95" customHeight="1">
      <c r="B59" s="137"/>
      <c r="C59" s="138"/>
      <c r="D59" s="139" t="s">
        <v>87</v>
      </c>
      <c r="E59" s="140"/>
      <c r="F59" s="140"/>
      <c r="G59" s="140"/>
      <c r="H59" s="140"/>
      <c r="I59" s="141"/>
      <c r="J59" s="142">
        <f>J99</f>
        <v>0</v>
      </c>
      <c r="K59" s="138"/>
      <c r="L59" s="143"/>
    </row>
    <row r="60" spans="2:12" s="8" customFormat="1" ht="19.95" customHeight="1">
      <c r="B60" s="137"/>
      <c r="C60" s="138"/>
      <c r="D60" s="139" t="s">
        <v>88</v>
      </c>
      <c r="E60" s="140"/>
      <c r="F60" s="140"/>
      <c r="G60" s="140"/>
      <c r="H60" s="140"/>
      <c r="I60" s="141"/>
      <c r="J60" s="142">
        <f>J157</f>
        <v>0</v>
      </c>
      <c r="K60" s="138"/>
      <c r="L60" s="143"/>
    </row>
    <row r="61" spans="2:12" s="8" customFormat="1" ht="19.95" customHeight="1">
      <c r="B61" s="137"/>
      <c r="C61" s="138"/>
      <c r="D61" s="139" t="s">
        <v>89</v>
      </c>
      <c r="E61" s="140"/>
      <c r="F61" s="140"/>
      <c r="G61" s="140"/>
      <c r="H61" s="140"/>
      <c r="I61" s="141"/>
      <c r="J61" s="142">
        <f>J162</f>
        <v>0</v>
      </c>
      <c r="K61" s="138"/>
      <c r="L61" s="143"/>
    </row>
    <row r="62" spans="2:12" s="8" customFormat="1" ht="19.95" customHeight="1">
      <c r="B62" s="137"/>
      <c r="C62" s="138"/>
      <c r="D62" s="139" t="s">
        <v>90</v>
      </c>
      <c r="E62" s="140"/>
      <c r="F62" s="140"/>
      <c r="G62" s="140"/>
      <c r="H62" s="140"/>
      <c r="I62" s="141"/>
      <c r="J62" s="142">
        <f>J200</f>
        <v>0</v>
      </c>
      <c r="K62" s="138"/>
      <c r="L62" s="143"/>
    </row>
    <row r="63" spans="2:12" s="8" customFormat="1" ht="19.95" customHeight="1">
      <c r="B63" s="137"/>
      <c r="C63" s="138"/>
      <c r="D63" s="139" t="s">
        <v>91</v>
      </c>
      <c r="E63" s="140"/>
      <c r="F63" s="140"/>
      <c r="G63" s="140"/>
      <c r="H63" s="140"/>
      <c r="I63" s="141"/>
      <c r="J63" s="142">
        <f>J202</f>
        <v>0</v>
      </c>
      <c r="K63" s="138"/>
      <c r="L63" s="143"/>
    </row>
    <row r="64" spans="2:12" s="8" customFormat="1" ht="19.95" customHeight="1">
      <c r="B64" s="137"/>
      <c r="C64" s="138"/>
      <c r="D64" s="139" t="s">
        <v>92</v>
      </c>
      <c r="E64" s="140"/>
      <c r="F64" s="140"/>
      <c r="G64" s="140"/>
      <c r="H64" s="140"/>
      <c r="I64" s="141"/>
      <c r="J64" s="142">
        <f>J225</f>
        <v>0</v>
      </c>
      <c r="K64" s="138"/>
      <c r="L64" s="143"/>
    </row>
    <row r="65" spans="2:12" s="8" customFormat="1" ht="19.95" customHeight="1">
      <c r="B65" s="137"/>
      <c r="C65" s="138"/>
      <c r="D65" s="139" t="s">
        <v>93</v>
      </c>
      <c r="E65" s="140"/>
      <c r="F65" s="140"/>
      <c r="G65" s="140"/>
      <c r="H65" s="140"/>
      <c r="I65" s="141"/>
      <c r="J65" s="142">
        <f>J237</f>
        <v>0</v>
      </c>
      <c r="K65" s="138"/>
      <c r="L65" s="143"/>
    </row>
    <row r="66" spans="2:12" s="7" customFormat="1" ht="24.9" customHeight="1">
      <c r="B66" s="130"/>
      <c r="C66" s="131"/>
      <c r="D66" s="132" t="s">
        <v>94</v>
      </c>
      <c r="E66" s="133"/>
      <c r="F66" s="133"/>
      <c r="G66" s="133"/>
      <c r="H66" s="133"/>
      <c r="I66" s="134"/>
      <c r="J66" s="135">
        <f>J239</f>
        <v>0</v>
      </c>
      <c r="K66" s="131"/>
      <c r="L66" s="136"/>
    </row>
    <row r="67" spans="2:12" s="8" customFormat="1" ht="19.95" customHeight="1">
      <c r="B67" s="137"/>
      <c r="C67" s="138"/>
      <c r="D67" s="139" t="s">
        <v>95</v>
      </c>
      <c r="E67" s="140"/>
      <c r="F67" s="140"/>
      <c r="G67" s="140"/>
      <c r="H67" s="140"/>
      <c r="I67" s="141"/>
      <c r="J67" s="142">
        <f>J240</f>
        <v>0</v>
      </c>
      <c r="K67" s="138"/>
      <c r="L67" s="143"/>
    </row>
    <row r="68" spans="2:12" s="7" customFormat="1" ht="24.9" customHeight="1">
      <c r="B68" s="130"/>
      <c r="C68" s="131"/>
      <c r="D68" s="132" t="s">
        <v>96</v>
      </c>
      <c r="E68" s="133"/>
      <c r="F68" s="133"/>
      <c r="G68" s="133"/>
      <c r="H68" s="133"/>
      <c r="I68" s="134"/>
      <c r="J68" s="135">
        <f>J243</f>
        <v>0</v>
      </c>
      <c r="K68" s="131"/>
      <c r="L68" s="136"/>
    </row>
    <row r="69" spans="2:12" s="8" customFormat="1" ht="19.95" customHeight="1">
      <c r="B69" s="137"/>
      <c r="C69" s="138"/>
      <c r="D69" s="139" t="s">
        <v>97</v>
      </c>
      <c r="E69" s="140"/>
      <c r="F69" s="140"/>
      <c r="G69" s="140"/>
      <c r="H69" s="140"/>
      <c r="I69" s="141"/>
      <c r="J69" s="142">
        <f>J244</f>
        <v>0</v>
      </c>
      <c r="K69" s="138"/>
      <c r="L69" s="143"/>
    </row>
    <row r="70" spans="2:12" s="1" customFormat="1" ht="21.75" customHeight="1">
      <c r="B70" s="32"/>
      <c r="C70" s="33"/>
      <c r="D70" s="33"/>
      <c r="E70" s="33"/>
      <c r="F70" s="33"/>
      <c r="G70" s="33"/>
      <c r="H70" s="33"/>
      <c r="I70" s="96"/>
      <c r="J70" s="33"/>
      <c r="K70" s="33"/>
      <c r="L70" s="36"/>
    </row>
    <row r="71" spans="2:12" s="1" customFormat="1" ht="6.9" customHeight="1">
      <c r="B71" s="32"/>
      <c r="C71" s="33"/>
      <c r="D71" s="33"/>
      <c r="E71" s="33"/>
      <c r="F71" s="33"/>
      <c r="G71" s="33"/>
      <c r="H71" s="33"/>
      <c r="I71" s="96"/>
      <c r="J71" s="33"/>
      <c r="K71" s="33"/>
      <c r="L71" s="36"/>
    </row>
    <row r="72" spans="2:14" s="1" customFormat="1" ht="29.25" customHeight="1">
      <c r="B72" s="32"/>
      <c r="C72" s="129" t="s">
        <v>98</v>
      </c>
      <c r="D72" s="33"/>
      <c r="E72" s="33"/>
      <c r="F72" s="33"/>
      <c r="G72" s="33"/>
      <c r="H72" s="33"/>
      <c r="I72" s="96"/>
      <c r="J72" s="144">
        <f>ROUND(J73+J74+J75+J76+J77+J78,2)</f>
        <v>0</v>
      </c>
      <c r="K72" s="33"/>
      <c r="L72" s="36"/>
      <c r="N72" s="145" t="s">
        <v>40</v>
      </c>
    </row>
    <row r="73" spans="2:65" s="1" customFormat="1" ht="18" customHeight="1">
      <c r="B73" s="32"/>
      <c r="C73" s="33"/>
      <c r="D73" s="287" t="s">
        <v>99</v>
      </c>
      <c r="E73" s="288"/>
      <c r="F73" s="288"/>
      <c r="G73" s="33"/>
      <c r="H73" s="33"/>
      <c r="I73" s="96"/>
      <c r="J73" s="147">
        <v>0</v>
      </c>
      <c r="K73" s="33"/>
      <c r="L73" s="148"/>
      <c r="M73" s="96"/>
      <c r="N73" s="149" t="s">
        <v>41</v>
      </c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150" t="s">
        <v>100</v>
      </c>
      <c r="AZ73" s="96"/>
      <c r="BA73" s="96"/>
      <c r="BB73" s="96"/>
      <c r="BC73" s="96"/>
      <c r="BD73" s="96"/>
      <c r="BE73" s="151">
        <f aca="true" t="shared" si="0" ref="BE73:BE78">IF(N73="základní",J73,0)</f>
        <v>0</v>
      </c>
      <c r="BF73" s="151">
        <f aca="true" t="shared" si="1" ref="BF73:BF78">IF(N73="snížená",J73,0)</f>
        <v>0</v>
      </c>
      <c r="BG73" s="151">
        <f aca="true" t="shared" si="2" ref="BG73:BG78">IF(N73="zákl. přenesená",J73,0)</f>
        <v>0</v>
      </c>
      <c r="BH73" s="151">
        <f aca="true" t="shared" si="3" ref="BH73:BH78">IF(N73="sníž. přenesená",J73,0)</f>
        <v>0</v>
      </c>
      <c r="BI73" s="151">
        <f aca="true" t="shared" si="4" ref="BI73:BI78">IF(N73="nulová",J73,0)</f>
        <v>0</v>
      </c>
      <c r="BJ73" s="150" t="s">
        <v>75</v>
      </c>
      <c r="BK73" s="96"/>
      <c r="BL73" s="96"/>
      <c r="BM73" s="96"/>
    </row>
    <row r="74" spans="2:65" s="1" customFormat="1" ht="18" customHeight="1">
      <c r="B74" s="32"/>
      <c r="C74" s="33"/>
      <c r="D74" s="287" t="s">
        <v>101</v>
      </c>
      <c r="E74" s="288"/>
      <c r="F74" s="288"/>
      <c r="G74" s="33"/>
      <c r="H74" s="33"/>
      <c r="I74" s="96"/>
      <c r="J74" s="147">
        <v>0</v>
      </c>
      <c r="K74" s="33"/>
      <c r="L74" s="148"/>
      <c r="M74" s="96"/>
      <c r="N74" s="149" t="s">
        <v>41</v>
      </c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150" t="s">
        <v>100</v>
      </c>
      <c r="AZ74" s="96"/>
      <c r="BA74" s="96"/>
      <c r="BB74" s="96"/>
      <c r="BC74" s="96"/>
      <c r="BD74" s="96"/>
      <c r="BE74" s="151">
        <f t="shared" si="0"/>
        <v>0</v>
      </c>
      <c r="BF74" s="151">
        <f t="shared" si="1"/>
        <v>0</v>
      </c>
      <c r="BG74" s="151">
        <f t="shared" si="2"/>
        <v>0</v>
      </c>
      <c r="BH74" s="151">
        <f t="shared" si="3"/>
        <v>0</v>
      </c>
      <c r="BI74" s="151">
        <f t="shared" si="4"/>
        <v>0</v>
      </c>
      <c r="BJ74" s="150" t="s">
        <v>75</v>
      </c>
      <c r="BK74" s="96"/>
      <c r="BL74" s="96"/>
      <c r="BM74" s="96"/>
    </row>
    <row r="75" spans="2:65" s="1" customFormat="1" ht="18" customHeight="1">
      <c r="B75" s="32"/>
      <c r="C75" s="33"/>
      <c r="D75" s="287" t="s">
        <v>102</v>
      </c>
      <c r="E75" s="288"/>
      <c r="F75" s="288"/>
      <c r="G75" s="33"/>
      <c r="H75" s="33"/>
      <c r="I75" s="96"/>
      <c r="J75" s="147">
        <v>0</v>
      </c>
      <c r="K75" s="33"/>
      <c r="L75" s="148"/>
      <c r="M75" s="96"/>
      <c r="N75" s="149" t="s">
        <v>41</v>
      </c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50" t="s">
        <v>100</v>
      </c>
      <c r="AZ75" s="96"/>
      <c r="BA75" s="96"/>
      <c r="BB75" s="96"/>
      <c r="BC75" s="96"/>
      <c r="BD75" s="96"/>
      <c r="BE75" s="151">
        <f t="shared" si="0"/>
        <v>0</v>
      </c>
      <c r="BF75" s="151">
        <f t="shared" si="1"/>
        <v>0</v>
      </c>
      <c r="BG75" s="151">
        <f t="shared" si="2"/>
        <v>0</v>
      </c>
      <c r="BH75" s="151">
        <f t="shared" si="3"/>
        <v>0</v>
      </c>
      <c r="BI75" s="151">
        <f t="shared" si="4"/>
        <v>0</v>
      </c>
      <c r="BJ75" s="150" t="s">
        <v>75</v>
      </c>
      <c r="BK75" s="96"/>
      <c r="BL75" s="96"/>
      <c r="BM75" s="96"/>
    </row>
    <row r="76" spans="2:65" s="1" customFormat="1" ht="18" customHeight="1">
      <c r="B76" s="32"/>
      <c r="C76" s="33"/>
      <c r="D76" s="287" t="s">
        <v>103</v>
      </c>
      <c r="E76" s="288"/>
      <c r="F76" s="288"/>
      <c r="G76" s="33"/>
      <c r="H76" s="33"/>
      <c r="I76" s="96"/>
      <c r="J76" s="147">
        <v>0</v>
      </c>
      <c r="K76" s="33"/>
      <c r="L76" s="148"/>
      <c r="M76" s="96"/>
      <c r="N76" s="149" t="s">
        <v>41</v>
      </c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150" t="s">
        <v>100</v>
      </c>
      <c r="AZ76" s="96"/>
      <c r="BA76" s="96"/>
      <c r="BB76" s="96"/>
      <c r="BC76" s="96"/>
      <c r="BD76" s="96"/>
      <c r="BE76" s="151">
        <f t="shared" si="0"/>
        <v>0</v>
      </c>
      <c r="BF76" s="151">
        <f t="shared" si="1"/>
        <v>0</v>
      </c>
      <c r="BG76" s="151">
        <f t="shared" si="2"/>
        <v>0</v>
      </c>
      <c r="BH76" s="151">
        <f t="shared" si="3"/>
        <v>0</v>
      </c>
      <c r="BI76" s="151">
        <f t="shared" si="4"/>
        <v>0</v>
      </c>
      <c r="BJ76" s="150" t="s">
        <v>75</v>
      </c>
      <c r="BK76" s="96"/>
      <c r="BL76" s="96"/>
      <c r="BM76" s="96"/>
    </row>
    <row r="77" spans="2:65" s="1" customFormat="1" ht="18" customHeight="1">
      <c r="B77" s="32"/>
      <c r="C77" s="33"/>
      <c r="D77" s="287" t="s">
        <v>104</v>
      </c>
      <c r="E77" s="288"/>
      <c r="F77" s="288"/>
      <c r="G77" s="33"/>
      <c r="H77" s="33"/>
      <c r="I77" s="96"/>
      <c r="J77" s="147">
        <v>0</v>
      </c>
      <c r="K77" s="33"/>
      <c r="L77" s="148"/>
      <c r="M77" s="96"/>
      <c r="N77" s="149" t="s">
        <v>41</v>
      </c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150" t="s">
        <v>100</v>
      </c>
      <c r="AZ77" s="96"/>
      <c r="BA77" s="96"/>
      <c r="BB77" s="96"/>
      <c r="BC77" s="96"/>
      <c r="BD77" s="96"/>
      <c r="BE77" s="151">
        <f t="shared" si="0"/>
        <v>0</v>
      </c>
      <c r="BF77" s="151">
        <f t="shared" si="1"/>
        <v>0</v>
      </c>
      <c r="BG77" s="151">
        <f t="shared" si="2"/>
        <v>0</v>
      </c>
      <c r="BH77" s="151">
        <f t="shared" si="3"/>
        <v>0</v>
      </c>
      <c r="BI77" s="151">
        <f t="shared" si="4"/>
        <v>0</v>
      </c>
      <c r="BJ77" s="150" t="s">
        <v>75</v>
      </c>
      <c r="BK77" s="96"/>
      <c r="BL77" s="96"/>
      <c r="BM77" s="96"/>
    </row>
    <row r="78" spans="2:65" s="1" customFormat="1" ht="18" customHeight="1">
      <c r="B78" s="32"/>
      <c r="C78" s="33"/>
      <c r="D78" s="146" t="s">
        <v>105</v>
      </c>
      <c r="E78" s="33"/>
      <c r="F78" s="33"/>
      <c r="G78" s="33"/>
      <c r="H78" s="33"/>
      <c r="I78" s="96"/>
      <c r="J78" s="147">
        <f>ROUND(J28*T78,2)</f>
        <v>0</v>
      </c>
      <c r="K78" s="33"/>
      <c r="L78" s="148"/>
      <c r="M78" s="96"/>
      <c r="N78" s="149" t="s">
        <v>41</v>
      </c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150" t="s">
        <v>106</v>
      </c>
      <c r="AZ78" s="96"/>
      <c r="BA78" s="96"/>
      <c r="BB78" s="96"/>
      <c r="BC78" s="96"/>
      <c r="BD78" s="96"/>
      <c r="BE78" s="151">
        <f t="shared" si="0"/>
        <v>0</v>
      </c>
      <c r="BF78" s="151">
        <f t="shared" si="1"/>
        <v>0</v>
      </c>
      <c r="BG78" s="151">
        <f t="shared" si="2"/>
        <v>0</v>
      </c>
      <c r="BH78" s="151">
        <f t="shared" si="3"/>
        <v>0</v>
      </c>
      <c r="BI78" s="151">
        <f t="shared" si="4"/>
        <v>0</v>
      </c>
      <c r="BJ78" s="150" t="s">
        <v>75</v>
      </c>
      <c r="BK78" s="96"/>
      <c r="BL78" s="96"/>
      <c r="BM78" s="96"/>
    </row>
    <row r="79" spans="2:12" s="1" customFormat="1" ht="10.2">
      <c r="B79" s="32"/>
      <c r="C79" s="33"/>
      <c r="D79" s="33"/>
      <c r="E79" s="33"/>
      <c r="F79" s="33"/>
      <c r="G79" s="33"/>
      <c r="H79" s="33"/>
      <c r="I79" s="96"/>
      <c r="J79" s="33"/>
      <c r="K79" s="33"/>
      <c r="L79" s="36"/>
    </row>
    <row r="80" spans="2:12" s="1" customFormat="1" ht="29.25" customHeight="1">
      <c r="B80" s="32"/>
      <c r="C80" s="152" t="s">
        <v>107</v>
      </c>
      <c r="D80" s="126"/>
      <c r="E80" s="126"/>
      <c r="F80" s="126"/>
      <c r="G80" s="126"/>
      <c r="H80" s="126"/>
      <c r="I80" s="127"/>
      <c r="J80" s="153">
        <f>ROUND(J57+J72,2)</f>
        <v>0</v>
      </c>
      <c r="K80" s="126"/>
      <c r="L80" s="36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21"/>
      <c r="J81" s="45"/>
      <c r="K81" s="45"/>
      <c r="L81" s="36"/>
    </row>
    <row r="85" spans="2:12" s="1" customFormat="1" ht="6.9" customHeight="1">
      <c r="B85" s="46"/>
      <c r="C85" s="47"/>
      <c r="D85" s="47"/>
      <c r="E85" s="47"/>
      <c r="F85" s="47"/>
      <c r="G85" s="47"/>
      <c r="H85" s="47"/>
      <c r="I85" s="124"/>
      <c r="J85" s="47"/>
      <c r="K85" s="47"/>
      <c r="L85" s="36"/>
    </row>
    <row r="86" spans="2:12" s="1" customFormat="1" ht="24.9" customHeight="1">
      <c r="B86" s="32"/>
      <c r="C86" s="21" t="s">
        <v>108</v>
      </c>
      <c r="D86" s="33"/>
      <c r="E86" s="33"/>
      <c r="F86" s="33"/>
      <c r="G86" s="33"/>
      <c r="H86" s="33"/>
      <c r="I86" s="96"/>
      <c r="J86" s="33"/>
      <c r="K86" s="33"/>
      <c r="L86" s="36"/>
    </row>
    <row r="87" spans="2:12" s="1" customFormat="1" ht="6.9" customHeight="1">
      <c r="B87" s="32"/>
      <c r="C87" s="33"/>
      <c r="D87" s="33"/>
      <c r="E87" s="33"/>
      <c r="F87" s="33"/>
      <c r="G87" s="33"/>
      <c r="H87" s="33"/>
      <c r="I87" s="96"/>
      <c r="J87" s="33"/>
      <c r="K87" s="33"/>
      <c r="L87" s="36"/>
    </row>
    <row r="88" spans="2:12" s="1" customFormat="1" ht="12" customHeight="1">
      <c r="B88" s="32"/>
      <c r="C88" s="27" t="s">
        <v>16</v>
      </c>
      <c r="D88" s="33"/>
      <c r="E88" s="33"/>
      <c r="F88" s="33"/>
      <c r="G88" s="33"/>
      <c r="H88" s="33"/>
      <c r="I88" s="96"/>
      <c r="J88" s="33"/>
      <c r="K88" s="33"/>
      <c r="L88" s="36"/>
    </row>
    <row r="89" spans="2:12" s="1" customFormat="1" ht="16.5" customHeight="1">
      <c r="B89" s="32"/>
      <c r="C89" s="33"/>
      <c r="D89" s="33"/>
      <c r="E89" s="255" t="str">
        <f>E7</f>
        <v>ÚPRAVA PROSTRANSTVÍ PŘED BD čp.520 ŽIŽKOVA UL.- změna</v>
      </c>
      <c r="F89" s="254"/>
      <c r="G89" s="254"/>
      <c r="H89" s="254"/>
      <c r="I89" s="96"/>
      <c r="J89" s="33"/>
      <c r="K89" s="33"/>
      <c r="L89" s="36"/>
    </row>
    <row r="90" spans="2:12" s="1" customFormat="1" ht="6.9" customHeight="1">
      <c r="B90" s="32"/>
      <c r="C90" s="33"/>
      <c r="D90" s="33"/>
      <c r="E90" s="33"/>
      <c r="F90" s="33"/>
      <c r="G90" s="33"/>
      <c r="H90" s="33"/>
      <c r="I90" s="96"/>
      <c r="J90" s="33"/>
      <c r="K90" s="33"/>
      <c r="L90" s="36"/>
    </row>
    <row r="91" spans="2:12" s="1" customFormat="1" ht="12" customHeight="1">
      <c r="B91" s="32"/>
      <c r="C91" s="27" t="s">
        <v>20</v>
      </c>
      <c r="D91" s="33"/>
      <c r="E91" s="33"/>
      <c r="F91" s="25" t="str">
        <f>F10</f>
        <v>TURNOV</v>
      </c>
      <c r="G91" s="33"/>
      <c r="H91" s="33"/>
      <c r="I91" s="97" t="s">
        <v>22</v>
      </c>
      <c r="J91" s="53" t="str">
        <f>IF(J10="","",J10)</f>
        <v>11. 2. 2019</v>
      </c>
      <c r="K91" s="33"/>
      <c r="L91" s="36"/>
    </row>
    <row r="92" spans="2:12" s="1" customFormat="1" ht="6.9" customHeight="1">
      <c r="B92" s="32"/>
      <c r="C92" s="33"/>
      <c r="D92" s="33"/>
      <c r="E92" s="33"/>
      <c r="F92" s="33"/>
      <c r="G92" s="33"/>
      <c r="H92" s="33"/>
      <c r="I92" s="96"/>
      <c r="J92" s="33"/>
      <c r="K92" s="33"/>
      <c r="L92" s="36"/>
    </row>
    <row r="93" spans="2:12" s="1" customFormat="1" ht="24.9" customHeight="1">
      <c r="B93" s="32"/>
      <c r="C93" s="27" t="s">
        <v>24</v>
      </c>
      <c r="D93" s="33"/>
      <c r="E93" s="33"/>
      <c r="F93" s="25" t="str">
        <f>E13</f>
        <v>MĚSTO TURNOV, ANTONÍNA DVOŘÁKA 335, TURNOV</v>
      </c>
      <c r="G93" s="33"/>
      <c r="H93" s="33"/>
      <c r="I93" s="97" t="s">
        <v>30</v>
      </c>
      <c r="J93" s="30" t="str">
        <f>E19</f>
        <v>ING.PAVEL MAREK projekční ateliér TURNOV</v>
      </c>
      <c r="K93" s="33"/>
      <c r="L93" s="36"/>
    </row>
    <row r="94" spans="2:12" s="1" customFormat="1" ht="13.65" customHeight="1">
      <c r="B94" s="32"/>
      <c r="C94" s="27" t="s">
        <v>28</v>
      </c>
      <c r="D94" s="33"/>
      <c r="E94" s="33"/>
      <c r="F94" s="25" t="str">
        <f>IF(E16="","",E16)</f>
        <v>Vyplň údaj</v>
      </c>
      <c r="G94" s="33"/>
      <c r="H94" s="33"/>
      <c r="I94" s="97" t="s">
        <v>33</v>
      </c>
      <c r="J94" s="30" t="str">
        <f>E22</f>
        <v>JANA VYDROVÁ</v>
      </c>
      <c r="K94" s="33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96"/>
      <c r="J95" s="33"/>
      <c r="K95" s="33"/>
      <c r="L95" s="36"/>
    </row>
    <row r="96" spans="2:20" s="9" customFormat="1" ht="29.25" customHeight="1">
      <c r="B96" s="154"/>
      <c r="C96" s="155" t="s">
        <v>109</v>
      </c>
      <c r="D96" s="156" t="s">
        <v>55</v>
      </c>
      <c r="E96" s="156" t="s">
        <v>51</v>
      </c>
      <c r="F96" s="156" t="s">
        <v>52</v>
      </c>
      <c r="G96" s="156" t="s">
        <v>110</v>
      </c>
      <c r="H96" s="156" t="s">
        <v>111</v>
      </c>
      <c r="I96" s="157" t="s">
        <v>112</v>
      </c>
      <c r="J96" s="158" t="s">
        <v>83</v>
      </c>
      <c r="K96" s="159" t="s">
        <v>113</v>
      </c>
      <c r="L96" s="160"/>
      <c r="M96" s="62" t="s">
        <v>1</v>
      </c>
      <c r="N96" s="63" t="s">
        <v>40</v>
      </c>
      <c r="O96" s="63" t="s">
        <v>114</v>
      </c>
      <c r="P96" s="63" t="s">
        <v>115</v>
      </c>
      <c r="Q96" s="63" t="s">
        <v>116</v>
      </c>
      <c r="R96" s="63" t="s">
        <v>117</v>
      </c>
      <c r="S96" s="63" t="s">
        <v>118</v>
      </c>
      <c r="T96" s="64" t="s">
        <v>119</v>
      </c>
    </row>
    <row r="97" spans="2:63" s="1" customFormat="1" ht="22.8" customHeight="1">
      <c r="B97" s="32"/>
      <c r="C97" s="69" t="s">
        <v>120</v>
      </c>
      <c r="D97" s="33"/>
      <c r="E97" s="33"/>
      <c r="F97" s="33"/>
      <c r="G97" s="33"/>
      <c r="H97" s="33"/>
      <c r="I97" s="96"/>
      <c r="J97" s="161">
        <f>BK97</f>
        <v>0</v>
      </c>
      <c r="K97" s="33"/>
      <c r="L97" s="36"/>
      <c r="M97" s="65"/>
      <c r="N97" s="66"/>
      <c r="O97" s="66"/>
      <c r="P97" s="162">
        <f>P98+P239+P243</f>
        <v>0</v>
      </c>
      <c r="Q97" s="66"/>
      <c r="R97" s="162">
        <f>R98+R239+R243</f>
        <v>265.967657</v>
      </c>
      <c r="S97" s="66"/>
      <c r="T97" s="163">
        <f>T98+T239+T243</f>
        <v>71.79599999999999</v>
      </c>
      <c r="AT97" s="15" t="s">
        <v>69</v>
      </c>
      <c r="AU97" s="15" t="s">
        <v>85</v>
      </c>
      <c r="BK97" s="164">
        <f>BK98+BK239+BK243</f>
        <v>0</v>
      </c>
    </row>
    <row r="98" spans="2:63" s="10" customFormat="1" ht="25.95" customHeight="1">
      <c r="B98" s="165"/>
      <c r="C98" s="166"/>
      <c r="D98" s="167" t="s">
        <v>69</v>
      </c>
      <c r="E98" s="168" t="s">
        <v>121</v>
      </c>
      <c r="F98" s="168" t="s">
        <v>122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P99+P157+P162+P200+P202+P225+P237</f>
        <v>0</v>
      </c>
      <c r="Q98" s="173"/>
      <c r="R98" s="174">
        <f>R99+R157+R162+R200+R202+R225+R237</f>
        <v>265.967657</v>
      </c>
      <c r="S98" s="173"/>
      <c r="T98" s="175">
        <f>T99+T157+T162+T200+T202+T225+T237</f>
        <v>71.79599999999999</v>
      </c>
      <c r="AR98" s="176" t="s">
        <v>75</v>
      </c>
      <c r="AT98" s="177" t="s">
        <v>69</v>
      </c>
      <c r="AU98" s="177" t="s">
        <v>70</v>
      </c>
      <c r="AY98" s="176" t="s">
        <v>123</v>
      </c>
      <c r="BK98" s="178">
        <f>BK99+BK157+BK162+BK200+BK202+BK225+BK237</f>
        <v>0</v>
      </c>
    </row>
    <row r="99" spans="2:63" s="10" customFormat="1" ht="22.8" customHeight="1">
      <c r="B99" s="165"/>
      <c r="C99" s="166"/>
      <c r="D99" s="167" t="s">
        <v>69</v>
      </c>
      <c r="E99" s="179" t="s">
        <v>75</v>
      </c>
      <c r="F99" s="179" t="s">
        <v>124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SUM(P100:P156)</f>
        <v>0</v>
      </c>
      <c r="Q99" s="173"/>
      <c r="R99" s="174">
        <f>SUM(R100:R156)</f>
        <v>19.558692</v>
      </c>
      <c r="S99" s="173"/>
      <c r="T99" s="175">
        <f>SUM(T100:T156)</f>
        <v>0</v>
      </c>
      <c r="AR99" s="176" t="s">
        <v>75</v>
      </c>
      <c r="AT99" s="177" t="s">
        <v>69</v>
      </c>
      <c r="AU99" s="177" t="s">
        <v>75</v>
      </c>
      <c r="AY99" s="176" t="s">
        <v>123</v>
      </c>
      <c r="BK99" s="178">
        <f>SUM(BK100:BK156)</f>
        <v>0</v>
      </c>
    </row>
    <row r="100" spans="2:65" s="1" customFormat="1" ht="16.5" customHeight="1">
      <c r="B100" s="32"/>
      <c r="C100" s="181" t="s">
        <v>75</v>
      </c>
      <c r="D100" s="181" t="s">
        <v>125</v>
      </c>
      <c r="E100" s="182" t="s">
        <v>126</v>
      </c>
      <c r="F100" s="183" t="s">
        <v>127</v>
      </c>
      <c r="G100" s="184" t="s">
        <v>128</v>
      </c>
      <c r="H100" s="185">
        <v>1</v>
      </c>
      <c r="I100" s="186"/>
      <c r="J100" s="187">
        <f aca="true" t="shared" si="5" ref="J100:J105">ROUND(I100*H100,2)</f>
        <v>0</v>
      </c>
      <c r="K100" s="183" t="s">
        <v>129</v>
      </c>
      <c r="L100" s="36"/>
      <c r="M100" s="188" t="s">
        <v>1</v>
      </c>
      <c r="N100" s="189" t="s">
        <v>41</v>
      </c>
      <c r="O100" s="58"/>
      <c r="P100" s="190">
        <f aca="true" t="shared" si="6" ref="P100:P105">O100*H100</f>
        <v>0</v>
      </c>
      <c r="Q100" s="190">
        <v>0</v>
      </c>
      <c r="R100" s="190">
        <f aca="true" t="shared" si="7" ref="R100:R105">Q100*H100</f>
        <v>0</v>
      </c>
      <c r="S100" s="190">
        <v>0</v>
      </c>
      <c r="T100" s="191">
        <f aca="true" t="shared" si="8" ref="T100:T105">S100*H100</f>
        <v>0</v>
      </c>
      <c r="AR100" s="15" t="s">
        <v>130</v>
      </c>
      <c r="AT100" s="15" t="s">
        <v>125</v>
      </c>
      <c r="AU100" s="15" t="s">
        <v>77</v>
      </c>
      <c r="AY100" s="15" t="s">
        <v>123</v>
      </c>
      <c r="BE100" s="192">
        <f aca="true" t="shared" si="9" ref="BE100:BE105">IF(N100="základní",J100,0)</f>
        <v>0</v>
      </c>
      <c r="BF100" s="192">
        <f aca="true" t="shared" si="10" ref="BF100:BF105">IF(N100="snížená",J100,0)</f>
        <v>0</v>
      </c>
      <c r="BG100" s="192">
        <f aca="true" t="shared" si="11" ref="BG100:BG105">IF(N100="zákl. přenesená",J100,0)</f>
        <v>0</v>
      </c>
      <c r="BH100" s="192">
        <f aca="true" t="shared" si="12" ref="BH100:BH105">IF(N100="sníž. přenesená",J100,0)</f>
        <v>0</v>
      </c>
      <c r="BI100" s="192">
        <f aca="true" t="shared" si="13" ref="BI100:BI105">IF(N100="nulová",J100,0)</f>
        <v>0</v>
      </c>
      <c r="BJ100" s="15" t="s">
        <v>75</v>
      </c>
      <c r="BK100" s="192">
        <f aca="true" t="shared" si="14" ref="BK100:BK105">ROUND(I100*H100,2)</f>
        <v>0</v>
      </c>
      <c r="BL100" s="15" t="s">
        <v>130</v>
      </c>
      <c r="BM100" s="15" t="s">
        <v>131</v>
      </c>
    </row>
    <row r="101" spans="2:65" s="1" customFormat="1" ht="16.5" customHeight="1">
      <c r="B101" s="32"/>
      <c r="C101" s="181" t="s">
        <v>77</v>
      </c>
      <c r="D101" s="181" t="s">
        <v>125</v>
      </c>
      <c r="E101" s="182" t="s">
        <v>132</v>
      </c>
      <c r="F101" s="183" t="s">
        <v>133</v>
      </c>
      <c r="G101" s="184" t="s">
        <v>128</v>
      </c>
      <c r="H101" s="185">
        <v>1</v>
      </c>
      <c r="I101" s="186"/>
      <c r="J101" s="187">
        <f t="shared" si="5"/>
        <v>0</v>
      </c>
      <c r="K101" s="183" t="s">
        <v>129</v>
      </c>
      <c r="L101" s="36"/>
      <c r="M101" s="188" t="s">
        <v>1</v>
      </c>
      <c r="N101" s="189" t="s">
        <v>41</v>
      </c>
      <c r="O101" s="58"/>
      <c r="P101" s="190">
        <f t="shared" si="6"/>
        <v>0</v>
      </c>
      <c r="Q101" s="190">
        <v>0</v>
      </c>
      <c r="R101" s="190">
        <f t="shared" si="7"/>
        <v>0</v>
      </c>
      <c r="S101" s="190">
        <v>0</v>
      </c>
      <c r="T101" s="191">
        <f t="shared" si="8"/>
        <v>0</v>
      </c>
      <c r="AR101" s="15" t="s">
        <v>130</v>
      </c>
      <c r="AT101" s="15" t="s">
        <v>125</v>
      </c>
      <c r="AU101" s="15" t="s">
        <v>77</v>
      </c>
      <c r="AY101" s="15" t="s">
        <v>123</v>
      </c>
      <c r="BE101" s="192">
        <f t="shared" si="9"/>
        <v>0</v>
      </c>
      <c r="BF101" s="192">
        <f t="shared" si="10"/>
        <v>0</v>
      </c>
      <c r="BG101" s="192">
        <f t="shared" si="11"/>
        <v>0</v>
      </c>
      <c r="BH101" s="192">
        <f t="shared" si="12"/>
        <v>0</v>
      </c>
      <c r="BI101" s="192">
        <f t="shared" si="13"/>
        <v>0</v>
      </c>
      <c r="BJ101" s="15" t="s">
        <v>75</v>
      </c>
      <c r="BK101" s="192">
        <f t="shared" si="14"/>
        <v>0</v>
      </c>
      <c r="BL101" s="15" t="s">
        <v>130</v>
      </c>
      <c r="BM101" s="15" t="s">
        <v>134</v>
      </c>
    </row>
    <row r="102" spans="2:65" s="1" customFormat="1" ht="16.5" customHeight="1">
      <c r="B102" s="32"/>
      <c r="C102" s="181" t="s">
        <v>135</v>
      </c>
      <c r="D102" s="181" t="s">
        <v>125</v>
      </c>
      <c r="E102" s="182" t="s">
        <v>136</v>
      </c>
      <c r="F102" s="183" t="s">
        <v>137</v>
      </c>
      <c r="G102" s="184" t="s">
        <v>128</v>
      </c>
      <c r="H102" s="185">
        <v>1</v>
      </c>
      <c r="I102" s="186"/>
      <c r="J102" s="187">
        <f t="shared" si="5"/>
        <v>0</v>
      </c>
      <c r="K102" s="183" t="s">
        <v>129</v>
      </c>
      <c r="L102" s="36"/>
      <c r="M102" s="188" t="s">
        <v>1</v>
      </c>
      <c r="N102" s="189" t="s">
        <v>41</v>
      </c>
      <c r="O102" s="58"/>
      <c r="P102" s="190">
        <f t="shared" si="6"/>
        <v>0</v>
      </c>
      <c r="Q102" s="190">
        <v>0</v>
      </c>
      <c r="R102" s="190">
        <f t="shared" si="7"/>
        <v>0</v>
      </c>
      <c r="S102" s="190">
        <v>0</v>
      </c>
      <c r="T102" s="191">
        <f t="shared" si="8"/>
        <v>0</v>
      </c>
      <c r="AR102" s="15" t="s">
        <v>130</v>
      </c>
      <c r="AT102" s="15" t="s">
        <v>125</v>
      </c>
      <c r="AU102" s="15" t="s">
        <v>77</v>
      </c>
      <c r="AY102" s="15" t="s">
        <v>123</v>
      </c>
      <c r="BE102" s="192">
        <f t="shared" si="9"/>
        <v>0</v>
      </c>
      <c r="BF102" s="192">
        <f t="shared" si="10"/>
        <v>0</v>
      </c>
      <c r="BG102" s="192">
        <f t="shared" si="11"/>
        <v>0</v>
      </c>
      <c r="BH102" s="192">
        <f t="shared" si="12"/>
        <v>0</v>
      </c>
      <c r="BI102" s="192">
        <f t="shared" si="13"/>
        <v>0</v>
      </c>
      <c r="BJ102" s="15" t="s">
        <v>75</v>
      </c>
      <c r="BK102" s="192">
        <f t="shared" si="14"/>
        <v>0</v>
      </c>
      <c r="BL102" s="15" t="s">
        <v>130</v>
      </c>
      <c r="BM102" s="15" t="s">
        <v>138</v>
      </c>
    </row>
    <row r="103" spans="2:65" s="1" customFormat="1" ht="16.5" customHeight="1">
      <c r="B103" s="32"/>
      <c r="C103" s="181" t="s">
        <v>130</v>
      </c>
      <c r="D103" s="181" t="s">
        <v>125</v>
      </c>
      <c r="E103" s="182" t="s">
        <v>139</v>
      </c>
      <c r="F103" s="183" t="s">
        <v>140</v>
      </c>
      <c r="G103" s="184" t="s">
        <v>128</v>
      </c>
      <c r="H103" s="185">
        <v>1</v>
      </c>
      <c r="I103" s="186"/>
      <c r="J103" s="187">
        <f t="shared" si="5"/>
        <v>0</v>
      </c>
      <c r="K103" s="183" t="s">
        <v>129</v>
      </c>
      <c r="L103" s="36"/>
      <c r="M103" s="188" t="s">
        <v>1</v>
      </c>
      <c r="N103" s="189" t="s">
        <v>41</v>
      </c>
      <c r="O103" s="58"/>
      <c r="P103" s="190">
        <f t="shared" si="6"/>
        <v>0</v>
      </c>
      <c r="Q103" s="190">
        <v>5E-05</v>
      </c>
      <c r="R103" s="190">
        <f t="shared" si="7"/>
        <v>5E-05</v>
      </c>
      <c r="S103" s="190">
        <v>0</v>
      </c>
      <c r="T103" s="191">
        <f t="shared" si="8"/>
        <v>0</v>
      </c>
      <c r="AR103" s="15" t="s">
        <v>130</v>
      </c>
      <c r="AT103" s="15" t="s">
        <v>125</v>
      </c>
      <c r="AU103" s="15" t="s">
        <v>77</v>
      </c>
      <c r="AY103" s="15" t="s">
        <v>123</v>
      </c>
      <c r="BE103" s="192">
        <f t="shared" si="9"/>
        <v>0</v>
      </c>
      <c r="BF103" s="192">
        <f t="shared" si="10"/>
        <v>0</v>
      </c>
      <c r="BG103" s="192">
        <f t="shared" si="11"/>
        <v>0</v>
      </c>
      <c r="BH103" s="192">
        <f t="shared" si="12"/>
        <v>0</v>
      </c>
      <c r="BI103" s="192">
        <f t="shared" si="13"/>
        <v>0</v>
      </c>
      <c r="BJ103" s="15" t="s">
        <v>75</v>
      </c>
      <c r="BK103" s="192">
        <f t="shared" si="14"/>
        <v>0</v>
      </c>
      <c r="BL103" s="15" t="s">
        <v>130</v>
      </c>
      <c r="BM103" s="15" t="s">
        <v>141</v>
      </c>
    </row>
    <row r="104" spans="2:65" s="1" customFormat="1" ht="16.5" customHeight="1">
      <c r="B104" s="32"/>
      <c r="C104" s="181" t="s">
        <v>142</v>
      </c>
      <c r="D104" s="181" t="s">
        <v>125</v>
      </c>
      <c r="E104" s="182" t="s">
        <v>143</v>
      </c>
      <c r="F104" s="183" t="s">
        <v>144</v>
      </c>
      <c r="G104" s="184" t="s">
        <v>128</v>
      </c>
      <c r="H104" s="185">
        <v>2</v>
      </c>
      <c r="I104" s="186"/>
      <c r="J104" s="187">
        <f t="shared" si="5"/>
        <v>0</v>
      </c>
      <c r="K104" s="183" t="s">
        <v>129</v>
      </c>
      <c r="L104" s="36"/>
      <c r="M104" s="188" t="s">
        <v>1</v>
      </c>
      <c r="N104" s="189" t="s">
        <v>41</v>
      </c>
      <c r="O104" s="58"/>
      <c r="P104" s="190">
        <f t="shared" si="6"/>
        <v>0</v>
      </c>
      <c r="Q104" s="190">
        <v>5E-05</v>
      </c>
      <c r="R104" s="190">
        <f t="shared" si="7"/>
        <v>0.0001</v>
      </c>
      <c r="S104" s="190">
        <v>0</v>
      </c>
      <c r="T104" s="191">
        <f t="shared" si="8"/>
        <v>0</v>
      </c>
      <c r="AR104" s="15" t="s">
        <v>130</v>
      </c>
      <c r="AT104" s="15" t="s">
        <v>125</v>
      </c>
      <c r="AU104" s="15" t="s">
        <v>77</v>
      </c>
      <c r="AY104" s="15" t="s">
        <v>123</v>
      </c>
      <c r="BE104" s="192">
        <f t="shared" si="9"/>
        <v>0</v>
      </c>
      <c r="BF104" s="192">
        <f t="shared" si="10"/>
        <v>0</v>
      </c>
      <c r="BG104" s="192">
        <f t="shared" si="11"/>
        <v>0</v>
      </c>
      <c r="BH104" s="192">
        <f t="shared" si="12"/>
        <v>0</v>
      </c>
      <c r="BI104" s="192">
        <f t="shared" si="13"/>
        <v>0</v>
      </c>
      <c r="BJ104" s="15" t="s">
        <v>75</v>
      </c>
      <c r="BK104" s="192">
        <f t="shared" si="14"/>
        <v>0</v>
      </c>
      <c r="BL104" s="15" t="s">
        <v>130</v>
      </c>
      <c r="BM104" s="15" t="s">
        <v>145</v>
      </c>
    </row>
    <row r="105" spans="2:65" s="1" customFormat="1" ht="16.5" customHeight="1">
      <c r="B105" s="32"/>
      <c r="C105" s="181" t="s">
        <v>146</v>
      </c>
      <c r="D105" s="181" t="s">
        <v>125</v>
      </c>
      <c r="E105" s="182" t="s">
        <v>147</v>
      </c>
      <c r="F105" s="183" t="s">
        <v>148</v>
      </c>
      <c r="G105" s="184" t="s">
        <v>149</v>
      </c>
      <c r="H105" s="185">
        <v>70.56</v>
      </c>
      <c r="I105" s="186"/>
      <c r="J105" s="187">
        <f t="shared" si="5"/>
        <v>0</v>
      </c>
      <c r="K105" s="183" t="s">
        <v>129</v>
      </c>
      <c r="L105" s="36"/>
      <c r="M105" s="188" t="s">
        <v>1</v>
      </c>
      <c r="N105" s="189" t="s">
        <v>41</v>
      </c>
      <c r="O105" s="58"/>
      <c r="P105" s="190">
        <f t="shared" si="6"/>
        <v>0</v>
      </c>
      <c r="Q105" s="190">
        <v>0</v>
      </c>
      <c r="R105" s="190">
        <f t="shared" si="7"/>
        <v>0</v>
      </c>
      <c r="S105" s="190">
        <v>0</v>
      </c>
      <c r="T105" s="191">
        <f t="shared" si="8"/>
        <v>0</v>
      </c>
      <c r="AR105" s="15" t="s">
        <v>130</v>
      </c>
      <c r="AT105" s="15" t="s">
        <v>125</v>
      </c>
      <c r="AU105" s="15" t="s">
        <v>77</v>
      </c>
      <c r="AY105" s="15" t="s">
        <v>123</v>
      </c>
      <c r="BE105" s="192">
        <f t="shared" si="9"/>
        <v>0</v>
      </c>
      <c r="BF105" s="192">
        <f t="shared" si="10"/>
        <v>0</v>
      </c>
      <c r="BG105" s="192">
        <f t="shared" si="11"/>
        <v>0</v>
      </c>
      <c r="BH105" s="192">
        <f t="shared" si="12"/>
        <v>0</v>
      </c>
      <c r="BI105" s="192">
        <f t="shared" si="13"/>
        <v>0</v>
      </c>
      <c r="BJ105" s="15" t="s">
        <v>75</v>
      </c>
      <c r="BK105" s="192">
        <f t="shared" si="14"/>
        <v>0</v>
      </c>
      <c r="BL105" s="15" t="s">
        <v>130</v>
      </c>
      <c r="BM105" s="15" t="s">
        <v>150</v>
      </c>
    </row>
    <row r="106" spans="2:51" s="11" customFormat="1" ht="10.2">
      <c r="B106" s="193"/>
      <c r="C106" s="194"/>
      <c r="D106" s="195" t="s">
        <v>151</v>
      </c>
      <c r="E106" s="196" t="s">
        <v>1</v>
      </c>
      <c r="F106" s="197" t="s">
        <v>152</v>
      </c>
      <c r="G106" s="194"/>
      <c r="H106" s="198">
        <v>70.56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151</v>
      </c>
      <c r="AU106" s="204" t="s">
        <v>77</v>
      </c>
      <c r="AV106" s="11" t="s">
        <v>77</v>
      </c>
      <c r="AW106" s="11" t="s">
        <v>32</v>
      </c>
      <c r="AX106" s="11" t="s">
        <v>75</v>
      </c>
      <c r="AY106" s="204" t="s">
        <v>123</v>
      </c>
    </row>
    <row r="107" spans="2:65" s="1" customFormat="1" ht="16.5" customHeight="1">
      <c r="B107" s="32"/>
      <c r="C107" s="181" t="s">
        <v>153</v>
      </c>
      <c r="D107" s="181" t="s">
        <v>125</v>
      </c>
      <c r="E107" s="182" t="s">
        <v>154</v>
      </c>
      <c r="F107" s="183" t="s">
        <v>155</v>
      </c>
      <c r="G107" s="184" t="s">
        <v>149</v>
      </c>
      <c r="H107" s="185">
        <v>99.6</v>
      </c>
      <c r="I107" s="186"/>
      <c r="J107" s="187">
        <f>ROUND(I107*H107,2)</f>
        <v>0</v>
      </c>
      <c r="K107" s="183" t="s">
        <v>129</v>
      </c>
      <c r="L107" s="36"/>
      <c r="M107" s="188" t="s">
        <v>1</v>
      </c>
      <c r="N107" s="189" t="s">
        <v>41</v>
      </c>
      <c r="O107" s="58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5" t="s">
        <v>130</v>
      </c>
      <c r="AT107" s="15" t="s">
        <v>125</v>
      </c>
      <c r="AU107" s="15" t="s">
        <v>77</v>
      </c>
      <c r="AY107" s="15" t="s">
        <v>123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5" t="s">
        <v>75</v>
      </c>
      <c r="BK107" s="192">
        <f>ROUND(I107*H107,2)</f>
        <v>0</v>
      </c>
      <c r="BL107" s="15" t="s">
        <v>130</v>
      </c>
      <c r="BM107" s="15" t="s">
        <v>156</v>
      </c>
    </row>
    <row r="108" spans="2:51" s="11" customFormat="1" ht="10.2">
      <c r="B108" s="193"/>
      <c r="C108" s="194"/>
      <c r="D108" s="195" t="s">
        <v>151</v>
      </c>
      <c r="E108" s="196" t="s">
        <v>1</v>
      </c>
      <c r="F108" s="197" t="s">
        <v>157</v>
      </c>
      <c r="G108" s="194"/>
      <c r="H108" s="198">
        <v>99.6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151</v>
      </c>
      <c r="AU108" s="204" t="s">
        <v>77</v>
      </c>
      <c r="AV108" s="11" t="s">
        <v>77</v>
      </c>
      <c r="AW108" s="11" t="s">
        <v>32</v>
      </c>
      <c r="AX108" s="11" t="s">
        <v>75</v>
      </c>
      <c r="AY108" s="204" t="s">
        <v>123</v>
      </c>
    </row>
    <row r="109" spans="2:65" s="1" customFormat="1" ht="16.5" customHeight="1">
      <c r="B109" s="32"/>
      <c r="C109" s="181" t="s">
        <v>158</v>
      </c>
      <c r="D109" s="181" t="s">
        <v>125</v>
      </c>
      <c r="E109" s="182" t="s">
        <v>159</v>
      </c>
      <c r="F109" s="183" t="s">
        <v>160</v>
      </c>
      <c r="G109" s="184" t="s">
        <v>149</v>
      </c>
      <c r="H109" s="185">
        <v>159.13</v>
      </c>
      <c r="I109" s="186"/>
      <c r="J109" s="187">
        <f>ROUND(I109*H109,2)</f>
        <v>0</v>
      </c>
      <c r="K109" s="183" t="s">
        <v>129</v>
      </c>
      <c r="L109" s="36"/>
      <c r="M109" s="188" t="s">
        <v>1</v>
      </c>
      <c r="N109" s="189" t="s">
        <v>41</v>
      </c>
      <c r="O109" s="58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5" t="s">
        <v>130</v>
      </c>
      <c r="AT109" s="15" t="s">
        <v>125</v>
      </c>
      <c r="AU109" s="15" t="s">
        <v>77</v>
      </c>
      <c r="AY109" s="15" t="s">
        <v>123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5" t="s">
        <v>75</v>
      </c>
      <c r="BK109" s="192">
        <f>ROUND(I109*H109,2)</f>
        <v>0</v>
      </c>
      <c r="BL109" s="15" t="s">
        <v>130</v>
      </c>
      <c r="BM109" s="15" t="s">
        <v>161</v>
      </c>
    </row>
    <row r="110" spans="2:51" s="12" customFormat="1" ht="10.2">
      <c r="B110" s="205"/>
      <c r="C110" s="206"/>
      <c r="D110" s="195" t="s">
        <v>151</v>
      </c>
      <c r="E110" s="207" t="s">
        <v>1</v>
      </c>
      <c r="F110" s="208" t="s">
        <v>162</v>
      </c>
      <c r="G110" s="206"/>
      <c r="H110" s="207" t="s">
        <v>1</v>
      </c>
      <c r="I110" s="209"/>
      <c r="J110" s="206"/>
      <c r="K110" s="206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151</v>
      </c>
      <c r="AU110" s="214" t="s">
        <v>77</v>
      </c>
      <c r="AV110" s="12" t="s">
        <v>75</v>
      </c>
      <c r="AW110" s="12" t="s">
        <v>32</v>
      </c>
      <c r="AX110" s="12" t="s">
        <v>70</v>
      </c>
      <c r="AY110" s="214" t="s">
        <v>123</v>
      </c>
    </row>
    <row r="111" spans="2:51" s="11" customFormat="1" ht="10.2">
      <c r="B111" s="193"/>
      <c r="C111" s="194"/>
      <c r="D111" s="195" t="s">
        <v>151</v>
      </c>
      <c r="E111" s="196" t="s">
        <v>1</v>
      </c>
      <c r="F111" s="197" t="s">
        <v>163</v>
      </c>
      <c r="G111" s="194"/>
      <c r="H111" s="198">
        <v>146.18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151</v>
      </c>
      <c r="AU111" s="204" t="s">
        <v>77</v>
      </c>
      <c r="AV111" s="11" t="s">
        <v>77</v>
      </c>
      <c r="AW111" s="11" t="s">
        <v>32</v>
      </c>
      <c r="AX111" s="11" t="s">
        <v>70</v>
      </c>
      <c r="AY111" s="204" t="s">
        <v>123</v>
      </c>
    </row>
    <row r="112" spans="2:51" s="11" customFormat="1" ht="10.2">
      <c r="B112" s="193"/>
      <c r="C112" s="194"/>
      <c r="D112" s="195" t="s">
        <v>151</v>
      </c>
      <c r="E112" s="196" t="s">
        <v>1</v>
      </c>
      <c r="F112" s="197" t="s">
        <v>164</v>
      </c>
      <c r="G112" s="194"/>
      <c r="H112" s="198">
        <v>12.95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151</v>
      </c>
      <c r="AU112" s="204" t="s">
        <v>77</v>
      </c>
      <c r="AV112" s="11" t="s">
        <v>77</v>
      </c>
      <c r="AW112" s="11" t="s">
        <v>32</v>
      </c>
      <c r="AX112" s="11" t="s">
        <v>70</v>
      </c>
      <c r="AY112" s="204" t="s">
        <v>123</v>
      </c>
    </row>
    <row r="113" spans="2:51" s="13" customFormat="1" ht="10.2">
      <c r="B113" s="215"/>
      <c r="C113" s="216"/>
      <c r="D113" s="195" t="s">
        <v>151</v>
      </c>
      <c r="E113" s="217" t="s">
        <v>1</v>
      </c>
      <c r="F113" s="218" t="s">
        <v>165</v>
      </c>
      <c r="G113" s="216"/>
      <c r="H113" s="219">
        <v>159.13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151</v>
      </c>
      <c r="AU113" s="225" t="s">
        <v>77</v>
      </c>
      <c r="AV113" s="13" t="s">
        <v>130</v>
      </c>
      <c r="AW113" s="13" t="s">
        <v>32</v>
      </c>
      <c r="AX113" s="13" t="s">
        <v>75</v>
      </c>
      <c r="AY113" s="225" t="s">
        <v>123</v>
      </c>
    </row>
    <row r="114" spans="2:65" s="1" customFormat="1" ht="16.5" customHeight="1">
      <c r="B114" s="32"/>
      <c r="C114" s="181" t="s">
        <v>166</v>
      </c>
      <c r="D114" s="181" t="s">
        <v>125</v>
      </c>
      <c r="E114" s="182" t="s">
        <v>167</v>
      </c>
      <c r="F114" s="183" t="s">
        <v>168</v>
      </c>
      <c r="G114" s="184" t="s">
        <v>128</v>
      </c>
      <c r="H114" s="185">
        <v>1</v>
      </c>
      <c r="I114" s="186"/>
      <c r="J114" s="187">
        <f aca="true" t="shared" si="15" ref="J114:J122">ROUND(I114*H114,2)</f>
        <v>0</v>
      </c>
      <c r="K114" s="183" t="s">
        <v>129</v>
      </c>
      <c r="L114" s="36"/>
      <c r="M114" s="188" t="s">
        <v>1</v>
      </c>
      <c r="N114" s="189" t="s">
        <v>41</v>
      </c>
      <c r="O114" s="58"/>
      <c r="P114" s="190">
        <f aca="true" t="shared" si="16" ref="P114:P122">O114*H114</f>
        <v>0</v>
      </c>
      <c r="Q114" s="190">
        <v>0</v>
      </c>
      <c r="R114" s="190">
        <f aca="true" t="shared" si="17" ref="R114:R122">Q114*H114</f>
        <v>0</v>
      </c>
      <c r="S114" s="190">
        <v>0</v>
      </c>
      <c r="T114" s="191">
        <f aca="true" t="shared" si="18" ref="T114:T122">S114*H114</f>
        <v>0</v>
      </c>
      <c r="AR114" s="15" t="s">
        <v>130</v>
      </c>
      <c r="AT114" s="15" t="s">
        <v>125</v>
      </c>
      <c r="AU114" s="15" t="s">
        <v>77</v>
      </c>
      <c r="AY114" s="15" t="s">
        <v>123</v>
      </c>
      <c r="BE114" s="192">
        <f aca="true" t="shared" si="19" ref="BE114:BE122">IF(N114="základní",J114,0)</f>
        <v>0</v>
      </c>
      <c r="BF114" s="192">
        <f aca="true" t="shared" si="20" ref="BF114:BF122">IF(N114="snížená",J114,0)</f>
        <v>0</v>
      </c>
      <c r="BG114" s="192">
        <f aca="true" t="shared" si="21" ref="BG114:BG122">IF(N114="zákl. přenesená",J114,0)</f>
        <v>0</v>
      </c>
      <c r="BH114" s="192">
        <f aca="true" t="shared" si="22" ref="BH114:BH122">IF(N114="sníž. přenesená",J114,0)</f>
        <v>0</v>
      </c>
      <c r="BI114" s="192">
        <f aca="true" t="shared" si="23" ref="BI114:BI122">IF(N114="nulová",J114,0)</f>
        <v>0</v>
      </c>
      <c r="BJ114" s="15" t="s">
        <v>75</v>
      </c>
      <c r="BK114" s="192">
        <f aca="true" t="shared" si="24" ref="BK114:BK122">ROUND(I114*H114,2)</f>
        <v>0</v>
      </c>
      <c r="BL114" s="15" t="s">
        <v>130</v>
      </c>
      <c r="BM114" s="15" t="s">
        <v>169</v>
      </c>
    </row>
    <row r="115" spans="2:65" s="1" customFormat="1" ht="16.5" customHeight="1">
      <c r="B115" s="32"/>
      <c r="C115" s="181" t="s">
        <v>170</v>
      </c>
      <c r="D115" s="181" t="s">
        <v>125</v>
      </c>
      <c r="E115" s="182" t="s">
        <v>171</v>
      </c>
      <c r="F115" s="183" t="s">
        <v>172</v>
      </c>
      <c r="G115" s="184" t="s">
        <v>128</v>
      </c>
      <c r="H115" s="185">
        <v>1</v>
      </c>
      <c r="I115" s="186"/>
      <c r="J115" s="187">
        <f t="shared" si="15"/>
        <v>0</v>
      </c>
      <c r="K115" s="183" t="s">
        <v>129</v>
      </c>
      <c r="L115" s="36"/>
      <c r="M115" s="188" t="s">
        <v>1</v>
      </c>
      <c r="N115" s="189" t="s">
        <v>41</v>
      </c>
      <c r="O115" s="58"/>
      <c r="P115" s="190">
        <f t="shared" si="16"/>
        <v>0</v>
      </c>
      <c r="Q115" s="190">
        <v>0</v>
      </c>
      <c r="R115" s="190">
        <f t="shared" si="17"/>
        <v>0</v>
      </c>
      <c r="S115" s="190">
        <v>0</v>
      </c>
      <c r="T115" s="191">
        <f t="shared" si="18"/>
        <v>0</v>
      </c>
      <c r="AR115" s="15" t="s">
        <v>130</v>
      </c>
      <c r="AT115" s="15" t="s">
        <v>125</v>
      </c>
      <c r="AU115" s="15" t="s">
        <v>77</v>
      </c>
      <c r="AY115" s="15" t="s">
        <v>123</v>
      </c>
      <c r="BE115" s="192">
        <f t="shared" si="19"/>
        <v>0</v>
      </c>
      <c r="BF115" s="192">
        <f t="shared" si="20"/>
        <v>0</v>
      </c>
      <c r="BG115" s="192">
        <f t="shared" si="21"/>
        <v>0</v>
      </c>
      <c r="BH115" s="192">
        <f t="shared" si="22"/>
        <v>0</v>
      </c>
      <c r="BI115" s="192">
        <f t="shared" si="23"/>
        <v>0</v>
      </c>
      <c r="BJ115" s="15" t="s">
        <v>75</v>
      </c>
      <c r="BK115" s="192">
        <f t="shared" si="24"/>
        <v>0</v>
      </c>
      <c r="BL115" s="15" t="s">
        <v>130</v>
      </c>
      <c r="BM115" s="15" t="s">
        <v>173</v>
      </c>
    </row>
    <row r="116" spans="2:65" s="1" customFormat="1" ht="16.5" customHeight="1">
      <c r="B116" s="32"/>
      <c r="C116" s="181" t="s">
        <v>174</v>
      </c>
      <c r="D116" s="181" t="s">
        <v>125</v>
      </c>
      <c r="E116" s="182" t="s">
        <v>175</v>
      </c>
      <c r="F116" s="183" t="s">
        <v>176</v>
      </c>
      <c r="G116" s="184" t="s">
        <v>128</v>
      </c>
      <c r="H116" s="185">
        <v>1</v>
      </c>
      <c r="I116" s="186"/>
      <c r="J116" s="187">
        <f t="shared" si="15"/>
        <v>0</v>
      </c>
      <c r="K116" s="183" t="s">
        <v>129</v>
      </c>
      <c r="L116" s="36"/>
      <c r="M116" s="188" t="s">
        <v>1</v>
      </c>
      <c r="N116" s="189" t="s">
        <v>41</v>
      </c>
      <c r="O116" s="58"/>
      <c r="P116" s="190">
        <f t="shared" si="16"/>
        <v>0</v>
      </c>
      <c r="Q116" s="190">
        <v>0</v>
      </c>
      <c r="R116" s="190">
        <f t="shared" si="17"/>
        <v>0</v>
      </c>
      <c r="S116" s="190">
        <v>0</v>
      </c>
      <c r="T116" s="191">
        <f t="shared" si="18"/>
        <v>0</v>
      </c>
      <c r="AR116" s="15" t="s">
        <v>130</v>
      </c>
      <c r="AT116" s="15" t="s">
        <v>125</v>
      </c>
      <c r="AU116" s="15" t="s">
        <v>77</v>
      </c>
      <c r="AY116" s="15" t="s">
        <v>123</v>
      </c>
      <c r="BE116" s="192">
        <f t="shared" si="19"/>
        <v>0</v>
      </c>
      <c r="BF116" s="192">
        <f t="shared" si="20"/>
        <v>0</v>
      </c>
      <c r="BG116" s="192">
        <f t="shared" si="21"/>
        <v>0</v>
      </c>
      <c r="BH116" s="192">
        <f t="shared" si="22"/>
        <v>0</v>
      </c>
      <c r="BI116" s="192">
        <f t="shared" si="23"/>
        <v>0</v>
      </c>
      <c r="BJ116" s="15" t="s">
        <v>75</v>
      </c>
      <c r="BK116" s="192">
        <f t="shared" si="24"/>
        <v>0</v>
      </c>
      <c r="BL116" s="15" t="s">
        <v>130</v>
      </c>
      <c r="BM116" s="15" t="s">
        <v>177</v>
      </c>
    </row>
    <row r="117" spans="2:65" s="1" customFormat="1" ht="16.5" customHeight="1">
      <c r="B117" s="32"/>
      <c r="C117" s="181" t="s">
        <v>178</v>
      </c>
      <c r="D117" s="181" t="s">
        <v>125</v>
      </c>
      <c r="E117" s="182" t="s">
        <v>179</v>
      </c>
      <c r="F117" s="183" t="s">
        <v>180</v>
      </c>
      <c r="G117" s="184" t="s">
        <v>128</v>
      </c>
      <c r="H117" s="185">
        <v>1</v>
      </c>
      <c r="I117" s="186"/>
      <c r="J117" s="187">
        <f t="shared" si="15"/>
        <v>0</v>
      </c>
      <c r="K117" s="183" t="s">
        <v>129</v>
      </c>
      <c r="L117" s="36"/>
      <c r="M117" s="188" t="s">
        <v>1</v>
      </c>
      <c r="N117" s="189" t="s">
        <v>41</v>
      </c>
      <c r="O117" s="58"/>
      <c r="P117" s="190">
        <f t="shared" si="16"/>
        <v>0</v>
      </c>
      <c r="Q117" s="190">
        <v>0</v>
      </c>
      <c r="R117" s="190">
        <f t="shared" si="17"/>
        <v>0</v>
      </c>
      <c r="S117" s="190">
        <v>0</v>
      </c>
      <c r="T117" s="191">
        <f t="shared" si="18"/>
        <v>0</v>
      </c>
      <c r="AR117" s="15" t="s">
        <v>130</v>
      </c>
      <c r="AT117" s="15" t="s">
        <v>125</v>
      </c>
      <c r="AU117" s="15" t="s">
        <v>77</v>
      </c>
      <c r="AY117" s="15" t="s">
        <v>123</v>
      </c>
      <c r="BE117" s="192">
        <f t="shared" si="19"/>
        <v>0</v>
      </c>
      <c r="BF117" s="192">
        <f t="shared" si="20"/>
        <v>0</v>
      </c>
      <c r="BG117" s="192">
        <f t="shared" si="21"/>
        <v>0</v>
      </c>
      <c r="BH117" s="192">
        <f t="shared" si="22"/>
        <v>0</v>
      </c>
      <c r="BI117" s="192">
        <f t="shared" si="23"/>
        <v>0</v>
      </c>
      <c r="BJ117" s="15" t="s">
        <v>75</v>
      </c>
      <c r="BK117" s="192">
        <f t="shared" si="24"/>
        <v>0</v>
      </c>
      <c r="BL117" s="15" t="s">
        <v>130</v>
      </c>
      <c r="BM117" s="15" t="s">
        <v>181</v>
      </c>
    </row>
    <row r="118" spans="2:65" s="1" customFormat="1" ht="16.5" customHeight="1">
      <c r="B118" s="32"/>
      <c r="C118" s="181" t="s">
        <v>182</v>
      </c>
      <c r="D118" s="181" t="s">
        <v>125</v>
      </c>
      <c r="E118" s="182" t="s">
        <v>183</v>
      </c>
      <c r="F118" s="183" t="s">
        <v>184</v>
      </c>
      <c r="G118" s="184" t="s">
        <v>128</v>
      </c>
      <c r="H118" s="185">
        <v>1</v>
      </c>
      <c r="I118" s="186"/>
      <c r="J118" s="187">
        <f t="shared" si="15"/>
        <v>0</v>
      </c>
      <c r="K118" s="183" t="s">
        <v>129</v>
      </c>
      <c r="L118" s="36"/>
      <c r="M118" s="188" t="s">
        <v>1</v>
      </c>
      <c r="N118" s="189" t="s">
        <v>41</v>
      </c>
      <c r="O118" s="58"/>
      <c r="P118" s="190">
        <f t="shared" si="16"/>
        <v>0</v>
      </c>
      <c r="Q118" s="190">
        <v>0</v>
      </c>
      <c r="R118" s="190">
        <f t="shared" si="17"/>
        <v>0</v>
      </c>
      <c r="S118" s="190">
        <v>0</v>
      </c>
      <c r="T118" s="191">
        <f t="shared" si="18"/>
        <v>0</v>
      </c>
      <c r="AR118" s="15" t="s">
        <v>130</v>
      </c>
      <c r="AT118" s="15" t="s">
        <v>125</v>
      </c>
      <c r="AU118" s="15" t="s">
        <v>77</v>
      </c>
      <c r="AY118" s="15" t="s">
        <v>123</v>
      </c>
      <c r="BE118" s="192">
        <f t="shared" si="19"/>
        <v>0</v>
      </c>
      <c r="BF118" s="192">
        <f t="shared" si="20"/>
        <v>0</v>
      </c>
      <c r="BG118" s="192">
        <f t="shared" si="21"/>
        <v>0</v>
      </c>
      <c r="BH118" s="192">
        <f t="shared" si="22"/>
        <v>0</v>
      </c>
      <c r="BI118" s="192">
        <f t="shared" si="23"/>
        <v>0</v>
      </c>
      <c r="BJ118" s="15" t="s">
        <v>75</v>
      </c>
      <c r="BK118" s="192">
        <f t="shared" si="24"/>
        <v>0</v>
      </c>
      <c r="BL118" s="15" t="s">
        <v>130</v>
      </c>
      <c r="BM118" s="15" t="s">
        <v>185</v>
      </c>
    </row>
    <row r="119" spans="2:65" s="1" customFormat="1" ht="16.5" customHeight="1">
      <c r="B119" s="32"/>
      <c r="C119" s="181" t="s">
        <v>186</v>
      </c>
      <c r="D119" s="181" t="s">
        <v>125</v>
      </c>
      <c r="E119" s="182" t="s">
        <v>187</v>
      </c>
      <c r="F119" s="183" t="s">
        <v>188</v>
      </c>
      <c r="G119" s="184" t="s">
        <v>128</v>
      </c>
      <c r="H119" s="185">
        <v>1</v>
      </c>
      <c r="I119" s="186"/>
      <c r="J119" s="187">
        <f t="shared" si="15"/>
        <v>0</v>
      </c>
      <c r="K119" s="183" t="s">
        <v>129</v>
      </c>
      <c r="L119" s="36"/>
      <c r="M119" s="188" t="s">
        <v>1</v>
      </c>
      <c r="N119" s="189" t="s">
        <v>41</v>
      </c>
      <c r="O119" s="58"/>
      <c r="P119" s="190">
        <f t="shared" si="16"/>
        <v>0</v>
      </c>
      <c r="Q119" s="190">
        <v>0</v>
      </c>
      <c r="R119" s="190">
        <f t="shared" si="17"/>
        <v>0</v>
      </c>
      <c r="S119" s="190">
        <v>0</v>
      </c>
      <c r="T119" s="191">
        <f t="shared" si="18"/>
        <v>0</v>
      </c>
      <c r="AR119" s="15" t="s">
        <v>130</v>
      </c>
      <c r="AT119" s="15" t="s">
        <v>125</v>
      </c>
      <c r="AU119" s="15" t="s">
        <v>77</v>
      </c>
      <c r="AY119" s="15" t="s">
        <v>123</v>
      </c>
      <c r="BE119" s="192">
        <f t="shared" si="19"/>
        <v>0</v>
      </c>
      <c r="BF119" s="192">
        <f t="shared" si="20"/>
        <v>0</v>
      </c>
      <c r="BG119" s="192">
        <f t="shared" si="21"/>
        <v>0</v>
      </c>
      <c r="BH119" s="192">
        <f t="shared" si="22"/>
        <v>0</v>
      </c>
      <c r="BI119" s="192">
        <f t="shared" si="23"/>
        <v>0</v>
      </c>
      <c r="BJ119" s="15" t="s">
        <v>75</v>
      </c>
      <c r="BK119" s="192">
        <f t="shared" si="24"/>
        <v>0</v>
      </c>
      <c r="BL119" s="15" t="s">
        <v>130</v>
      </c>
      <c r="BM119" s="15" t="s">
        <v>189</v>
      </c>
    </row>
    <row r="120" spans="2:65" s="1" customFormat="1" ht="16.5" customHeight="1">
      <c r="B120" s="32"/>
      <c r="C120" s="181" t="s">
        <v>8</v>
      </c>
      <c r="D120" s="181" t="s">
        <v>125</v>
      </c>
      <c r="E120" s="182" t="s">
        <v>190</v>
      </c>
      <c r="F120" s="183" t="s">
        <v>191</v>
      </c>
      <c r="G120" s="184" t="s">
        <v>128</v>
      </c>
      <c r="H120" s="185">
        <v>1</v>
      </c>
      <c r="I120" s="186"/>
      <c r="J120" s="187">
        <f t="shared" si="15"/>
        <v>0</v>
      </c>
      <c r="K120" s="183" t="s">
        <v>129</v>
      </c>
      <c r="L120" s="36"/>
      <c r="M120" s="188" t="s">
        <v>1</v>
      </c>
      <c r="N120" s="189" t="s">
        <v>41</v>
      </c>
      <c r="O120" s="58"/>
      <c r="P120" s="190">
        <f t="shared" si="16"/>
        <v>0</v>
      </c>
      <c r="Q120" s="190">
        <v>0</v>
      </c>
      <c r="R120" s="190">
        <f t="shared" si="17"/>
        <v>0</v>
      </c>
      <c r="S120" s="190">
        <v>0</v>
      </c>
      <c r="T120" s="191">
        <f t="shared" si="18"/>
        <v>0</v>
      </c>
      <c r="AR120" s="15" t="s">
        <v>130</v>
      </c>
      <c r="AT120" s="15" t="s">
        <v>125</v>
      </c>
      <c r="AU120" s="15" t="s">
        <v>77</v>
      </c>
      <c r="AY120" s="15" t="s">
        <v>123</v>
      </c>
      <c r="BE120" s="192">
        <f t="shared" si="19"/>
        <v>0</v>
      </c>
      <c r="BF120" s="192">
        <f t="shared" si="20"/>
        <v>0</v>
      </c>
      <c r="BG120" s="192">
        <f t="shared" si="21"/>
        <v>0</v>
      </c>
      <c r="BH120" s="192">
        <f t="shared" si="22"/>
        <v>0</v>
      </c>
      <c r="BI120" s="192">
        <f t="shared" si="23"/>
        <v>0</v>
      </c>
      <c r="BJ120" s="15" t="s">
        <v>75</v>
      </c>
      <c r="BK120" s="192">
        <f t="shared" si="24"/>
        <v>0</v>
      </c>
      <c r="BL120" s="15" t="s">
        <v>130</v>
      </c>
      <c r="BM120" s="15" t="s">
        <v>192</v>
      </c>
    </row>
    <row r="121" spans="2:65" s="1" customFormat="1" ht="16.5" customHeight="1">
      <c r="B121" s="32"/>
      <c r="C121" s="181" t="s">
        <v>193</v>
      </c>
      <c r="D121" s="181" t="s">
        <v>125</v>
      </c>
      <c r="E121" s="182" t="s">
        <v>194</v>
      </c>
      <c r="F121" s="183" t="s">
        <v>195</v>
      </c>
      <c r="G121" s="184" t="s">
        <v>128</v>
      </c>
      <c r="H121" s="185">
        <v>2</v>
      </c>
      <c r="I121" s="186"/>
      <c r="J121" s="187">
        <f t="shared" si="15"/>
        <v>0</v>
      </c>
      <c r="K121" s="183" t="s">
        <v>129</v>
      </c>
      <c r="L121" s="36"/>
      <c r="M121" s="188" t="s">
        <v>1</v>
      </c>
      <c r="N121" s="189" t="s">
        <v>41</v>
      </c>
      <c r="O121" s="58"/>
      <c r="P121" s="190">
        <f t="shared" si="16"/>
        <v>0</v>
      </c>
      <c r="Q121" s="190">
        <v>0</v>
      </c>
      <c r="R121" s="190">
        <f t="shared" si="17"/>
        <v>0</v>
      </c>
      <c r="S121" s="190">
        <v>0</v>
      </c>
      <c r="T121" s="191">
        <f t="shared" si="18"/>
        <v>0</v>
      </c>
      <c r="AR121" s="15" t="s">
        <v>130</v>
      </c>
      <c r="AT121" s="15" t="s">
        <v>125</v>
      </c>
      <c r="AU121" s="15" t="s">
        <v>77</v>
      </c>
      <c r="AY121" s="15" t="s">
        <v>123</v>
      </c>
      <c r="BE121" s="192">
        <f t="shared" si="19"/>
        <v>0</v>
      </c>
      <c r="BF121" s="192">
        <f t="shared" si="20"/>
        <v>0</v>
      </c>
      <c r="BG121" s="192">
        <f t="shared" si="21"/>
        <v>0</v>
      </c>
      <c r="BH121" s="192">
        <f t="shared" si="22"/>
        <v>0</v>
      </c>
      <c r="BI121" s="192">
        <f t="shared" si="23"/>
        <v>0</v>
      </c>
      <c r="BJ121" s="15" t="s">
        <v>75</v>
      </c>
      <c r="BK121" s="192">
        <f t="shared" si="24"/>
        <v>0</v>
      </c>
      <c r="BL121" s="15" t="s">
        <v>130</v>
      </c>
      <c r="BM121" s="15" t="s">
        <v>196</v>
      </c>
    </row>
    <row r="122" spans="2:65" s="1" customFormat="1" ht="16.5" customHeight="1">
      <c r="B122" s="32"/>
      <c r="C122" s="181" t="s">
        <v>197</v>
      </c>
      <c r="D122" s="181" t="s">
        <v>125</v>
      </c>
      <c r="E122" s="182" t="s">
        <v>198</v>
      </c>
      <c r="F122" s="183" t="s">
        <v>199</v>
      </c>
      <c r="G122" s="184" t="s">
        <v>149</v>
      </c>
      <c r="H122" s="185">
        <v>271.67</v>
      </c>
      <c r="I122" s="186"/>
      <c r="J122" s="187">
        <f t="shared" si="15"/>
        <v>0</v>
      </c>
      <c r="K122" s="183" t="s">
        <v>129</v>
      </c>
      <c r="L122" s="36"/>
      <c r="M122" s="188" t="s">
        <v>1</v>
      </c>
      <c r="N122" s="189" t="s">
        <v>41</v>
      </c>
      <c r="O122" s="58"/>
      <c r="P122" s="190">
        <f t="shared" si="16"/>
        <v>0</v>
      </c>
      <c r="Q122" s="190">
        <v>0</v>
      </c>
      <c r="R122" s="190">
        <f t="shared" si="17"/>
        <v>0</v>
      </c>
      <c r="S122" s="190">
        <v>0</v>
      </c>
      <c r="T122" s="191">
        <f t="shared" si="18"/>
        <v>0</v>
      </c>
      <c r="AR122" s="15" t="s">
        <v>130</v>
      </c>
      <c r="AT122" s="15" t="s">
        <v>125</v>
      </c>
      <c r="AU122" s="15" t="s">
        <v>77</v>
      </c>
      <c r="AY122" s="15" t="s">
        <v>123</v>
      </c>
      <c r="BE122" s="192">
        <f t="shared" si="19"/>
        <v>0</v>
      </c>
      <c r="BF122" s="192">
        <f t="shared" si="20"/>
        <v>0</v>
      </c>
      <c r="BG122" s="192">
        <f t="shared" si="21"/>
        <v>0</v>
      </c>
      <c r="BH122" s="192">
        <f t="shared" si="22"/>
        <v>0</v>
      </c>
      <c r="BI122" s="192">
        <f t="shared" si="23"/>
        <v>0</v>
      </c>
      <c r="BJ122" s="15" t="s">
        <v>75</v>
      </c>
      <c r="BK122" s="192">
        <f t="shared" si="24"/>
        <v>0</v>
      </c>
      <c r="BL122" s="15" t="s">
        <v>130</v>
      </c>
      <c r="BM122" s="15" t="s">
        <v>200</v>
      </c>
    </row>
    <row r="123" spans="2:51" s="12" customFormat="1" ht="10.2">
      <c r="B123" s="205"/>
      <c r="C123" s="206"/>
      <c r="D123" s="195" t="s">
        <v>151</v>
      </c>
      <c r="E123" s="207" t="s">
        <v>1</v>
      </c>
      <c r="F123" s="208" t="s">
        <v>201</v>
      </c>
      <c r="G123" s="206"/>
      <c r="H123" s="207" t="s">
        <v>1</v>
      </c>
      <c r="I123" s="209"/>
      <c r="J123" s="206"/>
      <c r="K123" s="206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151</v>
      </c>
      <c r="AU123" s="214" t="s">
        <v>77</v>
      </c>
      <c r="AV123" s="12" t="s">
        <v>75</v>
      </c>
      <c r="AW123" s="12" t="s">
        <v>32</v>
      </c>
      <c r="AX123" s="12" t="s">
        <v>70</v>
      </c>
      <c r="AY123" s="214" t="s">
        <v>123</v>
      </c>
    </row>
    <row r="124" spans="2:51" s="11" customFormat="1" ht="10.2">
      <c r="B124" s="193"/>
      <c r="C124" s="194"/>
      <c r="D124" s="195" t="s">
        <v>151</v>
      </c>
      <c r="E124" s="196" t="s">
        <v>1</v>
      </c>
      <c r="F124" s="197" t="s">
        <v>202</v>
      </c>
      <c r="G124" s="194"/>
      <c r="H124" s="198">
        <v>12.94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151</v>
      </c>
      <c r="AU124" s="204" t="s">
        <v>77</v>
      </c>
      <c r="AV124" s="11" t="s">
        <v>77</v>
      </c>
      <c r="AW124" s="11" t="s">
        <v>32</v>
      </c>
      <c r="AX124" s="11" t="s">
        <v>70</v>
      </c>
      <c r="AY124" s="204" t="s">
        <v>123</v>
      </c>
    </row>
    <row r="125" spans="2:51" s="12" customFormat="1" ht="10.2">
      <c r="B125" s="205"/>
      <c r="C125" s="206"/>
      <c r="D125" s="195" t="s">
        <v>151</v>
      </c>
      <c r="E125" s="207" t="s">
        <v>1</v>
      </c>
      <c r="F125" s="208" t="s">
        <v>203</v>
      </c>
      <c r="G125" s="206"/>
      <c r="H125" s="207" t="s">
        <v>1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151</v>
      </c>
      <c r="AU125" s="214" t="s">
        <v>77</v>
      </c>
      <c r="AV125" s="12" t="s">
        <v>75</v>
      </c>
      <c r="AW125" s="12" t="s">
        <v>32</v>
      </c>
      <c r="AX125" s="12" t="s">
        <v>70</v>
      </c>
      <c r="AY125" s="214" t="s">
        <v>123</v>
      </c>
    </row>
    <row r="126" spans="2:51" s="11" customFormat="1" ht="10.2">
      <c r="B126" s="193"/>
      <c r="C126" s="194"/>
      <c r="D126" s="195" t="s">
        <v>151</v>
      </c>
      <c r="E126" s="196" t="s">
        <v>1</v>
      </c>
      <c r="F126" s="197" t="s">
        <v>204</v>
      </c>
      <c r="G126" s="194"/>
      <c r="H126" s="198">
        <v>258.73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151</v>
      </c>
      <c r="AU126" s="204" t="s">
        <v>77</v>
      </c>
      <c r="AV126" s="11" t="s">
        <v>77</v>
      </c>
      <c r="AW126" s="11" t="s">
        <v>32</v>
      </c>
      <c r="AX126" s="11" t="s">
        <v>70</v>
      </c>
      <c r="AY126" s="204" t="s">
        <v>123</v>
      </c>
    </row>
    <row r="127" spans="2:51" s="13" customFormat="1" ht="10.2">
      <c r="B127" s="215"/>
      <c r="C127" s="216"/>
      <c r="D127" s="195" t="s">
        <v>151</v>
      </c>
      <c r="E127" s="217" t="s">
        <v>1</v>
      </c>
      <c r="F127" s="218" t="s">
        <v>165</v>
      </c>
      <c r="G127" s="216"/>
      <c r="H127" s="219">
        <v>271.67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151</v>
      </c>
      <c r="AU127" s="225" t="s">
        <v>77</v>
      </c>
      <c r="AV127" s="13" t="s">
        <v>130</v>
      </c>
      <c r="AW127" s="13" t="s">
        <v>32</v>
      </c>
      <c r="AX127" s="13" t="s">
        <v>75</v>
      </c>
      <c r="AY127" s="225" t="s">
        <v>123</v>
      </c>
    </row>
    <row r="128" spans="2:65" s="1" customFormat="1" ht="16.5" customHeight="1">
      <c r="B128" s="32"/>
      <c r="C128" s="181" t="s">
        <v>205</v>
      </c>
      <c r="D128" s="181" t="s">
        <v>125</v>
      </c>
      <c r="E128" s="182" t="s">
        <v>206</v>
      </c>
      <c r="F128" s="183" t="s">
        <v>207</v>
      </c>
      <c r="G128" s="184" t="s">
        <v>149</v>
      </c>
      <c r="H128" s="185">
        <v>12.93</v>
      </c>
      <c r="I128" s="186"/>
      <c r="J128" s="187">
        <f>ROUND(I128*H128,2)</f>
        <v>0</v>
      </c>
      <c r="K128" s="183" t="s">
        <v>129</v>
      </c>
      <c r="L128" s="36"/>
      <c r="M128" s="188" t="s">
        <v>1</v>
      </c>
      <c r="N128" s="189" t="s">
        <v>41</v>
      </c>
      <c r="O128" s="58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5" t="s">
        <v>130</v>
      </c>
      <c r="AT128" s="15" t="s">
        <v>125</v>
      </c>
      <c r="AU128" s="15" t="s">
        <v>77</v>
      </c>
      <c r="AY128" s="15" t="s">
        <v>123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5" t="s">
        <v>75</v>
      </c>
      <c r="BK128" s="192">
        <f>ROUND(I128*H128,2)</f>
        <v>0</v>
      </c>
      <c r="BL128" s="15" t="s">
        <v>130</v>
      </c>
      <c r="BM128" s="15" t="s">
        <v>208</v>
      </c>
    </row>
    <row r="129" spans="2:51" s="12" customFormat="1" ht="10.2">
      <c r="B129" s="205"/>
      <c r="C129" s="206"/>
      <c r="D129" s="195" t="s">
        <v>151</v>
      </c>
      <c r="E129" s="207" t="s">
        <v>1</v>
      </c>
      <c r="F129" s="208" t="s">
        <v>209</v>
      </c>
      <c r="G129" s="206"/>
      <c r="H129" s="207" t="s">
        <v>1</v>
      </c>
      <c r="I129" s="209"/>
      <c r="J129" s="206"/>
      <c r="K129" s="206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151</v>
      </c>
      <c r="AU129" s="214" t="s">
        <v>77</v>
      </c>
      <c r="AV129" s="12" t="s">
        <v>75</v>
      </c>
      <c r="AW129" s="12" t="s">
        <v>32</v>
      </c>
      <c r="AX129" s="12" t="s">
        <v>70</v>
      </c>
      <c r="AY129" s="214" t="s">
        <v>123</v>
      </c>
    </row>
    <row r="130" spans="2:51" s="11" customFormat="1" ht="10.2">
      <c r="B130" s="193"/>
      <c r="C130" s="194"/>
      <c r="D130" s="195" t="s">
        <v>151</v>
      </c>
      <c r="E130" s="196" t="s">
        <v>1</v>
      </c>
      <c r="F130" s="197" t="s">
        <v>210</v>
      </c>
      <c r="G130" s="194"/>
      <c r="H130" s="198">
        <v>12.93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151</v>
      </c>
      <c r="AU130" s="204" t="s">
        <v>77</v>
      </c>
      <c r="AV130" s="11" t="s">
        <v>77</v>
      </c>
      <c r="AW130" s="11" t="s">
        <v>32</v>
      </c>
      <c r="AX130" s="11" t="s">
        <v>75</v>
      </c>
      <c r="AY130" s="204" t="s">
        <v>123</v>
      </c>
    </row>
    <row r="131" spans="2:65" s="1" customFormat="1" ht="16.5" customHeight="1">
      <c r="B131" s="32"/>
      <c r="C131" s="226" t="s">
        <v>211</v>
      </c>
      <c r="D131" s="226" t="s">
        <v>212</v>
      </c>
      <c r="E131" s="227" t="s">
        <v>213</v>
      </c>
      <c r="F131" s="228" t="s">
        <v>214</v>
      </c>
      <c r="G131" s="229" t="s">
        <v>215</v>
      </c>
      <c r="H131" s="230">
        <v>19.395</v>
      </c>
      <c r="I131" s="231"/>
      <c r="J131" s="232">
        <f>ROUND(I131*H131,2)</f>
        <v>0</v>
      </c>
      <c r="K131" s="228" t="s">
        <v>129</v>
      </c>
      <c r="L131" s="233"/>
      <c r="M131" s="234" t="s">
        <v>1</v>
      </c>
      <c r="N131" s="235" t="s">
        <v>41</v>
      </c>
      <c r="O131" s="58"/>
      <c r="P131" s="190">
        <f>O131*H131</f>
        <v>0</v>
      </c>
      <c r="Q131" s="190">
        <v>1</v>
      </c>
      <c r="R131" s="190">
        <f>Q131*H131</f>
        <v>19.395</v>
      </c>
      <c r="S131" s="190">
        <v>0</v>
      </c>
      <c r="T131" s="191">
        <f>S131*H131</f>
        <v>0</v>
      </c>
      <c r="AR131" s="15" t="s">
        <v>158</v>
      </c>
      <c r="AT131" s="15" t="s">
        <v>212</v>
      </c>
      <c r="AU131" s="15" t="s">
        <v>77</v>
      </c>
      <c r="AY131" s="15" t="s">
        <v>123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5" t="s">
        <v>75</v>
      </c>
      <c r="BK131" s="192">
        <f>ROUND(I131*H131,2)</f>
        <v>0</v>
      </c>
      <c r="BL131" s="15" t="s">
        <v>130</v>
      </c>
      <c r="BM131" s="15" t="s">
        <v>216</v>
      </c>
    </row>
    <row r="132" spans="2:51" s="11" customFormat="1" ht="10.2">
      <c r="B132" s="193"/>
      <c r="C132" s="194"/>
      <c r="D132" s="195" t="s">
        <v>151</v>
      </c>
      <c r="E132" s="196" t="s">
        <v>1</v>
      </c>
      <c r="F132" s="197" t="s">
        <v>217</v>
      </c>
      <c r="G132" s="194"/>
      <c r="H132" s="198">
        <v>19.395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151</v>
      </c>
      <c r="AU132" s="204" t="s">
        <v>77</v>
      </c>
      <c r="AV132" s="11" t="s">
        <v>77</v>
      </c>
      <c r="AW132" s="11" t="s">
        <v>32</v>
      </c>
      <c r="AX132" s="11" t="s">
        <v>75</v>
      </c>
      <c r="AY132" s="204" t="s">
        <v>123</v>
      </c>
    </row>
    <row r="133" spans="2:65" s="1" customFormat="1" ht="16.5" customHeight="1">
      <c r="B133" s="32"/>
      <c r="C133" s="181" t="s">
        <v>218</v>
      </c>
      <c r="D133" s="181" t="s">
        <v>125</v>
      </c>
      <c r="E133" s="182" t="s">
        <v>219</v>
      </c>
      <c r="F133" s="183" t="s">
        <v>220</v>
      </c>
      <c r="G133" s="184" t="s">
        <v>215</v>
      </c>
      <c r="H133" s="185">
        <v>452.778</v>
      </c>
      <c r="I133" s="186"/>
      <c r="J133" s="187">
        <f>ROUND(I133*H133,2)</f>
        <v>0</v>
      </c>
      <c r="K133" s="183" t="s">
        <v>129</v>
      </c>
      <c r="L133" s="36"/>
      <c r="M133" s="188" t="s">
        <v>1</v>
      </c>
      <c r="N133" s="189" t="s">
        <v>41</v>
      </c>
      <c r="O133" s="58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5" t="s">
        <v>130</v>
      </c>
      <c r="AT133" s="15" t="s">
        <v>125</v>
      </c>
      <c r="AU133" s="15" t="s">
        <v>77</v>
      </c>
      <c r="AY133" s="15" t="s">
        <v>123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5" t="s">
        <v>75</v>
      </c>
      <c r="BK133" s="192">
        <f>ROUND(I133*H133,2)</f>
        <v>0</v>
      </c>
      <c r="BL133" s="15" t="s">
        <v>130</v>
      </c>
      <c r="BM133" s="15" t="s">
        <v>221</v>
      </c>
    </row>
    <row r="134" spans="2:51" s="12" customFormat="1" ht="10.2">
      <c r="B134" s="205"/>
      <c r="C134" s="206"/>
      <c r="D134" s="195" t="s">
        <v>151</v>
      </c>
      <c r="E134" s="207" t="s">
        <v>1</v>
      </c>
      <c r="F134" s="208" t="s">
        <v>222</v>
      </c>
      <c r="G134" s="206"/>
      <c r="H134" s="207" t="s">
        <v>1</v>
      </c>
      <c r="I134" s="209"/>
      <c r="J134" s="206"/>
      <c r="K134" s="206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151</v>
      </c>
      <c r="AU134" s="214" t="s">
        <v>77</v>
      </c>
      <c r="AV134" s="12" t="s">
        <v>75</v>
      </c>
      <c r="AW134" s="12" t="s">
        <v>32</v>
      </c>
      <c r="AX134" s="12" t="s">
        <v>70</v>
      </c>
      <c r="AY134" s="214" t="s">
        <v>123</v>
      </c>
    </row>
    <row r="135" spans="2:51" s="11" customFormat="1" ht="10.2">
      <c r="B135" s="193"/>
      <c r="C135" s="194"/>
      <c r="D135" s="195" t="s">
        <v>151</v>
      </c>
      <c r="E135" s="196" t="s">
        <v>1</v>
      </c>
      <c r="F135" s="197" t="s">
        <v>223</v>
      </c>
      <c r="G135" s="194"/>
      <c r="H135" s="198">
        <v>452.778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151</v>
      </c>
      <c r="AU135" s="204" t="s">
        <v>77</v>
      </c>
      <c r="AV135" s="11" t="s">
        <v>77</v>
      </c>
      <c r="AW135" s="11" t="s">
        <v>32</v>
      </c>
      <c r="AX135" s="11" t="s">
        <v>75</v>
      </c>
      <c r="AY135" s="204" t="s">
        <v>123</v>
      </c>
    </row>
    <row r="136" spans="2:65" s="1" customFormat="1" ht="16.5" customHeight="1">
      <c r="B136" s="32"/>
      <c r="C136" s="181" t="s">
        <v>7</v>
      </c>
      <c r="D136" s="181" t="s">
        <v>125</v>
      </c>
      <c r="E136" s="182" t="s">
        <v>224</v>
      </c>
      <c r="F136" s="183" t="s">
        <v>225</v>
      </c>
      <c r="G136" s="184" t="s">
        <v>226</v>
      </c>
      <c r="H136" s="185">
        <v>249</v>
      </c>
      <c r="I136" s="186"/>
      <c r="J136" s="187">
        <f aca="true" t="shared" si="25" ref="J136:J141">ROUND(I136*H136,2)</f>
        <v>0</v>
      </c>
      <c r="K136" s="183" t="s">
        <v>129</v>
      </c>
      <c r="L136" s="36"/>
      <c r="M136" s="188" t="s">
        <v>1</v>
      </c>
      <c r="N136" s="189" t="s">
        <v>41</v>
      </c>
      <c r="O136" s="58"/>
      <c r="P136" s="190">
        <f aca="true" t="shared" si="26" ref="P136:P141">O136*H136</f>
        <v>0</v>
      </c>
      <c r="Q136" s="190">
        <v>0</v>
      </c>
      <c r="R136" s="190">
        <f aca="true" t="shared" si="27" ref="R136:R141">Q136*H136</f>
        <v>0</v>
      </c>
      <c r="S136" s="190">
        <v>0</v>
      </c>
      <c r="T136" s="191">
        <f aca="true" t="shared" si="28" ref="T136:T141">S136*H136</f>
        <v>0</v>
      </c>
      <c r="AR136" s="15" t="s">
        <v>130</v>
      </c>
      <c r="AT136" s="15" t="s">
        <v>125</v>
      </c>
      <c r="AU136" s="15" t="s">
        <v>77</v>
      </c>
      <c r="AY136" s="15" t="s">
        <v>123</v>
      </c>
      <c r="BE136" s="192">
        <f aca="true" t="shared" si="29" ref="BE136:BE141">IF(N136="základní",J136,0)</f>
        <v>0</v>
      </c>
      <c r="BF136" s="192">
        <f aca="true" t="shared" si="30" ref="BF136:BF141">IF(N136="snížená",J136,0)</f>
        <v>0</v>
      </c>
      <c r="BG136" s="192">
        <f aca="true" t="shared" si="31" ref="BG136:BG141">IF(N136="zákl. přenesená",J136,0)</f>
        <v>0</v>
      </c>
      <c r="BH136" s="192">
        <f aca="true" t="shared" si="32" ref="BH136:BH141">IF(N136="sníž. přenesená",J136,0)</f>
        <v>0</v>
      </c>
      <c r="BI136" s="192">
        <f aca="true" t="shared" si="33" ref="BI136:BI141">IF(N136="nulová",J136,0)</f>
        <v>0</v>
      </c>
      <c r="BJ136" s="15" t="s">
        <v>75</v>
      </c>
      <c r="BK136" s="192">
        <f aca="true" t="shared" si="34" ref="BK136:BK141">ROUND(I136*H136,2)</f>
        <v>0</v>
      </c>
      <c r="BL136" s="15" t="s">
        <v>130</v>
      </c>
      <c r="BM136" s="15" t="s">
        <v>227</v>
      </c>
    </row>
    <row r="137" spans="2:65" s="1" customFormat="1" ht="16.5" customHeight="1">
      <c r="B137" s="32"/>
      <c r="C137" s="181" t="s">
        <v>228</v>
      </c>
      <c r="D137" s="181" t="s">
        <v>125</v>
      </c>
      <c r="E137" s="182" t="s">
        <v>229</v>
      </c>
      <c r="F137" s="183" t="s">
        <v>230</v>
      </c>
      <c r="G137" s="184" t="s">
        <v>226</v>
      </c>
      <c r="H137" s="185">
        <v>307.6</v>
      </c>
      <c r="I137" s="186"/>
      <c r="J137" s="187">
        <f t="shared" si="25"/>
        <v>0</v>
      </c>
      <c r="K137" s="183" t="s">
        <v>129</v>
      </c>
      <c r="L137" s="36"/>
      <c r="M137" s="188" t="s">
        <v>1</v>
      </c>
      <c r="N137" s="189" t="s">
        <v>41</v>
      </c>
      <c r="O137" s="58"/>
      <c r="P137" s="190">
        <f t="shared" si="26"/>
        <v>0</v>
      </c>
      <c r="Q137" s="190">
        <v>0</v>
      </c>
      <c r="R137" s="190">
        <f t="shared" si="27"/>
        <v>0</v>
      </c>
      <c r="S137" s="190">
        <v>0</v>
      </c>
      <c r="T137" s="191">
        <f t="shared" si="28"/>
        <v>0</v>
      </c>
      <c r="AR137" s="15" t="s">
        <v>130</v>
      </c>
      <c r="AT137" s="15" t="s">
        <v>125</v>
      </c>
      <c r="AU137" s="15" t="s">
        <v>77</v>
      </c>
      <c r="AY137" s="15" t="s">
        <v>123</v>
      </c>
      <c r="BE137" s="192">
        <f t="shared" si="29"/>
        <v>0</v>
      </c>
      <c r="BF137" s="192">
        <f t="shared" si="30"/>
        <v>0</v>
      </c>
      <c r="BG137" s="192">
        <f t="shared" si="31"/>
        <v>0</v>
      </c>
      <c r="BH137" s="192">
        <f t="shared" si="32"/>
        <v>0</v>
      </c>
      <c r="BI137" s="192">
        <f t="shared" si="33"/>
        <v>0</v>
      </c>
      <c r="BJ137" s="15" t="s">
        <v>75</v>
      </c>
      <c r="BK137" s="192">
        <f t="shared" si="34"/>
        <v>0</v>
      </c>
      <c r="BL137" s="15" t="s">
        <v>130</v>
      </c>
      <c r="BM137" s="15" t="s">
        <v>231</v>
      </c>
    </row>
    <row r="138" spans="2:65" s="1" customFormat="1" ht="16.5" customHeight="1">
      <c r="B138" s="32"/>
      <c r="C138" s="181" t="s">
        <v>232</v>
      </c>
      <c r="D138" s="181" t="s">
        <v>125</v>
      </c>
      <c r="E138" s="182" t="s">
        <v>233</v>
      </c>
      <c r="F138" s="183" t="s">
        <v>234</v>
      </c>
      <c r="G138" s="184" t="s">
        <v>226</v>
      </c>
      <c r="H138" s="185">
        <v>307.6</v>
      </c>
      <c r="I138" s="186"/>
      <c r="J138" s="187">
        <f t="shared" si="25"/>
        <v>0</v>
      </c>
      <c r="K138" s="183" t="s">
        <v>129</v>
      </c>
      <c r="L138" s="36"/>
      <c r="M138" s="188" t="s">
        <v>1</v>
      </c>
      <c r="N138" s="189" t="s">
        <v>41</v>
      </c>
      <c r="O138" s="58"/>
      <c r="P138" s="190">
        <f t="shared" si="26"/>
        <v>0</v>
      </c>
      <c r="Q138" s="190">
        <v>0</v>
      </c>
      <c r="R138" s="190">
        <f t="shared" si="27"/>
        <v>0</v>
      </c>
      <c r="S138" s="190">
        <v>0</v>
      </c>
      <c r="T138" s="191">
        <f t="shared" si="28"/>
        <v>0</v>
      </c>
      <c r="AR138" s="15" t="s">
        <v>130</v>
      </c>
      <c r="AT138" s="15" t="s">
        <v>125</v>
      </c>
      <c r="AU138" s="15" t="s">
        <v>77</v>
      </c>
      <c r="AY138" s="15" t="s">
        <v>123</v>
      </c>
      <c r="BE138" s="192">
        <f t="shared" si="29"/>
        <v>0</v>
      </c>
      <c r="BF138" s="192">
        <f t="shared" si="30"/>
        <v>0</v>
      </c>
      <c r="BG138" s="192">
        <f t="shared" si="31"/>
        <v>0</v>
      </c>
      <c r="BH138" s="192">
        <f t="shared" si="32"/>
        <v>0</v>
      </c>
      <c r="BI138" s="192">
        <f t="shared" si="33"/>
        <v>0</v>
      </c>
      <c r="BJ138" s="15" t="s">
        <v>75</v>
      </c>
      <c r="BK138" s="192">
        <f t="shared" si="34"/>
        <v>0</v>
      </c>
      <c r="BL138" s="15" t="s">
        <v>130</v>
      </c>
      <c r="BM138" s="15" t="s">
        <v>235</v>
      </c>
    </row>
    <row r="139" spans="2:65" s="1" customFormat="1" ht="16.5" customHeight="1">
      <c r="B139" s="32"/>
      <c r="C139" s="181" t="s">
        <v>236</v>
      </c>
      <c r="D139" s="181" t="s">
        <v>125</v>
      </c>
      <c r="E139" s="182" t="s">
        <v>237</v>
      </c>
      <c r="F139" s="183" t="s">
        <v>238</v>
      </c>
      <c r="G139" s="184" t="s">
        <v>226</v>
      </c>
      <c r="H139" s="185">
        <v>249</v>
      </c>
      <c r="I139" s="186"/>
      <c r="J139" s="187">
        <f t="shared" si="25"/>
        <v>0</v>
      </c>
      <c r="K139" s="183" t="s">
        <v>129</v>
      </c>
      <c r="L139" s="36"/>
      <c r="M139" s="188" t="s">
        <v>1</v>
      </c>
      <c r="N139" s="189" t="s">
        <v>41</v>
      </c>
      <c r="O139" s="58"/>
      <c r="P139" s="190">
        <f t="shared" si="26"/>
        <v>0</v>
      </c>
      <c r="Q139" s="190">
        <v>0</v>
      </c>
      <c r="R139" s="190">
        <f t="shared" si="27"/>
        <v>0</v>
      </c>
      <c r="S139" s="190">
        <v>0</v>
      </c>
      <c r="T139" s="191">
        <f t="shared" si="28"/>
        <v>0</v>
      </c>
      <c r="AR139" s="15" t="s">
        <v>130</v>
      </c>
      <c r="AT139" s="15" t="s">
        <v>125</v>
      </c>
      <c r="AU139" s="15" t="s">
        <v>77</v>
      </c>
      <c r="AY139" s="15" t="s">
        <v>123</v>
      </c>
      <c r="BE139" s="192">
        <f t="shared" si="29"/>
        <v>0</v>
      </c>
      <c r="BF139" s="192">
        <f t="shared" si="30"/>
        <v>0</v>
      </c>
      <c r="BG139" s="192">
        <f t="shared" si="31"/>
        <v>0</v>
      </c>
      <c r="BH139" s="192">
        <f t="shared" si="32"/>
        <v>0</v>
      </c>
      <c r="BI139" s="192">
        <f t="shared" si="33"/>
        <v>0</v>
      </c>
      <c r="BJ139" s="15" t="s">
        <v>75</v>
      </c>
      <c r="BK139" s="192">
        <f t="shared" si="34"/>
        <v>0</v>
      </c>
      <c r="BL139" s="15" t="s">
        <v>130</v>
      </c>
      <c r="BM139" s="15" t="s">
        <v>239</v>
      </c>
    </row>
    <row r="140" spans="2:65" s="1" customFormat="1" ht="16.5" customHeight="1">
      <c r="B140" s="32"/>
      <c r="C140" s="181" t="s">
        <v>240</v>
      </c>
      <c r="D140" s="181" t="s">
        <v>125</v>
      </c>
      <c r="E140" s="182" t="s">
        <v>241</v>
      </c>
      <c r="F140" s="183" t="s">
        <v>242</v>
      </c>
      <c r="G140" s="184" t="s">
        <v>226</v>
      </c>
      <c r="H140" s="185">
        <v>307.6</v>
      </c>
      <c r="I140" s="186"/>
      <c r="J140" s="187">
        <f t="shared" si="25"/>
        <v>0</v>
      </c>
      <c r="K140" s="183" t="s">
        <v>129</v>
      </c>
      <c r="L140" s="36"/>
      <c r="M140" s="188" t="s">
        <v>1</v>
      </c>
      <c r="N140" s="189" t="s">
        <v>41</v>
      </c>
      <c r="O140" s="58"/>
      <c r="P140" s="190">
        <f t="shared" si="26"/>
        <v>0</v>
      </c>
      <c r="Q140" s="190">
        <v>0</v>
      </c>
      <c r="R140" s="190">
        <f t="shared" si="27"/>
        <v>0</v>
      </c>
      <c r="S140" s="190">
        <v>0</v>
      </c>
      <c r="T140" s="191">
        <f t="shared" si="28"/>
        <v>0</v>
      </c>
      <c r="AR140" s="15" t="s">
        <v>130</v>
      </c>
      <c r="AT140" s="15" t="s">
        <v>125</v>
      </c>
      <c r="AU140" s="15" t="s">
        <v>77</v>
      </c>
      <c r="AY140" s="15" t="s">
        <v>123</v>
      </c>
      <c r="BE140" s="192">
        <f t="shared" si="29"/>
        <v>0</v>
      </c>
      <c r="BF140" s="192">
        <f t="shared" si="30"/>
        <v>0</v>
      </c>
      <c r="BG140" s="192">
        <f t="shared" si="31"/>
        <v>0</v>
      </c>
      <c r="BH140" s="192">
        <f t="shared" si="32"/>
        <v>0</v>
      </c>
      <c r="BI140" s="192">
        <f t="shared" si="33"/>
        <v>0</v>
      </c>
      <c r="BJ140" s="15" t="s">
        <v>75</v>
      </c>
      <c r="BK140" s="192">
        <f t="shared" si="34"/>
        <v>0</v>
      </c>
      <c r="BL140" s="15" t="s">
        <v>130</v>
      </c>
      <c r="BM140" s="15" t="s">
        <v>243</v>
      </c>
    </row>
    <row r="141" spans="2:65" s="1" customFormat="1" ht="16.5" customHeight="1">
      <c r="B141" s="32"/>
      <c r="C141" s="226" t="s">
        <v>244</v>
      </c>
      <c r="D141" s="226" t="s">
        <v>212</v>
      </c>
      <c r="E141" s="227" t="s">
        <v>245</v>
      </c>
      <c r="F141" s="228" t="s">
        <v>246</v>
      </c>
      <c r="G141" s="229" t="s">
        <v>247</v>
      </c>
      <c r="H141" s="230">
        <v>14.332</v>
      </c>
      <c r="I141" s="231"/>
      <c r="J141" s="232">
        <f t="shared" si="25"/>
        <v>0</v>
      </c>
      <c r="K141" s="228" t="s">
        <v>129</v>
      </c>
      <c r="L141" s="233"/>
      <c r="M141" s="234" t="s">
        <v>1</v>
      </c>
      <c r="N141" s="235" t="s">
        <v>41</v>
      </c>
      <c r="O141" s="58"/>
      <c r="P141" s="190">
        <f t="shared" si="26"/>
        <v>0</v>
      </c>
      <c r="Q141" s="190">
        <v>0.001</v>
      </c>
      <c r="R141" s="190">
        <f t="shared" si="27"/>
        <v>0.014332000000000001</v>
      </c>
      <c r="S141" s="190">
        <v>0</v>
      </c>
      <c r="T141" s="191">
        <f t="shared" si="28"/>
        <v>0</v>
      </c>
      <c r="AR141" s="15" t="s">
        <v>158</v>
      </c>
      <c r="AT141" s="15" t="s">
        <v>212</v>
      </c>
      <c r="AU141" s="15" t="s">
        <v>77</v>
      </c>
      <c r="AY141" s="15" t="s">
        <v>123</v>
      </c>
      <c r="BE141" s="192">
        <f t="shared" si="29"/>
        <v>0</v>
      </c>
      <c r="BF141" s="192">
        <f t="shared" si="30"/>
        <v>0</v>
      </c>
      <c r="BG141" s="192">
        <f t="shared" si="31"/>
        <v>0</v>
      </c>
      <c r="BH141" s="192">
        <f t="shared" si="32"/>
        <v>0</v>
      </c>
      <c r="BI141" s="192">
        <f t="shared" si="33"/>
        <v>0</v>
      </c>
      <c r="BJ141" s="15" t="s">
        <v>75</v>
      </c>
      <c r="BK141" s="192">
        <f t="shared" si="34"/>
        <v>0</v>
      </c>
      <c r="BL141" s="15" t="s">
        <v>130</v>
      </c>
      <c r="BM141" s="15" t="s">
        <v>248</v>
      </c>
    </row>
    <row r="142" spans="2:51" s="11" customFormat="1" ht="10.2">
      <c r="B142" s="193"/>
      <c r="C142" s="194"/>
      <c r="D142" s="195" t="s">
        <v>151</v>
      </c>
      <c r="E142" s="196" t="s">
        <v>1</v>
      </c>
      <c r="F142" s="197" t="s">
        <v>249</v>
      </c>
      <c r="G142" s="194"/>
      <c r="H142" s="198">
        <v>14.332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151</v>
      </c>
      <c r="AU142" s="204" t="s">
        <v>77</v>
      </c>
      <c r="AV142" s="11" t="s">
        <v>77</v>
      </c>
      <c r="AW142" s="11" t="s">
        <v>32</v>
      </c>
      <c r="AX142" s="11" t="s">
        <v>75</v>
      </c>
      <c r="AY142" s="204" t="s">
        <v>123</v>
      </c>
    </row>
    <row r="143" spans="2:65" s="1" customFormat="1" ht="16.5" customHeight="1">
      <c r="B143" s="32"/>
      <c r="C143" s="181" t="s">
        <v>250</v>
      </c>
      <c r="D143" s="181" t="s">
        <v>125</v>
      </c>
      <c r="E143" s="182" t="s">
        <v>251</v>
      </c>
      <c r="F143" s="183" t="s">
        <v>252</v>
      </c>
      <c r="G143" s="184" t="s">
        <v>226</v>
      </c>
      <c r="H143" s="185">
        <v>249</v>
      </c>
      <c r="I143" s="186"/>
      <c r="J143" s="187">
        <f>ROUND(I143*H143,2)</f>
        <v>0</v>
      </c>
      <c r="K143" s="183" t="s">
        <v>129</v>
      </c>
      <c r="L143" s="36"/>
      <c r="M143" s="188" t="s">
        <v>1</v>
      </c>
      <c r="N143" s="189" t="s">
        <v>41</v>
      </c>
      <c r="O143" s="58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5" t="s">
        <v>130</v>
      </c>
      <c r="AT143" s="15" t="s">
        <v>125</v>
      </c>
      <c r="AU143" s="15" t="s">
        <v>77</v>
      </c>
      <c r="AY143" s="15" t="s">
        <v>123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5" t="s">
        <v>75</v>
      </c>
      <c r="BK143" s="192">
        <f>ROUND(I143*H143,2)</f>
        <v>0</v>
      </c>
      <c r="BL143" s="15" t="s">
        <v>130</v>
      </c>
      <c r="BM143" s="15" t="s">
        <v>253</v>
      </c>
    </row>
    <row r="144" spans="2:65" s="1" customFormat="1" ht="16.5" customHeight="1">
      <c r="B144" s="32"/>
      <c r="C144" s="181" t="s">
        <v>254</v>
      </c>
      <c r="D144" s="181" t="s">
        <v>125</v>
      </c>
      <c r="E144" s="182" t="s">
        <v>255</v>
      </c>
      <c r="F144" s="183" t="s">
        <v>256</v>
      </c>
      <c r="G144" s="184" t="s">
        <v>149</v>
      </c>
      <c r="H144" s="185">
        <v>0.557</v>
      </c>
      <c r="I144" s="186"/>
      <c r="J144" s="187">
        <f>ROUND(I144*H144,2)</f>
        <v>0</v>
      </c>
      <c r="K144" s="183" t="s">
        <v>129</v>
      </c>
      <c r="L144" s="36"/>
      <c r="M144" s="188" t="s">
        <v>1</v>
      </c>
      <c r="N144" s="189" t="s">
        <v>41</v>
      </c>
      <c r="O144" s="58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5" t="s">
        <v>130</v>
      </c>
      <c r="AT144" s="15" t="s">
        <v>125</v>
      </c>
      <c r="AU144" s="15" t="s">
        <v>77</v>
      </c>
      <c r="AY144" s="15" t="s">
        <v>123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5" t="s">
        <v>75</v>
      </c>
      <c r="BK144" s="192">
        <f>ROUND(I144*H144,2)</f>
        <v>0</v>
      </c>
      <c r="BL144" s="15" t="s">
        <v>130</v>
      </c>
      <c r="BM144" s="15" t="s">
        <v>257</v>
      </c>
    </row>
    <row r="145" spans="2:51" s="11" customFormat="1" ht="10.2">
      <c r="B145" s="193"/>
      <c r="C145" s="194"/>
      <c r="D145" s="195" t="s">
        <v>151</v>
      </c>
      <c r="E145" s="196" t="s">
        <v>1</v>
      </c>
      <c r="F145" s="197" t="s">
        <v>258</v>
      </c>
      <c r="G145" s="194"/>
      <c r="H145" s="198">
        <v>0.557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151</v>
      </c>
      <c r="AU145" s="204" t="s">
        <v>77</v>
      </c>
      <c r="AV145" s="11" t="s">
        <v>77</v>
      </c>
      <c r="AW145" s="11" t="s">
        <v>32</v>
      </c>
      <c r="AX145" s="11" t="s">
        <v>75</v>
      </c>
      <c r="AY145" s="204" t="s">
        <v>123</v>
      </c>
    </row>
    <row r="146" spans="2:65" s="1" customFormat="1" ht="16.5" customHeight="1">
      <c r="B146" s="32"/>
      <c r="C146" s="181" t="s">
        <v>259</v>
      </c>
      <c r="D146" s="181" t="s">
        <v>125</v>
      </c>
      <c r="E146" s="182" t="s">
        <v>260</v>
      </c>
      <c r="F146" s="183" t="s">
        <v>261</v>
      </c>
      <c r="G146" s="184" t="s">
        <v>128</v>
      </c>
      <c r="H146" s="185">
        <v>1</v>
      </c>
      <c r="I146" s="186"/>
      <c r="J146" s="187">
        <f aca="true" t="shared" si="35" ref="J146:J156">ROUND(I146*H146,2)</f>
        <v>0</v>
      </c>
      <c r="K146" s="183" t="s">
        <v>129</v>
      </c>
      <c r="L146" s="36"/>
      <c r="M146" s="188" t="s">
        <v>1</v>
      </c>
      <c r="N146" s="189" t="s">
        <v>41</v>
      </c>
      <c r="O146" s="58"/>
      <c r="P146" s="190">
        <f aca="true" t="shared" si="36" ref="P146:P156">O146*H146</f>
        <v>0</v>
      </c>
      <c r="Q146" s="190">
        <v>0</v>
      </c>
      <c r="R146" s="190">
        <f aca="true" t="shared" si="37" ref="R146:R156">Q146*H146</f>
        <v>0</v>
      </c>
      <c r="S146" s="190">
        <v>0</v>
      </c>
      <c r="T146" s="191">
        <f aca="true" t="shared" si="38" ref="T146:T156">S146*H146</f>
        <v>0</v>
      </c>
      <c r="AR146" s="15" t="s">
        <v>130</v>
      </c>
      <c r="AT146" s="15" t="s">
        <v>125</v>
      </c>
      <c r="AU146" s="15" t="s">
        <v>77</v>
      </c>
      <c r="AY146" s="15" t="s">
        <v>123</v>
      </c>
      <c r="BE146" s="192">
        <f aca="true" t="shared" si="39" ref="BE146:BE156">IF(N146="základní",J146,0)</f>
        <v>0</v>
      </c>
      <c r="BF146" s="192">
        <f aca="true" t="shared" si="40" ref="BF146:BF156">IF(N146="snížená",J146,0)</f>
        <v>0</v>
      </c>
      <c r="BG146" s="192">
        <f aca="true" t="shared" si="41" ref="BG146:BG156">IF(N146="zákl. přenesená",J146,0)</f>
        <v>0</v>
      </c>
      <c r="BH146" s="192">
        <f aca="true" t="shared" si="42" ref="BH146:BH156">IF(N146="sníž. přenesená",J146,0)</f>
        <v>0</v>
      </c>
      <c r="BI146" s="192">
        <f aca="true" t="shared" si="43" ref="BI146:BI156">IF(N146="nulová",J146,0)</f>
        <v>0</v>
      </c>
      <c r="BJ146" s="15" t="s">
        <v>75</v>
      </c>
      <c r="BK146" s="192">
        <f aca="true" t="shared" si="44" ref="BK146:BK156">ROUND(I146*H146,2)</f>
        <v>0</v>
      </c>
      <c r="BL146" s="15" t="s">
        <v>130</v>
      </c>
      <c r="BM146" s="15" t="s">
        <v>262</v>
      </c>
    </row>
    <row r="147" spans="2:65" s="1" customFormat="1" ht="16.5" customHeight="1">
      <c r="B147" s="32"/>
      <c r="C147" s="181" t="s">
        <v>263</v>
      </c>
      <c r="D147" s="181" t="s">
        <v>125</v>
      </c>
      <c r="E147" s="182" t="s">
        <v>264</v>
      </c>
      <c r="F147" s="183" t="s">
        <v>265</v>
      </c>
      <c r="G147" s="184" t="s">
        <v>128</v>
      </c>
      <c r="H147" s="185">
        <v>1</v>
      </c>
      <c r="I147" s="186"/>
      <c r="J147" s="187">
        <f t="shared" si="35"/>
        <v>0</v>
      </c>
      <c r="K147" s="183" t="s">
        <v>129</v>
      </c>
      <c r="L147" s="36"/>
      <c r="M147" s="188" t="s">
        <v>1</v>
      </c>
      <c r="N147" s="189" t="s">
        <v>41</v>
      </c>
      <c r="O147" s="58"/>
      <c r="P147" s="190">
        <f t="shared" si="36"/>
        <v>0</v>
      </c>
      <c r="Q147" s="190">
        <v>0</v>
      </c>
      <c r="R147" s="190">
        <f t="shared" si="37"/>
        <v>0</v>
      </c>
      <c r="S147" s="190">
        <v>0</v>
      </c>
      <c r="T147" s="191">
        <f t="shared" si="38"/>
        <v>0</v>
      </c>
      <c r="AR147" s="15" t="s">
        <v>130</v>
      </c>
      <c r="AT147" s="15" t="s">
        <v>125</v>
      </c>
      <c r="AU147" s="15" t="s">
        <v>77</v>
      </c>
      <c r="AY147" s="15" t="s">
        <v>123</v>
      </c>
      <c r="BE147" s="192">
        <f t="shared" si="39"/>
        <v>0</v>
      </c>
      <c r="BF147" s="192">
        <f t="shared" si="40"/>
        <v>0</v>
      </c>
      <c r="BG147" s="192">
        <f t="shared" si="41"/>
        <v>0</v>
      </c>
      <c r="BH147" s="192">
        <f t="shared" si="42"/>
        <v>0</v>
      </c>
      <c r="BI147" s="192">
        <f t="shared" si="43"/>
        <v>0</v>
      </c>
      <c r="BJ147" s="15" t="s">
        <v>75</v>
      </c>
      <c r="BK147" s="192">
        <f t="shared" si="44"/>
        <v>0</v>
      </c>
      <c r="BL147" s="15" t="s">
        <v>130</v>
      </c>
      <c r="BM147" s="15" t="s">
        <v>266</v>
      </c>
    </row>
    <row r="148" spans="2:65" s="1" customFormat="1" ht="16.5" customHeight="1">
      <c r="B148" s="32"/>
      <c r="C148" s="226" t="s">
        <v>267</v>
      </c>
      <c r="D148" s="226" t="s">
        <v>212</v>
      </c>
      <c r="E148" s="227" t="s">
        <v>268</v>
      </c>
      <c r="F148" s="228" t="s">
        <v>269</v>
      </c>
      <c r="G148" s="229" t="s">
        <v>128</v>
      </c>
      <c r="H148" s="230">
        <v>1</v>
      </c>
      <c r="I148" s="231"/>
      <c r="J148" s="232">
        <f t="shared" si="35"/>
        <v>0</v>
      </c>
      <c r="K148" s="228" t="s">
        <v>1</v>
      </c>
      <c r="L148" s="233"/>
      <c r="M148" s="234" t="s">
        <v>1</v>
      </c>
      <c r="N148" s="235" t="s">
        <v>41</v>
      </c>
      <c r="O148" s="58"/>
      <c r="P148" s="190">
        <f t="shared" si="36"/>
        <v>0</v>
      </c>
      <c r="Q148" s="190">
        <v>0.027</v>
      </c>
      <c r="R148" s="190">
        <f t="shared" si="37"/>
        <v>0.027</v>
      </c>
      <c r="S148" s="190">
        <v>0</v>
      </c>
      <c r="T148" s="191">
        <f t="shared" si="38"/>
        <v>0</v>
      </c>
      <c r="AR148" s="15" t="s">
        <v>158</v>
      </c>
      <c r="AT148" s="15" t="s">
        <v>212</v>
      </c>
      <c r="AU148" s="15" t="s">
        <v>77</v>
      </c>
      <c r="AY148" s="15" t="s">
        <v>123</v>
      </c>
      <c r="BE148" s="192">
        <f t="shared" si="39"/>
        <v>0</v>
      </c>
      <c r="BF148" s="192">
        <f t="shared" si="40"/>
        <v>0</v>
      </c>
      <c r="BG148" s="192">
        <f t="shared" si="41"/>
        <v>0</v>
      </c>
      <c r="BH148" s="192">
        <f t="shared" si="42"/>
        <v>0</v>
      </c>
      <c r="BI148" s="192">
        <f t="shared" si="43"/>
        <v>0</v>
      </c>
      <c r="BJ148" s="15" t="s">
        <v>75</v>
      </c>
      <c r="BK148" s="192">
        <f t="shared" si="44"/>
        <v>0</v>
      </c>
      <c r="BL148" s="15" t="s">
        <v>130</v>
      </c>
      <c r="BM148" s="15" t="s">
        <v>270</v>
      </c>
    </row>
    <row r="149" spans="2:65" s="1" customFormat="1" ht="16.5" customHeight="1">
      <c r="B149" s="32"/>
      <c r="C149" s="181" t="s">
        <v>271</v>
      </c>
      <c r="D149" s="181" t="s">
        <v>125</v>
      </c>
      <c r="E149" s="182" t="s">
        <v>272</v>
      </c>
      <c r="F149" s="183" t="s">
        <v>273</v>
      </c>
      <c r="G149" s="184" t="s">
        <v>128</v>
      </c>
      <c r="H149" s="185">
        <v>1</v>
      </c>
      <c r="I149" s="186"/>
      <c r="J149" s="187">
        <f t="shared" si="35"/>
        <v>0</v>
      </c>
      <c r="K149" s="183" t="s">
        <v>129</v>
      </c>
      <c r="L149" s="36"/>
      <c r="M149" s="188" t="s">
        <v>1</v>
      </c>
      <c r="N149" s="189" t="s">
        <v>41</v>
      </c>
      <c r="O149" s="58"/>
      <c r="P149" s="190">
        <f t="shared" si="36"/>
        <v>0</v>
      </c>
      <c r="Q149" s="190">
        <v>5E-05</v>
      </c>
      <c r="R149" s="190">
        <f t="shared" si="37"/>
        <v>5E-05</v>
      </c>
      <c r="S149" s="190">
        <v>0</v>
      </c>
      <c r="T149" s="191">
        <f t="shared" si="38"/>
        <v>0</v>
      </c>
      <c r="AR149" s="15" t="s">
        <v>130</v>
      </c>
      <c r="AT149" s="15" t="s">
        <v>125</v>
      </c>
      <c r="AU149" s="15" t="s">
        <v>77</v>
      </c>
      <c r="AY149" s="15" t="s">
        <v>123</v>
      </c>
      <c r="BE149" s="192">
        <f t="shared" si="39"/>
        <v>0</v>
      </c>
      <c r="BF149" s="192">
        <f t="shared" si="40"/>
        <v>0</v>
      </c>
      <c r="BG149" s="192">
        <f t="shared" si="41"/>
        <v>0</v>
      </c>
      <c r="BH149" s="192">
        <f t="shared" si="42"/>
        <v>0</v>
      </c>
      <c r="BI149" s="192">
        <f t="shared" si="43"/>
        <v>0</v>
      </c>
      <c r="BJ149" s="15" t="s">
        <v>75</v>
      </c>
      <c r="BK149" s="192">
        <f t="shared" si="44"/>
        <v>0</v>
      </c>
      <c r="BL149" s="15" t="s">
        <v>130</v>
      </c>
      <c r="BM149" s="15" t="s">
        <v>274</v>
      </c>
    </row>
    <row r="150" spans="2:65" s="1" customFormat="1" ht="16.5" customHeight="1">
      <c r="B150" s="32"/>
      <c r="C150" s="226" t="s">
        <v>275</v>
      </c>
      <c r="D150" s="226" t="s">
        <v>212</v>
      </c>
      <c r="E150" s="227" t="s">
        <v>276</v>
      </c>
      <c r="F150" s="228" t="s">
        <v>277</v>
      </c>
      <c r="G150" s="229" t="s">
        <v>128</v>
      </c>
      <c r="H150" s="230">
        <v>3</v>
      </c>
      <c r="I150" s="231"/>
      <c r="J150" s="232">
        <f t="shared" si="35"/>
        <v>0</v>
      </c>
      <c r="K150" s="228" t="s">
        <v>129</v>
      </c>
      <c r="L150" s="233"/>
      <c r="M150" s="234" t="s">
        <v>1</v>
      </c>
      <c r="N150" s="235" t="s">
        <v>41</v>
      </c>
      <c r="O150" s="58"/>
      <c r="P150" s="190">
        <f t="shared" si="36"/>
        <v>0</v>
      </c>
      <c r="Q150" s="190">
        <v>0.00472</v>
      </c>
      <c r="R150" s="190">
        <f t="shared" si="37"/>
        <v>0.01416</v>
      </c>
      <c r="S150" s="190">
        <v>0</v>
      </c>
      <c r="T150" s="191">
        <f t="shared" si="38"/>
        <v>0</v>
      </c>
      <c r="AR150" s="15" t="s">
        <v>158</v>
      </c>
      <c r="AT150" s="15" t="s">
        <v>212</v>
      </c>
      <c r="AU150" s="15" t="s">
        <v>77</v>
      </c>
      <c r="AY150" s="15" t="s">
        <v>123</v>
      </c>
      <c r="BE150" s="192">
        <f t="shared" si="39"/>
        <v>0</v>
      </c>
      <c r="BF150" s="192">
        <f t="shared" si="40"/>
        <v>0</v>
      </c>
      <c r="BG150" s="192">
        <f t="shared" si="41"/>
        <v>0</v>
      </c>
      <c r="BH150" s="192">
        <f t="shared" si="42"/>
        <v>0</v>
      </c>
      <c r="BI150" s="192">
        <f t="shared" si="43"/>
        <v>0</v>
      </c>
      <c r="BJ150" s="15" t="s">
        <v>75</v>
      </c>
      <c r="BK150" s="192">
        <f t="shared" si="44"/>
        <v>0</v>
      </c>
      <c r="BL150" s="15" t="s">
        <v>130</v>
      </c>
      <c r="BM150" s="15" t="s">
        <v>278</v>
      </c>
    </row>
    <row r="151" spans="2:65" s="1" customFormat="1" ht="16.5" customHeight="1">
      <c r="B151" s="32"/>
      <c r="C151" s="181" t="s">
        <v>279</v>
      </c>
      <c r="D151" s="181" t="s">
        <v>125</v>
      </c>
      <c r="E151" s="182" t="s">
        <v>280</v>
      </c>
      <c r="F151" s="183" t="s">
        <v>281</v>
      </c>
      <c r="G151" s="184" t="s">
        <v>128</v>
      </c>
      <c r="H151" s="185">
        <v>4</v>
      </c>
      <c r="I151" s="186"/>
      <c r="J151" s="187">
        <f t="shared" si="35"/>
        <v>0</v>
      </c>
      <c r="K151" s="183" t="s">
        <v>129</v>
      </c>
      <c r="L151" s="36"/>
      <c r="M151" s="188" t="s">
        <v>1</v>
      </c>
      <c r="N151" s="189" t="s">
        <v>41</v>
      </c>
      <c r="O151" s="58"/>
      <c r="P151" s="190">
        <f t="shared" si="36"/>
        <v>0</v>
      </c>
      <c r="Q151" s="190">
        <v>0</v>
      </c>
      <c r="R151" s="190">
        <f t="shared" si="37"/>
        <v>0</v>
      </c>
      <c r="S151" s="190">
        <v>0</v>
      </c>
      <c r="T151" s="191">
        <f t="shared" si="38"/>
        <v>0</v>
      </c>
      <c r="AR151" s="15" t="s">
        <v>130</v>
      </c>
      <c r="AT151" s="15" t="s">
        <v>125</v>
      </c>
      <c r="AU151" s="15" t="s">
        <v>77</v>
      </c>
      <c r="AY151" s="15" t="s">
        <v>123</v>
      </c>
      <c r="BE151" s="192">
        <f t="shared" si="39"/>
        <v>0</v>
      </c>
      <c r="BF151" s="192">
        <f t="shared" si="40"/>
        <v>0</v>
      </c>
      <c r="BG151" s="192">
        <f t="shared" si="41"/>
        <v>0</v>
      </c>
      <c r="BH151" s="192">
        <f t="shared" si="42"/>
        <v>0</v>
      </c>
      <c r="BI151" s="192">
        <f t="shared" si="43"/>
        <v>0</v>
      </c>
      <c r="BJ151" s="15" t="s">
        <v>75</v>
      </c>
      <c r="BK151" s="192">
        <f t="shared" si="44"/>
        <v>0</v>
      </c>
      <c r="BL151" s="15" t="s">
        <v>130</v>
      </c>
      <c r="BM151" s="15" t="s">
        <v>282</v>
      </c>
    </row>
    <row r="152" spans="2:65" s="1" customFormat="1" ht="16.5" customHeight="1">
      <c r="B152" s="32"/>
      <c r="C152" s="181" t="s">
        <v>283</v>
      </c>
      <c r="D152" s="181" t="s">
        <v>125</v>
      </c>
      <c r="E152" s="182" t="s">
        <v>284</v>
      </c>
      <c r="F152" s="183" t="s">
        <v>285</v>
      </c>
      <c r="G152" s="184" t="s">
        <v>128</v>
      </c>
      <c r="H152" s="185">
        <v>4</v>
      </c>
      <c r="I152" s="186"/>
      <c r="J152" s="187">
        <f t="shared" si="35"/>
        <v>0</v>
      </c>
      <c r="K152" s="183" t="s">
        <v>129</v>
      </c>
      <c r="L152" s="36"/>
      <c r="M152" s="188" t="s">
        <v>1</v>
      </c>
      <c r="N152" s="189" t="s">
        <v>41</v>
      </c>
      <c r="O152" s="58"/>
      <c r="P152" s="190">
        <f t="shared" si="36"/>
        <v>0</v>
      </c>
      <c r="Q152" s="190">
        <v>0</v>
      </c>
      <c r="R152" s="190">
        <f t="shared" si="37"/>
        <v>0</v>
      </c>
      <c r="S152" s="190">
        <v>0</v>
      </c>
      <c r="T152" s="191">
        <f t="shared" si="38"/>
        <v>0</v>
      </c>
      <c r="AR152" s="15" t="s">
        <v>130</v>
      </c>
      <c r="AT152" s="15" t="s">
        <v>125</v>
      </c>
      <c r="AU152" s="15" t="s">
        <v>77</v>
      </c>
      <c r="AY152" s="15" t="s">
        <v>123</v>
      </c>
      <c r="BE152" s="192">
        <f t="shared" si="39"/>
        <v>0</v>
      </c>
      <c r="BF152" s="192">
        <f t="shared" si="40"/>
        <v>0</v>
      </c>
      <c r="BG152" s="192">
        <f t="shared" si="41"/>
        <v>0</v>
      </c>
      <c r="BH152" s="192">
        <f t="shared" si="42"/>
        <v>0</v>
      </c>
      <c r="BI152" s="192">
        <f t="shared" si="43"/>
        <v>0</v>
      </c>
      <c r="BJ152" s="15" t="s">
        <v>75</v>
      </c>
      <c r="BK152" s="192">
        <f t="shared" si="44"/>
        <v>0</v>
      </c>
      <c r="BL152" s="15" t="s">
        <v>130</v>
      </c>
      <c r="BM152" s="15" t="s">
        <v>286</v>
      </c>
    </row>
    <row r="153" spans="2:65" s="1" customFormat="1" ht="16.5" customHeight="1">
      <c r="B153" s="32"/>
      <c r="C153" s="181" t="s">
        <v>287</v>
      </c>
      <c r="D153" s="181" t="s">
        <v>125</v>
      </c>
      <c r="E153" s="182" t="s">
        <v>288</v>
      </c>
      <c r="F153" s="183" t="s">
        <v>289</v>
      </c>
      <c r="G153" s="184" t="s">
        <v>128</v>
      </c>
      <c r="H153" s="185">
        <v>4</v>
      </c>
      <c r="I153" s="186"/>
      <c r="J153" s="187">
        <f t="shared" si="35"/>
        <v>0</v>
      </c>
      <c r="K153" s="183" t="s">
        <v>129</v>
      </c>
      <c r="L153" s="36"/>
      <c r="M153" s="188" t="s">
        <v>1</v>
      </c>
      <c r="N153" s="189" t="s">
        <v>41</v>
      </c>
      <c r="O153" s="58"/>
      <c r="P153" s="190">
        <f t="shared" si="36"/>
        <v>0</v>
      </c>
      <c r="Q153" s="190">
        <v>0</v>
      </c>
      <c r="R153" s="190">
        <f t="shared" si="37"/>
        <v>0</v>
      </c>
      <c r="S153" s="190">
        <v>0</v>
      </c>
      <c r="T153" s="191">
        <f t="shared" si="38"/>
        <v>0</v>
      </c>
      <c r="AR153" s="15" t="s">
        <v>130</v>
      </c>
      <c r="AT153" s="15" t="s">
        <v>125</v>
      </c>
      <c r="AU153" s="15" t="s">
        <v>77</v>
      </c>
      <c r="AY153" s="15" t="s">
        <v>123</v>
      </c>
      <c r="BE153" s="192">
        <f t="shared" si="39"/>
        <v>0</v>
      </c>
      <c r="BF153" s="192">
        <f t="shared" si="40"/>
        <v>0</v>
      </c>
      <c r="BG153" s="192">
        <f t="shared" si="41"/>
        <v>0</v>
      </c>
      <c r="BH153" s="192">
        <f t="shared" si="42"/>
        <v>0</v>
      </c>
      <c r="BI153" s="192">
        <f t="shared" si="43"/>
        <v>0</v>
      </c>
      <c r="BJ153" s="15" t="s">
        <v>75</v>
      </c>
      <c r="BK153" s="192">
        <f t="shared" si="44"/>
        <v>0</v>
      </c>
      <c r="BL153" s="15" t="s">
        <v>130</v>
      </c>
      <c r="BM153" s="15" t="s">
        <v>290</v>
      </c>
    </row>
    <row r="154" spans="2:65" s="1" customFormat="1" ht="16.5" customHeight="1">
      <c r="B154" s="32"/>
      <c r="C154" s="181" t="s">
        <v>291</v>
      </c>
      <c r="D154" s="181" t="s">
        <v>125</v>
      </c>
      <c r="E154" s="182" t="s">
        <v>292</v>
      </c>
      <c r="F154" s="183" t="s">
        <v>293</v>
      </c>
      <c r="G154" s="184" t="s">
        <v>128</v>
      </c>
      <c r="H154" s="185">
        <v>4</v>
      </c>
      <c r="I154" s="186"/>
      <c r="J154" s="187">
        <f t="shared" si="35"/>
        <v>0</v>
      </c>
      <c r="K154" s="183" t="s">
        <v>129</v>
      </c>
      <c r="L154" s="36"/>
      <c r="M154" s="188" t="s">
        <v>1</v>
      </c>
      <c r="N154" s="189" t="s">
        <v>41</v>
      </c>
      <c r="O154" s="58"/>
      <c r="P154" s="190">
        <f t="shared" si="36"/>
        <v>0</v>
      </c>
      <c r="Q154" s="190">
        <v>0</v>
      </c>
      <c r="R154" s="190">
        <f t="shared" si="37"/>
        <v>0</v>
      </c>
      <c r="S154" s="190">
        <v>0</v>
      </c>
      <c r="T154" s="191">
        <f t="shared" si="38"/>
        <v>0</v>
      </c>
      <c r="AR154" s="15" t="s">
        <v>130</v>
      </c>
      <c r="AT154" s="15" t="s">
        <v>125</v>
      </c>
      <c r="AU154" s="15" t="s">
        <v>77</v>
      </c>
      <c r="AY154" s="15" t="s">
        <v>123</v>
      </c>
      <c r="BE154" s="192">
        <f t="shared" si="39"/>
        <v>0</v>
      </c>
      <c r="BF154" s="192">
        <f t="shared" si="40"/>
        <v>0</v>
      </c>
      <c r="BG154" s="192">
        <f t="shared" si="41"/>
        <v>0</v>
      </c>
      <c r="BH154" s="192">
        <f t="shared" si="42"/>
        <v>0</v>
      </c>
      <c r="BI154" s="192">
        <f t="shared" si="43"/>
        <v>0</v>
      </c>
      <c r="BJ154" s="15" t="s">
        <v>75</v>
      </c>
      <c r="BK154" s="192">
        <f t="shared" si="44"/>
        <v>0</v>
      </c>
      <c r="BL154" s="15" t="s">
        <v>130</v>
      </c>
      <c r="BM154" s="15" t="s">
        <v>294</v>
      </c>
    </row>
    <row r="155" spans="2:65" s="1" customFormat="1" ht="16.5" customHeight="1">
      <c r="B155" s="32"/>
      <c r="C155" s="226" t="s">
        <v>295</v>
      </c>
      <c r="D155" s="226" t="s">
        <v>212</v>
      </c>
      <c r="E155" s="227" t="s">
        <v>296</v>
      </c>
      <c r="F155" s="228" t="s">
        <v>297</v>
      </c>
      <c r="G155" s="229" t="s">
        <v>128</v>
      </c>
      <c r="H155" s="230">
        <v>4</v>
      </c>
      <c r="I155" s="231"/>
      <c r="J155" s="232">
        <f t="shared" si="35"/>
        <v>0</v>
      </c>
      <c r="K155" s="228" t="s">
        <v>1</v>
      </c>
      <c r="L155" s="233"/>
      <c r="M155" s="234" t="s">
        <v>1</v>
      </c>
      <c r="N155" s="235" t="s">
        <v>41</v>
      </c>
      <c r="O155" s="58"/>
      <c r="P155" s="190">
        <f t="shared" si="36"/>
        <v>0</v>
      </c>
      <c r="Q155" s="190">
        <v>0.012</v>
      </c>
      <c r="R155" s="190">
        <f t="shared" si="37"/>
        <v>0.048</v>
      </c>
      <c r="S155" s="190">
        <v>0</v>
      </c>
      <c r="T155" s="191">
        <f t="shared" si="38"/>
        <v>0</v>
      </c>
      <c r="AR155" s="15" t="s">
        <v>158</v>
      </c>
      <c r="AT155" s="15" t="s">
        <v>212</v>
      </c>
      <c r="AU155" s="15" t="s">
        <v>77</v>
      </c>
      <c r="AY155" s="15" t="s">
        <v>123</v>
      </c>
      <c r="BE155" s="192">
        <f t="shared" si="39"/>
        <v>0</v>
      </c>
      <c r="BF155" s="192">
        <f t="shared" si="40"/>
        <v>0</v>
      </c>
      <c r="BG155" s="192">
        <f t="shared" si="41"/>
        <v>0</v>
      </c>
      <c r="BH155" s="192">
        <f t="shared" si="42"/>
        <v>0</v>
      </c>
      <c r="BI155" s="192">
        <f t="shared" si="43"/>
        <v>0</v>
      </c>
      <c r="BJ155" s="15" t="s">
        <v>75</v>
      </c>
      <c r="BK155" s="192">
        <f t="shared" si="44"/>
        <v>0</v>
      </c>
      <c r="BL155" s="15" t="s">
        <v>130</v>
      </c>
      <c r="BM155" s="15" t="s">
        <v>298</v>
      </c>
    </row>
    <row r="156" spans="2:65" s="1" customFormat="1" ht="16.5" customHeight="1">
      <c r="B156" s="32"/>
      <c r="C156" s="226" t="s">
        <v>299</v>
      </c>
      <c r="D156" s="226" t="s">
        <v>212</v>
      </c>
      <c r="E156" s="227" t="s">
        <v>300</v>
      </c>
      <c r="F156" s="228" t="s">
        <v>301</v>
      </c>
      <c r="G156" s="229" t="s">
        <v>128</v>
      </c>
      <c r="H156" s="230">
        <v>4</v>
      </c>
      <c r="I156" s="231"/>
      <c r="J156" s="232">
        <f t="shared" si="35"/>
        <v>0</v>
      </c>
      <c r="K156" s="228" t="s">
        <v>1</v>
      </c>
      <c r="L156" s="233"/>
      <c r="M156" s="234" t="s">
        <v>1</v>
      </c>
      <c r="N156" s="235" t="s">
        <v>41</v>
      </c>
      <c r="O156" s="58"/>
      <c r="P156" s="190">
        <f t="shared" si="36"/>
        <v>0</v>
      </c>
      <c r="Q156" s="190">
        <v>0.015</v>
      </c>
      <c r="R156" s="190">
        <f t="shared" si="37"/>
        <v>0.06</v>
      </c>
      <c r="S156" s="190">
        <v>0</v>
      </c>
      <c r="T156" s="191">
        <f t="shared" si="38"/>
        <v>0</v>
      </c>
      <c r="AR156" s="15" t="s">
        <v>158</v>
      </c>
      <c r="AT156" s="15" t="s">
        <v>212</v>
      </c>
      <c r="AU156" s="15" t="s">
        <v>77</v>
      </c>
      <c r="AY156" s="15" t="s">
        <v>123</v>
      </c>
      <c r="BE156" s="192">
        <f t="shared" si="39"/>
        <v>0</v>
      </c>
      <c r="BF156" s="192">
        <f t="shared" si="40"/>
        <v>0</v>
      </c>
      <c r="BG156" s="192">
        <f t="shared" si="41"/>
        <v>0</v>
      </c>
      <c r="BH156" s="192">
        <f t="shared" si="42"/>
        <v>0</v>
      </c>
      <c r="BI156" s="192">
        <f t="shared" si="43"/>
        <v>0</v>
      </c>
      <c r="BJ156" s="15" t="s">
        <v>75</v>
      </c>
      <c r="BK156" s="192">
        <f t="shared" si="44"/>
        <v>0</v>
      </c>
      <c r="BL156" s="15" t="s">
        <v>130</v>
      </c>
      <c r="BM156" s="15" t="s">
        <v>302</v>
      </c>
    </row>
    <row r="157" spans="2:63" s="10" customFormat="1" ht="22.8" customHeight="1">
      <c r="B157" s="165"/>
      <c r="C157" s="166"/>
      <c r="D157" s="167" t="s">
        <v>69</v>
      </c>
      <c r="E157" s="179" t="s">
        <v>135</v>
      </c>
      <c r="F157" s="179" t="s">
        <v>303</v>
      </c>
      <c r="G157" s="166"/>
      <c r="H157" s="166"/>
      <c r="I157" s="169"/>
      <c r="J157" s="180">
        <f>BK157</f>
        <v>0</v>
      </c>
      <c r="K157" s="166"/>
      <c r="L157" s="171"/>
      <c r="M157" s="172"/>
      <c r="N157" s="173"/>
      <c r="O157" s="173"/>
      <c r="P157" s="174">
        <f>SUM(P158:P161)</f>
        <v>0</v>
      </c>
      <c r="Q157" s="173"/>
      <c r="R157" s="174">
        <f>SUM(R158:R161)</f>
        <v>3.720755</v>
      </c>
      <c r="S157" s="173"/>
      <c r="T157" s="175">
        <f>SUM(T158:T161)</f>
        <v>0</v>
      </c>
      <c r="AR157" s="176" t="s">
        <v>75</v>
      </c>
      <c r="AT157" s="177" t="s">
        <v>69</v>
      </c>
      <c r="AU157" s="177" t="s">
        <v>75</v>
      </c>
      <c r="AY157" s="176" t="s">
        <v>123</v>
      </c>
      <c r="BK157" s="178">
        <f>SUM(BK158:BK161)</f>
        <v>0</v>
      </c>
    </row>
    <row r="158" spans="2:65" s="1" customFormat="1" ht="16.5" customHeight="1">
      <c r="B158" s="32"/>
      <c r="C158" s="181" t="s">
        <v>304</v>
      </c>
      <c r="D158" s="181" t="s">
        <v>125</v>
      </c>
      <c r="E158" s="182" t="s">
        <v>305</v>
      </c>
      <c r="F158" s="183" t="s">
        <v>306</v>
      </c>
      <c r="G158" s="184" t="s">
        <v>307</v>
      </c>
      <c r="H158" s="185">
        <v>6.5</v>
      </c>
      <c r="I158" s="186"/>
      <c r="J158" s="187">
        <f>ROUND(I158*H158,2)</f>
        <v>0</v>
      </c>
      <c r="K158" s="183" t="s">
        <v>129</v>
      </c>
      <c r="L158" s="36"/>
      <c r="M158" s="188" t="s">
        <v>1</v>
      </c>
      <c r="N158" s="189" t="s">
        <v>41</v>
      </c>
      <c r="O158" s="58"/>
      <c r="P158" s="190">
        <f>O158*H158</f>
        <v>0</v>
      </c>
      <c r="Q158" s="190">
        <v>0.24127</v>
      </c>
      <c r="R158" s="190">
        <f>Q158*H158</f>
        <v>1.5682550000000002</v>
      </c>
      <c r="S158" s="190">
        <v>0</v>
      </c>
      <c r="T158" s="191">
        <f>S158*H158</f>
        <v>0</v>
      </c>
      <c r="AR158" s="15" t="s">
        <v>130</v>
      </c>
      <c r="AT158" s="15" t="s">
        <v>125</v>
      </c>
      <c r="AU158" s="15" t="s">
        <v>77</v>
      </c>
      <c r="AY158" s="15" t="s">
        <v>123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5" t="s">
        <v>75</v>
      </c>
      <c r="BK158" s="192">
        <f>ROUND(I158*H158,2)</f>
        <v>0</v>
      </c>
      <c r="BL158" s="15" t="s">
        <v>130</v>
      </c>
      <c r="BM158" s="15" t="s">
        <v>308</v>
      </c>
    </row>
    <row r="159" spans="2:51" s="11" customFormat="1" ht="10.2">
      <c r="B159" s="193"/>
      <c r="C159" s="194"/>
      <c r="D159" s="195" t="s">
        <v>151</v>
      </c>
      <c r="E159" s="196" t="s">
        <v>1</v>
      </c>
      <c r="F159" s="197" t="s">
        <v>309</v>
      </c>
      <c r="G159" s="194"/>
      <c r="H159" s="198">
        <v>6.5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151</v>
      </c>
      <c r="AU159" s="204" t="s">
        <v>77</v>
      </c>
      <c r="AV159" s="11" t="s">
        <v>77</v>
      </c>
      <c r="AW159" s="11" t="s">
        <v>32</v>
      </c>
      <c r="AX159" s="11" t="s">
        <v>75</v>
      </c>
      <c r="AY159" s="204" t="s">
        <v>123</v>
      </c>
    </row>
    <row r="160" spans="2:65" s="1" customFormat="1" ht="16.5" customHeight="1">
      <c r="B160" s="32"/>
      <c r="C160" s="226" t="s">
        <v>310</v>
      </c>
      <c r="D160" s="226" t="s">
        <v>212</v>
      </c>
      <c r="E160" s="227" t="s">
        <v>311</v>
      </c>
      <c r="F160" s="228" t="s">
        <v>312</v>
      </c>
      <c r="G160" s="229" t="s">
        <v>128</v>
      </c>
      <c r="H160" s="230">
        <v>43.05</v>
      </c>
      <c r="I160" s="231"/>
      <c r="J160" s="232">
        <f>ROUND(I160*H160,2)</f>
        <v>0</v>
      </c>
      <c r="K160" s="228" t="s">
        <v>129</v>
      </c>
      <c r="L160" s="233"/>
      <c r="M160" s="234" t="s">
        <v>1</v>
      </c>
      <c r="N160" s="235" t="s">
        <v>41</v>
      </c>
      <c r="O160" s="58"/>
      <c r="P160" s="190">
        <f>O160*H160</f>
        <v>0</v>
      </c>
      <c r="Q160" s="190">
        <v>0.05</v>
      </c>
      <c r="R160" s="190">
        <f>Q160*H160</f>
        <v>2.1525</v>
      </c>
      <c r="S160" s="190">
        <v>0</v>
      </c>
      <c r="T160" s="191">
        <f>S160*H160</f>
        <v>0</v>
      </c>
      <c r="AR160" s="15" t="s">
        <v>158</v>
      </c>
      <c r="AT160" s="15" t="s">
        <v>212</v>
      </c>
      <c r="AU160" s="15" t="s">
        <v>77</v>
      </c>
      <c r="AY160" s="15" t="s">
        <v>123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5" t="s">
        <v>75</v>
      </c>
      <c r="BK160" s="192">
        <f>ROUND(I160*H160,2)</f>
        <v>0</v>
      </c>
      <c r="BL160" s="15" t="s">
        <v>130</v>
      </c>
      <c r="BM160" s="15" t="s">
        <v>313</v>
      </c>
    </row>
    <row r="161" spans="2:51" s="11" customFormat="1" ht="10.2">
      <c r="B161" s="193"/>
      <c r="C161" s="194"/>
      <c r="D161" s="195" t="s">
        <v>151</v>
      </c>
      <c r="E161" s="194"/>
      <c r="F161" s="197" t="s">
        <v>314</v>
      </c>
      <c r="G161" s="194"/>
      <c r="H161" s="198">
        <v>43.05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151</v>
      </c>
      <c r="AU161" s="204" t="s">
        <v>77</v>
      </c>
      <c r="AV161" s="11" t="s">
        <v>77</v>
      </c>
      <c r="AW161" s="11" t="s">
        <v>4</v>
      </c>
      <c r="AX161" s="11" t="s">
        <v>75</v>
      </c>
      <c r="AY161" s="204" t="s">
        <v>123</v>
      </c>
    </row>
    <row r="162" spans="2:63" s="10" customFormat="1" ht="22.8" customHeight="1">
      <c r="B162" s="165"/>
      <c r="C162" s="166"/>
      <c r="D162" s="167" t="s">
        <v>69</v>
      </c>
      <c r="E162" s="179" t="s">
        <v>142</v>
      </c>
      <c r="F162" s="179" t="s">
        <v>315</v>
      </c>
      <c r="G162" s="166"/>
      <c r="H162" s="166"/>
      <c r="I162" s="169"/>
      <c r="J162" s="180">
        <f>BK162</f>
        <v>0</v>
      </c>
      <c r="K162" s="166"/>
      <c r="L162" s="171"/>
      <c r="M162" s="172"/>
      <c r="N162" s="173"/>
      <c r="O162" s="173"/>
      <c r="P162" s="174">
        <f>SUM(P163:P199)</f>
        <v>0</v>
      </c>
      <c r="Q162" s="173"/>
      <c r="R162" s="174">
        <f>SUM(R163:R199)</f>
        <v>189.109055</v>
      </c>
      <c r="S162" s="173"/>
      <c r="T162" s="175">
        <f>SUM(T163:T199)</f>
        <v>0</v>
      </c>
      <c r="AR162" s="176" t="s">
        <v>75</v>
      </c>
      <c r="AT162" s="177" t="s">
        <v>69</v>
      </c>
      <c r="AU162" s="177" t="s">
        <v>75</v>
      </c>
      <c r="AY162" s="176" t="s">
        <v>123</v>
      </c>
      <c r="BK162" s="178">
        <f>SUM(BK163:BK199)</f>
        <v>0</v>
      </c>
    </row>
    <row r="163" spans="2:65" s="1" customFormat="1" ht="16.5" customHeight="1">
      <c r="B163" s="32"/>
      <c r="C163" s="181" t="s">
        <v>316</v>
      </c>
      <c r="D163" s="181" t="s">
        <v>125</v>
      </c>
      <c r="E163" s="182" t="s">
        <v>317</v>
      </c>
      <c r="F163" s="183" t="s">
        <v>318</v>
      </c>
      <c r="G163" s="184" t="s">
        <v>226</v>
      </c>
      <c r="H163" s="185">
        <v>888.7</v>
      </c>
      <c r="I163" s="186"/>
      <c r="J163" s="187">
        <f>ROUND(I163*H163,2)</f>
        <v>0</v>
      </c>
      <c r="K163" s="183" t="s">
        <v>129</v>
      </c>
      <c r="L163" s="36"/>
      <c r="M163" s="188" t="s">
        <v>1</v>
      </c>
      <c r="N163" s="189" t="s">
        <v>41</v>
      </c>
      <c r="O163" s="58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5" t="s">
        <v>130</v>
      </c>
      <c r="AT163" s="15" t="s">
        <v>125</v>
      </c>
      <c r="AU163" s="15" t="s">
        <v>77</v>
      </c>
      <c r="AY163" s="15" t="s">
        <v>123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5" t="s">
        <v>75</v>
      </c>
      <c r="BK163" s="192">
        <f>ROUND(I163*H163,2)</f>
        <v>0</v>
      </c>
      <c r="BL163" s="15" t="s">
        <v>130</v>
      </c>
      <c r="BM163" s="15" t="s">
        <v>319</v>
      </c>
    </row>
    <row r="164" spans="2:51" s="12" customFormat="1" ht="10.2">
      <c r="B164" s="205"/>
      <c r="C164" s="206"/>
      <c r="D164" s="195" t="s">
        <v>151</v>
      </c>
      <c r="E164" s="207" t="s">
        <v>1</v>
      </c>
      <c r="F164" s="208" t="s">
        <v>320</v>
      </c>
      <c r="G164" s="206"/>
      <c r="H164" s="207" t="s">
        <v>1</v>
      </c>
      <c r="I164" s="209"/>
      <c r="J164" s="206"/>
      <c r="K164" s="206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151</v>
      </c>
      <c r="AU164" s="214" t="s">
        <v>77</v>
      </c>
      <c r="AV164" s="12" t="s">
        <v>75</v>
      </c>
      <c r="AW164" s="12" t="s">
        <v>32</v>
      </c>
      <c r="AX164" s="12" t="s">
        <v>70</v>
      </c>
      <c r="AY164" s="214" t="s">
        <v>123</v>
      </c>
    </row>
    <row r="165" spans="2:51" s="11" customFormat="1" ht="10.2">
      <c r="B165" s="193"/>
      <c r="C165" s="194"/>
      <c r="D165" s="195" t="s">
        <v>151</v>
      </c>
      <c r="E165" s="196" t="s">
        <v>1</v>
      </c>
      <c r="F165" s="197" t="s">
        <v>321</v>
      </c>
      <c r="G165" s="194"/>
      <c r="H165" s="198">
        <v>129.5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151</v>
      </c>
      <c r="AU165" s="204" t="s">
        <v>77</v>
      </c>
      <c r="AV165" s="11" t="s">
        <v>77</v>
      </c>
      <c r="AW165" s="11" t="s">
        <v>32</v>
      </c>
      <c r="AX165" s="11" t="s">
        <v>70</v>
      </c>
      <c r="AY165" s="204" t="s">
        <v>123</v>
      </c>
    </row>
    <row r="166" spans="2:51" s="12" customFormat="1" ht="10.2">
      <c r="B166" s="205"/>
      <c r="C166" s="206"/>
      <c r="D166" s="195" t="s">
        <v>151</v>
      </c>
      <c r="E166" s="207" t="s">
        <v>1</v>
      </c>
      <c r="F166" s="208" t="s">
        <v>322</v>
      </c>
      <c r="G166" s="206"/>
      <c r="H166" s="207" t="s">
        <v>1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151</v>
      </c>
      <c r="AU166" s="214" t="s">
        <v>77</v>
      </c>
      <c r="AV166" s="12" t="s">
        <v>75</v>
      </c>
      <c r="AW166" s="12" t="s">
        <v>32</v>
      </c>
      <c r="AX166" s="12" t="s">
        <v>70</v>
      </c>
      <c r="AY166" s="214" t="s">
        <v>123</v>
      </c>
    </row>
    <row r="167" spans="2:51" s="11" customFormat="1" ht="10.2">
      <c r="B167" s="193"/>
      <c r="C167" s="194"/>
      <c r="D167" s="195" t="s">
        <v>151</v>
      </c>
      <c r="E167" s="196" t="s">
        <v>1</v>
      </c>
      <c r="F167" s="197" t="s">
        <v>323</v>
      </c>
      <c r="G167" s="194"/>
      <c r="H167" s="198">
        <v>189.7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151</v>
      </c>
      <c r="AU167" s="204" t="s">
        <v>77</v>
      </c>
      <c r="AV167" s="11" t="s">
        <v>77</v>
      </c>
      <c r="AW167" s="11" t="s">
        <v>32</v>
      </c>
      <c r="AX167" s="11" t="s">
        <v>70</v>
      </c>
      <c r="AY167" s="204" t="s">
        <v>123</v>
      </c>
    </row>
    <row r="168" spans="2:51" s="12" customFormat="1" ht="10.2">
      <c r="B168" s="205"/>
      <c r="C168" s="206"/>
      <c r="D168" s="195" t="s">
        <v>151</v>
      </c>
      <c r="E168" s="207" t="s">
        <v>1</v>
      </c>
      <c r="F168" s="208" t="s">
        <v>324</v>
      </c>
      <c r="G168" s="206"/>
      <c r="H168" s="207" t="s">
        <v>1</v>
      </c>
      <c r="I168" s="209"/>
      <c r="J168" s="206"/>
      <c r="K168" s="206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151</v>
      </c>
      <c r="AU168" s="214" t="s">
        <v>77</v>
      </c>
      <c r="AV168" s="12" t="s">
        <v>75</v>
      </c>
      <c r="AW168" s="12" t="s">
        <v>32</v>
      </c>
      <c r="AX168" s="12" t="s">
        <v>70</v>
      </c>
      <c r="AY168" s="214" t="s">
        <v>123</v>
      </c>
    </row>
    <row r="169" spans="2:51" s="11" customFormat="1" ht="10.2">
      <c r="B169" s="193"/>
      <c r="C169" s="194"/>
      <c r="D169" s="195" t="s">
        <v>151</v>
      </c>
      <c r="E169" s="196" t="s">
        <v>1</v>
      </c>
      <c r="F169" s="197" t="s">
        <v>325</v>
      </c>
      <c r="G169" s="194"/>
      <c r="H169" s="198">
        <v>541.2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151</v>
      </c>
      <c r="AU169" s="204" t="s">
        <v>77</v>
      </c>
      <c r="AV169" s="11" t="s">
        <v>77</v>
      </c>
      <c r="AW169" s="11" t="s">
        <v>32</v>
      </c>
      <c r="AX169" s="11" t="s">
        <v>70</v>
      </c>
      <c r="AY169" s="204" t="s">
        <v>123</v>
      </c>
    </row>
    <row r="170" spans="2:51" s="12" customFormat="1" ht="10.2">
      <c r="B170" s="205"/>
      <c r="C170" s="206"/>
      <c r="D170" s="195" t="s">
        <v>151</v>
      </c>
      <c r="E170" s="207" t="s">
        <v>1</v>
      </c>
      <c r="F170" s="208" t="s">
        <v>326</v>
      </c>
      <c r="G170" s="206"/>
      <c r="H170" s="207" t="s">
        <v>1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151</v>
      </c>
      <c r="AU170" s="214" t="s">
        <v>77</v>
      </c>
      <c r="AV170" s="12" t="s">
        <v>75</v>
      </c>
      <c r="AW170" s="12" t="s">
        <v>32</v>
      </c>
      <c r="AX170" s="12" t="s">
        <v>70</v>
      </c>
      <c r="AY170" s="214" t="s">
        <v>123</v>
      </c>
    </row>
    <row r="171" spans="2:51" s="11" customFormat="1" ht="10.2">
      <c r="B171" s="193"/>
      <c r="C171" s="194"/>
      <c r="D171" s="195" t="s">
        <v>151</v>
      </c>
      <c r="E171" s="196" t="s">
        <v>1</v>
      </c>
      <c r="F171" s="197" t="s">
        <v>327</v>
      </c>
      <c r="G171" s="194"/>
      <c r="H171" s="198">
        <v>8.3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151</v>
      </c>
      <c r="AU171" s="204" t="s">
        <v>77</v>
      </c>
      <c r="AV171" s="11" t="s">
        <v>77</v>
      </c>
      <c r="AW171" s="11" t="s">
        <v>32</v>
      </c>
      <c r="AX171" s="11" t="s">
        <v>70</v>
      </c>
      <c r="AY171" s="204" t="s">
        <v>123</v>
      </c>
    </row>
    <row r="172" spans="2:51" s="11" customFormat="1" ht="10.2">
      <c r="B172" s="193"/>
      <c r="C172" s="194"/>
      <c r="D172" s="195" t="s">
        <v>151</v>
      </c>
      <c r="E172" s="196" t="s">
        <v>1</v>
      </c>
      <c r="F172" s="197" t="s">
        <v>328</v>
      </c>
      <c r="G172" s="194"/>
      <c r="H172" s="198">
        <v>20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151</v>
      </c>
      <c r="AU172" s="204" t="s">
        <v>77</v>
      </c>
      <c r="AV172" s="11" t="s">
        <v>77</v>
      </c>
      <c r="AW172" s="11" t="s">
        <v>32</v>
      </c>
      <c r="AX172" s="11" t="s">
        <v>70</v>
      </c>
      <c r="AY172" s="204" t="s">
        <v>123</v>
      </c>
    </row>
    <row r="173" spans="2:51" s="13" customFormat="1" ht="10.2">
      <c r="B173" s="215"/>
      <c r="C173" s="216"/>
      <c r="D173" s="195" t="s">
        <v>151</v>
      </c>
      <c r="E173" s="217" t="s">
        <v>1</v>
      </c>
      <c r="F173" s="218" t="s">
        <v>165</v>
      </c>
      <c r="G173" s="216"/>
      <c r="H173" s="219">
        <v>888.7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151</v>
      </c>
      <c r="AU173" s="225" t="s">
        <v>77</v>
      </c>
      <c r="AV173" s="13" t="s">
        <v>130</v>
      </c>
      <c r="AW173" s="13" t="s">
        <v>32</v>
      </c>
      <c r="AX173" s="13" t="s">
        <v>75</v>
      </c>
      <c r="AY173" s="225" t="s">
        <v>123</v>
      </c>
    </row>
    <row r="174" spans="2:65" s="1" customFormat="1" ht="16.5" customHeight="1">
      <c r="B174" s="32"/>
      <c r="C174" s="181" t="s">
        <v>329</v>
      </c>
      <c r="D174" s="181" t="s">
        <v>125</v>
      </c>
      <c r="E174" s="182" t="s">
        <v>330</v>
      </c>
      <c r="F174" s="183" t="s">
        <v>331</v>
      </c>
      <c r="G174" s="184" t="s">
        <v>226</v>
      </c>
      <c r="H174" s="185">
        <v>730.9</v>
      </c>
      <c r="I174" s="186"/>
      <c r="J174" s="187">
        <f>ROUND(I174*H174,2)</f>
        <v>0</v>
      </c>
      <c r="K174" s="183" t="s">
        <v>129</v>
      </c>
      <c r="L174" s="36"/>
      <c r="M174" s="188" t="s">
        <v>1</v>
      </c>
      <c r="N174" s="189" t="s">
        <v>41</v>
      </c>
      <c r="O174" s="58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5" t="s">
        <v>130</v>
      </c>
      <c r="AT174" s="15" t="s">
        <v>125</v>
      </c>
      <c r="AU174" s="15" t="s">
        <v>77</v>
      </c>
      <c r="AY174" s="15" t="s">
        <v>123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5" t="s">
        <v>75</v>
      </c>
      <c r="BK174" s="192">
        <f>ROUND(I174*H174,2)</f>
        <v>0</v>
      </c>
      <c r="BL174" s="15" t="s">
        <v>130</v>
      </c>
      <c r="BM174" s="15" t="s">
        <v>332</v>
      </c>
    </row>
    <row r="175" spans="2:51" s="12" customFormat="1" ht="10.2">
      <c r="B175" s="205"/>
      <c r="C175" s="206"/>
      <c r="D175" s="195" t="s">
        <v>151</v>
      </c>
      <c r="E175" s="207" t="s">
        <v>1</v>
      </c>
      <c r="F175" s="208" t="s">
        <v>322</v>
      </c>
      <c r="G175" s="206"/>
      <c r="H175" s="207" t="s">
        <v>1</v>
      </c>
      <c r="I175" s="209"/>
      <c r="J175" s="206"/>
      <c r="K175" s="206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151</v>
      </c>
      <c r="AU175" s="214" t="s">
        <v>77</v>
      </c>
      <c r="AV175" s="12" t="s">
        <v>75</v>
      </c>
      <c r="AW175" s="12" t="s">
        <v>32</v>
      </c>
      <c r="AX175" s="12" t="s">
        <v>70</v>
      </c>
      <c r="AY175" s="214" t="s">
        <v>123</v>
      </c>
    </row>
    <row r="176" spans="2:51" s="11" customFormat="1" ht="10.2">
      <c r="B176" s="193"/>
      <c r="C176" s="194"/>
      <c r="D176" s="195" t="s">
        <v>151</v>
      </c>
      <c r="E176" s="196" t="s">
        <v>1</v>
      </c>
      <c r="F176" s="197" t="s">
        <v>323</v>
      </c>
      <c r="G176" s="194"/>
      <c r="H176" s="198">
        <v>189.7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151</v>
      </c>
      <c r="AU176" s="204" t="s">
        <v>77</v>
      </c>
      <c r="AV176" s="11" t="s">
        <v>77</v>
      </c>
      <c r="AW176" s="11" t="s">
        <v>32</v>
      </c>
      <c r="AX176" s="11" t="s">
        <v>70</v>
      </c>
      <c r="AY176" s="204" t="s">
        <v>123</v>
      </c>
    </row>
    <row r="177" spans="2:51" s="12" customFormat="1" ht="10.2">
      <c r="B177" s="205"/>
      <c r="C177" s="206"/>
      <c r="D177" s="195" t="s">
        <v>151</v>
      </c>
      <c r="E177" s="207" t="s">
        <v>1</v>
      </c>
      <c r="F177" s="208" t="s">
        <v>324</v>
      </c>
      <c r="G177" s="206"/>
      <c r="H177" s="207" t="s">
        <v>1</v>
      </c>
      <c r="I177" s="209"/>
      <c r="J177" s="206"/>
      <c r="K177" s="206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151</v>
      </c>
      <c r="AU177" s="214" t="s">
        <v>77</v>
      </c>
      <c r="AV177" s="12" t="s">
        <v>75</v>
      </c>
      <c r="AW177" s="12" t="s">
        <v>32</v>
      </c>
      <c r="AX177" s="12" t="s">
        <v>70</v>
      </c>
      <c r="AY177" s="214" t="s">
        <v>123</v>
      </c>
    </row>
    <row r="178" spans="2:51" s="11" customFormat="1" ht="10.2">
      <c r="B178" s="193"/>
      <c r="C178" s="194"/>
      <c r="D178" s="195" t="s">
        <v>151</v>
      </c>
      <c r="E178" s="196" t="s">
        <v>1</v>
      </c>
      <c r="F178" s="197" t="s">
        <v>325</v>
      </c>
      <c r="G178" s="194"/>
      <c r="H178" s="198">
        <v>541.2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151</v>
      </c>
      <c r="AU178" s="204" t="s">
        <v>77</v>
      </c>
      <c r="AV178" s="11" t="s">
        <v>77</v>
      </c>
      <c r="AW178" s="11" t="s">
        <v>32</v>
      </c>
      <c r="AX178" s="11" t="s">
        <v>70</v>
      </c>
      <c r="AY178" s="204" t="s">
        <v>123</v>
      </c>
    </row>
    <row r="179" spans="2:51" s="13" customFormat="1" ht="10.2">
      <c r="B179" s="215"/>
      <c r="C179" s="216"/>
      <c r="D179" s="195" t="s">
        <v>151</v>
      </c>
      <c r="E179" s="217" t="s">
        <v>1</v>
      </c>
      <c r="F179" s="218" t="s">
        <v>165</v>
      </c>
      <c r="G179" s="216"/>
      <c r="H179" s="219">
        <v>730.9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151</v>
      </c>
      <c r="AU179" s="225" t="s">
        <v>77</v>
      </c>
      <c r="AV179" s="13" t="s">
        <v>130</v>
      </c>
      <c r="AW179" s="13" t="s">
        <v>32</v>
      </c>
      <c r="AX179" s="13" t="s">
        <v>75</v>
      </c>
      <c r="AY179" s="225" t="s">
        <v>123</v>
      </c>
    </row>
    <row r="180" spans="2:65" s="1" customFormat="1" ht="16.5" customHeight="1">
      <c r="B180" s="32"/>
      <c r="C180" s="181" t="s">
        <v>333</v>
      </c>
      <c r="D180" s="181" t="s">
        <v>125</v>
      </c>
      <c r="E180" s="182" t="s">
        <v>334</v>
      </c>
      <c r="F180" s="183" t="s">
        <v>335</v>
      </c>
      <c r="G180" s="184" t="s">
        <v>226</v>
      </c>
      <c r="H180" s="185">
        <v>157.8</v>
      </c>
      <c r="I180" s="186"/>
      <c r="J180" s="187">
        <f>ROUND(I180*H180,2)</f>
        <v>0</v>
      </c>
      <c r="K180" s="183" t="s">
        <v>129</v>
      </c>
      <c r="L180" s="36"/>
      <c r="M180" s="188" t="s">
        <v>1</v>
      </c>
      <c r="N180" s="189" t="s">
        <v>41</v>
      </c>
      <c r="O180" s="58"/>
      <c r="P180" s="190">
        <f>O180*H180</f>
        <v>0</v>
      </c>
      <c r="Q180" s="190">
        <v>0.08425</v>
      </c>
      <c r="R180" s="190">
        <f>Q180*H180</f>
        <v>13.294650000000003</v>
      </c>
      <c r="S180" s="190">
        <v>0</v>
      </c>
      <c r="T180" s="191">
        <f>S180*H180</f>
        <v>0</v>
      </c>
      <c r="AR180" s="15" t="s">
        <v>130</v>
      </c>
      <c r="AT180" s="15" t="s">
        <v>125</v>
      </c>
      <c r="AU180" s="15" t="s">
        <v>77</v>
      </c>
      <c r="AY180" s="15" t="s">
        <v>123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5" t="s">
        <v>75</v>
      </c>
      <c r="BK180" s="192">
        <f>ROUND(I180*H180,2)</f>
        <v>0</v>
      </c>
      <c r="BL180" s="15" t="s">
        <v>130</v>
      </c>
      <c r="BM180" s="15" t="s">
        <v>336</v>
      </c>
    </row>
    <row r="181" spans="2:51" s="12" customFormat="1" ht="10.2">
      <c r="B181" s="205"/>
      <c r="C181" s="206"/>
      <c r="D181" s="195" t="s">
        <v>151</v>
      </c>
      <c r="E181" s="207" t="s">
        <v>1</v>
      </c>
      <c r="F181" s="208" t="s">
        <v>320</v>
      </c>
      <c r="G181" s="206"/>
      <c r="H181" s="207" t="s">
        <v>1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151</v>
      </c>
      <c r="AU181" s="214" t="s">
        <v>77</v>
      </c>
      <c r="AV181" s="12" t="s">
        <v>75</v>
      </c>
      <c r="AW181" s="12" t="s">
        <v>32</v>
      </c>
      <c r="AX181" s="12" t="s">
        <v>70</v>
      </c>
      <c r="AY181" s="214" t="s">
        <v>123</v>
      </c>
    </row>
    <row r="182" spans="2:51" s="11" customFormat="1" ht="10.2">
      <c r="B182" s="193"/>
      <c r="C182" s="194"/>
      <c r="D182" s="195" t="s">
        <v>151</v>
      </c>
      <c r="E182" s="196" t="s">
        <v>1</v>
      </c>
      <c r="F182" s="197" t="s">
        <v>321</v>
      </c>
      <c r="G182" s="194"/>
      <c r="H182" s="198">
        <v>129.5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151</v>
      </c>
      <c r="AU182" s="204" t="s">
        <v>77</v>
      </c>
      <c r="AV182" s="11" t="s">
        <v>77</v>
      </c>
      <c r="AW182" s="11" t="s">
        <v>32</v>
      </c>
      <c r="AX182" s="11" t="s">
        <v>70</v>
      </c>
      <c r="AY182" s="204" t="s">
        <v>123</v>
      </c>
    </row>
    <row r="183" spans="2:51" s="12" customFormat="1" ht="10.2">
      <c r="B183" s="205"/>
      <c r="C183" s="206"/>
      <c r="D183" s="195" t="s">
        <v>151</v>
      </c>
      <c r="E183" s="207" t="s">
        <v>1</v>
      </c>
      <c r="F183" s="208" t="s">
        <v>326</v>
      </c>
      <c r="G183" s="206"/>
      <c r="H183" s="207" t="s">
        <v>1</v>
      </c>
      <c r="I183" s="209"/>
      <c r="J183" s="206"/>
      <c r="K183" s="206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151</v>
      </c>
      <c r="AU183" s="214" t="s">
        <v>77</v>
      </c>
      <c r="AV183" s="12" t="s">
        <v>75</v>
      </c>
      <c r="AW183" s="12" t="s">
        <v>32</v>
      </c>
      <c r="AX183" s="12" t="s">
        <v>70</v>
      </c>
      <c r="AY183" s="214" t="s">
        <v>123</v>
      </c>
    </row>
    <row r="184" spans="2:51" s="11" customFormat="1" ht="10.2">
      <c r="B184" s="193"/>
      <c r="C184" s="194"/>
      <c r="D184" s="195" t="s">
        <v>151</v>
      </c>
      <c r="E184" s="196" t="s">
        <v>1</v>
      </c>
      <c r="F184" s="197" t="s">
        <v>327</v>
      </c>
      <c r="G184" s="194"/>
      <c r="H184" s="198">
        <v>8.3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151</v>
      </c>
      <c r="AU184" s="204" t="s">
        <v>77</v>
      </c>
      <c r="AV184" s="11" t="s">
        <v>77</v>
      </c>
      <c r="AW184" s="11" t="s">
        <v>32</v>
      </c>
      <c r="AX184" s="11" t="s">
        <v>70</v>
      </c>
      <c r="AY184" s="204" t="s">
        <v>123</v>
      </c>
    </row>
    <row r="185" spans="2:51" s="11" customFormat="1" ht="10.2">
      <c r="B185" s="193"/>
      <c r="C185" s="194"/>
      <c r="D185" s="195" t="s">
        <v>151</v>
      </c>
      <c r="E185" s="196" t="s">
        <v>1</v>
      </c>
      <c r="F185" s="197" t="s">
        <v>328</v>
      </c>
      <c r="G185" s="194"/>
      <c r="H185" s="198">
        <v>20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151</v>
      </c>
      <c r="AU185" s="204" t="s">
        <v>77</v>
      </c>
      <c r="AV185" s="11" t="s">
        <v>77</v>
      </c>
      <c r="AW185" s="11" t="s">
        <v>32</v>
      </c>
      <c r="AX185" s="11" t="s">
        <v>70</v>
      </c>
      <c r="AY185" s="204" t="s">
        <v>123</v>
      </c>
    </row>
    <row r="186" spans="2:51" s="13" customFormat="1" ht="10.2">
      <c r="B186" s="215"/>
      <c r="C186" s="216"/>
      <c r="D186" s="195" t="s">
        <v>151</v>
      </c>
      <c r="E186" s="217" t="s">
        <v>1</v>
      </c>
      <c r="F186" s="218" t="s">
        <v>165</v>
      </c>
      <c r="G186" s="216"/>
      <c r="H186" s="219">
        <v>157.8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151</v>
      </c>
      <c r="AU186" s="225" t="s">
        <v>77</v>
      </c>
      <c r="AV186" s="13" t="s">
        <v>130</v>
      </c>
      <c r="AW186" s="13" t="s">
        <v>32</v>
      </c>
      <c r="AX186" s="13" t="s">
        <v>75</v>
      </c>
      <c r="AY186" s="225" t="s">
        <v>123</v>
      </c>
    </row>
    <row r="187" spans="2:65" s="1" customFormat="1" ht="16.5" customHeight="1">
      <c r="B187" s="32"/>
      <c r="C187" s="226" t="s">
        <v>337</v>
      </c>
      <c r="D187" s="226" t="s">
        <v>212</v>
      </c>
      <c r="E187" s="227" t="s">
        <v>338</v>
      </c>
      <c r="F187" s="228" t="s">
        <v>339</v>
      </c>
      <c r="G187" s="229" t="s">
        <v>226</v>
      </c>
      <c r="H187" s="230">
        <v>160.956</v>
      </c>
      <c r="I187" s="231"/>
      <c r="J187" s="232">
        <f>ROUND(I187*H187,2)</f>
        <v>0</v>
      </c>
      <c r="K187" s="228" t="s">
        <v>129</v>
      </c>
      <c r="L187" s="233"/>
      <c r="M187" s="234" t="s">
        <v>1</v>
      </c>
      <c r="N187" s="235" t="s">
        <v>41</v>
      </c>
      <c r="O187" s="58"/>
      <c r="P187" s="190">
        <f>O187*H187</f>
        <v>0</v>
      </c>
      <c r="Q187" s="190">
        <v>0.13</v>
      </c>
      <c r="R187" s="190">
        <f>Q187*H187</f>
        <v>20.92428</v>
      </c>
      <c r="S187" s="190">
        <v>0</v>
      </c>
      <c r="T187" s="191">
        <f>S187*H187</f>
        <v>0</v>
      </c>
      <c r="AR187" s="15" t="s">
        <v>158</v>
      </c>
      <c r="AT187" s="15" t="s">
        <v>212</v>
      </c>
      <c r="AU187" s="15" t="s">
        <v>77</v>
      </c>
      <c r="AY187" s="15" t="s">
        <v>123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5" t="s">
        <v>75</v>
      </c>
      <c r="BK187" s="192">
        <f>ROUND(I187*H187,2)</f>
        <v>0</v>
      </c>
      <c r="BL187" s="15" t="s">
        <v>130</v>
      </c>
      <c r="BM187" s="15" t="s">
        <v>340</v>
      </c>
    </row>
    <row r="188" spans="2:51" s="11" customFormat="1" ht="10.2">
      <c r="B188" s="193"/>
      <c r="C188" s="194"/>
      <c r="D188" s="195" t="s">
        <v>151</v>
      </c>
      <c r="E188" s="194"/>
      <c r="F188" s="197" t="s">
        <v>341</v>
      </c>
      <c r="G188" s="194"/>
      <c r="H188" s="198">
        <v>160.956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151</v>
      </c>
      <c r="AU188" s="204" t="s">
        <v>77</v>
      </c>
      <c r="AV188" s="11" t="s">
        <v>77</v>
      </c>
      <c r="AW188" s="11" t="s">
        <v>4</v>
      </c>
      <c r="AX188" s="11" t="s">
        <v>75</v>
      </c>
      <c r="AY188" s="204" t="s">
        <v>123</v>
      </c>
    </row>
    <row r="189" spans="2:65" s="1" customFormat="1" ht="16.5" customHeight="1">
      <c r="B189" s="32"/>
      <c r="C189" s="181" t="s">
        <v>342</v>
      </c>
      <c r="D189" s="181" t="s">
        <v>125</v>
      </c>
      <c r="E189" s="182" t="s">
        <v>343</v>
      </c>
      <c r="F189" s="183" t="s">
        <v>344</v>
      </c>
      <c r="G189" s="184" t="s">
        <v>226</v>
      </c>
      <c r="H189" s="185">
        <v>157.8</v>
      </c>
      <c r="I189" s="186"/>
      <c r="J189" s="187">
        <f>ROUND(I189*H189,2)</f>
        <v>0</v>
      </c>
      <c r="K189" s="183" t="s">
        <v>129</v>
      </c>
      <c r="L189" s="36"/>
      <c r="M189" s="188" t="s">
        <v>1</v>
      </c>
      <c r="N189" s="189" t="s">
        <v>41</v>
      </c>
      <c r="O189" s="58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15" t="s">
        <v>130</v>
      </c>
      <c r="AT189" s="15" t="s">
        <v>125</v>
      </c>
      <c r="AU189" s="15" t="s">
        <v>77</v>
      </c>
      <c r="AY189" s="15" t="s">
        <v>123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5" t="s">
        <v>75</v>
      </c>
      <c r="BK189" s="192">
        <f>ROUND(I189*H189,2)</f>
        <v>0</v>
      </c>
      <c r="BL189" s="15" t="s">
        <v>130</v>
      </c>
      <c r="BM189" s="15" t="s">
        <v>345</v>
      </c>
    </row>
    <row r="190" spans="2:65" s="1" customFormat="1" ht="16.5" customHeight="1">
      <c r="B190" s="32"/>
      <c r="C190" s="181" t="s">
        <v>346</v>
      </c>
      <c r="D190" s="181" t="s">
        <v>125</v>
      </c>
      <c r="E190" s="182" t="s">
        <v>347</v>
      </c>
      <c r="F190" s="183" t="s">
        <v>348</v>
      </c>
      <c r="G190" s="184" t="s">
        <v>226</v>
      </c>
      <c r="H190" s="185">
        <v>189.7</v>
      </c>
      <c r="I190" s="186"/>
      <c r="J190" s="187">
        <f>ROUND(I190*H190,2)</f>
        <v>0</v>
      </c>
      <c r="K190" s="183" t="s">
        <v>129</v>
      </c>
      <c r="L190" s="36"/>
      <c r="M190" s="188" t="s">
        <v>1</v>
      </c>
      <c r="N190" s="189" t="s">
        <v>41</v>
      </c>
      <c r="O190" s="58"/>
      <c r="P190" s="190">
        <f>O190*H190</f>
        <v>0</v>
      </c>
      <c r="Q190" s="190">
        <v>0.098</v>
      </c>
      <c r="R190" s="190">
        <f>Q190*H190</f>
        <v>18.5906</v>
      </c>
      <c r="S190" s="190">
        <v>0</v>
      </c>
      <c r="T190" s="191">
        <f>S190*H190</f>
        <v>0</v>
      </c>
      <c r="AR190" s="15" t="s">
        <v>130</v>
      </c>
      <c r="AT190" s="15" t="s">
        <v>125</v>
      </c>
      <c r="AU190" s="15" t="s">
        <v>77</v>
      </c>
      <c r="AY190" s="15" t="s">
        <v>123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5" t="s">
        <v>75</v>
      </c>
      <c r="BK190" s="192">
        <f>ROUND(I190*H190,2)</f>
        <v>0</v>
      </c>
      <c r="BL190" s="15" t="s">
        <v>130</v>
      </c>
      <c r="BM190" s="15" t="s">
        <v>349</v>
      </c>
    </row>
    <row r="191" spans="2:51" s="12" customFormat="1" ht="10.2">
      <c r="B191" s="205"/>
      <c r="C191" s="206"/>
      <c r="D191" s="195" t="s">
        <v>151</v>
      </c>
      <c r="E191" s="207" t="s">
        <v>1</v>
      </c>
      <c r="F191" s="208" t="s">
        <v>350</v>
      </c>
      <c r="G191" s="206"/>
      <c r="H191" s="207" t="s">
        <v>1</v>
      </c>
      <c r="I191" s="209"/>
      <c r="J191" s="206"/>
      <c r="K191" s="206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151</v>
      </c>
      <c r="AU191" s="214" t="s">
        <v>77</v>
      </c>
      <c r="AV191" s="12" t="s">
        <v>75</v>
      </c>
      <c r="AW191" s="12" t="s">
        <v>32</v>
      </c>
      <c r="AX191" s="12" t="s">
        <v>70</v>
      </c>
      <c r="AY191" s="214" t="s">
        <v>123</v>
      </c>
    </row>
    <row r="192" spans="2:51" s="11" customFormat="1" ht="10.2">
      <c r="B192" s="193"/>
      <c r="C192" s="194"/>
      <c r="D192" s="195" t="s">
        <v>151</v>
      </c>
      <c r="E192" s="196" t="s">
        <v>1</v>
      </c>
      <c r="F192" s="197" t="s">
        <v>323</v>
      </c>
      <c r="G192" s="194"/>
      <c r="H192" s="198">
        <v>189.7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151</v>
      </c>
      <c r="AU192" s="204" t="s">
        <v>77</v>
      </c>
      <c r="AV192" s="11" t="s">
        <v>77</v>
      </c>
      <c r="AW192" s="11" t="s">
        <v>32</v>
      </c>
      <c r="AX192" s="11" t="s">
        <v>75</v>
      </c>
      <c r="AY192" s="204" t="s">
        <v>123</v>
      </c>
    </row>
    <row r="193" spans="2:65" s="1" customFormat="1" ht="16.5" customHeight="1">
      <c r="B193" s="32"/>
      <c r="C193" s="226" t="s">
        <v>351</v>
      </c>
      <c r="D193" s="226" t="s">
        <v>212</v>
      </c>
      <c r="E193" s="227" t="s">
        <v>352</v>
      </c>
      <c r="F193" s="228" t="s">
        <v>353</v>
      </c>
      <c r="G193" s="229" t="s">
        <v>226</v>
      </c>
      <c r="H193" s="230">
        <v>193.494</v>
      </c>
      <c r="I193" s="231"/>
      <c r="J193" s="232">
        <f>ROUND(I193*H193,2)</f>
        <v>0</v>
      </c>
      <c r="K193" s="228" t="s">
        <v>129</v>
      </c>
      <c r="L193" s="233"/>
      <c r="M193" s="234" t="s">
        <v>1</v>
      </c>
      <c r="N193" s="235" t="s">
        <v>41</v>
      </c>
      <c r="O193" s="58"/>
      <c r="P193" s="190">
        <f>O193*H193</f>
        <v>0</v>
      </c>
      <c r="Q193" s="190">
        <v>0.1125</v>
      </c>
      <c r="R193" s="190">
        <f>Q193*H193</f>
        <v>21.768075</v>
      </c>
      <c r="S193" s="190">
        <v>0</v>
      </c>
      <c r="T193" s="191">
        <f>S193*H193</f>
        <v>0</v>
      </c>
      <c r="AR193" s="15" t="s">
        <v>158</v>
      </c>
      <c r="AT193" s="15" t="s">
        <v>212</v>
      </c>
      <c r="AU193" s="15" t="s">
        <v>77</v>
      </c>
      <c r="AY193" s="15" t="s">
        <v>123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5" t="s">
        <v>75</v>
      </c>
      <c r="BK193" s="192">
        <f>ROUND(I193*H193,2)</f>
        <v>0</v>
      </c>
      <c r="BL193" s="15" t="s">
        <v>130</v>
      </c>
      <c r="BM193" s="15" t="s">
        <v>354</v>
      </c>
    </row>
    <row r="194" spans="2:51" s="11" customFormat="1" ht="10.2">
      <c r="B194" s="193"/>
      <c r="C194" s="194"/>
      <c r="D194" s="195" t="s">
        <v>151</v>
      </c>
      <c r="E194" s="194"/>
      <c r="F194" s="197" t="s">
        <v>355</v>
      </c>
      <c r="G194" s="194"/>
      <c r="H194" s="198">
        <v>193.494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151</v>
      </c>
      <c r="AU194" s="204" t="s">
        <v>77</v>
      </c>
      <c r="AV194" s="11" t="s">
        <v>77</v>
      </c>
      <c r="AW194" s="11" t="s">
        <v>4</v>
      </c>
      <c r="AX194" s="11" t="s">
        <v>75</v>
      </c>
      <c r="AY194" s="204" t="s">
        <v>123</v>
      </c>
    </row>
    <row r="195" spans="2:65" s="1" customFormat="1" ht="16.5" customHeight="1">
      <c r="B195" s="32"/>
      <c r="C195" s="181" t="s">
        <v>356</v>
      </c>
      <c r="D195" s="181" t="s">
        <v>125</v>
      </c>
      <c r="E195" s="182" t="s">
        <v>357</v>
      </c>
      <c r="F195" s="183" t="s">
        <v>358</v>
      </c>
      <c r="G195" s="184" t="s">
        <v>226</v>
      </c>
      <c r="H195" s="185">
        <v>541.2</v>
      </c>
      <c r="I195" s="186"/>
      <c r="J195" s="187">
        <f>ROUND(I195*H195,2)</f>
        <v>0</v>
      </c>
      <c r="K195" s="183" t="s">
        <v>129</v>
      </c>
      <c r="L195" s="36"/>
      <c r="M195" s="188" t="s">
        <v>1</v>
      </c>
      <c r="N195" s="189" t="s">
        <v>41</v>
      </c>
      <c r="O195" s="58"/>
      <c r="P195" s="190">
        <f>O195*H195</f>
        <v>0</v>
      </c>
      <c r="Q195" s="190">
        <v>0.098</v>
      </c>
      <c r="R195" s="190">
        <f>Q195*H195</f>
        <v>53.037600000000005</v>
      </c>
      <c r="S195" s="190">
        <v>0</v>
      </c>
      <c r="T195" s="191">
        <f>S195*H195</f>
        <v>0</v>
      </c>
      <c r="AR195" s="15" t="s">
        <v>130</v>
      </c>
      <c r="AT195" s="15" t="s">
        <v>125</v>
      </c>
      <c r="AU195" s="15" t="s">
        <v>77</v>
      </c>
      <c r="AY195" s="15" t="s">
        <v>123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5" t="s">
        <v>75</v>
      </c>
      <c r="BK195" s="192">
        <f>ROUND(I195*H195,2)</f>
        <v>0</v>
      </c>
      <c r="BL195" s="15" t="s">
        <v>130</v>
      </c>
      <c r="BM195" s="15" t="s">
        <v>359</v>
      </c>
    </row>
    <row r="196" spans="2:51" s="12" customFormat="1" ht="10.2">
      <c r="B196" s="205"/>
      <c r="C196" s="206"/>
      <c r="D196" s="195" t="s">
        <v>151</v>
      </c>
      <c r="E196" s="207" t="s">
        <v>1</v>
      </c>
      <c r="F196" s="208" t="s">
        <v>360</v>
      </c>
      <c r="G196" s="206"/>
      <c r="H196" s="207" t="s">
        <v>1</v>
      </c>
      <c r="I196" s="209"/>
      <c r="J196" s="206"/>
      <c r="K196" s="206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151</v>
      </c>
      <c r="AU196" s="214" t="s">
        <v>77</v>
      </c>
      <c r="AV196" s="12" t="s">
        <v>75</v>
      </c>
      <c r="AW196" s="12" t="s">
        <v>32</v>
      </c>
      <c r="AX196" s="12" t="s">
        <v>70</v>
      </c>
      <c r="AY196" s="214" t="s">
        <v>123</v>
      </c>
    </row>
    <row r="197" spans="2:51" s="11" customFormat="1" ht="10.2">
      <c r="B197" s="193"/>
      <c r="C197" s="194"/>
      <c r="D197" s="195" t="s">
        <v>151</v>
      </c>
      <c r="E197" s="196" t="s">
        <v>1</v>
      </c>
      <c r="F197" s="197" t="s">
        <v>325</v>
      </c>
      <c r="G197" s="194"/>
      <c r="H197" s="198">
        <v>541.2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151</v>
      </c>
      <c r="AU197" s="204" t="s">
        <v>77</v>
      </c>
      <c r="AV197" s="11" t="s">
        <v>77</v>
      </c>
      <c r="AW197" s="11" t="s">
        <v>32</v>
      </c>
      <c r="AX197" s="11" t="s">
        <v>75</v>
      </c>
      <c r="AY197" s="204" t="s">
        <v>123</v>
      </c>
    </row>
    <row r="198" spans="2:65" s="1" customFormat="1" ht="16.5" customHeight="1">
      <c r="B198" s="32"/>
      <c r="C198" s="226" t="s">
        <v>361</v>
      </c>
      <c r="D198" s="226" t="s">
        <v>212</v>
      </c>
      <c r="E198" s="227" t="s">
        <v>362</v>
      </c>
      <c r="F198" s="228" t="s">
        <v>363</v>
      </c>
      <c r="G198" s="229" t="s">
        <v>226</v>
      </c>
      <c r="H198" s="230">
        <v>546.612</v>
      </c>
      <c r="I198" s="231"/>
      <c r="J198" s="232">
        <f>ROUND(I198*H198,2)</f>
        <v>0</v>
      </c>
      <c r="K198" s="228" t="s">
        <v>1</v>
      </c>
      <c r="L198" s="233"/>
      <c r="M198" s="234" t="s">
        <v>1</v>
      </c>
      <c r="N198" s="235" t="s">
        <v>41</v>
      </c>
      <c r="O198" s="58"/>
      <c r="P198" s="190">
        <f>O198*H198</f>
        <v>0</v>
      </c>
      <c r="Q198" s="190">
        <v>0.1125</v>
      </c>
      <c r="R198" s="190">
        <f>Q198*H198</f>
        <v>61.493849999999995</v>
      </c>
      <c r="S198" s="190">
        <v>0</v>
      </c>
      <c r="T198" s="191">
        <f>S198*H198</f>
        <v>0</v>
      </c>
      <c r="AR198" s="15" t="s">
        <v>158</v>
      </c>
      <c r="AT198" s="15" t="s">
        <v>212</v>
      </c>
      <c r="AU198" s="15" t="s">
        <v>77</v>
      </c>
      <c r="AY198" s="15" t="s">
        <v>123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5" t="s">
        <v>75</v>
      </c>
      <c r="BK198" s="192">
        <f>ROUND(I198*H198,2)</f>
        <v>0</v>
      </c>
      <c r="BL198" s="15" t="s">
        <v>130</v>
      </c>
      <c r="BM198" s="15" t="s">
        <v>364</v>
      </c>
    </row>
    <row r="199" spans="2:51" s="11" customFormat="1" ht="10.2">
      <c r="B199" s="193"/>
      <c r="C199" s="194"/>
      <c r="D199" s="195" t="s">
        <v>151</v>
      </c>
      <c r="E199" s="194"/>
      <c r="F199" s="197" t="s">
        <v>365</v>
      </c>
      <c r="G199" s="194"/>
      <c r="H199" s="198">
        <v>546.612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151</v>
      </c>
      <c r="AU199" s="204" t="s">
        <v>77</v>
      </c>
      <c r="AV199" s="11" t="s">
        <v>77</v>
      </c>
      <c r="AW199" s="11" t="s">
        <v>4</v>
      </c>
      <c r="AX199" s="11" t="s">
        <v>75</v>
      </c>
      <c r="AY199" s="204" t="s">
        <v>123</v>
      </c>
    </row>
    <row r="200" spans="2:63" s="10" customFormat="1" ht="22.8" customHeight="1">
      <c r="B200" s="165"/>
      <c r="C200" s="166"/>
      <c r="D200" s="167" t="s">
        <v>69</v>
      </c>
      <c r="E200" s="179" t="s">
        <v>158</v>
      </c>
      <c r="F200" s="179" t="s">
        <v>366</v>
      </c>
      <c r="G200" s="166"/>
      <c r="H200" s="166"/>
      <c r="I200" s="169"/>
      <c r="J200" s="180">
        <f>BK200</f>
        <v>0</v>
      </c>
      <c r="K200" s="166"/>
      <c r="L200" s="171"/>
      <c r="M200" s="172"/>
      <c r="N200" s="173"/>
      <c r="O200" s="173"/>
      <c r="P200" s="174">
        <f>P201</f>
        <v>0</v>
      </c>
      <c r="Q200" s="173"/>
      <c r="R200" s="174">
        <f>R201</f>
        <v>0.32974</v>
      </c>
      <c r="S200" s="173"/>
      <c r="T200" s="175">
        <f>T201</f>
        <v>0</v>
      </c>
      <c r="AR200" s="176" t="s">
        <v>75</v>
      </c>
      <c r="AT200" s="177" t="s">
        <v>69</v>
      </c>
      <c r="AU200" s="177" t="s">
        <v>75</v>
      </c>
      <c r="AY200" s="176" t="s">
        <v>123</v>
      </c>
      <c r="BK200" s="178">
        <f>BK201</f>
        <v>0</v>
      </c>
    </row>
    <row r="201" spans="2:65" s="1" customFormat="1" ht="16.5" customHeight="1">
      <c r="B201" s="32"/>
      <c r="C201" s="181" t="s">
        <v>367</v>
      </c>
      <c r="D201" s="181" t="s">
        <v>125</v>
      </c>
      <c r="E201" s="182" t="s">
        <v>368</v>
      </c>
      <c r="F201" s="183" t="s">
        <v>369</v>
      </c>
      <c r="G201" s="184" t="s">
        <v>128</v>
      </c>
      <c r="H201" s="185">
        <v>1</v>
      </c>
      <c r="I201" s="186"/>
      <c r="J201" s="187">
        <f>ROUND(I201*H201,2)</f>
        <v>0</v>
      </c>
      <c r="K201" s="183" t="s">
        <v>129</v>
      </c>
      <c r="L201" s="36"/>
      <c r="M201" s="188" t="s">
        <v>1</v>
      </c>
      <c r="N201" s="189" t="s">
        <v>41</v>
      </c>
      <c r="O201" s="58"/>
      <c r="P201" s="190">
        <f>O201*H201</f>
        <v>0</v>
      </c>
      <c r="Q201" s="190">
        <v>0.32974</v>
      </c>
      <c r="R201" s="190">
        <f>Q201*H201</f>
        <v>0.32974</v>
      </c>
      <c r="S201" s="190">
        <v>0</v>
      </c>
      <c r="T201" s="191">
        <f>S201*H201</f>
        <v>0</v>
      </c>
      <c r="AR201" s="15" t="s">
        <v>130</v>
      </c>
      <c r="AT201" s="15" t="s">
        <v>125</v>
      </c>
      <c r="AU201" s="15" t="s">
        <v>77</v>
      </c>
      <c r="AY201" s="15" t="s">
        <v>123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5" t="s">
        <v>75</v>
      </c>
      <c r="BK201" s="192">
        <f>ROUND(I201*H201,2)</f>
        <v>0</v>
      </c>
      <c r="BL201" s="15" t="s">
        <v>130</v>
      </c>
      <c r="BM201" s="15" t="s">
        <v>370</v>
      </c>
    </row>
    <row r="202" spans="2:63" s="10" customFormat="1" ht="22.8" customHeight="1">
      <c r="B202" s="165"/>
      <c r="C202" s="166"/>
      <c r="D202" s="167" t="s">
        <v>69</v>
      </c>
      <c r="E202" s="179" t="s">
        <v>166</v>
      </c>
      <c r="F202" s="179" t="s">
        <v>371</v>
      </c>
      <c r="G202" s="166"/>
      <c r="H202" s="166"/>
      <c r="I202" s="169"/>
      <c r="J202" s="180">
        <f>BK202</f>
        <v>0</v>
      </c>
      <c r="K202" s="166"/>
      <c r="L202" s="171"/>
      <c r="M202" s="172"/>
      <c r="N202" s="173"/>
      <c r="O202" s="173"/>
      <c r="P202" s="174">
        <f>SUM(P203:P224)</f>
        <v>0</v>
      </c>
      <c r="Q202" s="173"/>
      <c r="R202" s="174">
        <f>SUM(R203:R224)</f>
        <v>53.24941499999999</v>
      </c>
      <c r="S202" s="173"/>
      <c r="T202" s="175">
        <f>SUM(T203:T224)</f>
        <v>0</v>
      </c>
      <c r="AR202" s="176" t="s">
        <v>75</v>
      </c>
      <c r="AT202" s="177" t="s">
        <v>69</v>
      </c>
      <c r="AU202" s="177" t="s">
        <v>75</v>
      </c>
      <c r="AY202" s="176" t="s">
        <v>123</v>
      </c>
      <c r="BK202" s="178">
        <f>SUM(BK203:BK224)</f>
        <v>0</v>
      </c>
    </row>
    <row r="203" spans="2:65" s="1" customFormat="1" ht="16.5" customHeight="1">
      <c r="B203" s="32"/>
      <c r="C203" s="181" t="s">
        <v>372</v>
      </c>
      <c r="D203" s="181" t="s">
        <v>125</v>
      </c>
      <c r="E203" s="182" t="s">
        <v>373</v>
      </c>
      <c r="F203" s="183" t="s">
        <v>374</v>
      </c>
      <c r="G203" s="184" t="s">
        <v>307</v>
      </c>
      <c r="H203" s="185">
        <v>27.7</v>
      </c>
      <c r="I203" s="186"/>
      <c r="J203" s="187">
        <f>ROUND(I203*H203,2)</f>
        <v>0</v>
      </c>
      <c r="K203" s="183" t="s">
        <v>129</v>
      </c>
      <c r="L203" s="36"/>
      <c r="M203" s="188" t="s">
        <v>1</v>
      </c>
      <c r="N203" s="189" t="s">
        <v>41</v>
      </c>
      <c r="O203" s="58"/>
      <c r="P203" s="190">
        <f>O203*H203</f>
        <v>0</v>
      </c>
      <c r="Q203" s="190">
        <v>0.16849</v>
      </c>
      <c r="R203" s="190">
        <f>Q203*H203</f>
        <v>4.667173</v>
      </c>
      <c r="S203" s="190">
        <v>0</v>
      </c>
      <c r="T203" s="191">
        <f>S203*H203</f>
        <v>0</v>
      </c>
      <c r="AR203" s="15" t="s">
        <v>130</v>
      </c>
      <c r="AT203" s="15" t="s">
        <v>125</v>
      </c>
      <c r="AU203" s="15" t="s">
        <v>77</v>
      </c>
      <c r="AY203" s="15" t="s">
        <v>123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5" t="s">
        <v>75</v>
      </c>
      <c r="BK203" s="192">
        <f>ROUND(I203*H203,2)</f>
        <v>0</v>
      </c>
      <c r="BL203" s="15" t="s">
        <v>130</v>
      </c>
      <c r="BM203" s="15" t="s">
        <v>375</v>
      </c>
    </row>
    <row r="204" spans="2:51" s="11" customFormat="1" ht="10.2">
      <c r="B204" s="193"/>
      <c r="C204" s="194"/>
      <c r="D204" s="195" t="s">
        <v>151</v>
      </c>
      <c r="E204" s="196" t="s">
        <v>1</v>
      </c>
      <c r="F204" s="197" t="s">
        <v>376</v>
      </c>
      <c r="G204" s="194"/>
      <c r="H204" s="198">
        <v>27.7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151</v>
      </c>
      <c r="AU204" s="204" t="s">
        <v>77</v>
      </c>
      <c r="AV204" s="11" t="s">
        <v>77</v>
      </c>
      <c r="AW204" s="11" t="s">
        <v>32</v>
      </c>
      <c r="AX204" s="11" t="s">
        <v>75</v>
      </c>
      <c r="AY204" s="204" t="s">
        <v>123</v>
      </c>
    </row>
    <row r="205" spans="2:65" s="1" customFormat="1" ht="16.5" customHeight="1">
      <c r="B205" s="32"/>
      <c r="C205" s="226" t="s">
        <v>377</v>
      </c>
      <c r="D205" s="226" t="s">
        <v>212</v>
      </c>
      <c r="E205" s="227" t="s">
        <v>378</v>
      </c>
      <c r="F205" s="228" t="s">
        <v>379</v>
      </c>
      <c r="G205" s="229" t="s">
        <v>307</v>
      </c>
      <c r="H205" s="230">
        <v>27.977</v>
      </c>
      <c r="I205" s="231"/>
      <c r="J205" s="232">
        <f>ROUND(I205*H205,2)</f>
        <v>0</v>
      </c>
      <c r="K205" s="228" t="s">
        <v>129</v>
      </c>
      <c r="L205" s="233"/>
      <c r="M205" s="234" t="s">
        <v>1</v>
      </c>
      <c r="N205" s="235" t="s">
        <v>41</v>
      </c>
      <c r="O205" s="58"/>
      <c r="P205" s="190">
        <f>O205*H205</f>
        <v>0</v>
      </c>
      <c r="Q205" s="190">
        <v>0.058</v>
      </c>
      <c r="R205" s="190">
        <f>Q205*H205</f>
        <v>1.6226660000000002</v>
      </c>
      <c r="S205" s="190">
        <v>0</v>
      </c>
      <c r="T205" s="191">
        <f>S205*H205</f>
        <v>0</v>
      </c>
      <c r="AR205" s="15" t="s">
        <v>158</v>
      </c>
      <c r="AT205" s="15" t="s">
        <v>212</v>
      </c>
      <c r="AU205" s="15" t="s">
        <v>77</v>
      </c>
      <c r="AY205" s="15" t="s">
        <v>123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5" t="s">
        <v>75</v>
      </c>
      <c r="BK205" s="192">
        <f>ROUND(I205*H205,2)</f>
        <v>0</v>
      </c>
      <c r="BL205" s="15" t="s">
        <v>130</v>
      </c>
      <c r="BM205" s="15" t="s">
        <v>380</v>
      </c>
    </row>
    <row r="206" spans="2:51" s="11" customFormat="1" ht="10.2">
      <c r="B206" s="193"/>
      <c r="C206" s="194"/>
      <c r="D206" s="195" t="s">
        <v>151</v>
      </c>
      <c r="E206" s="194"/>
      <c r="F206" s="197" t="s">
        <v>381</v>
      </c>
      <c r="G206" s="194"/>
      <c r="H206" s="198">
        <v>27.977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151</v>
      </c>
      <c r="AU206" s="204" t="s">
        <v>77</v>
      </c>
      <c r="AV206" s="11" t="s">
        <v>77</v>
      </c>
      <c r="AW206" s="11" t="s">
        <v>4</v>
      </c>
      <c r="AX206" s="11" t="s">
        <v>75</v>
      </c>
      <c r="AY206" s="204" t="s">
        <v>123</v>
      </c>
    </row>
    <row r="207" spans="2:65" s="1" customFormat="1" ht="16.5" customHeight="1">
      <c r="B207" s="32"/>
      <c r="C207" s="181" t="s">
        <v>382</v>
      </c>
      <c r="D207" s="181" t="s">
        <v>125</v>
      </c>
      <c r="E207" s="182" t="s">
        <v>383</v>
      </c>
      <c r="F207" s="183" t="s">
        <v>384</v>
      </c>
      <c r="G207" s="184" t="s">
        <v>307</v>
      </c>
      <c r="H207" s="185">
        <v>244.7</v>
      </c>
      <c r="I207" s="186"/>
      <c r="J207" s="187">
        <f>ROUND(I207*H207,2)</f>
        <v>0</v>
      </c>
      <c r="K207" s="183" t="s">
        <v>129</v>
      </c>
      <c r="L207" s="36"/>
      <c r="M207" s="188" t="s">
        <v>1</v>
      </c>
      <c r="N207" s="189" t="s">
        <v>41</v>
      </c>
      <c r="O207" s="58"/>
      <c r="P207" s="190">
        <f>O207*H207</f>
        <v>0</v>
      </c>
      <c r="Q207" s="190">
        <v>0.1295</v>
      </c>
      <c r="R207" s="190">
        <f>Q207*H207</f>
        <v>31.68865</v>
      </c>
      <c r="S207" s="190">
        <v>0</v>
      </c>
      <c r="T207" s="191">
        <f>S207*H207</f>
        <v>0</v>
      </c>
      <c r="AR207" s="15" t="s">
        <v>130</v>
      </c>
      <c r="AT207" s="15" t="s">
        <v>125</v>
      </c>
      <c r="AU207" s="15" t="s">
        <v>77</v>
      </c>
      <c r="AY207" s="15" t="s">
        <v>123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5" t="s">
        <v>75</v>
      </c>
      <c r="BK207" s="192">
        <f>ROUND(I207*H207,2)</f>
        <v>0</v>
      </c>
      <c r="BL207" s="15" t="s">
        <v>130</v>
      </c>
      <c r="BM207" s="15" t="s">
        <v>385</v>
      </c>
    </row>
    <row r="208" spans="2:51" s="11" customFormat="1" ht="10.2">
      <c r="B208" s="193"/>
      <c r="C208" s="194"/>
      <c r="D208" s="195" t="s">
        <v>151</v>
      </c>
      <c r="E208" s="196" t="s">
        <v>1</v>
      </c>
      <c r="F208" s="197" t="s">
        <v>386</v>
      </c>
      <c r="G208" s="194"/>
      <c r="H208" s="198">
        <v>244.7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151</v>
      </c>
      <c r="AU208" s="204" t="s">
        <v>77</v>
      </c>
      <c r="AV208" s="11" t="s">
        <v>77</v>
      </c>
      <c r="AW208" s="11" t="s">
        <v>32</v>
      </c>
      <c r="AX208" s="11" t="s">
        <v>75</v>
      </c>
      <c r="AY208" s="204" t="s">
        <v>123</v>
      </c>
    </row>
    <row r="209" spans="2:65" s="1" customFormat="1" ht="16.5" customHeight="1">
      <c r="B209" s="32"/>
      <c r="C209" s="226" t="s">
        <v>387</v>
      </c>
      <c r="D209" s="226" t="s">
        <v>212</v>
      </c>
      <c r="E209" s="227" t="s">
        <v>378</v>
      </c>
      <c r="F209" s="228" t="s">
        <v>379</v>
      </c>
      <c r="G209" s="229" t="s">
        <v>307</v>
      </c>
      <c r="H209" s="230">
        <v>247.147</v>
      </c>
      <c r="I209" s="231"/>
      <c r="J209" s="232">
        <f>ROUND(I209*H209,2)</f>
        <v>0</v>
      </c>
      <c r="K209" s="228" t="s">
        <v>129</v>
      </c>
      <c r="L209" s="233"/>
      <c r="M209" s="234" t="s">
        <v>1</v>
      </c>
      <c r="N209" s="235" t="s">
        <v>41</v>
      </c>
      <c r="O209" s="58"/>
      <c r="P209" s="190">
        <f>O209*H209</f>
        <v>0</v>
      </c>
      <c r="Q209" s="190">
        <v>0.058</v>
      </c>
      <c r="R209" s="190">
        <f>Q209*H209</f>
        <v>14.334526</v>
      </c>
      <c r="S209" s="190">
        <v>0</v>
      </c>
      <c r="T209" s="191">
        <f>S209*H209</f>
        <v>0</v>
      </c>
      <c r="AR209" s="15" t="s">
        <v>158</v>
      </c>
      <c r="AT209" s="15" t="s">
        <v>212</v>
      </c>
      <c r="AU209" s="15" t="s">
        <v>77</v>
      </c>
      <c r="AY209" s="15" t="s">
        <v>123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5" t="s">
        <v>75</v>
      </c>
      <c r="BK209" s="192">
        <f>ROUND(I209*H209,2)</f>
        <v>0</v>
      </c>
      <c r="BL209" s="15" t="s">
        <v>130</v>
      </c>
      <c r="BM209" s="15" t="s">
        <v>388</v>
      </c>
    </row>
    <row r="210" spans="2:51" s="11" customFormat="1" ht="10.2">
      <c r="B210" s="193"/>
      <c r="C210" s="194"/>
      <c r="D210" s="195" t="s">
        <v>151</v>
      </c>
      <c r="E210" s="194"/>
      <c r="F210" s="197" t="s">
        <v>389</v>
      </c>
      <c r="G210" s="194"/>
      <c r="H210" s="198">
        <v>247.147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151</v>
      </c>
      <c r="AU210" s="204" t="s">
        <v>77</v>
      </c>
      <c r="AV210" s="11" t="s">
        <v>77</v>
      </c>
      <c r="AW210" s="11" t="s">
        <v>4</v>
      </c>
      <c r="AX210" s="11" t="s">
        <v>75</v>
      </c>
      <c r="AY210" s="204" t="s">
        <v>123</v>
      </c>
    </row>
    <row r="211" spans="2:65" s="1" customFormat="1" ht="16.5" customHeight="1">
      <c r="B211" s="32"/>
      <c r="C211" s="181" t="s">
        <v>390</v>
      </c>
      <c r="D211" s="181" t="s">
        <v>125</v>
      </c>
      <c r="E211" s="182" t="s">
        <v>391</v>
      </c>
      <c r="F211" s="183" t="s">
        <v>392</v>
      </c>
      <c r="G211" s="184" t="s">
        <v>226</v>
      </c>
      <c r="H211" s="185">
        <v>897</v>
      </c>
      <c r="I211" s="186"/>
      <c r="J211" s="187">
        <f>ROUND(I211*H211,2)</f>
        <v>0</v>
      </c>
      <c r="K211" s="183" t="s">
        <v>129</v>
      </c>
      <c r="L211" s="36"/>
      <c r="M211" s="188" t="s">
        <v>1</v>
      </c>
      <c r="N211" s="189" t="s">
        <v>41</v>
      </c>
      <c r="O211" s="58"/>
      <c r="P211" s="190">
        <f>O211*H211</f>
        <v>0</v>
      </c>
      <c r="Q211" s="190">
        <v>0.00047</v>
      </c>
      <c r="R211" s="190">
        <f>Q211*H211</f>
        <v>0.42158999999999996</v>
      </c>
      <c r="S211" s="190">
        <v>0</v>
      </c>
      <c r="T211" s="191">
        <f>S211*H211</f>
        <v>0</v>
      </c>
      <c r="AR211" s="15" t="s">
        <v>130</v>
      </c>
      <c r="AT211" s="15" t="s">
        <v>125</v>
      </c>
      <c r="AU211" s="15" t="s">
        <v>77</v>
      </c>
      <c r="AY211" s="15" t="s">
        <v>123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5" t="s">
        <v>75</v>
      </c>
      <c r="BK211" s="192">
        <f>ROUND(I211*H211,2)</f>
        <v>0</v>
      </c>
      <c r="BL211" s="15" t="s">
        <v>130</v>
      </c>
      <c r="BM211" s="15" t="s">
        <v>393</v>
      </c>
    </row>
    <row r="212" spans="2:51" s="12" customFormat="1" ht="10.2">
      <c r="B212" s="205"/>
      <c r="C212" s="206"/>
      <c r="D212" s="195" t="s">
        <v>151</v>
      </c>
      <c r="E212" s="207" t="s">
        <v>1</v>
      </c>
      <c r="F212" s="208" t="s">
        <v>320</v>
      </c>
      <c r="G212" s="206"/>
      <c r="H212" s="207" t="s">
        <v>1</v>
      </c>
      <c r="I212" s="209"/>
      <c r="J212" s="206"/>
      <c r="K212" s="206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151</v>
      </c>
      <c r="AU212" s="214" t="s">
        <v>77</v>
      </c>
      <c r="AV212" s="12" t="s">
        <v>75</v>
      </c>
      <c r="AW212" s="12" t="s">
        <v>32</v>
      </c>
      <c r="AX212" s="12" t="s">
        <v>70</v>
      </c>
      <c r="AY212" s="214" t="s">
        <v>123</v>
      </c>
    </row>
    <row r="213" spans="2:51" s="11" customFormat="1" ht="10.2">
      <c r="B213" s="193"/>
      <c r="C213" s="194"/>
      <c r="D213" s="195" t="s">
        <v>151</v>
      </c>
      <c r="E213" s="196" t="s">
        <v>1</v>
      </c>
      <c r="F213" s="197" t="s">
        <v>394</v>
      </c>
      <c r="G213" s="194"/>
      <c r="H213" s="198">
        <v>157.8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151</v>
      </c>
      <c r="AU213" s="204" t="s">
        <v>77</v>
      </c>
      <c r="AV213" s="11" t="s">
        <v>77</v>
      </c>
      <c r="AW213" s="11" t="s">
        <v>32</v>
      </c>
      <c r="AX213" s="11" t="s">
        <v>70</v>
      </c>
      <c r="AY213" s="204" t="s">
        <v>123</v>
      </c>
    </row>
    <row r="214" spans="2:51" s="12" customFormat="1" ht="10.2">
      <c r="B214" s="205"/>
      <c r="C214" s="206"/>
      <c r="D214" s="195" t="s">
        <v>151</v>
      </c>
      <c r="E214" s="207" t="s">
        <v>1</v>
      </c>
      <c r="F214" s="208" t="s">
        <v>322</v>
      </c>
      <c r="G214" s="206"/>
      <c r="H214" s="207" t="s">
        <v>1</v>
      </c>
      <c r="I214" s="209"/>
      <c r="J214" s="206"/>
      <c r="K214" s="206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151</v>
      </c>
      <c r="AU214" s="214" t="s">
        <v>77</v>
      </c>
      <c r="AV214" s="12" t="s">
        <v>75</v>
      </c>
      <c r="AW214" s="12" t="s">
        <v>32</v>
      </c>
      <c r="AX214" s="12" t="s">
        <v>70</v>
      </c>
      <c r="AY214" s="214" t="s">
        <v>123</v>
      </c>
    </row>
    <row r="215" spans="2:51" s="11" customFormat="1" ht="10.2">
      <c r="B215" s="193"/>
      <c r="C215" s="194"/>
      <c r="D215" s="195" t="s">
        <v>151</v>
      </c>
      <c r="E215" s="196" t="s">
        <v>1</v>
      </c>
      <c r="F215" s="197" t="s">
        <v>323</v>
      </c>
      <c r="G215" s="194"/>
      <c r="H215" s="198">
        <v>189.7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151</v>
      </c>
      <c r="AU215" s="204" t="s">
        <v>77</v>
      </c>
      <c r="AV215" s="11" t="s">
        <v>77</v>
      </c>
      <c r="AW215" s="11" t="s">
        <v>32</v>
      </c>
      <c r="AX215" s="11" t="s">
        <v>70</v>
      </c>
      <c r="AY215" s="204" t="s">
        <v>123</v>
      </c>
    </row>
    <row r="216" spans="2:51" s="12" customFormat="1" ht="10.2">
      <c r="B216" s="205"/>
      <c r="C216" s="206"/>
      <c r="D216" s="195" t="s">
        <v>151</v>
      </c>
      <c r="E216" s="207" t="s">
        <v>1</v>
      </c>
      <c r="F216" s="208" t="s">
        <v>324</v>
      </c>
      <c r="G216" s="206"/>
      <c r="H216" s="207" t="s">
        <v>1</v>
      </c>
      <c r="I216" s="209"/>
      <c r="J216" s="206"/>
      <c r="K216" s="206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151</v>
      </c>
      <c r="AU216" s="214" t="s">
        <v>77</v>
      </c>
      <c r="AV216" s="12" t="s">
        <v>75</v>
      </c>
      <c r="AW216" s="12" t="s">
        <v>32</v>
      </c>
      <c r="AX216" s="12" t="s">
        <v>70</v>
      </c>
      <c r="AY216" s="214" t="s">
        <v>123</v>
      </c>
    </row>
    <row r="217" spans="2:51" s="11" customFormat="1" ht="10.2">
      <c r="B217" s="193"/>
      <c r="C217" s="194"/>
      <c r="D217" s="195" t="s">
        <v>151</v>
      </c>
      <c r="E217" s="196" t="s">
        <v>1</v>
      </c>
      <c r="F217" s="197" t="s">
        <v>325</v>
      </c>
      <c r="G217" s="194"/>
      <c r="H217" s="198">
        <v>541.2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151</v>
      </c>
      <c r="AU217" s="204" t="s">
        <v>77</v>
      </c>
      <c r="AV217" s="11" t="s">
        <v>77</v>
      </c>
      <c r="AW217" s="11" t="s">
        <v>32</v>
      </c>
      <c r="AX217" s="11" t="s">
        <v>70</v>
      </c>
      <c r="AY217" s="204" t="s">
        <v>123</v>
      </c>
    </row>
    <row r="218" spans="2:51" s="12" customFormat="1" ht="10.2">
      <c r="B218" s="205"/>
      <c r="C218" s="206"/>
      <c r="D218" s="195" t="s">
        <v>151</v>
      </c>
      <c r="E218" s="207" t="s">
        <v>1</v>
      </c>
      <c r="F218" s="208" t="s">
        <v>326</v>
      </c>
      <c r="G218" s="206"/>
      <c r="H218" s="207" t="s">
        <v>1</v>
      </c>
      <c r="I218" s="209"/>
      <c r="J218" s="206"/>
      <c r="K218" s="206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151</v>
      </c>
      <c r="AU218" s="214" t="s">
        <v>77</v>
      </c>
      <c r="AV218" s="12" t="s">
        <v>75</v>
      </c>
      <c r="AW218" s="12" t="s">
        <v>32</v>
      </c>
      <c r="AX218" s="12" t="s">
        <v>70</v>
      </c>
      <c r="AY218" s="214" t="s">
        <v>123</v>
      </c>
    </row>
    <row r="219" spans="2:51" s="11" customFormat="1" ht="10.2">
      <c r="B219" s="193"/>
      <c r="C219" s="194"/>
      <c r="D219" s="195" t="s">
        <v>151</v>
      </c>
      <c r="E219" s="196" t="s">
        <v>1</v>
      </c>
      <c r="F219" s="197" t="s">
        <v>327</v>
      </c>
      <c r="G219" s="194"/>
      <c r="H219" s="198">
        <v>8.3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151</v>
      </c>
      <c r="AU219" s="204" t="s">
        <v>77</v>
      </c>
      <c r="AV219" s="11" t="s">
        <v>77</v>
      </c>
      <c r="AW219" s="11" t="s">
        <v>32</v>
      </c>
      <c r="AX219" s="11" t="s">
        <v>70</v>
      </c>
      <c r="AY219" s="204" t="s">
        <v>123</v>
      </c>
    </row>
    <row r="220" spans="2:51" s="13" customFormat="1" ht="10.2">
      <c r="B220" s="215"/>
      <c r="C220" s="216"/>
      <c r="D220" s="195" t="s">
        <v>151</v>
      </c>
      <c r="E220" s="217" t="s">
        <v>1</v>
      </c>
      <c r="F220" s="218" t="s">
        <v>165</v>
      </c>
      <c r="G220" s="216"/>
      <c r="H220" s="219">
        <v>897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151</v>
      </c>
      <c r="AU220" s="225" t="s">
        <v>77</v>
      </c>
      <c r="AV220" s="13" t="s">
        <v>130</v>
      </c>
      <c r="AW220" s="13" t="s">
        <v>32</v>
      </c>
      <c r="AX220" s="13" t="s">
        <v>75</v>
      </c>
      <c r="AY220" s="225" t="s">
        <v>123</v>
      </c>
    </row>
    <row r="221" spans="2:65" s="1" customFormat="1" ht="16.5" customHeight="1">
      <c r="B221" s="32"/>
      <c r="C221" s="181" t="s">
        <v>395</v>
      </c>
      <c r="D221" s="181" t="s">
        <v>125</v>
      </c>
      <c r="E221" s="182" t="s">
        <v>396</v>
      </c>
      <c r="F221" s="183" t="s">
        <v>397</v>
      </c>
      <c r="G221" s="184" t="s">
        <v>128</v>
      </c>
      <c r="H221" s="185">
        <v>1</v>
      </c>
      <c r="I221" s="186"/>
      <c r="J221" s="187">
        <f>ROUND(I221*H221,2)</f>
        <v>0</v>
      </c>
      <c r="K221" s="183" t="s">
        <v>129</v>
      </c>
      <c r="L221" s="36"/>
      <c r="M221" s="188" t="s">
        <v>1</v>
      </c>
      <c r="N221" s="189" t="s">
        <v>41</v>
      </c>
      <c r="O221" s="58"/>
      <c r="P221" s="190">
        <f>O221*H221</f>
        <v>0</v>
      </c>
      <c r="Q221" s="190">
        <v>0.07287</v>
      </c>
      <c r="R221" s="190">
        <f>Q221*H221</f>
        <v>0.07287</v>
      </c>
      <c r="S221" s="190">
        <v>0</v>
      </c>
      <c r="T221" s="191">
        <f>S221*H221</f>
        <v>0</v>
      </c>
      <c r="AR221" s="15" t="s">
        <v>130</v>
      </c>
      <c r="AT221" s="15" t="s">
        <v>125</v>
      </c>
      <c r="AU221" s="15" t="s">
        <v>77</v>
      </c>
      <c r="AY221" s="15" t="s">
        <v>123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5" t="s">
        <v>75</v>
      </c>
      <c r="BK221" s="192">
        <f>ROUND(I221*H221,2)</f>
        <v>0</v>
      </c>
      <c r="BL221" s="15" t="s">
        <v>130</v>
      </c>
      <c r="BM221" s="15" t="s">
        <v>398</v>
      </c>
    </row>
    <row r="222" spans="2:65" s="1" customFormat="1" ht="16.5" customHeight="1">
      <c r="B222" s="32"/>
      <c r="C222" s="226" t="s">
        <v>399</v>
      </c>
      <c r="D222" s="226" t="s">
        <v>212</v>
      </c>
      <c r="E222" s="227" t="s">
        <v>400</v>
      </c>
      <c r="F222" s="228" t="s">
        <v>401</v>
      </c>
      <c r="G222" s="229" t="s">
        <v>128</v>
      </c>
      <c r="H222" s="230">
        <v>1</v>
      </c>
      <c r="I222" s="231"/>
      <c r="J222" s="232">
        <f>ROUND(I222*H222,2)</f>
        <v>0</v>
      </c>
      <c r="K222" s="228" t="s">
        <v>129</v>
      </c>
      <c r="L222" s="233"/>
      <c r="M222" s="234" t="s">
        <v>1</v>
      </c>
      <c r="N222" s="235" t="s">
        <v>41</v>
      </c>
      <c r="O222" s="58"/>
      <c r="P222" s="190">
        <f>O222*H222</f>
        <v>0</v>
      </c>
      <c r="Q222" s="190">
        <v>0.0145</v>
      </c>
      <c r="R222" s="190">
        <f>Q222*H222</f>
        <v>0.0145</v>
      </c>
      <c r="S222" s="190">
        <v>0</v>
      </c>
      <c r="T222" s="191">
        <f>S222*H222</f>
        <v>0</v>
      </c>
      <c r="AR222" s="15" t="s">
        <v>158</v>
      </c>
      <c r="AT222" s="15" t="s">
        <v>212</v>
      </c>
      <c r="AU222" s="15" t="s">
        <v>77</v>
      </c>
      <c r="AY222" s="15" t="s">
        <v>123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5" t="s">
        <v>75</v>
      </c>
      <c r="BK222" s="192">
        <f>ROUND(I222*H222,2)</f>
        <v>0</v>
      </c>
      <c r="BL222" s="15" t="s">
        <v>130</v>
      </c>
      <c r="BM222" s="15" t="s">
        <v>402</v>
      </c>
    </row>
    <row r="223" spans="2:65" s="1" customFormat="1" ht="16.5" customHeight="1">
      <c r="B223" s="32"/>
      <c r="C223" s="181" t="s">
        <v>403</v>
      </c>
      <c r="D223" s="181" t="s">
        <v>125</v>
      </c>
      <c r="E223" s="182" t="s">
        <v>404</v>
      </c>
      <c r="F223" s="183" t="s">
        <v>405</v>
      </c>
      <c r="G223" s="184" t="s">
        <v>128</v>
      </c>
      <c r="H223" s="185">
        <v>1</v>
      </c>
      <c r="I223" s="186"/>
      <c r="J223" s="187">
        <f>ROUND(I223*H223,2)</f>
        <v>0</v>
      </c>
      <c r="K223" s="183" t="s">
        <v>129</v>
      </c>
      <c r="L223" s="36"/>
      <c r="M223" s="188" t="s">
        <v>1</v>
      </c>
      <c r="N223" s="189" t="s">
        <v>41</v>
      </c>
      <c r="O223" s="58"/>
      <c r="P223" s="190">
        <f>O223*H223</f>
        <v>0</v>
      </c>
      <c r="Q223" s="190">
        <v>0.35744</v>
      </c>
      <c r="R223" s="190">
        <f>Q223*H223</f>
        <v>0.35744</v>
      </c>
      <c r="S223" s="190">
        <v>0</v>
      </c>
      <c r="T223" s="191">
        <f>S223*H223</f>
        <v>0</v>
      </c>
      <c r="AR223" s="15" t="s">
        <v>130</v>
      </c>
      <c r="AT223" s="15" t="s">
        <v>125</v>
      </c>
      <c r="AU223" s="15" t="s">
        <v>77</v>
      </c>
      <c r="AY223" s="15" t="s">
        <v>123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5" t="s">
        <v>75</v>
      </c>
      <c r="BK223" s="192">
        <f>ROUND(I223*H223,2)</f>
        <v>0</v>
      </c>
      <c r="BL223" s="15" t="s">
        <v>130</v>
      </c>
      <c r="BM223" s="15" t="s">
        <v>406</v>
      </c>
    </row>
    <row r="224" spans="2:65" s="1" customFormat="1" ht="16.5" customHeight="1">
      <c r="B224" s="32"/>
      <c r="C224" s="226" t="s">
        <v>407</v>
      </c>
      <c r="D224" s="226" t="s">
        <v>212</v>
      </c>
      <c r="E224" s="227" t="s">
        <v>408</v>
      </c>
      <c r="F224" s="228" t="s">
        <v>409</v>
      </c>
      <c r="G224" s="229" t="s">
        <v>128</v>
      </c>
      <c r="H224" s="230">
        <v>1</v>
      </c>
      <c r="I224" s="231"/>
      <c r="J224" s="232">
        <f>ROUND(I224*H224,2)</f>
        <v>0</v>
      </c>
      <c r="K224" s="228" t="s">
        <v>129</v>
      </c>
      <c r="L224" s="233"/>
      <c r="M224" s="234" t="s">
        <v>1</v>
      </c>
      <c r="N224" s="235" t="s">
        <v>41</v>
      </c>
      <c r="O224" s="58"/>
      <c r="P224" s="190">
        <f>O224*H224</f>
        <v>0</v>
      </c>
      <c r="Q224" s="190">
        <v>0.07</v>
      </c>
      <c r="R224" s="190">
        <f>Q224*H224</f>
        <v>0.07</v>
      </c>
      <c r="S224" s="190">
        <v>0</v>
      </c>
      <c r="T224" s="191">
        <f>S224*H224</f>
        <v>0</v>
      </c>
      <c r="AR224" s="15" t="s">
        <v>158</v>
      </c>
      <c r="AT224" s="15" t="s">
        <v>212</v>
      </c>
      <c r="AU224" s="15" t="s">
        <v>77</v>
      </c>
      <c r="AY224" s="15" t="s">
        <v>123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5" t="s">
        <v>75</v>
      </c>
      <c r="BK224" s="192">
        <f>ROUND(I224*H224,2)</f>
        <v>0</v>
      </c>
      <c r="BL224" s="15" t="s">
        <v>130</v>
      </c>
      <c r="BM224" s="15" t="s">
        <v>410</v>
      </c>
    </row>
    <row r="225" spans="2:63" s="10" customFormat="1" ht="22.8" customHeight="1">
      <c r="B225" s="165"/>
      <c r="C225" s="166"/>
      <c r="D225" s="167" t="s">
        <v>69</v>
      </c>
      <c r="E225" s="179" t="s">
        <v>411</v>
      </c>
      <c r="F225" s="179" t="s">
        <v>412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SUM(P226:P236)</f>
        <v>0</v>
      </c>
      <c r="Q225" s="173"/>
      <c r="R225" s="174">
        <f>SUM(R226:R236)</f>
        <v>0</v>
      </c>
      <c r="S225" s="173"/>
      <c r="T225" s="175">
        <f>SUM(T226:T236)</f>
        <v>71.79599999999999</v>
      </c>
      <c r="AR225" s="176" t="s">
        <v>75</v>
      </c>
      <c r="AT225" s="177" t="s">
        <v>69</v>
      </c>
      <c r="AU225" s="177" t="s">
        <v>75</v>
      </c>
      <c r="AY225" s="176" t="s">
        <v>123</v>
      </c>
      <c r="BK225" s="178">
        <f>SUM(BK226:BK236)</f>
        <v>0</v>
      </c>
    </row>
    <row r="226" spans="2:65" s="1" customFormat="1" ht="16.5" customHeight="1">
      <c r="B226" s="32"/>
      <c r="C226" s="181" t="s">
        <v>413</v>
      </c>
      <c r="D226" s="181" t="s">
        <v>125</v>
      </c>
      <c r="E226" s="182" t="s">
        <v>414</v>
      </c>
      <c r="F226" s="183" t="s">
        <v>415</v>
      </c>
      <c r="G226" s="184" t="s">
        <v>226</v>
      </c>
      <c r="H226" s="185">
        <v>38.8</v>
      </c>
      <c r="I226" s="186"/>
      <c r="J226" s="187">
        <f>ROUND(I226*H226,2)</f>
        <v>0</v>
      </c>
      <c r="K226" s="183" t="s">
        <v>129</v>
      </c>
      <c r="L226" s="36"/>
      <c r="M226" s="188" t="s">
        <v>1</v>
      </c>
      <c r="N226" s="189" t="s">
        <v>41</v>
      </c>
      <c r="O226" s="58"/>
      <c r="P226" s="190">
        <f>O226*H226</f>
        <v>0</v>
      </c>
      <c r="Q226" s="190">
        <v>0</v>
      </c>
      <c r="R226" s="190">
        <f>Q226*H226</f>
        <v>0</v>
      </c>
      <c r="S226" s="190">
        <v>0.295</v>
      </c>
      <c r="T226" s="191">
        <f>S226*H226</f>
        <v>11.445999999999998</v>
      </c>
      <c r="AR226" s="15" t="s">
        <v>130</v>
      </c>
      <c r="AT226" s="15" t="s">
        <v>125</v>
      </c>
      <c r="AU226" s="15" t="s">
        <v>77</v>
      </c>
      <c r="AY226" s="15" t="s">
        <v>123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5" t="s">
        <v>75</v>
      </c>
      <c r="BK226" s="192">
        <f>ROUND(I226*H226,2)</f>
        <v>0</v>
      </c>
      <c r="BL226" s="15" t="s">
        <v>130</v>
      </c>
      <c r="BM226" s="15" t="s">
        <v>416</v>
      </c>
    </row>
    <row r="227" spans="2:51" s="11" customFormat="1" ht="10.2">
      <c r="B227" s="193"/>
      <c r="C227" s="194"/>
      <c r="D227" s="195" t="s">
        <v>151</v>
      </c>
      <c r="E227" s="196" t="s">
        <v>1</v>
      </c>
      <c r="F227" s="197" t="s">
        <v>417</v>
      </c>
      <c r="G227" s="194"/>
      <c r="H227" s="198">
        <v>18.8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151</v>
      </c>
      <c r="AU227" s="204" t="s">
        <v>77</v>
      </c>
      <c r="AV227" s="11" t="s">
        <v>77</v>
      </c>
      <c r="AW227" s="11" t="s">
        <v>32</v>
      </c>
      <c r="AX227" s="11" t="s">
        <v>70</v>
      </c>
      <c r="AY227" s="204" t="s">
        <v>123</v>
      </c>
    </row>
    <row r="228" spans="2:51" s="11" customFormat="1" ht="10.2">
      <c r="B228" s="193"/>
      <c r="C228" s="194"/>
      <c r="D228" s="195" t="s">
        <v>151</v>
      </c>
      <c r="E228" s="196" t="s">
        <v>1</v>
      </c>
      <c r="F228" s="197" t="s">
        <v>328</v>
      </c>
      <c r="G228" s="194"/>
      <c r="H228" s="198">
        <v>20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151</v>
      </c>
      <c r="AU228" s="204" t="s">
        <v>77</v>
      </c>
      <c r="AV228" s="11" t="s">
        <v>77</v>
      </c>
      <c r="AW228" s="11" t="s">
        <v>32</v>
      </c>
      <c r="AX228" s="11" t="s">
        <v>70</v>
      </c>
      <c r="AY228" s="204" t="s">
        <v>123</v>
      </c>
    </row>
    <row r="229" spans="2:51" s="13" customFormat="1" ht="10.2">
      <c r="B229" s="215"/>
      <c r="C229" s="216"/>
      <c r="D229" s="195" t="s">
        <v>151</v>
      </c>
      <c r="E229" s="217" t="s">
        <v>1</v>
      </c>
      <c r="F229" s="218" t="s">
        <v>165</v>
      </c>
      <c r="G229" s="216"/>
      <c r="H229" s="219">
        <v>38.8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151</v>
      </c>
      <c r="AU229" s="225" t="s">
        <v>77</v>
      </c>
      <c r="AV229" s="13" t="s">
        <v>130</v>
      </c>
      <c r="AW229" s="13" t="s">
        <v>32</v>
      </c>
      <c r="AX229" s="13" t="s">
        <v>75</v>
      </c>
      <c r="AY229" s="225" t="s">
        <v>123</v>
      </c>
    </row>
    <row r="230" spans="2:65" s="1" customFormat="1" ht="16.5" customHeight="1">
      <c r="B230" s="32"/>
      <c r="C230" s="181" t="s">
        <v>418</v>
      </c>
      <c r="D230" s="181" t="s">
        <v>125</v>
      </c>
      <c r="E230" s="182" t="s">
        <v>419</v>
      </c>
      <c r="F230" s="183" t="s">
        <v>420</v>
      </c>
      <c r="G230" s="184" t="s">
        <v>226</v>
      </c>
      <c r="H230" s="185">
        <v>142</v>
      </c>
      <c r="I230" s="186"/>
      <c r="J230" s="187">
        <f>ROUND(I230*H230,2)</f>
        <v>0</v>
      </c>
      <c r="K230" s="183" t="s">
        <v>129</v>
      </c>
      <c r="L230" s="36"/>
      <c r="M230" s="188" t="s">
        <v>1</v>
      </c>
      <c r="N230" s="189" t="s">
        <v>41</v>
      </c>
      <c r="O230" s="58"/>
      <c r="P230" s="190">
        <f>O230*H230</f>
        <v>0</v>
      </c>
      <c r="Q230" s="190">
        <v>0</v>
      </c>
      <c r="R230" s="190">
        <f>Q230*H230</f>
        <v>0</v>
      </c>
      <c r="S230" s="190">
        <v>0.425</v>
      </c>
      <c r="T230" s="191">
        <f>S230*H230</f>
        <v>60.35</v>
      </c>
      <c r="AR230" s="15" t="s">
        <v>130</v>
      </c>
      <c r="AT230" s="15" t="s">
        <v>125</v>
      </c>
      <c r="AU230" s="15" t="s">
        <v>77</v>
      </c>
      <c r="AY230" s="15" t="s">
        <v>123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5" t="s">
        <v>75</v>
      </c>
      <c r="BK230" s="192">
        <f>ROUND(I230*H230,2)</f>
        <v>0</v>
      </c>
      <c r="BL230" s="15" t="s">
        <v>130</v>
      </c>
      <c r="BM230" s="15" t="s">
        <v>421</v>
      </c>
    </row>
    <row r="231" spans="2:65" s="1" customFormat="1" ht="16.5" customHeight="1">
      <c r="B231" s="32"/>
      <c r="C231" s="181" t="s">
        <v>422</v>
      </c>
      <c r="D231" s="181" t="s">
        <v>125</v>
      </c>
      <c r="E231" s="182" t="s">
        <v>423</v>
      </c>
      <c r="F231" s="183" t="s">
        <v>424</v>
      </c>
      <c r="G231" s="184" t="s">
        <v>215</v>
      </c>
      <c r="H231" s="185">
        <v>71.796</v>
      </c>
      <c r="I231" s="186"/>
      <c r="J231" s="187">
        <f>ROUND(I231*H231,2)</f>
        <v>0</v>
      </c>
      <c r="K231" s="183" t="s">
        <v>129</v>
      </c>
      <c r="L231" s="36"/>
      <c r="M231" s="188" t="s">
        <v>1</v>
      </c>
      <c r="N231" s="189" t="s">
        <v>41</v>
      </c>
      <c r="O231" s="58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15" t="s">
        <v>130</v>
      </c>
      <c r="AT231" s="15" t="s">
        <v>125</v>
      </c>
      <c r="AU231" s="15" t="s">
        <v>77</v>
      </c>
      <c r="AY231" s="15" t="s">
        <v>123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5" t="s">
        <v>75</v>
      </c>
      <c r="BK231" s="192">
        <f>ROUND(I231*H231,2)</f>
        <v>0</v>
      </c>
      <c r="BL231" s="15" t="s">
        <v>130</v>
      </c>
      <c r="BM231" s="15" t="s">
        <v>425</v>
      </c>
    </row>
    <row r="232" spans="2:65" s="1" customFormat="1" ht="16.5" customHeight="1">
      <c r="B232" s="32"/>
      <c r="C232" s="181" t="s">
        <v>426</v>
      </c>
      <c r="D232" s="181" t="s">
        <v>125</v>
      </c>
      <c r="E232" s="182" t="s">
        <v>427</v>
      </c>
      <c r="F232" s="183" t="s">
        <v>428</v>
      </c>
      <c r="G232" s="184" t="s">
        <v>215</v>
      </c>
      <c r="H232" s="185">
        <v>71.796</v>
      </c>
      <c r="I232" s="186"/>
      <c r="J232" s="187">
        <f>ROUND(I232*H232,2)</f>
        <v>0</v>
      </c>
      <c r="K232" s="183" t="s">
        <v>129</v>
      </c>
      <c r="L232" s="36"/>
      <c r="M232" s="188" t="s">
        <v>1</v>
      </c>
      <c r="N232" s="189" t="s">
        <v>41</v>
      </c>
      <c r="O232" s="58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15" t="s">
        <v>130</v>
      </c>
      <c r="AT232" s="15" t="s">
        <v>125</v>
      </c>
      <c r="AU232" s="15" t="s">
        <v>77</v>
      </c>
      <c r="AY232" s="15" t="s">
        <v>123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5" t="s">
        <v>75</v>
      </c>
      <c r="BK232" s="192">
        <f>ROUND(I232*H232,2)</f>
        <v>0</v>
      </c>
      <c r="BL232" s="15" t="s">
        <v>130</v>
      </c>
      <c r="BM232" s="15" t="s">
        <v>429</v>
      </c>
    </row>
    <row r="233" spans="2:65" s="1" customFormat="1" ht="16.5" customHeight="1">
      <c r="B233" s="32"/>
      <c r="C233" s="181" t="s">
        <v>430</v>
      </c>
      <c r="D233" s="181" t="s">
        <v>125</v>
      </c>
      <c r="E233" s="182" t="s">
        <v>431</v>
      </c>
      <c r="F233" s="183" t="s">
        <v>432</v>
      </c>
      <c r="G233" s="184" t="s">
        <v>215</v>
      </c>
      <c r="H233" s="185">
        <v>287.184</v>
      </c>
      <c r="I233" s="186"/>
      <c r="J233" s="187">
        <f>ROUND(I233*H233,2)</f>
        <v>0</v>
      </c>
      <c r="K233" s="183" t="s">
        <v>129</v>
      </c>
      <c r="L233" s="36"/>
      <c r="M233" s="188" t="s">
        <v>1</v>
      </c>
      <c r="N233" s="189" t="s">
        <v>41</v>
      </c>
      <c r="O233" s="58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AR233" s="15" t="s">
        <v>130</v>
      </c>
      <c r="AT233" s="15" t="s">
        <v>125</v>
      </c>
      <c r="AU233" s="15" t="s">
        <v>77</v>
      </c>
      <c r="AY233" s="15" t="s">
        <v>123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5" t="s">
        <v>75</v>
      </c>
      <c r="BK233" s="192">
        <f>ROUND(I233*H233,2)</f>
        <v>0</v>
      </c>
      <c r="BL233" s="15" t="s">
        <v>130</v>
      </c>
      <c r="BM233" s="15" t="s">
        <v>433</v>
      </c>
    </row>
    <row r="234" spans="2:51" s="11" customFormat="1" ht="10.2">
      <c r="B234" s="193"/>
      <c r="C234" s="194"/>
      <c r="D234" s="195" t="s">
        <v>151</v>
      </c>
      <c r="E234" s="194"/>
      <c r="F234" s="197" t="s">
        <v>434</v>
      </c>
      <c r="G234" s="194"/>
      <c r="H234" s="198">
        <v>287.184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151</v>
      </c>
      <c r="AU234" s="204" t="s">
        <v>77</v>
      </c>
      <c r="AV234" s="11" t="s">
        <v>77</v>
      </c>
      <c r="AW234" s="11" t="s">
        <v>4</v>
      </c>
      <c r="AX234" s="11" t="s">
        <v>75</v>
      </c>
      <c r="AY234" s="204" t="s">
        <v>123</v>
      </c>
    </row>
    <row r="235" spans="2:65" s="1" customFormat="1" ht="16.5" customHeight="1">
      <c r="B235" s="32"/>
      <c r="C235" s="181" t="s">
        <v>435</v>
      </c>
      <c r="D235" s="181" t="s">
        <v>125</v>
      </c>
      <c r="E235" s="182" t="s">
        <v>436</v>
      </c>
      <c r="F235" s="183" t="s">
        <v>437</v>
      </c>
      <c r="G235" s="184" t="s">
        <v>215</v>
      </c>
      <c r="H235" s="185">
        <v>11.446</v>
      </c>
      <c r="I235" s="186"/>
      <c r="J235" s="187">
        <f>ROUND(I235*H235,2)</f>
        <v>0</v>
      </c>
      <c r="K235" s="183" t="s">
        <v>129</v>
      </c>
      <c r="L235" s="36"/>
      <c r="M235" s="188" t="s">
        <v>1</v>
      </c>
      <c r="N235" s="189" t="s">
        <v>41</v>
      </c>
      <c r="O235" s="58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5" t="s">
        <v>130</v>
      </c>
      <c r="AT235" s="15" t="s">
        <v>125</v>
      </c>
      <c r="AU235" s="15" t="s">
        <v>77</v>
      </c>
      <c r="AY235" s="15" t="s">
        <v>123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5" t="s">
        <v>75</v>
      </c>
      <c r="BK235" s="192">
        <f>ROUND(I235*H235,2)</f>
        <v>0</v>
      </c>
      <c r="BL235" s="15" t="s">
        <v>130</v>
      </c>
      <c r="BM235" s="15" t="s">
        <v>438</v>
      </c>
    </row>
    <row r="236" spans="2:65" s="1" customFormat="1" ht="16.5" customHeight="1">
      <c r="B236" s="32"/>
      <c r="C236" s="181" t="s">
        <v>439</v>
      </c>
      <c r="D236" s="181" t="s">
        <v>125</v>
      </c>
      <c r="E236" s="182" t="s">
        <v>440</v>
      </c>
      <c r="F236" s="183" t="s">
        <v>441</v>
      </c>
      <c r="G236" s="184" t="s">
        <v>215</v>
      </c>
      <c r="H236" s="185">
        <v>60.35</v>
      </c>
      <c r="I236" s="186"/>
      <c r="J236" s="187">
        <f>ROUND(I236*H236,2)</f>
        <v>0</v>
      </c>
      <c r="K236" s="183" t="s">
        <v>129</v>
      </c>
      <c r="L236" s="36"/>
      <c r="M236" s="188" t="s">
        <v>1</v>
      </c>
      <c r="N236" s="189" t="s">
        <v>41</v>
      </c>
      <c r="O236" s="58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5" t="s">
        <v>130</v>
      </c>
      <c r="AT236" s="15" t="s">
        <v>125</v>
      </c>
      <c r="AU236" s="15" t="s">
        <v>77</v>
      </c>
      <c r="AY236" s="15" t="s">
        <v>123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5" t="s">
        <v>75</v>
      </c>
      <c r="BK236" s="192">
        <f>ROUND(I236*H236,2)</f>
        <v>0</v>
      </c>
      <c r="BL236" s="15" t="s">
        <v>130</v>
      </c>
      <c r="BM236" s="15" t="s">
        <v>442</v>
      </c>
    </row>
    <row r="237" spans="2:63" s="10" customFormat="1" ht="22.8" customHeight="1">
      <c r="B237" s="165"/>
      <c r="C237" s="166"/>
      <c r="D237" s="167" t="s">
        <v>69</v>
      </c>
      <c r="E237" s="179" t="s">
        <v>443</v>
      </c>
      <c r="F237" s="179" t="s">
        <v>444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P238</f>
        <v>0</v>
      </c>
      <c r="Q237" s="173"/>
      <c r="R237" s="174">
        <f>R238</f>
        <v>0</v>
      </c>
      <c r="S237" s="173"/>
      <c r="T237" s="175">
        <f>T238</f>
        <v>0</v>
      </c>
      <c r="AR237" s="176" t="s">
        <v>75</v>
      </c>
      <c r="AT237" s="177" t="s">
        <v>69</v>
      </c>
      <c r="AU237" s="177" t="s">
        <v>75</v>
      </c>
      <c r="AY237" s="176" t="s">
        <v>123</v>
      </c>
      <c r="BK237" s="178">
        <f>BK238</f>
        <v>0</v>
      </c>
    </row>
    <row r="238" spans="2:65" s="1" customFormat="1" ht="16.5" customHeight="1">
      <c r="B238" s="32"/>
      <c r="C238" s="181" t="s">
        <v>445</v>
      </c>
      <c r="D238" s="181" t="s">
        <v>125</v>
      </c>
      <c r="E238" s="182" t="s">
        <v>446</v>
      </c>
      <c r="F238" s="183" t="s">
        <v>447</v>
      </c>
      <c r="G238" s="184" t="s">
        <v>215</v>
      </c>
      <c r="H238" s="185">
        <v>265.968</v>
      </c>
      <c r="I238" s="186"/>
      <c r="J238" s="187">
        <f>ROUND(I238*H238,2)</f>
        <v>0</v>
      </c>
      <c r="K238" s="183" t="s">
        <v>129</v>
      </c>
      <c r="L238" s="36"/>
      <c r="M238" s="188" t="s">
        <v>1</v>
      </c>
      <c r="N238" s="189" t="s">
        <v>41</v>
      </c>
      <c r="O238" s="58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5" t="s">
        <v>130</v>
      </c>
      <c r="AT238" s="15" t="s">
        <v>125</v>
      </c>
      <c r="AU238" s="15" t="s">
        <v>77</v>
      </c>
      <c r="AY238" s="15" t="s">
        <v>123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5" t="s">
        <v>75</v>
      </c>
      <c r="BK238" s="192">
        <f>ROUND(I238*H238,2)</f>
        <v>0</v>
      </c>
      <c r="BL238" s="15" t="s">
        <v>130</v>
      </c>
      <c r="BM238" s="15" t="s">
        <v>448</v>
      </c>
    </row>
    <row r="239" spans="2:63" s="10" customFormat="1" ht="25.95" customHeight="1">
      <c r="B239" s="165"/>
      <c r="C239" s="166"/>
      <c r="D239" s="167" t="s">
        <v>69</v>
      </c>
      <c r="E239" s="168" t="s">
        <v>212</v>
      </c>
      <c r="F239" s="168" t="s">
        <v>449</v>
      </c>
      <c r="G239" s="166"/>
      <c r="H239" s="166"/>
      <c r="I239" s="169"/>
      <c r="J239" s="170">
        <f>BK239</f>
        <v>0</v>
      </c>
      <c r="K239" s="166"/>
      <c r="L239" s="171"/>
      <c r="M239" s="172"/>
      <c r="N239" s="173"/>
      <c r="O239" s="173"/>
      <c r="P239" s="174">
        <f>P240</f>
        <v>0</v>
      </c>
      <c r="Q239" s="173"/>
      <c r="R239" s="174">
        <f>R240</f>
        <v>0</v>
      </c>
      <c r="S239" s="173"/>
      <c r="T239" s="175">
        <f>T240</f>
        <v>0</v>
      </c>
      <c r="AR239" s="176" t="s">
        <v>135</v>
      </c>
      <c r="AT239" s="177" t="s">
        <v>69</v>
      </c>
      <c r="AU239" s="177" t="s">
        <v>70</v>
      </c>
      <c r="AY239" s="176" t="s">
        <v>123</v>
      </c>
      <c r="BK239" s="178">
        <f>BK240</f>
        <v>0</v>
      </c>
    </row>
    <row r="240" spans="2:63" s="10" customFormat="1" ht="22.8" customHeight="1">
      <c r="B240" s="165"/>
      <c r="C240" s="166"/>
      <c r="D240" s="167" t="s">
        <v>69</v>
      </c>
      <c r="E240" s="179" t="s">
        <v>450</v>
      </c>
      <c r="F240" s="179" t="s">
        <v>451</v>
      </c>
      <c r="G240" s="166"/>
      <c r="H240" s="166"/>
      <c r="I240" s="169"/>
      <c r="J240" s="180">
        <f>BK240</f>
        <v>0</v>
      </c>
      <c r="K240" s="166"/>
      <c r="L240" s="171"/>
      <c r="M240" s="172"/>
      <c r="N240" s="173"/>
      <c r="O240" s="173"/>
      <c r="P240" s="174">
        <f>SUM(P241:P242)</f>
        <v>0</v>
      </c>
      <c r="Q240" s="173"/>
      <c r="R240" s="174">
        <f>SUM(R241:R242)</f>
        <v>0</v>
      </c>
      <c r="S240" s="173"/>
      <c r="T240" s="175">
        <f>SUM(T241:T242)</f>
        <v>0</v>
      </c>
      <c r="AR240" s="176" t="s">
        <v>135</v>
      </c>
      <c r="AT240" s="177" t="s">
        <v>69</v>
      </c>
      <c r="AU240" s="177" t="s">
        <v>75</v>
      </c>
      <c r="AY240" s="176" t="s">
        <v>123</v>
      </c>
      <c r="BK240" s="178">
        <f>SUM(BK241:BK242)</f>
        <v>0</v>
      </c>
    </row>
    <row r="241" spans="2:65" s="1" customFormat="1" ht="16.5" customHeight="1">
      <c r="B241" s="32"/>
      <c r="C241" s="181" t="s">
        <v>452</v>
      </c>
      <c r="D241" s="181" t="s">
        <v>125</v>
      </c>
      <c r="E241" s="182" t="s">
        <v>453</v>
      </c>
      <c r="F241" s="183" t="s">
        <v>454</v>
      </c>
      <c r="G241" s="184" t="s">
        <v>455</v>
      </c>
      <c r="H241" s="185">
        <v>1</v>
      </c>
      <c r="I241" s="186"/>
      <c r="J241" s="187">
        <f>ROUND(I241*H241,2)</f>
        <v>0</v>
      </c>
      <c r="K241" s="183" t="s">
        <v>1</v>
      </c>
      <c r="L241" s="36"/>
      <c r="M241" s="188" t="s">
        <v>1</v>
      </c>
      <c r="N241" s="189" t="s">
        <v>41</v>
      </c>
      <c r="O241" s="58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15" t="s">
        <v>426</v>
      </c>
      <c r="AT241" s="15" t="s">
        <v>125</v>
      </c>
      <c r="AU241" s="15" t="s">
        <v>77</v>
      </c>
      <c r="AY241" s="15" t="s">
        <v>123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5" t="s">
        <v>75</v>
      </c>
      <c r="BK241" s="192">
        <f>ROUND(I241*H241,2)</f>
        <v>0</v>
      </c>
      <c r="BL241" s="15" t="s">
        <v>426</v>
      </c>
      <c r="BM241" s="15" t="s">
        <v>456</v>
      </c>
    </row>
    <row r="242" spans="2:65" s="1" customFormat="1" ht="16.5" customHeight="1">
      <c r="B242" s="32"/>
      <c r="C242" s="181" t="s">
        <v>457</v>
      </c>
      <c r="D242" s="181" t="s">
        <v>125</v>
      </c>
      <c r="E242" s="182" t="s">
        <v>458</v>
      </c>
      <c r="F242" s="183" t="s">
        <v>459</v>
      </c>
      <c r="G242" s="184" t="s">
        <v>455</v>
      </c>
      <c r="H242" s="185">
        <v>1</v>
      </c>
      <c r="I242" s="186"/>
      <c r="J242" s="187">
        <f>ROUND(I242*H242,2)</f>
        <v>0</v>
      </c>
      <c r="K242" s="183" t="s">
        <v>1</v>
      </c>
      <c r="L242" s="36"/>
      <c r="M242" s="188" t="s">
        <v>1</v>
      </c>
      <c r="N242" s="189" t="s">
        <v>41</v>
      </c>
      <c r="O242" s="58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5" t="s">
        <v>426</v>
      </c>
      <c r="AT242" s="15" t="s">
        <v>125</v>
      </c>
      <c r="AU242" s="15" t="s">
        <v>77</v>
      </c>
      <c r="AY242" s="15" t="s">
        <v>123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5" t="s">
        <v>75</v>
      </c>
      <c r="BK242" s="192">
        <f>ROUND(I242*H242,2)</f>
        <v>0</v>
      </c>
      <c r="BL242" s="15" t="s">
        <v>426</v>
      </c>
      <c r="BM242" s="15" t="s">
        <v>460</v>
      </c>
    </row>
    <row r="243" spans="2:63" s="10" customFormat="1" ht="25.95" customHeight="1">
      <c r="B243" s="165"/>
      <c r="C243" s="166"/>
      <c r="D243" s="167" t="s">
        <v>69</v>
      </c>
      <c r="E243" s="168" t="s">
        <v>100</v>
      </c>
      <c r="F243" s="168" t="s">
        <v>461</v>
      </c>
      <c r="G243" s="166"/>
      <c r="H243" s="166"/>
      <c r="I243" s="169"/>
      <c r="J243" s="170">
        <f>BK243</f>
        <v>0</v>
      </c>
      <c r="K243" s="166"/>
      <c r="L243" s="171"/>
      <c r="M243" s="172"/>
      <c r="N243" s="173"/>
      <c r="O243" s="173"/>
      <c r="P243" s="174">
        <f>P244</f>
        <v>0</v>
      </c>
      <c r="Q243" s="173"/>
      <c r="R243" s="174">
        <f>R244</f>
        <v>0</v>
      </c>
      <c r="S243" s="173"/>
      <c r="T243" s="175">
        <f>T244</f>
        <v>0</v>
      </c>
      <c r="AR243" s="176" t="s">
        <v>142</v>
      </c>
      <c r="AT243" s="177" t="s">
        <v>69</v>
      </c>
      <c r="AU243" s="177" t="s">
        <v>70</v>
      </c>
      <c r="AY243" s="176" t="s">
        <v>123</v>
      </c>
      <c r="BK243" s="178">
        <f>BK244</f>
        <v>0</v>
      </c>
    </row>
    <row r="244" spans="2:63" s="10" customFormat="1" ht="22.8" customHeight="1">
      <c r="B244" s="165"/>
      <c r="C244" s="166"/>
      <c r="D244" s="167" t="s">
        <v>69</v>
      </c>
      <c r="E244" s="179" t="s">
        <v>462</v>
      </c>
      <c r="F244" s="179" t="s">
        <v>99</v>
      </c>
      <c r="G244" s="166"/>
      <c r="H244" s="166"/>
      <c r="I244" s="169"/>
      <c r="J244" s="180">
        <f>BK244</f>
        <v>0</v>
      </c>
      <c r="K244" s="166"/>
      <c r="L244" s="171"/>
      <c r="M244" s="172"/>
      <c r="N244" s="173"/>
      <c r="O244" s="173"/>
      <c r="P244" s="174">
        <f>P245</f>
        <v>0</v>
      </c>
      <c r="Q244" s="173"/>
      <c r="R244" s="174">
        <f>R245</f>
        <v>0</v>
      </c>
      <c r="S244" s="173"/>
      <c r="T244" s="175">
        <f>T245</f>
        <v>0</v>
      </c>
      <c r="AR244" s="176" t="s">
        <v>142</v>
      </c>
      <c r="AT244" s="177" t="s">
        <v>69</v>
      </c>
      <c r="AU244" s="177" t="s">
        <v>75</v>
      </c>
      <c r="AY244" s="176" t="s">
        <v>123</v>
      </c>
      <c r="BK244" s="178">
        <f>BK245</f>
        <v>0</v>
      </c>
    </row>
    <row r="245" spans="2:65" s="1" customFormat="1" ht="16.5" customHeight="1">
      <c r="B245" s="32"/>
      <c r="C245" s="181" t="s">
        <v>463</v>
      </c>
      <c r="D245" s="181" t="s">
        <v>125</v>
      </c>
      <c r="E245" s="182" t="s">
        <v>464</v>
      </c>
      <c r="F245" s="183" t="s">
        <v>99</v>
      </c>
      <c r="G245" s="184" t="s">
        <v>465</v>
      </c>
      <c r="H245" s="236"/>
      <c r="I245" s="186"/>
      <c r="J245" s="187">
        <f>ROUND(I245*H245,2)</f>
        <v>0</v>
      </c>
      <c r="K245" s="183" t="s">
        <v>129</v>
      </c>
      <c r="L245" s="36"/>
      <c r="M245" s="237" t="s">
        <v>1</v>
      </c>
      <c r="N245" s="238" t="s">
        <v>41</v>
      </c>
      <c r="O245" s="239"/>
      <c r="P245" s="240">
        <f>O245*H245</f>
        <v>0</v>
      </c>
      <c r="Q245" s="240">
        <v>0</v>
      </c>
      <c r="R245" s="240">
        <f>Q245*H245</f>
        <v>0</v>
      </c>
      <c r="S245" s="240">
        <v>0</v>
      </c>
      <c r="T245" s="241">
        <f>S245*H245</f>
        <v>0</v>
      </c>
      <c r="AR245" s="15" t="s">
        <v>466</v>
      </c>
      <c r="AT245" s="15" t="s">
        <v>125</v>
      </c>
      <c r="AU245" s="15" t="s">
        <v>77</v>
      </c>
      <c r="AY245" s="15" t="s">
        <v>123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5" t="s">
        <v>75</v>
      </c>
      <c r="BK245" s="192">
        <f>ROUND(I245*H245,2)</f>
        <v>0</v>
      </c>
      <c r="BL245" s="15" t="s">
        <v>466</v>
      </c>
      <c r="BM245" s="15" t="s">
        <v>467</v>
      </c>
    </row>
    <row r="246" spans="2:12" s="1" customFormat="1" ht="6.9" customHeight="1">
      <c r="B246" s="44"/>
      <c r="C246" s="45"/>
      <c r="D246" s="45"/>
      <c r="E246" s="45"/>
      <c r="F246" s="45"/>
      <c r="G246" s="45"/>
      <c r="H246" s="45"/>
      <c r="I246" s="121"/>
      <c r="J246" s="45"/>
      <c r="K246" s="45"/>
      <c r="L246" s="36"/>
    </row>
  </sheetData>
  <sheetProtection algorithmName="SHA-512" hashValue="GYJDL/80F9Qm5GIIzoVdE4If+asQfj2zX/S2KHI9gBdfRV+vvFA3gvvjNxogdCAs89Y/Ae8w5bfC8oaRGpfi/w==" saltValue="0s2IRWObb++G1Jhc0lwFqRBSklgsmyYYkdyKr2/1hQZl59aFLWyQ/TicaNXWlojumB/dUS/cVUlbNS+SpwfiMw==" spinCount="100000" sheet="1" objects="1" scenarios="1" formatColumns="0" formatRows="0" autoFilter="0"/>
  <autoFilter ref="C96:K245"/>
  <mergeCells count="11">
    <mergeCell ref="L2:V2"/>
    <mergeCell ref="D74:F74"/>
    <mergeCell ref="D75:F75"/>
    <mergeCell ref="D76:F76"/>
    <mergeCell ref="D77:F77"/>
    <mergeCell ref="E89:H89"/>
    <mergeCell ref="E7:H7"/>
    <mergeCell ref="E16:H16"/>
    <mergeCell ref="E25:H25"/>
    <mergeCell ref="E48:H48"/>
    <mergeCell ref="D73:F7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Marcela Pilská</cp:lastModifiedBy>
  <dcterms:created xsi:type="dcterms:W3CDTF">2019-02-15T10:02:11Z</dcterms:created>
  <dcterms:modified xsi:type="dcterms:W3CDTF">2022-04-01T07:03:09Z</dcterms:modified>
  <cp:category/>
  <cp:version/>
  <cp:contentType/>
  <cp:contentStatus/>
</cp:coreProperties>
</file>