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FTP\nab\mu turnov 2018\bet zdivo hriste ZS Zizkova\"/>
    </mc:Choice>
  </mc:AlternateContent>
  <xr:revisionPtr revIDLastSave="0" documentId="13_ncr:1_{ABF71421-564F-4A56-9004-C960EDB2288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01 - Hřište" sheetId="2" r:id="rId2"/>
    <sheet name="Pokyny pro vyplnění" sheetId="3" r:id="rId3"/>
  </sheets>
  <definedNames>
    <definedName name="_xlnm._FilterDatabase" localSheetId="1" hidden="1">'001 - Hřište'!$C$88:$K$320</definedName>
    <definedName name="_xlnm.Print_Titles" localSheetId="1">'001 - Hřište'!$88:$88</definedName>
    <definedName name="_xlnm.Print_Titles" localSheetId="0">'Rekapitulace stavby'!$49:$49</definedName>
    <definedName name="_xlnm.Print_Area" localSheetId="1">'001 - Hřište'!$C$4:$J$36,'001 - Hřište'!$C$42:$J$70,'001 - Hřište'!$C$76:$K$320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81029"/>
</workbook>
</file>

<file path=xl/calcChain.xml><?xml version="1.0" encoding="utf-8"?>
<calcChain xmlns="http://schemas.openxmlformats.org/spreadsheetml/2006/main">
  <c r="AY52" i="1" l="1"/>
  <c r="AX52" i="1"/>
  <c r="BI320" i="2"/>
  <c r="BH320" i="2"/>
  <c r="BG320" i="2"/>
  <c r="BF320" i="2"/>
  <c r="T320" i="2"/>
  <c r="T319" i="2" s="1"/>
  <c r="R320" i="2"/>
  <c r="R319" i="2" s="1"/>
  <c r="P320" i="2"/>
  <c r="P319" i="2" s="1"/>
  <c r="BK320" i="2"/>
  <c r="BK319" i="2" s="1"/>
  <c r="J319" i="2" s="1"/>
  <c r="J69" i="2" s="1"/>
  <c r="J320" i="2"/>
  <c r="BE320" i="2" s="1"/>
  <c r="BI318" i="2"/>
  <c r="BH318" i="2"/>
  <c r="BG318" i="2"/>
  <c r="BF318" i="2"/>
  <c r="T318" i="2"/>
  <c r="T317" i="2" s="1"/>
  <c r="R318" i="2"/>
  <c r="R317" i="2" s="1"/>
  <c r="R316" i="2" s="1"/>
  <c r="P318" i="2"/>
  <c r="P317" i="2" s="1"/>
  <c r="P316" i="2" s="1"/>
  <c r="BK318" i="2"/>
  <c r="BK317" i="2" s="1"/>
  <c r="J318" i="2"/>
  <c r="BE318" i="2" s="1"/>
  <c r="BI311" i="2"/>
  <c r="BH311" i="2"/>
  <c r="BG311" i="2"/>
  <c r="BF311" i="2"/>
  <c r="T311" i="2"/>
  <c r="T310" i="2" s="1"/>
  <c r="R311" i="2"/>
  <c r="R310" i="2" s="1"/>
  <c r="P311" i="2"/>
  <c r="P310" i="2" s="1"/>
  <c r="BK311" i="2"/>
  <c r="BK310" i="2" s="1"/>
  <c r="J310" i="2" s="1"/>
  <c r="J66" i="2" s="1"/>
  <c r="J311" i="2"/>
  <c r="BE311" i="2" s="1"/>
  <c r="BI309" i="2"/>
  <c r="BH309" i="2"/>
  <c r="BG309" i="2"/>
  <c r="BF309" i="2"/>
  <c r="T309" i="2"/>
  <c r="R309" i="2"/>
  <c r="P309" i="2"/>
  <c r="BK309" i="2"/>
  <c r="J309" i="2"/>
  <c r="BE309" i="2" s="1"/>
  <c r="BI308" i="2"/>
  <c r="BH308" i="2"/>
  <c r="BG308" i="2"/>
  <c r="BF308" i="2"/>
  <c r="BE308" i="2"/>
  <c r="T308" i="2"/>
  <c r="R308" i="2"/>
  <c r="P308" i="2"/>
  <c r="BK308" i="2"/>
  <c r="J308" i="2"/>
  <c r="BI306" i="2"/>
  <c r="BH306" i="2"/>
  <c r="BG306" i="2"/>
  <c r="BF306" i="2"/>
  <c r="T306" i="2"/>
  <c r="R306" i="2"/>
  <c r="P306" i="2"/>
  <c r="BK306" i="2"/>
  <c r="J306" i="2"/>
  <c r="BE306" i="2" s="1"/>
  <c r="BI299" i="2"/>
  <c r="BH299" i="2"/>
  <c r="BG299" i="2"/>
  <c r="BF299" i="2"/>
  <c r="T299" i="2"/>
  <c r="R299" i="2"/>
  <c r="P299" i="2"/>
  <c r="BK299" i="2"/>
  <c r="J299" i="2"/>
  <c r="BE299" i="2" s="1"/>
  <c r="BI297" i="2"/>
  <c r="BH297" i="2"/>
  <c r="BG297" i="2"/>
  <c r="BF297" i="2"/>
  <c r="T297" i="2"/>
  <c r="R297" i="2"/>
  <c r="P297" i="2"/>
  <c r="BK297" i="2"/>
  <c r="J297" i="2"/>
  <c r="BE297" i="2" s="1"/>
  <c r="BI290" i="2"/>
  <c r="BH290" i="2"/>
  <c r="BG290" i="2"/>
  <c r="BF290" i="2"/>
  <c r="T290" i="2"/>
  <c r="R290" i="2"/>
  <c r="P290" i="2"/>
  <c r="BK290" i="2"/>
  <c r="J290" i="2"/>
  <c r="BE290" i="2" s="1"/>
  <c r="BI286" i="2"/>
  <c r="BH286" i="2"/>
  <c r="BG286" i="2"/>
  <c r="BF286" i="2"/>
  <c r="T286" i="2"/>
  <c r="R286" i="2"/>
  <c r="P286" i="2"/>
  <c r="BK286" i="2"/>
  <c r="J286" i="2"/>
  <c r="BE286" i="2" s="1"/>
  <c r="BI272" i="2"/>
  <c r="BH272" i="2"/>
  <c r="BG272" i="2"/>
  <c r="BF272" i="2"/>
  <c r="T272" i="2"/>
  <c r="R272" i="2"/>
  <c r="P272" i="2"/>
  <c r="BK272" i="2"/>
  <c r="J272" i="2"/>
  <c r="BE272" i="2" s="1"/>
  <c r="BI270" i="2"/>
  <c r="BH270" i="2"/>
  <c r="BG270" i="2"/>
  <c r="BF270" i="2"/>
  <c r="T270" i="2"/>
  <c r="R270" i="2"/>
  <c r="P270" i="2"/>
  <c r="BK270" i="2"/>
  <c r="J270" i="2"/>
  <c r="BE270" i="2" s="1"/>
  <c r="BI268" i="2"/>
  <c r="BH268" i="2"/>
  <c r="BG268" i="2"/>
  <c r="BF268" i="2"/>
  <c r="T268" i="2"/>
  <c r="T267" i="2" s="1"/>
  <c r="R268" i="2"/>
  <c r="R267" i="2" s="1"/>
  <c r="R266" i="2" s="1"/>
  <c r="P268" i="2"/>
  <c r="P267" i="2" s="1"/>
  <c r="P266" i="2" s="1"/>
  <c r="BK268" i="2"/>
  <c r="J268" i="2"/>
  <c r="BE268" i="2" s="1"/>
  <c r="BI265" i="2"/>
  <c r="BH265" i="2"/>
  <c r="BG265" i="2"/>
  <c r="BF265" i="2"/>
  <c r="BE265" i="2"/>
  <c r="T265" i="2"/>
  <c r="T264" i="2" s="1"/>
  <c r="R265" i="2"/>
  <c r="R264" i="2" s="1"/>
  <c r="P265" i="2"/>
  <c r="P264" i="2" s="1"/>
  <c r="BK265" i="2"/>
  <c r="BK264" i="2" s="1"/>
  <c r="J264" i="2" s="1"/>
  <c r="J63" i="2" s="1"/>
  <c r="J265" i="2"/>
  <c r="BI263" i="2"/>
  <c r="BH263" i="2"/>
  <c r="BG263" i="2"/>
  <c r="BF263" i="2"/>
  <c r="T263" i="2"/>
  <c r="R263" i="2"/>
  <c r="P263" i="2"/>
  <c r="BK263" i="2"/>
  <c r="J263" i="2"/>
  <c r="BE263" i="2" s="1"/>
  <c r="BI262" i="2"/>
  <c r="BH262" i="2"/>
  <c r="BG262" i="2"/>
  <c r="BF262" i="2"/>
  <c r="T262" i="2"/>
  <c r="R262" i="2"/>
  <c r="P262" i="2"/>
  <c r="BK262" i="2"/>
  <c r="J262" i="2"/>
  <c r="BE262" i="2" s="1"/>
  <c r="BI261" i="2"/>
  <c r="BH261" i="2"/>
  <c r="BG261" i="2"/>
  <c r="BF261" i="2"/>
  <c r="T261" i="2"/>
  <c r="R261" i="2"/>
  <c r="P261" i="2"/>
  <c r="BK261" i="2"/>
  <c r="J261" i="2"/>
  <c r="BE261" i="2" s="1"/>
  <c r="BI258" i="2"/>
  <c r="BH258" i="2"/>
  <c r="BG258" i="2"/>
  <c r="BF258" i="2"/>
  <c r="T258" i="2"/>
  <c r="R258" i="2"/>
  <c r="P258" i="2"/>
  <c r="BK258" i="2"/>
  <c r="J258" i="2"/>
  <c r="BE258" i="2" s="1"/>
  <c r="BI241" i="2"/>
  <c r="BH241" i="2"/>
  <c r="BG241" i="2"/>
  <c r="BF241" i="2"/>
  <c r="T241" i="2"/>
  <c r="R241" i="2"/>
  <c r="P241" i="2"/>
  <c r="BK241" i="2"/>
  <c r="J241" i="2"/>
  <c r="BE241" i="2" s="1"/>
  <c r="BI224" i="2"/>
  <c r="BH224" i="2"/>
  <c r="BG224" i="2"/>
  <c r="BF224" i="2"/>
  <c r="T224" i="2"/>
  <c r="R224" i="2"/>
  <c r="P224" i="2"/>
  <c r="BK224" i="2"/>
  <c r="J224" i="2"/>
  <c r="BE224" i="2" s="1"/>
  <c r="BI207" i="2"/>
  <c r="BH207" i="2"/>
  <c r="BG207" i="2"/>
  <c r="BF207" i="2"/>
  <c r="T207" i="2"/>
  <c r="R207" i="2"/>
  <c r="P207" i="2"/>
  <c r="BK207" i="2"/>
  <c r="J207" i="2"/>
  <c r="BE207" i="2" s="1"/>
  <c r="BI190" i="2"/>
  <c r="BH190" i="2"/>
  <c r="BG190" i="2"/>
  <c r="BF190" i="2"/>
  <c r="T190" i="2"/>
  <c r="R190" i="2"/>
  <c r="P190" i="2"/>
  <c r="BK190" i="2"/>
  <c r="J190" i="2"/>
  <c r="BE190" i="2" s="1"/>
  <c r="BI173" i="2"/>
  <c r="BH173" i="2"/>
  <c r="BG173" i="2"/>
  <c r="BF173" i="2"/>
  <c r="BE173" i="2"/>
  <c r="T173" i="2"/>
  <c r="R173" i="2"/>
  <c r="P173" i="2"/>
  <c r="BK173" i="2"/>
  <c r="J173" i="2"/>
  <c r="BI156" i="2"/>
  <c r="BH156" i="2"/>
  <c r="BG156" i="2"/>
  <c r="BF156" i="2"/>
  <c r="T156" i="2"/>
  <c r="R156" i="2"/>
  <c r="P156" i="2"/>
  <c r="BK156" i="2"/>
  <c r="J156" i="2"/>
  <c r="BE156" i="2" s="1"/>
  <c r="BI147" i="2"/>
  <c r="BH147" i="2"/>
  <c r="BG147" i="2"/>
  <c r="BF147" i="2"/>
  <c r="BE147" i="2"/>
  <c r="T147" i="2"/>
  <c r="R147" i="2"/>
  <c r="P147" i="2"/>
  <c r="BK147" i="2"/>
  <c r="J147" i="2"/>
  <c r="BI130" i="2"/>
  <c r="BH130" i="2"/>
  <c r="BG130" i="2"/>
  <c r="BF130" i="2"/>
  <c r="T130" i="2"/>
  <c r="R130" i="2"/>
  <c r="P130" i="2"/>
  <c r="BK130" i="2"/>
  <c r="J130" i="2"/>
  <c r="BE130" i="2" s="1"/>
  <c r="BI113" i="2"/>
  <c r="BH113" i="2"/>
  <c r="BG113" i="2"/>
  <c r="BF113" i="2"/>
  <c r="T113" i="2"/>
  <c r="T112" i="2" s="1"/>
  <c r="R113" i="2"/>
  <c r="R112" i="2" s="1"/>
  <c r="P113" i="2"/>
  <c r="BK113" i="2"/>
  <c r="J113" i="2"/>
  <c r="BE113" i="2" s="1"/>
  <c r="BI110" i="2"/>
  <c r="BH110" i="2"/>
  <c r="BG110" i="2"/>
  <c r="BF110" i="2"/>
  <c r="T110" i="2"/>
  <c r="R110" i="2"/>
  <c r="P110" i="2"/>
  <c r="BK110" i="2"/>
  <c r="J110" i="2"/>
  <c r="BE110" i="2" s="1"/>
  <c r="BI108" i="2"/>
  <c r="BH108" i="2"/>
  <c r="BG108" i="2"/>
  <c r="BF108" i="2"/>
  <c r="T108" i="2"/>
  <c r="R108" i="2"/>
  <c r="P108" i="2"/>
  <c r="BK108" i="2"/>
  <c r="J108" i="2"/>
  <c r="BE108" i="2" s="1"/>
  <c r="BI106" i="2"/>
  <c r="BH106" i="2"/>
  <c r="BG106" i="2"/>
  <c r="BF106" i="2"/>
  <c r="T106" i="2"/>
  <c r="T105" i="2" s="1"/>
  <c r="R106" i="2"/>
  <c r="R105" i="2" s="1"/>
  <c r="P106" i="2"/>
  <c r="P105" i="2" s="1"/>
  <c r="BK106" i="2"/>
  <c r="J106" i="2"/>
  <c r="BE106" i="2" s="1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R101" i="2"/>
  <c r="P101" i="2"/>
  <c r="BK101" i="2"/>
  <c r="J101" i="2"/>
  <c r="BE101" i="2" s="1"/>
  <c r="BI99" i="2"/>
  <c r="BH99" i="2"/>
  <c r="BG99" i="2"/>
  <c r="BF99" i="2"/>
  <c r="T99" i="2"/>
  <c r="R99" i="2"/>
  <c r="P99" i="2"/>
  <c r="BK99" i="2"/>
  <c r="J99" i="2"/>
  <c r="BE99" i="2" s="1"/>
  <c r="BI96" i="2"/>
  <c r="BH96" i="2"/>
  <c r="BG96" i="2"/>
  <c r="BF96" i="2"/>
  <c r="BE96" i="2"/>
  <c r="T96" i="2"/>
  <c r="T95" i="2" s="1"/>
  <c r="R96" i="2"/>
  <c r="R95" i="2" s="1"/>
  <c r="P96" i="2"/>
  <c r="P95" i="2" s="1"/>
  <c r="BK96" i="2"/>
  <c r="J96" i="2"/>
  <c r="BI92" i="2"/>
  <c r="BH92" i="2"/>
  <c r="BG92" i="2"/>
  <c r="BF92" i="2"/>
  <c r="T92" i="2"/>
  <c r="T91" i="2" s="1"/>
  <c r="R92" i="2"/>
  <c r="R91" i="2" s="1"/>
  <c r="P92" i="2"/>
  <c r="P91" i="2" s="1"/>
  <c r="BK92" i="2"/>
  <c r="BK91" i="2" s="1"/>
  <c r="J92" i="2"/>
  <c r="BE92" i="2" s="1"/>
  <c r="J85" i="2"/>
  <c r="F83" i="2"/>
  <c r="E81" i="2"/>
  <c r="F51" i="2"/>
  <c r="F49" i="2"/>
  <c r="E47" i="2"/>
  <c r="J21" i="2"/>
  <c r="E21" i="2"/>
  <c r="J51" i="2" s="1"/>
  <c r="J20" i="2"/>
  <c r="J18" i="2"/>
  <c r="E18" i="2"/>
  <c r="F52" i="2" s="1"/>
  <c r="J17" i="2"/>
  <c r="J15" i="2"/>
  <c r="E15" i="2"/>
  <c r="F85" i="2" s="1"/>
  <c r="J14" i="2"/>
  <c r="J12" i="2"/>
  <c r="J83" i="2" s="1"/>
  <c r="E7" i="2"/>
  <c r="E45" i="2" s="1"/>
  <c r="AS51" i="1"/>
  <c r="L47" i="1"/>
  <c r="AM46" i="1"/>
  <c r="L46" i="1"/>
  <c r="AM44" i="1"/>
  <c r="L44" i="1"/>
  <c r="L42" i="1"/>
  <c r="L41" i="1"/>
  <c r="P112" i="2" l="1"/>
  <c r="P90" i="2" s="1"/>
  <c r="P89" i="2" s="1"/>
  <c r="AU52" i="1" s="1"/>
  <c r="AU51" i="1" s="1"/>
  <c r="P260" i="2"/>
  <c r="T260" i="2"/>
  <c r="T90" i="2" s="1"/>
  <c r="T89" i="2" s="1"/>
  <c r="BK267" i="2"/>
  <c r="R260" i="2"/>
  <c r="R90" i="2" s="1"/>
  <c r="R89" i="2" s="1"/>
  <c r="BK260" i="2"/>
  <c r="J260" i="2" s="1"/>
  <c r="J62" i="2" s="1"/>
  <c r="BK112" i="2"/>
  <c r="J112" i="2" s="1"/>
  <c r="J61" i="2" s="1"/>
  <c r="BK105" i="2"/>
  <c r="J105" i="2" s="1"/>
  <c r="J60" i="2" s="1"/>
  <c r="F34" i="2"/>
  <c r="BD52" i="1" s="1"/>
  <c r="BD51" i="1" s="1"/>
  <c r="W30" i="1" s="1"/>
  <c r="J31" i="2"/>
  <c r="AW52" i="1" s="1"/>
  <c r="F32" i="2"/>
  <c r="BB52" i="1" s="1"/>
  <c r="BB51" i="1" s="1"/>
  <c r="W28" i="1" s="1"/>
  <c r="BK95" i="2"/>
  <c r="J95" i="2" s="1"/>
  <c r="J59" i="2" s="1"/>
  <c r="F33" i="2"/>
  <c r="BC52" i="1" s="1"/>
  <c r="BC51" i="1" s="1"/>
  <c r="W29" i="1" s="1"/>
  <c r="T266" i="2"/>
  <c r="T316" i="2"/>
  <c r="J30" i="2"/>
  <c r="AV52" i="1" s="1"/>
  <c r="F30" i="2"/>
  <c r="AZ52" i="1" s="1"/>
  <c r="AZ51" i="1" s="1"/>
  <c r="J91" i="2"/>
  <c r="J58" i="2" s="1"/>
  <c r="BK266" i="2"/>
  <c r="J266" i="2" s="1"/>
  <c r="J64" i="2" s="1"/>
  <c r="J267" i="2"/>
  <c r="J65" i="2" s="1"/>
  <c r="J317" i="2"/>
  <c r="J68" i="2" s="1"/>
  <c r="BK316" i="2"/>
  <c r="J316" i="2" s="1"/>
  <c r="J67" i="2" s="1"/>
  <c r="J49" i="2"/>
  <c r="F31" i="2"/>
  <c r="BA52" i="1" s="1"/>
  <c r="BA51" i="1" s="1"/>
  <c r="F86" i="2"/>
  <c r="E79" i="2"/>
  <c r="BK90" i="2" l="1"/>
  <c r="J90" i="2" s="1"/>
  <c r="J57" i="2" s="1"/>
  <c r="AT52" i="1"/>
  <c r="AY51" i="1"/>
  <c r="AX51" i="1"/>
  <c r="W27" i="1"/>
  <c r="AW51" i="1"/>
  <c r="AK27" i="1" s="1"/>
  <c r="W26" i="1"/>
  <c r="AV51" i="1"/>
  <c r="BK89" i="2" l="1"/>
  <c r="J89" i="2" s="1"/>
  <c r="J27" i="2" s="1"/>
  <c r="AT51" i="1"/>
  <c r="AK26" i="1"/>
  <c r="J56" i="2" l="1"/>
  <c r="AG52" i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<sst xmlns="http://schemas.openxmlformats.org/spreadsheetml/2006/main" count="3017" uniqueCount="568">
  <si>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</si>
  <si>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</si>
  <si>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</si>
  <si>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</si>
  <si>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</si>
  <si>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</si>
  <si>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</si>
  <si>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{bf86ce2e-50e4-4ff3-990c-b41808b94e01}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</si>
  <si>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</si>
  <si>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</si>
  <si>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</si>
  <si>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</si>
  <si>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</si>
  <si>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</si>
  <si>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</si>
  <si>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</si>
  <si>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19/02-002</t>
  </si>
  <si>
    <t>Stavba:</t>
  </si>
  <si>
    <t>Oprava oplocení sportovního hřiště u ZŠ Žižkova Turnov</t>
  </si>
  <si>
    <t>KSO:</t>
  </si>
  <si>
    <t>CC-CZ:</t>
  </si>
  <si>
    <t>Místo:</t>
  </si>
  <si>
    <t>na p.p.č. 856/3 v k.ú. Turnov</t>
  </si>
  <si>
    <t>Datum:</t>
  </si>
  <si>
    <t>11. 3. 2019</t>
  </si>
  <si>
    <t>Zadavatel:</t>
  </si>
  <si>
    <t>IČ:</t>
  </si>
  <si>
    <t>00276227</t>
  </si>
  <si>
    <t>Město Turnov</t>
  </si>
  <si>
    <t>DIČ:</t>
  </si>
  <si>
    <t>Uchazeč:</t>
  </si>
  <si>
    <t xml:space="preserve"> </t>
  </si>
  <si>
    <t>Projektant:</t>
  </si>
  <si>
    <t>27538320</t>
  </si>
  <si>
    <t>ACTIV Projekce s.r.o.</t>
  </si>
  <si>
    <t>CZ27538320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</si>
  <si>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</si>
  <si>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</si>
  <si>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</si>
  <si>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</si>
  <si>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</si>
  <si>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</si>
  <si>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</si>
  <si>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</si>
  <si>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</si>
  <si>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</si>
  <si>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</si>
  <si>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</si>
  <si>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</si>
  <si>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</si>
  <si>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</si>
  <si>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</si>
  <si>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</si>
  <si>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</si>
  <si>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</si>
  <si>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</si>
  <si>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</si>
  <si>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</si>
  <si>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</si>
  <si>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</si>
  <si>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</si>
  <si>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</si>
  <si>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</si>
  <si>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</si>
  <si>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</si>
  <si>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</si>
  <si>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</si>
  <si>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</si>
  <si>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</si>
  <si>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</si>
  <si>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</si>
  <si>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</si>
  <si>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</si>
  <si>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</si>
  <si>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</si>
  <si>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</si>
  <si>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</si>
  <si>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</si>
  <si>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Hřište</t>
  </si>
  <si>
    <t>STA</t>
  </si>
  <si>
    <t>1</t>
  </si>
  <si>
    <t>{8a93ca72-8686-4794-8584-50b7a53c8ab4}</t>
  </si>
  <si>
    <t>2</t>
  </si>
  <si>
    <t>1) Krycí list soupisu</t>
  </si>
  <si>
    <t>2) Rekapitulace</t>
  </si>
  <si>
    <t>3) Soupis prací</t>
  </si>
  <si>
    <t>Zpět na list:</t>
  </si>
  <si>
    <t>Rekapitulace stavby</t>
  </si>
  <si>
    <t>dl_zdiva</t>
  </si>
  <si>
    <t xml:space="preserve">délka zdiva </t>
  </si>
  <si>
    <t>105,58</t>
  </si>
  <si>
    <t>m3_kryci_deska</t>
  </si>
  <si>
    <t xml:space="preserve">m3 krycí desky </t>
  </si>
  <si>
    <t>4,065</t>
  </si>
  <si>
    <t>KRYCÍ LIST SOUPISU</t>
  </si>
  <si>
    <t>m2_kryci_deska</t>
  </si>
  <si>
    <t>m2 krycí deska (koruna zdu)</t>
  </si>
  <si>
    <t>58,069</t>
  </si>
  <si>
    <t>Objekt:</t>
  </si>
  <si>
    <t>001 - Hřište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</si>
  <si>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</si>
  <si>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</si>
  <si>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</si>
  <si>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</si>
  <si>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</si>
  <si>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</si>
  <si>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</si>
  <si>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</si>
  <si>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</si>
  <si>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</si>
  <si>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</si>
  <si>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</si>
  <si>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</si>
  <si>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</si>
  <si>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</si>
  <si>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</si>
  <si>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</si>
  <si>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</si>
  <si>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</si>
  <si>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</si>
  <si>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</si>
  <si>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</si>
  <si>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</si>
  <si>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</si>
  <si>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</si>
  <si>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</si>
  <si>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</si>
  <si>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</si>
  <si>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</si>
  <si>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</si>
  <si>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</si>
  <si>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</si>
  <si>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</si>
  <si>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</si>
  <si>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</si>
  <si>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</si>
  <si>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</si>
  <si>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114203103</t>
  </si>
  <si>
    <t>Rozebrání dlažeb nebo záhozů s naložením na dopravní prostředek dlažeb z lomového kamene nebo betonových tvárnic do cementové malty se spárami zalitými cementovou maltou</t>
  </si>
  <si>
    <t>m3</t>
  </si>
  <si>
    <t>4</t>
  </si>
  <si>
    <t>-79831104</t>
  </si>
  <si>
    <t>VV</t>
  </si>
  <si>
    <t>"37,3+8,66+13,91+8,69+12,79+12,72+1,19+1,07+9,25" 105,58</t>
  </si>
  <si>
    <t>105,58*0,4*0,06</t>
  </si>
  <si>
    <t>3</t>
  </si>
  <si>
    <t>Svislé a kompletní konstrukce</t>
  </si>
  <si>
    <t>312362021</t>
  </si>
  <si>
    <t>Výztuž nadzákladových zdí výplňových svislých nebo odkloněných od svislice, rovných nebo oblých ze svařovaných sítí z drátů typu KARI</t>
  </si>
  <si>
    <t>t</t>
  </si>
  <si>
    <t>1190406282</t>
  </si>
  <si>
    <t>"KARI 6/100/100 (4,44 kg/m2)"</t>
  </si>
  <si>
    <t>m2_kryci_deska*4,44*1,25/1000</t>
  </si>
  <si>
    <t>317351105</t>
  </si>
  <si>
    <t>Bednění klenbových pásů, říms nebo překladů říms nebo žlabových říms včetně podpěrné konstrukce vzepřené nebo podepřené jakéhokoliv tvaru a délky vyložení, při výšce spodní hrany konstrukce do 6 m nad nejblíže nižší podlahou zřízení</t>
  </si>
  <si>
    <t>m2</t>
  </si>
  <si>
    <t>-213087044</t>
  </si>
  <si>
    <t>dl_zdiva*(0,06+0,08+0,09+0,06)</t>
  </si>
  <si>
    <t>317351106</t>
  </si>
  <si>
    <t>Bednění klenbových pásů, říms nebo překladů říms nebo žlabových říms včetně podpěrné konstrukce vzepřené nebo podepřené jakéhokoliv tvaru a délky vyložení, při výšce spodní hrany konstrukce do 6 m nad nejblíže nižší podlahou odstranění</t>
  </si>
  <si>
    <t>1009942158</t>
  </si>
  <si>
    <t>5</t>
  </si>
  <si>
    <t>385323802</t>
  </si>
  <si>
    <t>Průvlaky, nosníky, volné a zesilující trámy ventilátorů z betonu železového pro prostředí s mrazovými cykly B 25/30</t>
  </si>
  <si>
    <t>1858755821</t>
  </si>
  <si>
    <t>dl_zdiva*(0,06+0,08)/2*0,55</t>
  </si>
  <si>
    <t>6</t>
  </si>
  <si>
    <t>Úpravy povrchů, podlahy a osazování výplní</t>
  </si>
  <si>
    <t>632457305</t>
  </si>
  <si>
    <t>Příplatek ZKD 10 mm tl u cementového potěru ploch rovinných hlazeného do černa páleného</t>
  </si>
  <si>
    <t>-109967589</t>
  </si>
  <si>
    <t>dl_zdiva*0,55</t>
  </si>
  <si>
    <t>7</t>
  </si>
  <si>
    <t>631319171</t>
  </si>
  <si>
    <t>Příplatek k cenám mazanin za stržení povrchu spodní vrstvy mazaniny latí před vložením výztuže nebo pletiva pro tl. obou vrstev mazaniny přes 50 do 80 mm</t>
  </si>
  <si>
    <t>25021522</t>
  </si>
  <si>
    <t>8</t>
  </si>
  <si>
    <t>634663111</t>
  </si>
  <si>
    <t>Výplň dilatačních spar mazanin polyuretanovou samonivelační hmotou, šířka spáry do 10 mm</t>
  </si>
  <si>
    <t>m</t>
  </si>
  <si>
    <t>1318898477</t>
  </si>
  <si>
    <t>(12+2+8+8+2+3)*0,55</t>
  </si>
  <si>
    <t>9</t>
  </si>
  <si>
    <t>Ostatní konstrukce a práce, bourání</t>
  </si>
  <si>
    <t>938902122</t>
  </si>
  <si>
    <t>Čištění nádrží, ploch dřevěných nebo betonových konstrukcí, potrubí ploch betonových konstrukcí tlakovou vodou</t>
  </si>
  <si>
    <t>16</t>
  </si>
  <si>
    <t>-357081286</t>
  </si>
  <si>
    <t>"koruna zdiva"</t>
  </si>
  <si>
    <t>dl_zdiva*0,4</t>
  </si>
  <si>
    <t>Mezisoučet</t>
  </si>
  <si>
    <t>"vnější plocha zdiva převzata z programu"</t>
  </si>
  <si>
    <t>"pohled č.1 "  61,02</t>
  </si>
  <si>
    <t>"pohled č.2 "  6,83+9,68</t>
  </si>
  <si>
    <t>"pohled č.3 "  13,7+5,88</t>
  </si>
  <si>
    <t>"pohled č.4 "  0,7+0,39</t>
  </si>
  <si>
    <t>"vnitřní plocha zdiva převzata z programu"</t>
  </si>
  <si>
    <t>"pohled č.1 " 25,4</t>
  </si>
  <si>
    <t>"pohled č.2 "  5,63+20,04</t>
  </si>
  <si>
    <t>"pohled č.3 "  23,93+5,91</t>
  </si>
  <si>
    <t>"pohled č.4 "  0,44+0,68</t>
  </si>
  <si>
    <t>Součet</t>
  </si>
  <si>
    <t>10</t>
  </si>
  <si>
    <t>938902123</t>
  </si>
  <si>
    <t>Čištění nádrží, ploch dřevěných nebo betonových konstrukcí, potrubí ploch betonových konstrukcí ocelovými kartáči</t>
  </si>
  <si>
    <t>-599661172</t>
  </si>
  <si>
    <t>"koruna zdiva 10%"</t>
  </si>
  <si>
    <t>dl_zdiva*0,4*0,1</t>
  </si>
  <si>
    <t>"vnější plocha zdiva převzata z programu 10%"</t>
  </si>
  <si>
    <t>"pohled č.1 "  61,02*0,1</t>
  </si>
  <si>
    <t>"pohled č.2 "  (6,83+9,68)*0,1</t>
  </si>
  <si>
    <t>"pohled č.3 "  (13,7+5,88)*0,1</t>
  </si>
  <si>
    <t>"pohled č.4 "  (0,7+0,39)*0,1</t>
  </si>
  <si>
    <t>"vnitřní plocha zdiva převzata z programu 10%"</t>
  </si>
  <si>
    <t>"pohled č.1 " 25,4*0,1</t>
  </si>
  <si>
    <t>"pohled č.2 "  (5,63+20,04)*0,1</t>
  </si>
  <si>
    <t>"pohled č.3 "  (23,93+5,91)*0,1</t>
  </si>
  <si>
    <t>"pohled č.4 "  (0,44+0,68)*0,1</t>
  </si>
  <si>
    <t>11</t>
  </si>
  <si>
    <t>949101111</t>
  </si>
  <si>
    <t>Lešení pomocné pracovní pro objekty pozemních staveb pro zatížení do 150 kg/m2, o výšce lešeňové podlahy do 1,9 m</t>
  </si>
  <si>
    <t>-642253644</t>
  </si>
  <si>
    <t>"vnější plocha zdiva"</t>
  </si>
  <si>
    <t>"pohled č.1 "  37,3*1,2</t>
  </si>
  <si>
    <t>"vnitřní plocha zdiva"</t>
  </si>
  <si>
    <t>"pohled č.2 "  8,2*0,6</t>
  </si>
  <si>
    <t>"pohled č.3 "  12,3*0,6</t>
  </si>
  <si>
    <t>12</t>
  </si>
  <si>
    <t>985112112</t>
  </si>
  <si>
    <t>Odsekání degradovaného betonu stěn, tloušťky přes 10 do 30 mm</t>
  </si>
  <si>
    <t>883684777</t>
  </si>
  <si>
    <t>"koruna zdiva 5%"</t>
  </si>
  <si>
    <t>dl_zdiva*0,4*0,05</t>
  </si>
  <si>
    <t>"vnější plocha zdiva převzata z programu 5%"</t>
  </si>
  <si>
    <t>"pohled č.1 "  61,02*0,05</t>
  </si>
  <si>
    <t>"pohled č.2 "  (6,83+9,68)*0,05</t>
  </si>
  <si>
    <t>"pohled č.3 "  (13,7+5,88)*0,05</t>
  </si>
  <si>
    <t>"pohled č.4 "  (0,7+0,39)*0,05</t>
  </si>
  <si>
    <t>"vnitřní plocha zdiva převzata z programu 5%"</t>
  </si>
  <si>
    <t>"pohled č.1 " 25,4*0,05</t>
  </si>
  <si>
    <t>"pohled č.2 "  (5,63+20,04)*0,05</t>
  </si>
  <si>
    <t>"pohled č.3 "  (23,93+5,91)*0,05</t>
  </si>
  <si>
    <t>"pohled č.4 "  (0,44+0,68)*0,05</t>
  </si>
  <si>
    <t>13</t>
  </si>
  <si>
    <t>985121122</t>
  </si>
  <si>
    <t>Tryskání degradovaného betonu stěn, rubu kleneb a podlah vodou pod tlakem přes 300 do 1 250 barů</t>
  </si>
  <si>
    <t>722393545</t>
  </si>
  <si>
    <t>14</t>
  </si>
  <si>
    <t>985312113</t>
  </si>
  <si>
    <t>Stěrka k vyrovnání ploch reprofilovaného betonu stěn, tloušťky přes 3 do 4 mm</t>
  </si>
  <si>
    <t>2106269485</t>
  </si>
  <si>
    <t>985311111</t>
  </si>
  <si>
    <t>Reprofilace betonu sanačními maltami na cementové bázi ručně stěn, tloušťky do 10 mm</t>
  </si>
  <si>
    <t>1304692972</t>
  </si>
  <si>
    <t>985311112</t>
  </si>
  <si>
    <t>Reprofilace betonu sanačními maltami na cementové bázi ručně stěn, tloušťky přes 10 do 20 mm</t>
  </si>
  <si>
    <t>577365374</t>
  </si>
  <si>
    <t>17</t>
  </si>
  <si>
    <t>985311113</t>
  </si>
  <si>
    <t>Reprofilace betonu sanačními maltami na cementové bázi ručně stěn, tloušťky přes 20 do 30 mm</t>
  </si>
  <si>
    <t>647964981</t>
  </si>
  <si>
    <t>18</t>
  </si>
  <si>
    <t>985323111</t>
  </si>
  <si>
    <t>Spojovací můstek reprofilovaného betonu na cementové bázi, tloušťky 1 mm</t>
  </si>
  <si>
    <t>-1085358054</t>
  </si>
  <si>
    <t>"odhad"5</t>
  </si>
  <si>
    <t>997</t>
  </si>
  <si>
    <t>Přesun sutě</t>
  </si>
  <si>
    <t>19</t>
  </si>
  <si>
    <t>997013501</t>
  </si>
  <si>
    <t>Odvoz suti a vybouraných hmot na skládku nebo meziskládku se složením, na vzdálenost do 1 km</t>
  </si>
  <si>
    <t>1575578470</t>
  </si>
  <si>
    <t>20</t>
  </si>
  <si>
    <t>997013509</t>
  </si>
  <si>
    <t>Odvoz suti a vybouraných hmot na skládku nebo meziskládku se složením, na vzdálenost Příplatek k ceně za každý další i započatý 1 km přes 1 km</t>
  </si>
  <si>
    <t>-2097971290</t>
  </si>
  <si>
    <t>997013801</t>
  </si>
  <si>
    <t>Poplatek za uložení stavebního odpadu na skládce (skládkovné) betonového</t>
  </si>
  <si>
    <t>-2104752923</t>
  </si>
  <si>
    <t>998</t>
  </si>
  <si>
    <t>Přesun hmot</t>
  </si>
  <si>
    <t>22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</si>
  <si>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</si>
  <si>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</si>
  <si>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571902202</t>
  </si>
  <si>
    <t>PSV</t>
  </si>
  <si>
    <t>Práce a dodávky PSV</t>
  </si>
  <si>
    <t>766</t>
  </si>
  <si>
    <t>Konstrukce truhlářské</t>
  </si>
  <si>
    <t>23</t>
  </si>
  <si>
    <t>763791101R</t>
  </si>
  <si>
    <t xml:space="preserve">Zpětná montáž  devěných fošen stěn sport. oplocení </t>
  </si>
  <si>
    <t>-905912388</t>
  </si>
  <si>
    <t>dl_zdiva*2</t>
  </si>
  <si>
    <t>24</t>
  </si>
  <si>
    <t>766111820</t>
  </si>
  <si>
    <t>Demontáž dřevěných stěn plných</t>
  </si>
  <si>
    <t>-1723380827</t>
  </si>
  <si>
    <t>dl_zdiva*0,41</t>
  </si>
  <si>
    <t>25</t>
  </si>
  <si>
    <t>766417211</t>
  </si>
  <si>
    <t>Montáž obložení stěn rošt podkladový</t>
  </si>
  <si>
    <t>954094017</t>
  </si>
  <si>
    <t>"vnější plocha zdiva "</t>
  </si>
  <si>
    <t>"pohled č.1 "  1,64*101</t>
  </si>
  <si>
    <t>"pohled č.2 "  1,44*4+0,8*20+0,69*32+0,71*23</t>
  </si>
  <si>
    <t>"pohled č.3 "  0,88*34+0,69*60</t>
  </si>
  <si>
    <t>"pohled č.4 " 0,64*5</t>
  </si>
  <si>
    <t>"vnitřní plocha zdiva "</t>
  </si>
  <si>
    <t>"pohled č.1 " 0,71*98</t>
  </si>
  <si>
    <t>"pohled č.2 "  0,71*45+0,66*15+1,33*23</t>
  </si>
  <si>
    <t>"pohled č.3 " 1,33*33+0,66*33+0,66*25</t>
  </si>
  <si>
    <t>"pohled č.4 "  0,66*2+0,66*3</t>
  </si>
  <si>
    <t>26</t>
  </si>
  <si>
    <t>M</t>
  </si>
  <si>
    <t>605161110</t>
  </si>
  <si>
    <t>řezivo modřínové sušené tl. 50mm</t>
  </si>
  <si>
    <t>647761145</t>
  </si>
  <si>
    <t>"dle pol.č. 766417211"527,82</t>
  </si>
  <si>
    <t>"lať 30/50 vč. přirážky 4% na ztratné"</t>
  </si>
  <si>
    <t>527,82*0,03*0,05*1,04</t>
  </si>
  <si>
    <t>27</t>
  </si>
  <si>
    <t>766412224</t>
  </si>
  <si>
    <t>-847509895</t>
  </si>
  <si>
    <t>28</t>
  </si>
  <si>
    <t>611981241R</t>
  </si>
  <si>
    <t>32</t>
  </si>
  <si>
    <t>-1213143008</t>
  </si>
  <si>
    <t>98,2*1,04 'Přepočtené koeficientem množství</t>
  </si>
  <si>
    <t>29</t>
  </si>
  <si>
    <t>766412221</t>
  </si>
  <si>
    <t>-448506314</t>
  </si>
  <si>
    <t>30</t>
  </si>
  <si>
    <t>611981240R</t>
  </si>
  <si>
    <t>-1459659325</t>
  </si>
  <si>
    <t>82,03*1,04 'Přepočtené koeficientem množství</t>
  </si>
  <si>
    <t>31</t>
  </si>
  <si>
    <t>591551500R</t>
  </si>
  <si>
    <t>kpl</t>
  </si>
  <si>
    <t>1347922397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</si>
  <si>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</si>
  <si>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</si>
  <si>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2100682860</t>
  </si>
  <si>
    <t>783</t>
  </si>
  <si>
    <t>Dokončovací práce - nátěry</t>
  </si>
  <si>
    <t>33</t>
  </si>
  <si>
    <t>783113111</t>
  </si>
  <si>
    <t>Napouštěcí nátěr truhlářských konstrukcí jednonásobný fungicidní syntetický</t>
  </si>
  <si>
    <t>821996830</t>
  </si>
  <si>
    <t>"vyměra z pol.č.766417211"527,82*1,04*(2*0,05+2*0,03)</t>
  </si>
  <si>
    <t>VRN</t>
  </si>
  <si>
    <t>Vedlejší rozpočtové náklady</t>
  </si>
  <si>
    <t>VRN3</t>
  </si>
  <si>
    <t>Zařízení staveniště</t>
  </si>
  <si>
    <t>34</t>
  </si>
  <si>
    <t>030001000</t>
  </si>
  <si>
    <t>Kč</t>
  </si>
  <si>
    <t>1024</t>
  </si>
  <si>
    <t>1583905663</t>
  </si>
  <si>
    <t>VRN7</t>
  </si>
  <si>
    <t>Provozní vlivy</t>
  </si>
  <si>
    <t>35</t>
  </si>
  <si>
    <t>070001000</t>
  </si>
  <si>
    <t>Provozní vlivy (ochrana stávajících kcí, zařízení a výrobků)</t>
  </si>
  <si>
    <t>-1952947730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</si>
  <si>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</si>
  <si>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</si>
  <si>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</si>
  <si>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</si>
  <si>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</si>
  <si>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</si>
  <si>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</si>
  <si>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</si>
  <si>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</si>
  <si>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</si>
  <si>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</si>
  <si>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</si>
  <si>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</si>
  <si>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</si>
  <si>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</si>
  <si>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</si>
  <si>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</si>
  <si>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</si>
  <si>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</si>
  <si>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</si>
  <si>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</si>
  <si>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</si>
  <si>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</si>
  <si>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</si>
  <si>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</si>
  <si>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</si>
  <si>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</si>
  <si>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</si>
  <si>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</si>
  <si>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</si>
  <si>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</si>
  <si>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</si>
  <si>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</si>
  <si>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</si>
  <si>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</si>
  <si>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</si>
  <si>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</si>
  <si>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</si>
  <si>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</si>
  <si>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</si>
  <si>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</si>
  <si>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</si>
  <si>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</si>
  <si>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</si>
  <si>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</si>
  <si>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</si>
  <si>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</si>
  <si>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</si>
  <si>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</si>
  <si>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</si>
  <si>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</si>
  <si>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</si>
  <si>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</si>
  <si>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</si>
  <si>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</si>
  <si>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</si>
  <si>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</si>
  <si>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</si>
  <si>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</si>
  <si>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</si>
  <si>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</si>
  <si>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</si>
  <si>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</si>
  <si>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</si>
  <si>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</si>
  <si>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</si>
  <si>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</si>
  <si>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</si>
  <si>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</si>
  <si>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</si>
  <si>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</si>
  <si>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</si>
  <si>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</si>
  <si>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</si>
  <si>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</si>
  <si>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</si>
  <si>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</si>
  <si>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</si>
  <si>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</si>
  <si>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</si>
  <si>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</si>
  <si>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</si>
  <si>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</si>
  <si>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</si>
  <si>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</si>
  <si>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</si>
  <si>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</si>
  <si>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</si>
  <si>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</si>
  <si>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</si>
  <si>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</si>
  <si>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</si>
  <si>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</si>
  <si>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</si>
  <si>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</si>
  <si>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</si>
  <si>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</si>
  <si>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</si>
  <si>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</si>
  <si>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</si>
  <si>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</si>
  <si>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</si>
  <si>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</si>
  <si>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</si>
  <si>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</si>
  <si>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</si>
  <si>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</si>
  <si>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</si>
  <si>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</si>
  <si>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</si>
  <si>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</si>
  <si>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</si>
  <si>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</si>
  <si>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</si>
  <si>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</si>
  <si>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</si>
  <si>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</si>
  <si>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</si>
  <si>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</si>
  <si>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</si>
  <si>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</si>
  <si>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</si>
  <si>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</si>
  <si>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</si>
  <si>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</si>
  <si>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</si>
  <si>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</si>
  <si>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</si>
  <si>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</si>
  <si>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</si>
  <si>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</si>
  <si>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</si>
  <si>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</si>
  <si>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</si>
  <si>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</si>
  <si>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</si>
  <si>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</si>
  <si>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</si>
  <si>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</si>
  <si>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</si>
  <si>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</si>
  <si>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</si>
  <si>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</si>
  <si>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</si>
  <si>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</si>
  <si>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</si>
  <si>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</si>
  <si>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</si>
  <si>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</si>
  <si>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</si>
  <si>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</si>
  <si>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</si>
  <si>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</si>
  <si>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</si>
  <si>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</si>
  <si>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</si>
  <si>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</si>
  <si>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</si>
  <si>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</si>
  <si>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</si>
  <si>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</si>
  <si>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</si>
  <si>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</si>
  <si>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</si>
  <si>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</si>
  <si>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</si>
  <si>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</si>
  <si>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</si>
  <si>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</si>
  <si>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</si>
  <si>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</si>
  <si>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</si>
  <si>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</si>
  <si>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</si>
  <si>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</si>
  <si>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</si>
  <si>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</si>
  <si>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</si>
  <si>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</si>
  <si>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</si>
  <si>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</si>
  <si>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</si>
  <si>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</si>
  <si>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CS ÚRS 2019 01</t>
  </si>
  <si>
    <t>Fasádní lať dřevěná, Modřín Sibiřský 24x68 mm, hladce hoblovaná, prof. RHOM - dle PD</t>
  </si>
  <si>
    <t>Prkno terasové dřevěné Modřín Sibiřský 28x145 mm na pohledové straně hladké (dle PD)</t>
  </si>
  <si>
    <t>vrut fasádní do dř. obkladu dle PD</t>
  </si>
  <si>
    <t>Montáž obložení stěn plochy přes 1 m2 palubkami modřínovými, šířky přes 100 mm</t>
  </si>
  <si>
    <t>Montáž obložení stěn plochy přes 1 m2 palubkami modřínovými, šířky přes 40 do 60 mm</t>
  </si>
  <si>
    <t>"koruna zdiva 20%"</t>
  </si>
  <si>
    <t>dl_zdiva*0,4*0,2</t>
  </si>
  <si>
    <t>"vnější plocha zdiva převzata z programu 20%"</t>
  </si>
  <si>
    <t>"pohled č.1 "  61,02*0,2</t>
  </si>
  <si>
    <t>"pohled č.2 "  (6,83+9,68)*0,2</t>
  </si>
  <si>
    <t>"pohled č.3 "  (13,7+5,88)*0,2</t>
  </si>
  <si>
    <t>"pohled č.4 "  (0,7+0,39)*0,2</t>
  </si>
  <si>
    <t>"vnitřní plocha zdiva převzata z programu 20%"</t>
  </si>
  <si>
    <t>"pohled č.1 " 25,4*0,2</t>
  </si>
  <si>
    <t>"pohled č.2 "  (5,63+20,04)*0,2</t>
  </si>
  <si>
    <t>"pohled č.3 "  (23,93+5,91)*0,2</t>
  </si>
  <si>
    <t>"pohled č.4 "  (0,44+0,68)*0,2</t>
  </si>
  <si>
    <t>"vyměra z pol.č.661981241R"102,128*2</t>
  </si>
  <si>
    <t>"vyměra z pol.č.661981240R"85,311*2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</si>
</sst>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0000A8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sz val="8"/>
      <color rgb="FF0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F000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6" fillId="3" borderId="0" xfId="1" applyFont="1" applyFill="1" applyAlignment="1">
      <alignment vertical="center"/>
    </xf>
    <xf numFmtId="0" fontId="48" fillId="3" borderId="0" xfId="1" applyFill="1"/>
    <xf numFmtId="0" fontId="0" fillId="3" borderId="0" xfId="0" applyFill="1"/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8" fillId="0" borderId="0" xfId="0" applyFont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9" fillId="0" borderId="0" xfId="0" applyFont="1" applyAlignment="1">
      <alignment horizontal="left" vertical="center"/>
    </xf>
    <xf numFmtId="0" fontId="0" fillId="0" borderId="7" xfId="0" applyBorder="1"/>
    <xf numFmtId="0" fontId="0" fillId="0" borderId="5" xfId="0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6" borderId="10" xfId="0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6" xfId="0" applyBorder="1" applyAlignment="1">
      <alignment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6" borderId="0" xfId="0" applyFill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right" vertical="center"/>
    </xf>
    <xf numFmtId="0" fontId="0" fillId="6" borderId="6" xfId="0" applyFill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34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5" fillId="0" borderId="16" xfId="0" applyNumberFormat="1" applyFont="1" applyBorder="1"/>
    <xf numFmtId="166" fontId="35" fillId="0" borderId="17" xfId="0" applyNumberFormat="1" applyFont="1" applyBorder="1"/>
    <xf numFmtId="4" fontId="36" fillId="0" borderId="0" xfId="0" applyNumberFormat="1" applyFont="1" applyAlignment="1">
      <alignment vertical="center"/>
    </xf>
    <xf numFmtId="0" fontId="7" fillId="0" borderId="5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7" fillId="0" borderId="18" xfId="0" applyFont="1" applyBorder="1"/>
    <xf numFmtId="166" fontId="7" fillId="0" borderId="0" xfId="0" applyNumberFormat="1" applyFont="1"/>
    <xf numFmtId="166" fontId="7" fillId="0" borderId="19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5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167" fontId="0" fillId="0" borderId="28" xfId="0" applyNumberFormat="1" applyBorder="1" applyAlignment="1" applyProtection="1">
      <alignment vertical="center"/>
      <protection locked="0"/>
    </xf>
    <xf numFmtId="4" fontId="0" fillId="0" borderId="28" xfId="0" applyNumberFormat="1" applyBorder="1" applyAlignment="1" applyProtection="1">
      <alignment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40" fillId="0" borderId="28" xfId="0" applyFont="1" applyBorder="1" applyAlignment="1" applyProtection="1">
      <alignment horizontal="center" vertical="center"/>
      <protection locked="0"/>
    </xf>
    <xf numFmtId="49" fontId="40" fillId="0" borderId="28" xfId="0" applyNumberFormat="1" applyFont="1" applyBorder="1" applyAlignment="1" applyProtection="1">
      <alignment horizontal="left" vertical="center" wrapText="1"/>
      <protection locked="0"/>
    </xf>
    <xf numFmtId="0" fontId="40" fillId="0" borderId="28" xfId="0" applyFont="1" applyBorder="1" applyAlignment="1" applyProtection="1">
      <alignment horizontal="left" vertical="center" wrapText="1"/>
      <protection locked="0"/>
    </xf>
    <xf numFmtId="0" fontId="40" fillId="0" borderId="28" xfId="0" applyFont="1" applyBorder="1" applyAlignment="1" applyProtection="1">
      <alignment horizontal="center" vertical="center" wrapText="1"/>
      <protection locked="0"/>
    </xf>
    <xf numFmtId="167" fontId="40" fillId="0" borderId="28" xfId="0" applyNumberFormat="1" applyFont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  <protection locked="0"/>
    </xf>
    <xf numFmtId="0" fontId="40" fillId="0" borderId="5" xfId="0" applyFont="1" applyBorder="1" applyAlignment="1">
      <alignment vertical="center"/>
    </xf>
    <xf numFmtId="0" fontId="40" fillId="0" borderId="28" xfId="0" applyFont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9" fillId="0" borderId="0" xfId="0" applyFont="1" applyAlignment="1">
      <alignment horizontal="left" vertical="center" wrapText="1"/>
    </xf>
    <xf numFmtId="0" fontId="17" fillId="4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1" fillId="3" borderId="0" xfId="1" applyFont="1" applyFill="1" applyAlignment="1">
      <alignment vertical="center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4"/>
  <sheetViews>
    <sheetView showGridLines="0" tabSelected="1" workbookViewId="0">
      <pane ySplit="1" topLeftCell="A19" activePane="bottomLeft" state="frozen"/>
      <selection pane="bottomLeft" activeCell="C51" sqref="C5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16" t="s">
        <v>4</v>
      </c>
      <c r="BB1" s="16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2" t="s">
        <v>6</v>
      </c>
      <c r="BU1" s="22" t="s">
        <v>6</v>
      </c>
      <c r="BV1" s="22" t="s">
        <v>7</v>
      </c>
    </row>
    <row r="2" spans="1:74" ht="36.950000000000003" customHeight="1" x14ac:dyDescent="0.3">
      <c r="AR2" s="265" t="s">
        <v>8</v>
      </c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23" t="s">
        <v>9</v>
      </c>
      <c r="BT2" s="23" t="s">
        <v>10</v>
      </c>
    </row>
    <row r="3" spans="1:74" ht="6.95" customHeight="1" x14ac:dyDescent="0.3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 x14ac:dyDescent="0.3">
      <c r="B4" s="27"/>
      <c r="D4" s="28" t="s">
        <v>12</v>
      </c>
      <c r="AQ4" s="29"/>
      <c r="AS4" s="30" t="s">
        <v>13</v>
      </c>
      <c r="BS4" s="23" t="s">
        <v>14</v>
      </c>
    </row>
    <row r="5" spans="1:74" ht="14.45" customHeight="1" x14ac:dyDescent="0.3">
      <c r="B5" s="27"/>
      <c r="D5" s="31" t="s">
        <v>15</v>
      </c>
      <c r="K5" s="291" t="s">
        <v>16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Q5" s="29"/>
      <c r="BS5" s="23" t="s">
        <v>9</v>
      </c>
    </row>
    <row r="6" spans="1:74" ht="36.950000000000003" customHeight="1" x14ac:dyDescent="0.3">
      <c r="B6" s="27"/>
      <c r="D6" s="33" t="s">
        <v>17</v>
      </c>
      <c r="K6" s="292" t="s">
        <v>18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Q6" s="29"/>
      <c r="BS6" s="23" t="s">
        <v>9</v>
      </c>
    </row>
    <row r="7" spans="1:74" ht="14.45" customHeight="1" x14ac:dyDescent="0.3">
      <c r="B7" s="27"/>
      <c r="D7" s="34" t="s">
        <v>19</v>
      </c>
      <c r="K7" s="32" t="s">
        <v>5</v>
      </c>
      <c r="AK7" s="34" t="s">
        <v>20</v>
      </c>
      <c r="AN7" s="32" t="s">
        <v>5</v>
      </c>
      <c r="AQ7" s="29"/>
      <c r="BS7" s="23" t="s">
        <v>9</v>
      </c>
    </row>
    <row r="8" spans="1:74" ht="14.45" customHeight="1" x14ac:dyDescent="0.3">
      <c r="B8" s="27"/>
      <c r="D8" s="34" t="s">
        <v>21</v>
      </c>
      <c r="K8" s="32" t="s">
        <v>22</v>
      </c>
      <c r="AK8" s="34" t="s">
        <v>23</v>
      </c>
      <c r="AN8" s="32" t="s">
        <v>24</v>
      </c>
      <c r="AQ8" s="29"/>
      <c r="BS8" s="23" t="s">
        <v>9</v>
      </c>
    </row>
    <row r="9" spans="1:74" ht="14.45" customHeight="1" x14ac:dyDescent="0.3">
      <c r="B9" s="27"/>
      <c r="AQ9" s="29"/>
      <c r="BS9" s="23" t="s">
        <v>9</v>
      </c>
    </row>
    <row r="10" spans="1:74" ht="14.45" customHeight="1" x14ac:dyDescent="0.3">
      <c r="B10" s="27"/>
      <c r="D10" s="34" t="s">
        <v>25</v>
      </c>
      <c r="AK10" s="34" t="s">
        <v>26</v>
      </c>
      <c r="AN10" s="32" t="s">
        <v>27</v>
      </c>
      <c r="AQ10" s="29"/>
      <c r="BS10" s="23" t="s">
        <v>9</v>
      </c>
    </row>
    <row r="11" spans="1:74" ht="18.399999999999999" customHeight="1" x14ac:dyDescent="0.3">
      <c r="B11" s="27"/>
      <c r="E11" s="32" t="s">
        <v>28</v>
      </c>
      <c r="AK11" s="34" t="s">
        <v>29</v>
      </c>
      <c r="AN11" s="32" t="s">
        <v>5</v>
      </c>
      <c r="AQ11" s="29"/>
      <c r="BS11" s="23" t="s">
        <v>9</v>
      </c>
    </row>
    <row r="12" spans="1:74" ht="6.95" customHeight="1" x14ac:dyDescent="0.3">
      <c r="B12" s="27"/>
      <c r="AQ12" s="29"/>
      <c r="BS12" s="23" t="s">
        <v>9</v>
      </c>
    </row>
    <row r="13" spans="1:74" ht="14.45" customHeight="1" x14ac:dyDescent="0.3">
      <c r="B13" s="27"/>
      <c r="D13" s="34" t="s">
        <v>30</v>
      </c>
      <c r="AK13" s="34" t="s">
        <v>26</v>
      </c>
      <c r="AN13" s="32" t="s">
        <v>5</v>
      </c>
      <c r="AQ13" s="29"/>
      <c r="BS13" s="23" t="s">
        <v>9</v>
      </c>
    </row>
    <row r="14" spans="1:74" ht="15" x14ac:dyDescent="0.3">
      <c r="B14" s="27"/>
      <c r="E14" s="32" t="s">
        <v>31</v>
      </c>
      <c r="AK14" s="34" t="s">
        <v>29</v>
      </c>
      <c r="AN14" s="32" t="s">
        <v>5</v>
      </c>
      <c r="AQ14" s="29"/>
      <c r="BS14" s="23" t="s">
        <v>9</v>
      </c>
    </row>
    <row r="15" spans="1:74" ht="6.95" customHeight="1" x14ac:dyDescent="0.3">
      <c r="B15" s="27"/>
      <c r="AQ15" s="29"/>
      <c r="BS15" s="23" t="s">
        <v>6</v>
      </c>
    </row>
    <row r="16" spans="1:74" ht="14.45" customHeight="1" x14ac:dyDescent="0.3">
      <c r="B16" s="27"/>
      <c r="D16" s="34" t="s">
        <v>32</v>
      </c>
      <c r="AK16" s="34" t="s">
        <v>26</v>
      </c>
      <c r="AN16" s="32" t="s">
        <v>33</v>
      </c>
      <c r="AQ16" s="29"/>
      <c r="BS16" s="23" t="s">
        <v>6</v>
      </c>
    </row>
    <row r="17" spans="2:71" ht="18.399999999999999" customHeight="1" x14ac:dyDescent="0.3">
      <c r="B17" s="27"/>
      <c r="E17" s="32" t="s">
        <v>34</v>
      </c>
      <c r="AK17" s="34" t="s">
        <v>29</v>
      </c>
      <c r="AN17" s="32" t="s">
        <v>35</v>
      </c>
      <c r="AQ17" s="29"/>
      <c r="BS17" s="23" t="s">
        <v>36</v>
      </c>
    </row>
    <row r="18" spans="2:71" ht="6.95" customHeight="1" x14ac:dyDescent="0.3">
      <c r="B18" s="27"/>
      <c r="AQ18" s="29"/>
      <c r="BS18" s="23" t="s">
        <v>9</v>
      </c>
    </row>
    <row r="19" spans="2:71" ht="14.45" customHeight="1" x14ac:dyDescent="0.3">
      <c r="B19" s="27"/>
      <c r="D19" s="34" t="s">
        <v>37</v>
      </c>
      <c r="AQ19" s="29"/>
      <c r="BS19" s="23" t="s">
        <v>9</v>
      </c>
    </row>
    <row r="20" spans="2:71" ht="22.5" customHeight="1" x14ac:dyDescent="0.3">
      <c r="B20" s="27"/>
      <c r="E20" s="293" t="s">
        <v>5</v>
      </c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Q20" s="29"/>
      <c r="BS20" s="23" t="s">
        <v>6</v>
      </c>
    </row>
    <row r="21" spans="2:71" ht="6.95" customHeight="1" x14ac:dyDescent="0.3">
      <c r="B21" s="27"/>
      <c r="AQ21" s="29"/>
    </row>
    <row r="22" spans="2:71" ht="6.95" customHeight="1" x14ac:dyDescent="0.3">
      <c r="B22" s="27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Q22" s="29"/>
    </row>
    <row r="23" spans="2:71" s="1" customFormat="1" ht="25.9" customHeight="1" x14ac:dyDescent="0.3">
      <c r="B23" s="36"/>
      <c r="D23" s="37" t="s">
        <v>38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94">
        <f>ROUND(AG51,2)</f>
        <v>0</v>
      </c>
      <c r="AL23" s="295"/>
      <c r="AM23" s="295"/>
      <c r="AN23" s="295"/>
      <c r="AO23" s="295"/>
      <c r="AQ23" s="39"/>
    </row>
    <row r="24" spans="2:71" s="1" customFormat="1" ht="6.95" customHeight="1" x14ac:dyDescent="0.3">
      <c r="B24" s="36"/>
      <c r="AQ24" s="39"/>
    </row>
    <row r="25" spans="2:71" s="1" customFormat="1" x14ac:dyDescent="0.3">
      <c r="B25" s="36"/>
      <c r="L25" s="296" t="s">
        <v>39</v>
      </c>
      <c r="M25" s="296"/>
      <c r="N25" s="296"/>
      <c r="O25" s="296"/>
      <c r="W25" s="296" t="s">
        <v>40</v>
      </c>
      <c r="X25" s="296"/>
      <c r="Y25" s="296"/>
      <c r="Z25" s="296"/>
      <c r="AA25" s="296"/>
      <c r="AB25" s="296"/>
      <c r="AC25" s="296"/>
      <c r="AD25" s="296"/>
      <c r="AE25" s="296"/>
      <c r="AK25" s="296" t="s">
        <v>41</v>
      </c>
      <c r="AL25" s="296"/>
      <c r="AM25" s="296"/>
      <c r="AN25" s="296"/>
      <c r="AO25" s="296"/>
      <c r="AQ25" s="39"/>
    </row>
    <row r="26" spans="2:71" s="2" customFormat="1" ht="14.45" customHeight="1" x14ac:dyDescent="0.3">
      <c r="B26" s="41"/>
      <c r="D26" s="42" t="s">
        <v>42</v>
      </c>
      <c r="F26" s="42" t="s">
        <v>43</v>
      </c>
      <c r="L26" s="284">
        <v>0.21</v>
      </c>
      <c r="M26" s="285"/>
      <c r="N26" s="285"/>
      <c r="O26" s="285"/>
      <c r="W26" s="286">
        <f>ROUND(AZ51,2)</f>
        <v>0</v>
      </c>
      <c r="X26" s="285"/>
      <c r="Y26" s="285"/>
      <c r="Z26" s="285"/>
      <c r="AA26" s="285"/>
      <c r="AB26" s="285"/>
      <c r="AC26" s="285"/>
      <c r="AD26" s="285"/>
      <c r="AE26" s="285"/>
      <c r="AK26" s="286">
        <f>ROUND(AV51,2)</f>
        <v>0</v>
      </c>
      <c r="AL26" s="285"/>
      <c r="AM26" s="285"/>
      <c r="AN26" s="285"/>
      <c r="AO26" s="285"/>
      <c r="AQ26" s="43"/>
    </row>
    <row r="27" spans="2:71" s="2" customFormat="1" ht="14.45" customHeight="1" x14ac:dyDescent="0.3">
      <c r="B27" s="41"/>
      <c r="F27" s="42" t="s">
        <v>44</v>
      </c>
      <c r="L27" s="284">
        <v>0.15</v>
      </c>
      <c r="M27" s="285"/>
      <c r="N27" s="285"/>
      <c r="O27" s="285"/>
      <c r="W27" s="286">
        <f>ROUND(BA51,2)</f>
        <v>0</v>
      </c>
      <c r="X27" s="285"/>
      <c r="Y27" s="285"/>
      <c r="Z27" s="285"/>
      <c r="AA27" s="285"/>
      <c r="AB27" s="285"/>
      <c r="AC27" s="285"/>
      <c r="AD27" s="285"/>
      <c r="AE27" s="285"/>
      <c r="AK27" s="286">
        <f>ROUND(AW51,2)</f>
        <v>0</v>
      </c>
      <c r="AL27" s="285"/>
      <c r="AM27" s="285"/>
      <c r="AN27" s="285"/>
      <c r="AO27" s="285"/>
      <c r="AQ27" s="43"/>
    </row>
    <row r="28" spans="2:71" s="2" customFormat="1" ht="14.45" hidden="1" customHeight="1" x14ac:dyDescent="0.3">
      <c r="B28" s="41"/>
      <c r="F28" s="42" t="s">
        <v>45</v>
      </c>
      <c r="L28" s="284">
        <v>0.21</v>
      </c>
      <c r="M28" s="285"/>
      <c r="N28" s="285"/>
      <c r="O28" s="285"/>
      <c r="W28" s="286">
        <f>ROUND(BB51,2)</f>
        <v>0</v>
      </c>
      <c r="X28" s="285"/>
      <c r="Y28" s="285"/>
      <c r="Z28" s="285"/>
      <c r="AA28" s="285"/>
      <c r="AB28" s="285"/>
      <c r="AC28" s="285"/>
      <c r="AD28" s="285"/>
      <c r="AE28" s="285"/>
      <c r="AK28" s="286">
        <v>0</v>
      </c>
      <c r="AL28" s="285"/>
      <c r="AM28" s="285"/>
      <c r="AN28" s="285"/>
      <c r="AO28" s="285"/>
      <c r="AQ28" s="43"/>
    </row>
    <row r="29" spans="2:71" s="2" customFormat="1" ht="14.45" hidden="1" customHeight="1" x14ac:dyDescent="0.3">
      <c r="B29" s="41"/>
      <c r="F29" s="42" t="s">
        <v>46</v>
      </c>
      <c r="L29" s="284">
        <v>0.15</v>
      </c>
      <c r="M29" s="285"/>
      <c r="N29" s="285"/>
      <c r="O29" s="285"/>
      <c r="W29" s="286">
        <f>ROUND(BC51,2)</f>
        <v>0</v>
      </c>
      <c r="X29" s="285"/>
      <c r="Y29" s="285"/>
      <c r="Z29" s="285"/>
      <c r="AA29" s="285"/>
      <c r="AB29" s="285"/>
      <c r="AC29" s="285"/>
      <c r="AD29" s="285"/>
      <c r="AE29" s="285"/>
      <c r="AK29" s="286">
        <v>0</v>
      </c>
      <c r="AL29" s="285"/>
      <c r="AM29" s="285"/>
      <c r="AN29" s="285"/>
      <c r="AO29" s="285"/>
      <c r="AQ29" s="43"/>
    </row>
    <row r="30" spans="2:71" s="2" customFormat="1" ht="14.45" hidden="1" customHeight="1" x14ac:dyDescent="0.3">
      <c r="B30" s="41"/>
      <c r="F30" s="42" t="s">
        <v>47</v>
      </c>
      <c r="L30" s="284">
        <v>0</v>
      </c>
      <c r="M30" s="285"/>
      <c r="N30" s="285"/>
      <c r="O30" s="285"/>
      <c r="W30" s="286">
        <f>ROUND(BD51,2)</f>
        <v>0</v>
      </c>
      <c r="X30" s="285"/>
      <c r="Y30" s="285"/>
      <c r="Z30" s="285"/>
      <c r="AA30" s="285"/>
      <c r="AB30" s="285"/>
      <c r="AC30" s="285"/>
      <c r="AD30" s="285"/>
      <c r="AE30" s="285"/>
      <c r="AK30" s="286">
        <v>0</v>
      </c>
      <c r="AL30" s="285"/>
      <c r="AM30" s="285"/>
      <c r="AN30" s="285"/>
      <c r="AO30" s="285"/>
      <c r="AQ30" s="43"/>
    </row>
    <row r="31" spans="2:71" s="1" customFormat="1" ht="6.95" customHeight="1" x14ac:dyDescent="0.3">
      <c r="B31" s="36"/>
      <c r="AQ31" s="39"/>
    </row>
    <row r="32" spans="2:71" s="1" customFormat="1" ht="25.9" customHeight="1" x14ac:dyDescent="0.3">
      <c r="B32" s="36"/>
      <c r="C32" s="44"/>
      <c r="D32" s="45" t="s">
        <v>48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49</v>
      </c>
      <c r="U32" s="46"/>
      <c r="V32" s="46"/>
      <c r="W32" s="46"/>
      <c r="X32" s="287" t="s">
        <v>50</v>
      </c>
      <c r="Y32" s="288"/>
      <c r="Z32" s="288"/>
      <c r="AA32" s="288"/>
      <c r="AB32" s="288"/>
      <c r="AC32" s="46"/>
      <c r="AD32" s="46"/>
      <c r="AE32" s="46"/>
      <c r="AF32" s="46"/>
      <c r="AG32" s="46"/>
      <c r="AH32" s="46"/>
      <c r="AI32" s="46"/>
      <c r="AJ32" s="46"/>
      <c r="AK32" s="289">
        <f>SUM(AK23:AK30)</f>
        <v>0</v>
      </c>
      <c r="AL32" s="288"/>
      <c r="AM32" s="288"/>
      <c r="AN32" s="288"/>
      <c r="AO32" s="290"/>
      <c r="AP32" s="44"/>
      <c r="AQ32" s="48"/>
    </row>
    <row r="33" spans="2:56" s="1" customFormat="1" ht="6.95" customHeight="1" x14ac:dyDescent="0.3">
      <c r="B33" s="36"/>
      <c r="AQ33" s="39"/>
    </row>
    <row r="34" spans="2:56" s="1" customFormat="1" ht="6.95" customHeight="1" x14ac:dyDescent="0.3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 x14ac:dyDescent="0.3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36"/>
    </row>
    <row r="39" spans="2:56" s="1" customFormat="1" ht="36.950000000000003" customHeight="1" x14ac:dyDescent="0.3">
      <c r="B39" s="36"/>
      <c r="C39" s="28" t="s">
        <v>51</v>
      </c>
      <c r="AR39" s="36"/>
    </row>
    <row r="40" spans="2:56" s="1" customFormat="1" ht="6.95" customHeight="1" x14ac:dyDescent="0.3">
      <c r="B40" s="36"/>
      <c r="AR40" s="36"/>
    </row>
    <row r="41" spans="2:56" s="3" customFormat="1" ht="14.45" customHeight="1" x14ac:dyDescent="0.3">
      <c r="B41" s="54"/>
      <c r="C41" s="34" t="s">
        <v>15</v>
      </c>
      <c r="L41" s="3" t="str">
        <f>K5</f>
        <v>19/02-002</v>
      </c>
      <c r="AR41" s="54"/>
    </row>
    <row r="42" spans="2:56" s="4" customFormat="1" ht="36.950000000000003" customHeight="1" x14ac:dyDescent="0.3">
      <c r="B42" s="55"/>
      <c r="C42" s="56" t="s">
        <v>17</v>
      </c>
      <c r="L42" s="272" t="str">
        <f>K6</f>
        <v>Oprava oplocení sportovního hřiště u ZŠ Žižkova Turnov</v>
      </c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R42" s="55"/>
    </row>
    <row r="43" spans="2:56" s="1" customFormat="1" ht="6.95" customHeight="1" x14ac:dyDescent="0.3">
      <c r="B43" s="36"/>
      <c r="AR43" s="36"/>
    </row>
    <row r="44" spans="2:56" s="1" customFormat="1" ht="15" x14ac:dyDescent="0.3">
      <c r="B44" s="36"/>
      <c r="C44" s="34" t="s">
        <v>21</v>
      </c>
      <c r="L44" s="57" t="str">
        <f>IF(K8="","",K8)</f>
        <v>na p.p.č. 856/3 v k.ú. Turnov</v>
      </c>
      <c r="AI44" s="34" t="s">
        <v>23</v>
      </c>
      <c r="AM44" s="274" t="str">
        <f>IF(AN8= "","",AN8)</f>
        <v>11. 3. 2019</v>
      </c>
      <c r="AN44" s="274"/>
      <c r="AR44" s="36"/>
    </row>
    <row r="45" spans="2:56" s="1" customFormat="1" ht="6.95" customHeight="1" x14ac:dyDescent="0.3">
      <c r="B45" s="36"/>
      <c r="AR45" s="36"/>
    </row>
    <row r="46" spans="2:56" s="1" customFormat="1" ht="15" x14ac:dyDescent="0.3">
      <c r="B46" s="36"/>
      <c r="C46" s="34" t="s">
        <v>25</v>
      </c>
      <c r="L46" s="3" t="str">
        <f>IF(E11= "","",E11)</f>
        <v>Město Turnov</v>
      </c>
      <c r="AI46" s="34" t="s">
        <v>32</v>
      </c>
      <c r="AM46" s="275" t="str">
        <f>IF(E17="","",E17)</f>
        <v>ACTIV Projekce s.r.o.</v>
      </c>
      <c r="AN46" s="275"/>
      <c r="AO46" s="275"/>
      <c r="AP46" s="275"/>
      <c r="AR46" s="36"/>
      <c r="AS46" s="276" t="s">
        <v>52</v>
      </c>
      <c r="AT46" s="277"/>
      <c r="AU46" s="59"/>
      <c r="AV46" s="59"/>
      <c r="AW46" s="59"/>
      <c r="AX46" s="59"/>
      <c r="AY46" s="59"/>
      <c r="AZ46" s="59"/>
      <c r="BA46" s="59"/>
      <c r="BB46" s="59"/>
      <c r="BC46" s="59"/>
      <c r="BD46" s="60"/>
    </row>
    <row r="47" spans="2:56" s="1" customFormat="1" ht="15" x14ac:dyDescent="0.3">
      <c r="B47" s="36"/>
      <c r="C47" s="34" t="s">
        <v>30</v>
      </c>
      <c r="L47" s="3" t="str">
        <f>IF(E14="","",E14)</f>
        <v xml:space="preserve"> </v>
      </c>
      <c r="AR47" s="36"/>
      <c r="AS47" s="278"/>
      <c r="AT47" s="279"/>
      <c r="BD47" s="61"/>
    </row>
    <row r="48" spans="2:56" s="1" customFormat="1" ht="10.9" customHeight="1" x14ac:dyDescent="0.3">
      <c r="B48" s="36"/>
      <c r="AR48" s="36"/>
      <c r="AS48" s="278"/>
      <c r="AT48" s="279"/>
      <c r="BD48" s="61"/>
    </row>
    <row r="49" spans="1:91" s="1" customFormat="1" ht="29.25" customHeight="1" x14ac:dyDescent="0.3">
      <c r="B49" s="36"/>
      <c r="C49" s="280" t="s">
        <v>53</v>
      </c>
      <c r="D49" s="281"/>
      <c r="E49" s="281"/>
      <c r="F49" s="281"/>
      <c r="G49" s="281"/>
      <c r="H49" s="62"/>
      <c r="I49" s="282" t="s">
        <v>54</v>
      </c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3" t="s">
        <v>55</v>
      </c>
      <c r="AH49" s="281"/>
      <c r="AI49" s="281"/>
      <c r="AJ49" s="281"/>
      <c r="AK49" s="281"/>
      <c r="AL49" s="281"/>
      <c r="AM49" s="281"/>
      <c r="AN49" s="282" t="s">
        <v>56</v>
      </c>
      <c r="AO49" s="281"/>
      <c r="AP49" s="281"/>
      <c r="AQ49" s="63" t="s">
        <v>57</v>
      </c>
      <c r="AR49" s="36"/>
      <c r="AS49" s="64" t="s">
        <v>58</v>
      </c>
      <c r="AT49" s="65" t="s">
        <v>59</v>
      </c>
      <c r="AU49" s="65" t="s">
        <v>60</v>
      </c>
      <c r="AV49" s="65" t="s">
        <v>61</v>
      </c>
      <c r="AW49" s="65" t="s">
        <v>62</v>
      </c>
      <c r="AX49" s="65" t="s">
        <v>63</v>
      </c>
      <c r="AY49" s="65" t="s">
        <v>64</v>
      </c>
      <c r="AZ49" s="65" t="s">
        <v>65</v>
      </c>
      <c r="BA49" s="65" t="s">
        <v>66</v>
      </c>
      <c r="BB49" s="65" t="s">
        <v>67</v>
      </c>
      <c r="BC49" s="65" t="s">
        <v>68</v>
      </c>
      <c r="BD49" s="66" t="s">
        <v>69</v>
      </c>
    </row>
    <row r="50" spans="1:91" s="1" customFormat="1" ht="10.9" customHeight="1" x14ac:dyDescent="0.3">
      <c r="B50" s="36"/>
      <c r="AR50" s="36"/>
      <c r="AS50" s="67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60"/>
    </row>
    <row r="51" spans="1:91" s="4" customFormat="1" ht="32.450000000000003" customHeight="1" x14ac:dyDescent="0.3">
      <c r="B51" s="55"/>
      <c r="C51" s="68" t="s">
        <v>70</v>
      </c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270">
        <f>ROUND(AG52,2)</f>
        <v>0</v>
      </c>
      <c r="AH51" s="270"/>
      <c r="AI51" s="270"/>
      <c r="AJ51" s="270"/>
      <c r="AK51" s="270"/>
      <c r="AL51" s="270"/>
      <c r="AM51" s="270"/>
      <c r="AN51" s="271">
        <f>SUM(AG51,AT51)</f>
        <v>0</v>
      </c>
      <c r="AO51" s="271"/>
      <c r="AP51" s="271"/>
      <c r="AQ51" s="71" t="s">
        <v>5</v>
      </c>
      <c r="AR51" s="55"/>
      <c r="AS51" s="72">
        <f>ROUND(AS52,2)</f>
        <v>0</v>
      </c>
      <c r="AT51" s="73">
        <f>ROUND(SUM(AV51:AW51),2)</f>
        <v>0</v>
      </c>
      <c r="AU51" s="74">
        <f>ROUND(AU52,5)</f>
        <v>579.95131000000003</v>
      </c>
      <c r="AV51" s="73">
        <f>ROUND(AZ51*L26,2)</f>
        <v>0</v>
      </c>
      <c r="AW51" s="73">
        <f>ROUND(BA51*L27,2)</f>
        <v>0</v>
      </c>
      <c r="AX51" s="73">
        <f>ROUND(BB51*L26,2)</f>
        <v>0</v>
      </c>
      <c r="AY51" s="73">
        <f>ROUND(BC51*L27,2)</f>
        <v>0</v>
      </c>
      <c r="AZ51" s="73">
        <f>ROUND(AZ52,2)</f>
        <v>0</v>
      </c>
      <c r="BA51" s="73">
        <f>ROUND(BA52,2)</f>
        <v>0</v>
      </c>
      <c r="BB51" s="73">
        <f>ROUND(BB52,2)</f>
        <v>0</v>
      </c>
      <c r="BC51" s="73">
        <f>ROUND(BC52,2)</f>
        <v>0</v>
      </c>
      <c r="BD51" s="75">
        <f>ROUND(BD52,2)</f>
        <v>0</v>
      </c>
      <c r="BS51" s="56" t="s">
        <v>71</v>
      </c>
      <c r="BT51" s="56" t="s">
        <v>72</v>
      </c>
      <c r="BU51" s="76" t="s">
        <v>73</v>
      </c>
      <c r="BV51" s="56" t="s">
        <v>74</v>
      </c>
      <c r="BW51" s="56" t="s">
        <v>7</v>
      </c>
      <c r="BX51" s="56" t="s">
        <v>75</v>
      </c>
      <c r="CL51" s="56" t="s">
        <v>5</v>
      </c>
    </row>
    <row r="52" spans="1:91" s="5" customFormat="1" ht="22.5" customHeight="1" x14ac:dyDescent="0.3">
      <c r="A52" s="77" t="s">
        <v>76</v>
      </c>
      <c r="B52" s="78"/>
      <c r="C52" s="79"/>
      <c r="D52" s="269" t="s">
        <v>77</v>
      </c>
      <c r="E52" s="269"/>
      <c r="F52" s="269"/>
      <c r="G52" s="269"/>
      <c r="H52" s="269"/>
      <c r="I52" s="80"/>
      <c r="J52" s="269" t="s">
        <v>78</v>
      </c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7">
        <f>'001 - Hřište'!J27</f>
        <v>0</v>
      </c>
      <c r="AH52" s="268"/>
      <c r="AI52" s="268"/>
      <c r="AJ52" s="268"/>
      <c r="AK52" s="268"/>
      <c r="AL52" s="268"/>
      <c r="AM52" s="268"/>
      <c r="AN52" s="267">
        <f>SUM(AG52,AT52)</f>
        <v>0</v>
      </c>
      <c r="AO52" s="268"/>
      <c r="AP52" s="268"/>
      <c r="AQ52" s="81" t="s">
        <v>79</v>
      </c>
      <c r="AR52" s="78"/>
      <c r="AS52" s="82">
        <v>0</v>
      </c>
      <c r="AT52" s="83">
        <f>ROUND(SUM(AV52:AW52),2)</f>
        <v>0</v>
      </c>
      <c r="AU52" s="84">
        <f>'001 - Hřište'!P89</f>
        <v>579.95131400000002</v>
      </c>
      <c r="AV52" s="83">
        <f>'001 - Hřište'!J30</f>
        <v>0</v>
      </c>
      <c r="AW52" s="83">
        <f>'001 - Hřište'!J31</f>
        <v>0</v>
      </c>
      <c r="AX52" s="83">
        <f>'001 - Hřište'!J32</f>
        <v>0</v>
      </c>
      <c r="AY52" s="83">
        <f>'001 - Hřište'!J33</f>
        <v>0</v>
      </c>
      <c r="AZ52" s="83">
        <f>'001 - Hřište'!F30</f>
        <v>0</v>
      </c>
      <c r="BA52" s="83">
        <f>'001 - Hřište'!F31</f>
        <v>0</v>
      </c>
      <c r="BB52" s="83">
        <f>'001 - Hřište'!F32</f>
        <v>0</v>
      </c>
      <c r="BC52" s="83">
        <f>'001 - Hřište'!F33</f>
        <v>0</v>
      </c>
      <c r="BD52" s="85">
        <f>'001 - Hřište'!F34</f>
        <v>0</v>
      </c>
      <c r="BT52" s="86" t="s">
        <v>80</v>
      </c>
      <c r="BV52" s="86" t="s">
        <v>74</v>
      </c>
      <c r="BW52" s="86" t="s">
        <v>81</v>
      </c>
      <c r="BX52" s="86" t="s">
        <v>7</v>
      </c>
      <c r="CL52" s="86" t="s">
        <v>5</v>
      </c>
      <c r="CM52" s="86" t="s">
        <v>82</v>
      </c>
    </row>
    <row r="53" spans="1:91" s="1" customFormat="1" ht="30" customHeight="1" x14ac:dyDescent="0.3">
      <c r="B53" s="36"/>
      <c r="AR53" s="36"/>
    </row>
    <row r="54" spans="1:91" s="1" customFormat="1" ht="6.95" customHeight="1" x14ac:dyDescent="0.3"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36"/>
    </row>
  </sheetData>
  <mergeCells count="39">
    <mergeCell ref="K5:AO5"/>
    <mergeCell ref="K6:AO6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W30:AE30"/>
    <mergeCell ref="AK30:AO30"/>
    <mergeCell ref="X32:AB32"/>
    <mergeCell ref="AK32:AO32"/>
    <mergeCell ref="L28:O28"/>
    <mergeCell ref="W28:AE28"/>
    <mergeCell ref="AK28:AO28"/>
    <mergeCell ref="L29:O29"/>
    <mergeCell ref="W29:AE29"/>
    <mergeCell ref="AK29:AO29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001 - Hřište'!C2" display="/" xr:uid="{00000000-0004-0000-0000-000002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321"/>
  <sheetViews>
    <sheetView showGridLines="0" zoomScaleNormal="100" workbookViewId="0">
      <pane ySplit="1" topLeftCell="A305" activePane="bottomLeft" state="frozen"/>
      <selection pane="bottomLeft" activeCell="X92" sqref="X9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17"/>
      <c r="C1" s="17"/>
      <c r="D1" s="18" t="s">
        <v>1</v>
      </c>
      <c r="E1" s="17"/>
      <c r="F1" s="87" t="s">
        <v>83</v>
      </c>
      <c r="G1" s="300" t="s">
        <v>84</v>
      </c>
      <c r="H1" s="300"/>
      <c r="I1" s="17"/>
      <c r="J1" s="87" t="s">
        <v>85</v>
      </c>
      <c r="K1" s="18" t="s">
        <v>86</v>
      </c>
      <c r="L1" s="87" t="s">
        <v>87</v>
      </c>
      <c r="M1" s="87"/>
      <c r="N1" s="87"/>
      <c r="O1" s="87"/>
      <c r="P1" s="87"/>
      <c r="Q1" s="87"/>
      <c r="R1" s="87"/>
      <c r="S1" s="87"/>
      <c r="T1" s="87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265" t="s">
        <v>8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23" t="s">
        <v>81</v>
      </c>
      <c r="AZ2" s="88" t="s">
        <v>88</v>
      </c>
      <c r="BA2" s="88" t="s">
        <v>89</v>
      </c>
      <c r="BB2" s="88" t="s">
        <v>5</v>
      </c>
      <c r="BC2" s="88" t="s">
        <v>90</v>
      </c>
      <c r="BD2" s="88" t="s">
        <v>82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82</v>
      </c>
      <c r="AZ3" s="88" t="s">
        <v>91</v>
      </c>
      <c r="BA3" s="88" t="s">
        <v>92</v>
      </c>
      <c r="BB3" s="88" t="s">
        <v>5</v>
      </c>
      <c r="BC3" s="88" t="s">
        <v>93</v>
      </c>
      <c r="BD3" s="88" t="s">
        <v>82</v>
      </c>
    </row>
    <row r="4" spans="1:70" ht="36.950000000000003" customHeight="1" x14ac:dyDescent="0.3">
      <c r="B4" s="27"/>
      <c r="D4" s="28" t="s">
        <v>94</v>
      </c>
      <c r="K4" s="29"/>
      <c r="M4" s="30" t="s">
        <v>13</v>
      </c>
      <c r="AT4" s="23" t="s">
        <v>6</v>
      </c>
      <c r="AZ4" s="88" t="s">
        <v>95</v>
      </c>
      <c r="BA4" s="88" t="s">
        <v>96</v>
      </c>
      <c r="BB4" s="88" t="s">
        <v>5</v>
      </c>
      <c r="BC4" s="88" t="s">
        <v>97</v>
      </c>
      <c r="BD4" s="88" t="s">
        <v>82</v>
      </c>
    </row>
    <row r="5" spans="1:70" ht="6.95" customHeight="1" x14ac:dyDescent="0.3">
      <c r="B5" s="27"/>
      <c r="K5" s="29"/>
    </row>
    <row r="6" spans="1:70" ht="15" x14ac:dyDescent="0.3">
      <c r="B6" s="27"/>
      <c r="D6" s="34" t="s">
        <v>17</v>
      </c>
      <c r="K6" s="29"/>
    </row>
    <row r="7" spans="1:70" ht="22.5" customHeight="1" x14ac:dyDescent="0.3">
      <c r="B7" s="27"/>
      <c r="E7" s="297" t="str">
        <f>'Rekapitulace stavby'!K6</f>
        <v>Oprava oplocení sportovního hřiště u ZŠ Žižkova Turnov</v>
      </c>
      <c r="F7" s="298"/>
      <c r="G7" s="298"/>
      <c r="H7" s="298"/>
      <c r="K7" s="29"/>
    </row>
    <row r="8" spans="1:70" s="1" customFormat="1" ht="15" x14ac:dyDescent="0.3">
      <c r="B8" s="36"/>
      <c r="D8" s="34" t="s">
        <v>98</v>
      </c>
      <c r="K8" s="39"/>
    </row>
    <row r="9" spans="1:70" s="1" customFormat="1" ht="36.950000000000003" customHeight="1" x14ac:dyDescent="0.3">
      <c r="B9" s="36"/>
      <c r="E9" s="272" t="s">
        <v>99</v>
      </c>
      <c r="F9" s="299"/>
      <c r="G9" s="299"/>
      <c r="H9" s="299"/>
      <c r="K9" s="39"/>
    </row>
    <row r="10" spans="1:70" s="1" customFormat="1" x14ac:dyDescent="0.3">
      <c r="B10" s="36"/>
      <c r="K10" s="39"/>
    </row>
    <row r="11" spans="1:70" s="1" customFormat="1" ht="14.45" customHeight="1" x14ac:dyDescent="0.3">
      <c r="B11" s="36"/>
      <c r="D11" s="34" t="s">
        <v>19</v>
      </c>
      <c r="F11" s="32" t="s">
        <v>5</v>
      </c>
      <c r="I11" s="34" t="s">
        <v>20</v>
      </c>
      <c r="J11" s="32" t="s">
        <v>5</v>
      </c>
      <c r="K11" s="39"/>
    </row>
    <row r="12" spans="1:70" s="1" customFormat="1" ht="14.45" customHeight="1" x14ac:dyDescent="0.3">
      <c r="B12" s="36"/>
      <c r="D12" s="34" t="s">
        <v>21</v>
      </c>
      <c r="F12" s="32" t="s">
        <v>31</v>
      </c>
      <c r="I12" s="34" t="s">
        <v>23</v>
      </c>
      <c r="J12" s="58" t="str">
        <f>'Rekapitulace stavby'!AN8</f>
        <v>11. 3. 2019</v>
      </c>
      <c r="K12" s="39"/>
    </row>
    <row r="13" spans="1:70" s="1" customFormat="1" ht="10.9" customHeight="1" x14ac:dyDescent="0.3">
      <c r="B13" s="36"/>
      <c r="K13" s="39"/>
    </row>
    <row r="14" spans="1:70" s="1" customFormat="1" ht="14.45" customHeight="1" x14ac:dyDescent="0.3">
      <c r="B14" s="36"/>
      <c r="D14" s="34" t="s">
        <v>25</v>
      </c>
      <c r="I14" s="34" t="s">
        <v>26</v>
      </c>
      <c r="J14" s="32" t="str">
        <f>IF('Rekapitulace stavby'!AN10="","",'Rekapitulace stavby'!AN10)</f>
        <v>00276227</v>
      </c>
      <c r="K14" s="39"/>
    </row>
    <row r="15" spans="1:70" s="1" customFormat="1" ht="18" customHeight="1" x14ac:dyDescent="0.3">
      <c r="B15" s="36"/>
      <c r="E15" s="32" t="str">
        <f>IF('Rekapitulace stavby'!E11="","",'Rekapitulace stavby'!E11)</f>
        <v>Město Turnov</v>
      </c>
      <c r="I15" s="34" t="s">
        <v>29</v>
      </c>
      <c r="J15" s="32" t="str">
        <f>IF('Rekapitulace stavby'!AN11="","",'Rekapitulace stavby'!AN11)</f>
        <v/>
      </c>
      <c r="K15" s="39"/>
    </row>
    <row r="16" spans="1:70" s="1" customFormat="1" ht="6.95" customHeight="1" x14ac:dyDescent="0.3">
      <c r="B16" s="36"/>
      <c r="K16" s="39"/>
    </row>
    <row r="17" spans="2:11" s="1" customFormat="1" ht="14.45" customHeight="1" x14ac:dyDescent="0.3">
      <c r="B17" s="36"/>
      <c r="D17" s="34" t="s">
        <v>30</v>
      </c>
      <c r="I17" s="34" t="s">
        <v>26</v>
      </c>
      <c r="J17" s="32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6"/>
      <c r="E18" s="32" t="str">
        <f>IF('Rekapitulace stavby'!E14="Vyplň údaj","",IF('Rekapitulace stavby'!E14="","",'Rekapitulace stavby'!E14))</f>
        <v xml:space="preserve"> </v>
      </c>
      <c r="I18" s="34" t="s">
        <v>29</v>
      </c>
      <c r="J18" s="32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6"/>
      <c r="K19" s="39"/>
    </row>
    <row r="20" spans="2:11" s="1" customFormat="1" ht="14.45" customHeight="1" x14ac:dyDescent="0.3">
      <c r="B20" s="36"/>
      <c r="D20" s="34" t="s">
        <v>32</v>
      </c>
      <c r="I20" s="34" t="s">
        <v>26</v>
      </c>
      <c r="J20" s="32" t="str">
        <f>IF('Rekapitulace stavby'!AN16="","",'Rekapitulace stavby'!AN16)</f>
        <v>27538320</v>
      </c>
      <c r="K20" s="39"/>
    </row>
    <row r="21" spans="2:11" s="1" customFormat="1" ht="18" customHeight="1" x14ac:dyDescent="0.3">
      <c r="B21" s="36"/>
      <c r="E21" s="32" t="str">
        <f>IF('Rekapitulace stavby'!E17="","",'Rekapitulace stavby'!E17)</f>
        <v>ACTIV Projekce s.r.o.</v>
      </c>
      <c r="I21" s="34" t="s">
        <v>29</v>
      </c>
      <c r="J21" s="32" t="str">
        <f>IF('Rekapitulace stavby'!AN17="","",'Rekapitulace stavby'!AN17)</f>
        <v>CZ27538320</v>
      </c>
      <c r="K21" s="39"/>
    </row>
    <row r="22" spans="2:11" s="1" customFormat="1" ht="6.95" customHeight="1" x14ac:dyDescent="0.3">
      <c r="B22" s="36"/>
      <c r="K22" s="39"/>
    </row>
    <row r="23" spans="2:11" s="1" customFormat="1" ht="14.45" customHeight="1" x14ac:dyDescent="0.3">
      <c r="B23" s="36"/>
      <c r="D23" s="34" t="s">
        <v>37</v>
      </c>
      <c r="K23" s="39"/>
    </row>
    <row r="24" spans="2:11" s="6" customFormat="1" ht="22.5" customHeight="1" x14ac:dyDescent="0.3">
      <c r="B24" s="89"/>
      <c r="E24" s="293" t="s">
        <v>5</v>
      </c>
      <c r="F24" s="293"/>
      <c r="G24" s="293"/>
      <c r="H24" s="293"/>
      <c r="K24" s="90"/>
    </row>
    <row r="25" spans="2:11" s="1" customFormat="1" ht="6.95" customHeight="1" x14ac:dyDescent="0.3">
      <c r="B25" s="36"/>
      <c r="K25" s="39"/>
    </row>
    <row r="26" spans="2:11" s="1" customFormat="1" ht="6.95" customHeight="1" x14ac:dyDescent="0.3">
      <c r="B26" s="36"/>
      <c r="D26" s="59"/>
      <c r="E26" s="59"/>
      <c r="F26" s="59"/>
      <c r="G26" s="59"/>
      <c r="H26" s="59"/>
      <c r="I26" s="59"/>
      <c r="J26" s="59"/>
      <c r="K26" s="91"/>
    </row>
    <row r="27" spans="2:11" s="1" customFormat="1" ht="25.35" customHeight="1" x14ac:dyDescent="0.3">
      <c r="B27" s="36"/>
      <c r="D27" s="92" t="s">
        <v>38</v>
      </c>
      <c r="J27" s="70">
        <f>ROUND(J89,2)</f>
        <v>0</v>
      </c>
      <c r="K27" s="39"/>
    </row>
    <row r="28" spans="2:11" s="1" customFormat="1" ht="6.95" customHeight="1" x14ac:dyDescent="0.3">
      <c r="B28" s="36"/>
      <c r="D28" s="59"/>
      <c r="E28" s="59"/>
      <c r="F28" s="59"/>
      <c r="G28" s="59"/>
      <c r="H28" s="59"/>
      <c r="I28" s="59"/>
      <c r="J28" s="59"/>
      <c r="K28" s="91"/>
    </row>
    <row r="29" spans="2:11" s="1" customFormat="1" ht="14.45" customHeight="1" x14ac:dyDescent="0.3">
      <c r="B29" s="36"/>
      <c r="F29" s="40" t="s">
        <v>40</v>
      </c>
      <c r="I29" s="40" t="s">
        <v>39</v>
      </c>
      <c r="J29" s="40" t="s">
        <v>41</v>
      </c>
      <c r="K29" s="39"/>
    </row>
    <row r="30" spans="2:11" s="1" customFormat="1" ht="14.45" customHeight="1" x14ac:dyDescent="0.3">
      <c r="B30" s="36"/>
      <c r="D30" s="42" t="s">
        <v>42</v>
      </c>
      <c r="E30" s="42" t="s">
        <v>43</v>
      </c>
      <c r="F30" s="93">
        <f>ROUND(SUM(BE89:BE320), 2)</f>
        <v>0</v>
      </c>
      <c r="I30" s="94">
        <v>0.21</v>
      </c>
      <c r="J30" s="93">
        <f>ROUND(ROUND((SUM(BE89:BE320)), 2)*I30, 2)</f>
        <v>0</v>
      </c>
      <c r="K30" s="39"/>
    </row>
    <row r="31" spans="2:11" s="1" customFormat="1" ht="14.45" customHeight="1" x14ac:dyDescent="0.3">
      <c r="B31" s="36"/>
      <c r="E31" s="42" t="s">
        <v>44</v>
      </c>
      <c r="F31" s="93">
        <f>ROUND(SUM(BF89:BF320), 2)</f>
        <v>0</v>
      </c>
      <c r="I31" s="94">
        <v>0.15</v>
      </c>
      <c r="J31" s="93">
        <f>ROUND(ROUND((SUM(BF89:BF320)), 2)*I31, 2)</f>
        <v>0</v>
      </c>
      <c r="K31" s="39"/>
    </row>
    <row r="32" spans="2:11" s="1" customFormat="1" ht="14.45" hidden="1" customHeight="1" x14ac:dyDescent="0.3">
      <c r="B32" s="36"/>
      <c r="E32" s="42" t="s">
        <v>45</v>
      </c>
      <c r="F32" s="93">
        <f>ROUND(SUM(BG89:BG320), 2)</f>
        <v>0</v>
      </c>
      <c r="I32" s="94">
        <v>0.21</v>
      </c>
      <c r="J32" s="93">
        <v>0</v>
      </c>
      <c r="K32" s="39"/>
    </row>
    <row r="33" spans="2:11" s="1" customFormat="1" ht="14.45" hidden="1" customHeight="1" x14ac:dyDescent="0.3">
      <c r="B33" s="36"/>
      <c r="E33" s="42" t="s">
        <v>46</v>
      </c>
      <c r="F33" s="93">
        <f>ROUND(SUM(BH89:BH320), 2)</f>
        <v>0</v>
      </c>
      <c r="I33" s="94">
        <v>0.15</v>
      </c>
      <c r="J33" s="93">
        <v>0</v>
      </c>
      <c r="K33" s="39"/>
    </row>
    <row r="34" spans="2:11" s="1" customFormat="1" ht="14.45" hidden="1" customHeight="1" x14ac:dyDescent="0.3">
      <c r="B34" s="36"/>
      <c r="E34" s="42" t="s">
        <v>47</v>
      </c>
      <c r="F34" s="93">
        <f>ROUND(SUM(BI89:BI320), 2)</f>
        <v>0</v>
      </c>
      <c r="I34" s="94">
        <v>0</v>
      </c>
      <c r="J34" s="93">
        <v>0</v>
      </c>
      <c r="K34" s="39"/>
    </row>
    <row r="35" spans="2:11" s="1" customFormat="1" ht="6.95" customHeight="1" x14ac:dyDescent="0.3">
      <c r="B35" s="36"/>
      <c r="K35" s="39"/>
    </row>
    <row r="36" spans="2:11" s="1" customFormat="1" ht="25.35" customHeight="1" x14ac:dyDescent="0.3">
      <c r="B36" s="36"/>
      <c r="C36" s="95"/>
      <c r="D36" s="96" t="s">
        <v>48</v>
      </c>
      <c r="E36" s="62"/>
      <c r="F36" s="62"/>
      <c r="G36" s="97" t="s">
        <v>49</v>
      </c>
      <c r="H36" s="98" t="s">
        <v>50</v>
      </c>
      <c r="I36" s="62"/>
      <c r="J36" s="99">
        <f>SUM(J27:J34)</f>
        <v>0</v>
      </c>
      <c r="K36" s="100"/>
    </row>
    <row r="37" spans="2:11" s="1" customFormat="1" ht="14.45" customHeight="1" x14ac:dyDescent="0.3">
      <c r="B37" s="49"/>
      <c r="C37" s="50"/>
      <c r="D37" s="50"/>
      <c r="E37" s="50"/>
      <c r="F37" s="50"/>
      <c r="G37" s="50"/>
      <c r="H37" s="50"/>
      <c r="I37" s="50"/>
      <c r="J37" s="50"/>
      <c r="K37" s="51"/>
    </row>
    <row r="41" spans="2:11" s="1" customFormat="1" ht="6.95" customHeight="1" x14ac:dyDescent="0.3">
      <c r="B41" s="52"/>
      <c r="C41" s="53"/>
      <c r="D41" s="53"/>
      <c r="E41" s="53"/>
      <c r="F41" s="53"/>
      <c r="G41" s="53"/>
      <c r="H41" s="53"/>
      <c r="I41" s="53"/>
      <c r="J41" s="53"/>
      <c r="K41" s="101"/>
    </row>
    <row r="42" spans="2:11" s="1" customFormat="1" ht="36.950000000000003" customHeight="1" x14ac:dyDescent="0.3">
      <c r="B42" s="36"/>
      <c r="C42" s="28" t="s">
        <v>100</v>
      </c>
      <c r="K42" s="39"/>
    </row>
    <row r="43" spans="2:11" s="1" customFormat="1" ht="6.95" customHeight="1" x14ac:dyDescent="0.3">
      <c r="B43" s="36"/>
      <c r="K43" s="39"/>
    </row>
    <row r="44" spans="2:11" s="1" customFormat="1" ht="14.45" customHeight="1" x14ac:dyDescent="0.3">
      <c r="B44" s="36"/>
      <c r="C44" s="34" t="s">
        <v>17</v>
      </c>
      <c r="K44" s="39"/>
    </row>
    <row r="45" spans="2:11" s="1" customFormat="1" ht="22.5" customHeight="1" x14ac:dyDescent="0.3">
      <c r="B45" s="36"/>
      <c r="E45" s="297" t="str">
        <f>E7</f>
        <v>Oprava oplocení sportovního hřiště u ZŠ Žižkova Turnov</v>
      </c>
      <c r="F45" s="298"/>
      <c r="G45" s="298"/>
      <c r="H45" s="298"/>
      <c r="K45" s="39"/>
    </row>
    <row r="46" spans="2:11" s="1" customFormat="1" ht="14.45" customHeight="1" x14ac:dyDescent="0.3">
      <c r="B46" s="36"/>
      <c r="C46" s="34" t="s">
        <v>98</v>
      </c>
      <c r="K46" s="39"/>
    </row>
    <row r="47" spans="2:11" s="1" customFormat="1" ht="23.25" customHeight="1" x14ac:dyDescent="0.3">
      <c r="B47" s="36"/>
      <c r="E47" s="272" t="str">
        <f>E9</f>
        <v>001 - Hřište</v>
      </c>
      <c r="F47" s="299"/>
      <c r="G47" s="299"/>
      <c r="H47" s="299"/>
      <c r="K47" s="39"/>
    </row>
    <row r="48" spans="2:11" s="1" customFormat="1" ht="6.95" customHeight="1" x14ac:dyDescent="0.3">
      <c r="B48" s="36"/>
      <c r="K48" s="39"/>
    </row>
    <row r="49" spans="2:47" s="1" customFormat="1" ht="18" customHeight="1" x14ac:dyDescent="0.3">
      <c r="B49" s="36"/>
      <c r="C49" s="34" t="s">
        <v>21</v>
      </c>
      <c r="F49" s="32" t="str">
        <f>F12</f>
        <v xml:space="preserve"> </v>
      </c>
      <c r="I49" s="34" t="s">
        <v>23</v>
      </c>
      <c r="J49" s="58" t="str">
        <f>IF(J12="","",J12)</f>
        <v>11. 3. 2019</v>
      </c>
      <c r="K49" s="39"/>
    </row>
    <row r="50" spans="2:47" s="1" customFormat="1" ht="6.95" customHeight="1" x14ac:dyDescent="0.3">
      <c r="B50" s="36"/>
      <c r="K50" s="39"/>
    </row>
    <row r="51" spans="2:47" s="1" customFormat="1" ht="15" x14ac:dyDescent="0.3">
      <c r="B51" s="36"/>
      <c r="C51" s="34" t="s">
        <v>25</v>
      </c>
      <c r="F51" s="32" t="str">
        <f>E15</f>
        <v>Město Turnov</v>
      </c>
      <c r="I51" s="34" t="s">
        <v>32</v>
      </c>
      <c r="J51" s="32" t="str">
        <f>E21</f>
        <v>ACTIV Projekce s.r.o.</v>
      </c>
      <c r="K51" s="39"/>
    </row>
    <row r="52" spans="2:47" s="1" customFormat="1" ht="14.45" customHeight="1" x14ac:dyDescent="0.3">
      <c r="B52" s="36"/>
      <c r="C52" s="34" t="s">
        <v>30</v>
      </c>
      <c r="F52" s="32" t="str">
        <f>IF(E18="","",E18)</f>
        <v xml:space="preserve"> </v>
      </c>
      <c r="K52" s="39"/>
    </row>
    <row r="53" spans="2:47" s="1" customFormat="1" ht="10.35" customHeight="1" x14ac:dyDescent="0.3">
      <c r="B53" s="36"/>
      <c r="K53" s="39"/>
    </row>
    <row r="54" spans="2:47" s="1" customFormat="1" ht="29.25" customHeight="1" x14ac:dyDescent="0.3">
      <c r="B54" s="36"/>
      <c r="C54" s="102" t="s">
        <v>101</v>
      </c>
      <c r="D54" s="95"/>
      <c r="E54" s="95"/>
      <c r="F54" s="95"/>
      <c r="G54" s="95"/>
      <c r="H54" s="95"/>
      <c r="I54" s="95"/>
      <c r="J54" s="103" t="s">
        <v>102</v>
      </c>
      <c r="K54" s="104"/>
    </row>
    <row r="55" spans="2:47" s="1" customFormat="1" ht="10.35" customHeight="1" x14ac:dyDescent="0.3">
      <c r="B55" s="36"/>
      <c r="K55" s="39"/>
    </row>
    <row r="56" spans="2:47" s="1" customFormat="1" ht="29.25" customHeight="1" x14ac:dyDescent="0.3">
      <c r="B56" s="36"/>
      <c r="C56" s="105" t="s">
        <v>103</v>
      </c>
      <c r="J56" s="70">
        <f>J89</f>
        <v>0</v>
      </c>
      <c r="K56" s="39"/>
      <c r="AU56" s="23" t="s">
        <v>104</v>
      </c>
    </row>
    <row r="57" spans="2:47" s="7" customFormat="1" ht="24.95" customHeight="1" x14ac:dyDescent="0.3">
      <c r="B57" s="106"/>
      <c r="D57" s="107" t="s">
        <v>105</v>
      </c>
      <c r="E57" s="108"/>
      <c r="F57" s="108"/>
      <c r="G57" s="108"/>
      <c r="H57" s="108"/>
      <c r="I57" s="108"/>
      <c r="J57" s="109">
        <f>J90</f>
        <v>0</v>
      </c>
      <c r="K57" s="110"/>
    </row>
    <row r="58" spans="2:47" s="8" customFormat="1" ht="19.899999999999999" customHeight="1" x14ac:dyDescent="0.3">
      <c r="B58" s="111"/>
      <c r="D58" s="112" t="s">
        <v>106</v>
      </c>
      <c r="E58" s="113"/>
      <c r="F58" s="113"/>
      <c r="G58" s="113"/>
      <c r="H58" s="113"/>
      <c r="I58" s="113"/>
      <c r="J58" s="114">
        <f>J91</f>
        <v>0</v>
      </c>
      <c r="K58" s="115"/>
    </row>
    <row r="59" spans="2:47" s="8" customFormat="1" ht="19.899999999999999" customHeight="1" x14ac:dyDescent="0.3">
      <c r="B59" s="111"/>
      <c r="D59" s="112" t="s">
        <v>107</v>
      </c>
      <c r="E59" s="113"/>
      <c r="F59" s="113"/>
      <c r="G59" s="113"/>
      <c r="H59" s="113"/>
      <c r="I59" s="113"/>
      <c r="J59" s="114">
        <f>J95</f>
        <v>0</v>
      </c>
      <c r="K59" s="115"/>
    </row>
    <row r="60" spans="2:47" s="8" customFormat="1" ht="19.899999999999999" customHeight="1" x14ac:dyDescent="0.3">
      <c r="B60" s="111"/>
      <c r="D60" s="112" t="s">
        <v>108</v>
      </c>
      <c r="E60" s="113"/>
      <c r="F60" s="113"/>
      <c r="G60" s="113"/>
      <c r="H60" s="113"/>
      <c r="I60" s="113"/>
      <c r="J60" s="114">
        <f>J105</f>
        <v>0</v>
      </c>
      <c r="K60" s="115"/>
    </row>
    <row r="61" spans="2:47" s="8" customFormat="1" ht="19.899999999999999" customHeight="1" x14ac:dyDescent="0.3">
      <c r="B61" s="111"/>
      <c r="D61" s="112" t="s">
        <v>109</v>
      </c>
      <c r="E61" s="113"/>
      <c r="F61" s="113"/>
      <c r="G61" s="113"/>
      <c r="H61" s="113"/>
      <c r="I61" s="113"/>
      <c r="J61" s="114">
        <f>J112</f>
        <v>0</v>
      </c>
      <c r="K61" s="115"/>
    </row>
    <row r="62" spans="2:47" s="8" customFormat="1" ht="19.899999999999999" customHeight="1" x14ac:dyDescent="0.3">
      <c r="B62" s="111"/>
      <c r="D62" s="112" t="s">
        <v>110</v>
      </c>
      <c r="E62" s="113"/>
      <c r="F62" s="113"/>
      <c r="G62" s="113"/>
      <c r="H62" s="113"/>
      <c r="I62" s="113"/>
      <c r="J62" s="114">
        <f>J260</f>
        <v>0</v>
      </c>
      <c r="K62" s="115"/>
    </row>
    <row r="63" spans="2:47" s="8" customFormat="1" ht="19.899999999999999" customHeight="1" x14ac:dyDescent="0.3">
      <c r="B63" s="111"/>
      <c r="D63" s="112" t="s">
        <v>111</v>
      </c>
      <c r="E63" s="113"/>
      <c r="F63" s="113"/>
      <c r="G63" s="113"/>
      <c r="H63" s="113"/>
      <c r="I63" s="113"/>
      <c r="J63" s="114">
        <f>J264</f>
        <v>0</v>
      </c>
      <c r="K63" s="115"/>
    </row>
    <row r="64" spans="2:47" s="7" customFormat="1" ht="24.95" customHeight="1" x14ac:dyDescent="0.3">
      <c r="B64" s="106"/>
      <c r="D64" s="107" t="s">
        <v>112</v>
      </c>
      <c r="E64" s="108"/>
      <c r="F64" s="108"/>
      <c r="G64" s="108"/>
      <c r="H64" s="108"/>
      <c r="I64" s="108"/>
      <c r="J64" s="109">
        <f>J266</f>
        <v>0</v>
      </c>
      <c r="K64" s="110"/>
    </row>
    <row r="65" spans="2:12" s="8" customFormat="1" ht="19.899999999999999" customHeight="1" x14ac:dyDescent="0.3">
      <c r="B65" s="111"/>
      <c r="D65" s="112" t="s">
        <v>113</v>
      </c>
      <c r="E65" s="113"/>
      <c r="F65" s="113"/>
      <c r="G65" s="113"/>
      <c r="H65" s="113"/>
      <c r="I65" s="113"/>
      <c r="J65" s="114">
        <f>J267</f>
        <v>0</v>
      </c>
      <c r="K65" s="115"/>
    </row>
    <row r="66" spans="2:12" s="8" customFormat="1" ht="19.899999999999999" customHeight="1" x14ac:dyDescent="0.3">
      <c r="B66" s="111"/>
      <c r="D66" s="112" t="s">
        <v>114</v>
      </c>
      <c r="E66" s="113"/>
      <c r="F66" s="113"/>
      <c r="G66" s="113"/>
      <c r="H66" s="113"/>
      <c r="I66" s="113"/>
      <c r="J66" s="114">
        <f>J310</f>
        <v>0</v>
      </c>
      <c r="K66" s="115"/>
    </row>
    <row r="67" spans="2:12" s="7" customFormat="1" ht="24.95" customHeight="1" x14ac:dyDescent="0.3">
      <c r="B67" s="106"/>
      <c r="D67" s="107" t="s">
        <v>115</v>
      </c>
      <c r="E67" s="108"/>
      <c r="F67" s="108"/>
      <c r="G67" s="108"/>
      <c r="H67" s="108"/>
      <c r="I67" s="108"/>
      <c r="J67" s="109">
        <f>J316</f>
        <v>0</v>
      </c>
      <c r="K67" s="110"/>
    </row>
    <row r="68" spans="2:12" s="8" customFormat="1" ht="19.899999999999999" customHeight="1" x14ac:dyDescent="0.3">
      <c r="B68" s="111"/>
      <c r="D68" s="112" t="s">
        <v>116</v>
      </c>
      <c r="E68" s="113"/>
      <c r="F68" s="113"/>
      <c r="G68" s="113"/>
      <c r="H68" s="113"/>
      <c r="I68" s="113"/>
      <c r="J68" s="114">
        <f>J317</f>
        <v>0</v>
      </c>
      <c r="K68" s="115"/>
    </row>
    <row r="69" spans="2:12" s="8" customFormat="1" ht="19.899999999999999" customHeight="1" x14ac:dyDescent="0.3">
      <c r="B69" s="111"/>
      <c r="D69" s="112" t="s">
        <v>117</v>
      </c>
      <c r="E69" s="113"/>
      <c r="F69" s="113"/>
      <c r="G69" s="113"/>
      <c r="H69" s="113"/>
      <c r="I69" s="113"/>
      <c r="J69" s="114">
        <f>J319</f>
        <v>0</v>
      </c>
      <c r="K69" s="115"/>
    </row>
    <row r="70" spans="2:12" s="1" customFormat="1" ht="21.75" customHeight="1" x14ac:dyDescent="0.3">
      <c r="B70" s="36"/>
      <c r="K70" s="39"/>
    </row>
    <row r="71" spans="2:12" s="1" customFormat="1" ht="6.95" customHeight="1" x14ac:dyDescent="0.3">
      <c r="B71" s="49"/>
      <c r="C71" s="50"/>
      <c r="D71" s="50"/>
      <c r="E71" s="50"/>
      <c r="F71" s="50"/>
      <c r="G71" s="50"/>
      <c r="H71" s="50"/>
      <c r="I71" s="50"/>
      <c r="J71" s="50"/>
      <c r="K71" s="51"/>
    </row>
    <row r="75" spans="2:12" s="1" customFormat="1" ht="6.95" customHeight="1" x14ac:dyDescent="0.3"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36"/>
    </row>
    <row r="76" spans="2:12" s="1" customFormat="1" ht="36.950000000000003" customHeight="1" x14ac:dyDescent="0.3">
      <c r="B76" s="36"/>
      <c r="C76" s="28" t="s">
        <v>118</v>
      </c>
      <c r="L76" s="36"/>
    </row>
    <row r="77" spans="2:12" s="1" customFormat="1" ht="6.95" customHeight="1" x14ac:dyDescent="0.3">
      <c r="B77" s="36"/>
      <c r="L77" s="36"/>
    </row>
    <row r="78" spans="2:12" s="1" customFormat="1" ht="14.45" customHeight="1" x14ac:dyDescent="0.3">
      <c r="B78" s="36"/>
      <c r="C78" s="34" t="s">
        <v>17</v>
      </c>
      <c r="L78" s="36"/>
    </row>
    <row r="79" spans="2:12" s="1" customFormat="1" ht="22.5" customHeight="1" x14ac:dyDescent="0.3">
      <c r="B79" s="36"/>
      <c r="E79" s="297" t="str">
        <f>E7</f>
        <v>Oprava oplocení sportovního hřiště u ZŠ Žižkova Turnov</v>
      </c>
      <c r="F79" s="298"/>
      <c r="G79" s="298"/>
      <c r="H79" s="298"/>
      <c r="L79" s="36"/>
    </row>
    <row r="80" spans="2:12" s="1" customFormat="1" ht="14.45" customHeight="1" x14ac:dyDescent="0.3">
      <c r="B80" s="36"/>
      <c r="C80" s="34" t="s">
        <v>98</v>
      </c>
      <c r="L80" s="36"/>
    </row>
    <row r="81" spans="2:65" s="1" customFormat="1" ht="23.25" customHeight="1" x14ac:dyDescent="0.3">
      <c r="B81" s="36"/>
      <c r="E81" s="272" t="str">
        <f>E9</f>
        <v>001 - Hřište</v>
      </c>
      <c r="F81" s="299"/>
      <c r="G81" s="299"/>
      <c r="H81" s="299"/>
      <c r="L81" s="36"/>
    </row>
    <row r="82" spans="2:65" s="1" customFormat="1" ht="6.95" customHeight="1" x14ac:dyDescent="0.3">
      <c r="B82" s="36"/>
      <c r="L82" s="36"/>
    </row>
    <row r="83" spans="2:65" s="1" customFormat="1" ht="18" customHeight="1" x14ac:dyDescent="0.3">
      <c r="B83" s="36"/>
      <c r="C83" s="34" t="s">
        <v>21</v>
      </c>
      <c r="F83" s="32" t="str">
        <f>F12</f>
        <v xml:space="preserve"> </v>
      </c>
      <c r="I83" s="34" t="s">
        <v>23</v>
      </c>
      <c r="J83" s="58" t="str">
        <f>IF(J12="","",J12)</f>
        <v>11. 3. 2019</v>
      </c>
      <c r="L83" s="36"/>
    </row>
    <row r="84" spans="2:65" s="1" customFormat="1" ht="6.95" customHeight="1" x14ac:dyDescent="0.3">
      <c r="B84" s="36"/>
      <c r="L84" s="36"/>
    </row>
    <row r="85" spans="2:65" s="1" customFormat="1" ht="15" x14ac:dyDescent="0.3">
      <c r="B85" s="36"/>
      <c r="C85" s="34" t="s">
        <v>25</v>
      </c>
      <c r="F85" s="32" t="str">
        <f>E15</f>
        <v>Město Turnov</v>
      </c>
      <c r="I85" s="34" t="s">
        <v>32</v>
      </c>
      <c r="J85" s="32" t="str">
        <f>E21</f>
        <v>ACTIV Projekce s.r.o.</v>
      </c>
      <c r="L85" s="36"/>
    </row>
    <row r="86" spans="2:65" s="1" customFormat="1" ht="14.45" customHeight="1" x14ac:dyDescent="0.3">
      <c r="B86" s="36"/>
      <c r="C86" s="34" t="s">
        <v>30</v>
      </c>
      <c r="F86" s="32" t="str">
        <f>IF(E18="","",E18)</f>
        <v xml:space="preserve"> </v>
      </c>
      <c r="L86" s="36"/>
    </row>
    <row r="87" spans="2:65" s="1" customFormat="1" ht="10.35" customHeight="1" x14ac:dyDescent="0.3">
      <c r="B87" s="36"/>
      <c r="L87" s="36"/>
    </row>
    <row r="88" spans="2:65" s="9" customFormat="1" ht="29.25" customHeight="1" x14ac:dyDescent="0.3">
      <c r="B88" s="116"/>
      <c r="C88" s="117" t="s">
        <v>119</v>
      </c>
      <c r="D88" s="118" t="s">
        <v>57</v>
      </c>
      <c r="E88" s="118" t="s">
        <v>53</v>
      </c>
      <c r="F88" s="118" t="s">
        <v>120</v>
      </c>
      <c r="G88" s="118" t="s">
        <v>121</v>
      </c>
      <c r="H88" s="118" t="s">
        <v>122</v>
      </c>
      <c r="I88" s="119" t="s">
        <v>123</v>
      </c>
      <c r="J88" s="118" t="s">
        <v>102</v>
      </c>
      <c r="K88" s="120" t="s">
        <v>124</v>
      </c>
      <c r="L88" s="116"/>
      <c r="M88" s="64" t="s">
        <v>125</v>
      </c>
      <c r="N88" s="65" t="s">
        <v>42</v>
      </c>
      <c r="O88" s="65" t="s">
        <v>126</v>
      </c>
      <c r="P88" s="65" t="s">
        <v>127</v>
      </c>
      <c r="Q88" s="65" t="s">
        <v>128</v>
      </c>
      <c r="R88" s="65" t="s">
        <v>129</v>
      </c>
      <c r="S88" s="65" t="s">
        <v>130</v>
      </c>
      <c r="T88" s="66" t="s">
        <v>131</v>
      </c>
    </row>
    <row r="89" spans="2:65" s="1" customFormat="1" ht="29.25" customHeight="1" x14ac:dyDescent="0.35">
      <c r="B89" s="36"/>
      <c r="C89" s="68" t="s">
        <v>103</v>
      </c>
      <c r="J89" s="121">
        <f>BK89</f>
        <v>0</v>
      </c>
      <c r="L89" s="36"/>
      <c r="M89" s="67"/>
      <c r="N89" s="59"/>
      <c r="O89" s="59"/>
      <c r="P89" s="122">
        <f>P90+P266+P316</f>
        <v>579.95131400000002</v>
      </c>
      <c r="Q89" s="59"/>
      <c r="R89" s="122">
        <f>R90+R266+R316</f>
        <v>17.994352280000001</v>
      </c>
      <c r="S89" s="59"/>
      <c r="T89" s="123">
        <f>T90+T266+T316</f>
        <v>3.0252016000000004</v>
      </c>
      <c r="AT89" s="23" t="s">
        <v>71</v>
      </c>
      <c r="AU89" s="23" t="s">
        <v>104</v>
      </c>
      <c r="BK89" s="124">
        <f>BK90+BK266+BK316</f>
        <v>0</v>
      </c>
    </row>
    <row r="90" spans="2:65" s="10" customFormat="1" ht="37.35" customHeight="1" x14ac:dyDescent="0.35">
      <c r="B90" s="125"/>
      <c r="D90" s="126" t="s">
        <v>71</v>
      </c>
      <c r="E90" s="127" t="s">
        <v>132</v>
      </c>
      <c r="F90" s="127" t="s">
        <v>133</v>
      </c>
      <c r="J90" s="128">
        <f>BK90</f>
        <v>0</v>
      </c>
      <c r="L90" s="125"/>
      <c r="M90" s="129"/>
      <c r="P90" s="130">
        <f>P91+P95+P105+P112+P260+P264</f>
        <v>282.187906</v>
      </c>
      <c r="R90" s="130">
        <f>R91+R95+R105+R112+R260+R264</f>
        <v>13.961294990000003</v>
      </c>
      <c r="T90" s="131">
        <f>T91+T95+T105+T112+T260+T264</f>
        <v>2.2914700000000003</v>
      </c>
      <c r="AR90" s="126" t="s">
        <v>80</v>
      </c>
      <c r="AT90" s="132" t="s">
        <v>71</v>
      </c>
      <c r="AU90" s="132" t="s">
        <v>72</v>
      </c>
      <c r="AY90" s="126" t="s">
        <v>134</v>
      </c>
      <c r="BK90" s="133">
        <f>BK91+BK95+BK105+BK112+BK260+BK264</f>
        <v>0</v>
      </c>
    </row>
    <row r="91" spans="2:65" s="10" customFormat="1" ht="19.899999999999999" customHeight="1" x14ac:dyDescent="0.3">
      <c r="B91" s="125"/>
      <c r="D91" s="126" t="s">
        <v>71</v>
      </c>
      <c r="E91" s="134" t="s">
        <v>80</v>
      </c>
      <c r="F91" s="134" t="s">
        <v>135</v>
      </c>
      <c r="J91" s="135">
        <f>BK91</f>
        <v>0</v>
      </c>
      <c r="L91" s="125"/>
      <c r="M91" s="129"/>
      <c r="P91" s="130">
        <f>SUM(P92:P94)</f>
        <v>9.9459499999999981</v>
      </c>
      <c r="R91" s="130">
        <f>SUM(R92:R94)</f>
        <v>0</v>
      </c>
      <c r="T91" s="131">
        <f>SUM(T92:T94)</f>
        <v>0</v>
      </c>
      <c r="AR91" s="126" t="s">
        <v>80</v>
      </c>
      <c r="AT91" s="132" t="s">
        <v>71</v>
      </c>
      <c r="AU91" s="132" t="s">
        <v>80</v>
      </c>
      <c r="AY91" s="126" t="s">
        <v>134</v>
      </c>
      <c r="BK91" s="133">
        <f>SUM(BK92:BK94)</f>
        <v>0</v>
      </c>
    </row>
    <row r="92" spans="2:65" s="1" customFormat="1" ht="44.25" customHeight="1" x14ac:dyDescent="0.3">
      <c r="B92" s="136"/>
      <c r="C92" s="137" t="s">
        <v>80</v>
      </c>
      <c r="D92" s="137" t="s">
        <v>136</v>
      </c>
      <c r="E92" s="138" t="s">
        <v>137</v>
      </c>
      <c r="F92" s="139" t="s">
        <v>138</v>
      </c>
      <c r="G92" s="140" t="s">
        <v>139</v>
      </c>
      <c r="H92" s="141">
        <v>2.5339999999999998</v>
      </c>
      <c r="I92" s="142"/>
      <c r="J92" s="142">
        <f>ROUND(I92*H92,2)</f>
        <v>0</v>
      </c>
      <c r="K92" s="139" t="s">
        <v>548</v>
      </c>
      <c r="L92" s="36"/>
      <c r="M92" s="143" t="s">
        <v>5</v>
      </c>
      <c r="N92" s="144" t="s">
        <v>43</v>
      </c>
      <c r="O92" s="145">
        <v>3.9249999999999998</v>
      </c>
      <c r="P92" s="145">
        <f>O92*H92</f>
        <v>9.9459499999999981</v>
      </c>
      <c r="Q92" s="145">
        <v>0</v>
      </c>
      <c r="R92" s="145">
        <f>Q92*H92</f>
        <v>0</v>
      </c>
      <c r="S92" s="145">
        <v>0</v>
      </c>
      <c r="T92" s="146">
        <f>S92*H92</f>
        <v>0</v>
      </c>
      <c r="AR92" s="23" t="s">
        <v>140</v>
      </c>
      <c r="AT92" s="23" t="s">
        <v>136</v>
      </c>
      <c r="AU92" s="23" t="s">
        <v>82</v>
      </c>
      <c r="AY92" s="23" t="s">
        <v>134</v>
      </c>
      <c r="BE92" s="147">
        <f>IF(N92="základní",J92,0)</f>
        <v>0</v>
      </c>
      <c r="BF92" s="147">
        <f>IF(N92="snížená",J92,0)</f>
        <v>0</v>
      </c>
      <c r="BG92" s="147">
        <f>IF(N92="zákl. přenesená",J92,0)</f>
        <v>0</v>
      </c>
      <c r="BH92" s="147">
        <f>IF(N92="sníž. přenesená",J92,0)</f>
        <v>0</v>
      </c>
      <c r="BI92" s="147">
        <f>IF(N92="nulová",J92,0)</f>
        <v>0</v>
      </c>
      <c r="BJ92" s="23" t="s">
        <v>80</v>
      </c>
      <c r="BK92" s="147">
        <f>ROUND(I92*H92,2)</f>
        <v>0</v>
      </c>
      <c r="BL92" s="23" t="s">
        <v>140</v>
      </c>
      <c r="BM92" s="23" t="s">
        <v>141</v>
      </c>
    </row>
    <row r="93" spans="2:65" s="11" customFormat="1" x14ac:dyDescent="0.3">
      <c r="B93" s="148"/>
      <c r="D93" s="149" t="s">
        <v>142</v>
      </c>
      <c r="E93" s="150" t="s">
        <v>88</v>
      </c>
      <c r="F93" s="151" t="s">
        <v>143</v>
      </c>
      <c r="H93" s="152"/>
      <c r="L93" s="148"/>
      <c r="M93" s="153"/>
      <c r="T93" s="154"/>
      <c r="AT93" s="150" t="s">
        <v>142</v>
      </c>
      <c r="AU93" s="150" t="s">
        <v>82</v>
      </c>
      <c r="AV93" s="11" t="s">
        <v>82</v>
      </c>
      <c r="AW93" s="11" t="s">
        <v>6</v>
      </c>
      <c r="AX93" s="11" t="s">
        <v>72</v>
      </c>
      <c r="AY93" s="150" t="s">
        <v>134</v>
      </c>
    </row>
    <row r="94" spans="2:65" s="11" customFormat="1" x14ac:dyDescent="0.3">
      <c r="B94" s="148"/>
      <c r="D94" s="149" t="s">
        <v>142</v>
      </c>
      <c r="E94" s="150" t="s">
        <v>5</v>
      </c>
      <c r="F94" s="151" t="s">
        <v>144</v>
      </c>
      <c r="H94" s="152">
        <v>2.5339999999999998</v>
      </c>
      <c r="L94" s="148"/>
      <c r="M94" s="153"/>
      <c r="T94" s="154"/>
      <c r="AT94" s="150" t="s">
        <v>142</v>
      </c>
      <c r="AU94" s="150" t="s">
        <v>82</v>
      </c>
      <c r="AV94" s="11" t="s">
        <v>82</v>
      </c>
      <c r="AW94" s="11" t="s">
        <v>36</v>
      </c>
      <c r="AX94" s="11" t="s">
        <v>80</v>
      </c>
      <c r="AY94" s="150" t="s">
        <v>134</v>
      </c>
    </row>
    <row r="95" spans="2:65" s="10" customFormat="1" ht="29.85" customHeight="1" x14ac:dyDescent="0.3">
      <c r="B95" s="125"/>
      <c r="D95" s="126" t="s">
        <v>71</v>
      </c>
      <c r="E95" s="134" t="s">
        <v>145</v>
      </c>
      <c r="F95" s="134" t="s">
        <v>146</v>
      </c>
      <c r="J95" s="135">
        <f>BK95</f>
        <v>0</v>
      </c>
      <c r="L95" s="125"/>
      <c r="M95" s="129"/>
      <c r="P95" s="130">
        <f>SUM(P96:P104)</f>
        <v>81.315881999999988</v>
      </c>
      <c r="R95" s="130">
        <f>SUM(R96:R104)</f>
        <v>10.685200290000001</v>
      </c>
      <c r="T95" s="131">
        <f>SUM(T96:T104)</f>
        <v>0</v>
      </c>
      <c r="AR95" s="126" t="s">
        <v>80</v>
      </c>
      <c r="AT95" s="132" t="s">
        <v>71</v>
      </c>
      <c r="AU95" s="132" t="s">
        <v>80</v>
      </c>
      <c r="AY95" s="126" t="s">
        <v>134</v>
      </c>
      <c r="BK95" s="133">
        <f>SUM(BK96:BK104)</f>
        <v>0</v>
      </c>
    </row>
    <row r="96" spans="2:65" s="1" customFormat="1" ht="31.5" customHeight="1" x14ac:dyDescent="0.3">
      <c r="B96" s="136"/>
      <c r="C96" s="137" t="s">
        <v>82</v>
      </c>
      <c r="D96" s="137" t="s">
        <v>136</v>
      </c>
      <c r="E96" s="138" t="s">
        <v>147</v>
      </c>
      <c r="F96" s="139" t="s">
        <v>148</v>
      </c>
      <c r="G96" s="140" t="s">
        <v>149</v>
      </c>
      <c r="H96" s="141">
        <v>0.32200000000000001</v>
      </c>
      <c r="I96" s="142"/>
      <c r="J96" s="142">
        <f>ROUND(I96*H96,2)</f>
        <v>0</v>
      </c>
      <c r="K96" s="139" t="s">
        <v>548</v>
      </c>
      <c r="L96" s="36"/>
      <c r="M96" s="143" t="s">
        <v>5</v>
      </c>
      <c r="N96" s="144" t="s">
        <v>43</v>
      </c>
      <c r="O96" s="145">
        <v>15.231</v>
      </c>
      <c r="P96" s="145">
        <f>O96*H96</f>
        <v>4.904382</v>
      </c>
      <c r="Q96" s="145">
        <v>1.0530600000000001</v>
      </c>
      <c r="R96" s="145">
        <f>Q96*H96</f>
        <v>0.33908532000000002</v>
      </c>
      <c r="S96" s="145">
        <v>0</v>
      </c>
      <c r="T96" s="146">
        <f>S96*H96</f>
        <v>0</v>
      </c>
      <c r="AR96" s="23" t="s">
        <v>140</v>
      </c>
      <c r="AT96" s="23" t="s">
        <v>136</v>
      </c>
      <c r="AU96" s="23" t="s">
        <v>82</v>
      </c>
      <c r="AY96" s="23" t="s">
        <v>134</v>
      </c>
      <c r="BE96" s="147">
        <f>IF(N96="základní",J96,0)</f>
        <v>0</v>
      </c>
      <c r="BF96" s="147">
        <f>IF(N96="snížená",J96,0)</f>
        <v>0</v>
      </c>
      <c r="BG96" s="147">
        <f>IF(N96="zákl. přenesená",J96,0)</f>
        <v>0</v>
      </c>
      <c r="BH96" s="147">
        <f>IF(N96="sníž. přenesená",J96,0)</f>
        <v>0</v>
      </c>
      <c r="BI96" s="147">
        <f>IF(N96="nulová",J96,0)</f>
        <v>0</v>
      </c>
      <c r="BJ96" s="23" t="s">
        <v>80</v>
      </c>
      <c r="BK96" s="147">
        <f>ROUND(I96*H96,2)</f>
        <v>0</v>
      </c>
      <c r="BL96" s="23" t="s">
        <v>140</v>
      </c>
      <c r="BM96" s="23" t="s">
        <v>150</v>
      </c>
    </row>
    <row r="97" spans="2:65" s="12" customFormat="1" x14ac:dyDescent="0.3">
      <c r="B97" s="155"/>
      <c r="D97" s="149" t="s">
        <v>142</v>
      </c>
      <c r="E97" s="156" t="s">
        <v>5</v>
      </c>
      <c r="F97" s="157" t="s">
        <v>151</v>
      </c>
      <c r="H97" s="158" t="s">
        <v>5</v>
      </c>
      <c r="L97" s="155"/>
      <c r="M97" s="159"/>
      <c r="T97" s="160"/>
      <c r="AT97" s="158" t="s">
        <v>142</v>
      </c>
      <c r="AU97" s="158" t="s">
        <v>82</v>
      </c>
      <c r="AV97" s="12" t="s">
        <v>80</v>
      </c>
      <c r="AW97" s="12" t="s">
        <v>36</v>
      </c>
      <c r="AX97" s="12" t="s">
        <v>72</v>
      </c>
      <c r="AY97" s="158" t="s">
        <v>134</v>
      </c>
    </row>
    <row r="98" spans="2:65" s="11" customFormat="1" x14ac:dyDescent="0.3">
      <c r="B98" s="148"/>
      <c r="D98" s="149" t="s">
        <v>142</v>
      </c>
      <c r="E98" s="150" t="s">
        <v>5</v>
      </c>
      <c r="F98" s="151" t="s">
        <v>152</v>
      </c>
      <c r="H98" s="152">
        <v>0.32200000000000001</v>
      </c>
      <c r="L98" s="148"/>
      <c r="M98" s="153"/>
      <c r="T98" s="154"/>
      <c r="AT98" s="150" t="s">
        <v>142</v>
      </c>
      <c r="AU98" s="150" t="s">
        <v>82</v>
      </c>
      <c r="AV98" s="11" t="s">
        <v>82</v>
      </c>
      <c r="AW98" s="11" t="s">
        <v>36</v>
      </c>
      <c r="AX98" s="11" t="s">
        <v>80</v>
      </c>
      <c r="AY98" s="150" t="s">
        <v>134</v>
      </c>
    </row>
    <row r="99" spans="2:65" s="1" customFormat="1" ht="44.25" customHeight="1" x14ac:dyDescent="0.3">
      <c r="B99" s="136"/>
      <c r="C99" s="137" t="s">
        <v>145</v>
      </c>
      <c r="D99" s="137" t="s">
        <v>136</v>
      </c>
      <c r="E99" s="138" t="s">
        <v>153</v>
      </c>
      <c r="F99" s="139" t="s">
        <v>154</v>
      </c>
      <c r="G99" s="140" t="s">
        <v>155</v>
      </c>
      <c r="H99" s="141">
        <v>30.617999999999999</v>
      </c>
      <c r="I99" s="142"/>
      <c r="J99" s="142">
        <f>ROUND(I99*H99,2)</f>
        <v>0</v>
      </c>
      <c r="K99" s="139" t="s">
        <v>548</v>
      </c>
      <c r="L99" s="36"/>
      <c r="M99" s="143" t="s">
        <v>5</v>
      </c>
      <c r="N99" s="144" t="s">
        <v>43</v>
      </c>
      <c r="O99" s="145">
        <v>1.6060000000000001</v>
      </c>
      <c r="P99" s="145">
        <f>O99*H99</f>
        <v>49.172508000000001</v>
      </c>
      <c r="Q99" s="145">
        <v>1.214E-2</v>
      </c>
      <c r="R99" s="145">
        <f>Q99*H99</f>
        <v>0.37170251999999998</v>
      </c>
      <c r="S99" s="145">
        <v>0</v>
      </c>
      <c r="T99" s="146">
        <f>S99*H99</f>
        <v>0</v>
      </c>
      <c r="AR99" s="23" t="s">
        <v>140</v>
      </c>
      <c r="AT99" s="23" t="s">
        <v>136</v>
      </c>
      <c r="AU99" s="23" t="s">
        <v>82</v>
      </c>
      <c r="AY99" s="23" t="s">
        <v>134</v>
      </c>
      <c r="BE99" s="147">
        <f>IF(N99="základní",J99,0)</f>
        <v>0</v>
      </c>
      <c r="BF99" s="147">
        <f>IF(N99="snížená",J99,0)</f>
        <v>0</v>
      </c>
      <c r="BG99" s="147">
        <f>IF(N99="zákl. přenesená",J99,0)</f>
        <v>0</v>
      </c>
      <c r="BH99" s="147">
        <f>IF(N99="sníž. přenesená",J99,0)</f>
        <v>0</v>
      </c>
      <c r="BI99" s="147">
        <f>IF(N99="nulová",J99,0)</f>
        <v>0</v>
      </c>
      <c r="BJ99" s="23" t="s">
        <v>80</v>
      </c>
      <c r="BK99" s="147">
        <f>ROUND(I99*H99,2)</f>
        <v>0</v>
      </c>
      <c r="BL99" s="23" t="s">
        <v>140</v>
      </c>
      <c r="BM99" s="23" t="s">
        <v>156</v>
      </c>
    </row>
    <row r="100" spans="2:65" s="11" customFormat="1" x14ac:dyDescent="0.3">
      <c r="B100" s="148"/>
      <c r="D100" s="149" t="s">
        <v>142</v>
      </c>
      <c r="E100" s="150" t="s">
        <v>5</v>
      </c>
      <c r="F100" s="151" t="s">
        <v>157</v>
      </c>
      <c r="H100" s="152">
        <v>30.617999999999999</v>
      </c>
      <c r="L100" s="148"/>
      <c r="M100" s="153"/>
      <c r="T100" s="154"/>
      <c r="AT100" s="150" t="s">
        <v>142</v>
      </c>
      <c r="AU100" s="150" t="s">
        <v>82</v>
      </c>
      <c r="AV100" s="11" t="s">
        <v>82</v>
      </c>
      <c r="AW100" s="11" t="s">
        <v>36</v>
      </c>
      <c r="AX100" s="11" t="s">
        <v>80</v>
      </c>
      <c r="AY100" s="150" t="s">
        <v>134</v>
      </c>
    </row>
    <row r="101" spans="2:65" s="1" customFormat="1" ht="44.25" customHeight="1" x14ac:dyDescent="0.3">
      <c r="B101" s="136"/>
      <c r="C101" s="137" t="s">
        <v>140</v>
      </c>
      <c r="D101" s="137" t="s">
        <v>136</v>
      </c>
      <c r="E101" s="138" t="s">
        <v>158</v>
      </c>
      <c r="F101" s="139" t="s">
        <v>159</v>
      </c>
      <c r="G101" s="140" t="s">
        <v>155</v>
      </c>
      <c r="H101" s="141">
        <v>30.617999999999999</v>
      </c>
      <c r="I101" s="142"/>
      <c r="J101" s="142">
        <f>ROUND(I101*H101,2)</f>
        <v>0</v>
      </c>
      <c r="K101" s="139" t="s">
        <v>548</v>
      </c>
      <c r="L101" s="36"/>
      <c r="M101" s="143" t="s">
        <v>5</v>
      </c>
      <c r="N101" s="144" t="s">
        <v>43</v>
      </c>
      <c r="O101" s="145">
        <v>0.49399999999999999</v>
      </c>
      <c r="P101" s="145">
        <f>O101*H101</f>
        <v>15.125292</v>
      </c>
      <c r="Q101" s="145">
        <v>0</v>
      </c>
      <c r="R101" s="145">
        <f>Q101*H101</f>
        <v>0</v>
      </c>
      <c r="S101" s="145">
        <v>0</v>
      </c>
      <c r="T101" s="146">
        <f>S101*H101</f>
        <v>0</v>
      </c>
      <c r="AR101" s="23" t="s">
        <v>140</v>
      </c>
      <c r="AT101" s="23" t="s">
        <v>136</v>
      </c>
      <c r="AU101" s="23" t="s">
        <v>82</v>
      </c>
      <c r="AY101" s="23" t="s">
        <v>134</v>
      </c>
      <c r="BE101" s="147">
        <f>IF(N101="základní",J101,0)</f>
        <v>0</v>
      </c>
      <c r="BF101" s="147">
        <f>IF(N101="snížená",J101,0)</f>
        <v>0</v>
      </c>
      <c r="BG101" s="147">
        <f>IF(N101="zákl. přenesená",J101,0)</f>
        <v>0</v>
      </c>
      <c r="BH101" s="147">
        <f>IF(N101="sníž. přenesená",J101,0)</f>
        <v>0</v>
      </c>
      <c r="BI101" s="147">
        <f>IF(N101="nulová",J101,0)</f>
        <v>0</v>
      </c>
      <c r="BJ101" s="23" t="s">
        <v>80</v>
      </c>
      <c r="BK101" s="147">
        <f>ROUND(I101*H101,2)</f>
        <v>0</v>
      </c>
      <c r="BL101" s="23" t="s">
        <v>140</v>
      </c>
      <c r="BM101" s="23" t="s">
        <v>160</v>
      </c>
    </row>
    <row r="102" spans="2:65" s="11" customFormat="1" x14ac:dyDescent="0.3">
      <c r="B102" s="148"/>
      <c r="D102" s="149" t="s">
        <v>142</v>
      </c>
      <c r="E102" s="150" t="s">
        <v>5</v>
      </c>
      <c r="F102" s="151" t="s">
        <v>157</v>
      </c>
      <c r="H102" s="152">
        <v>30.617999999999999</v>
      </c>
      <c r="L102" s="148"/>
      <c r="M102" s="153"/>
      <c r="T102" s="154"/>
      <c r="AT102" s="150" t="s">
        <v>142</v>
      </c>
      <c r="AU102" s="150" t="s">
        <v>82</v>
      </c>
      <c r="AV102" s="11" t="s">
        <v>82</v>
      </c>
      <c r="AW102" s="11" t="s">
        <v>36</v>
      </c>
      <c r="AX102" s="11" t="s">
        <v>80</v>
      </c>
      <c r="AY102" s="150" t="s">
        <v>134</v>
      </c>
    </row>
    <row r="103" spans="2:65" s="1" customFormat="1" ht="31.5" customHeight="1" x14ac:dyDescent="0.3">
      <c r="B103" s="136"/>
      <c r="C103" s="137" t="s">
        <v>161</v>
      </c>
      <c r="D103" s="137" t="s">
        <v>136</v>
      </c>
      <c r="E103" s="138" t="s">
        <v>162</v>
      </c>
      <c r="F103" s="139" t="s">
        <v>163</v>
      </c>
      <c r="G103" s="140" t="s">
        <v>139</v>
      </c>
      <c r="H103" s="141">
        <v>4.0650000000000004</v>
      </c>
      <c r="I103" s="142"/>
      <c r="J103" s="142">
        <f>ROUND(I103*H103,2)</f>
        <v>0</v>
      </c>
      <c r="K103" s="139" t="s">
        <v>548</v>
      </c>
      <c r="L103" s="36"/>
      <c r="M103" s="143" t="s">
        <v>5</v>
      </c>
      <c r="N103" s="144" t="s">
        <v>43</v>
      </c>
      <c r="O103" s="145">
        <v>2.98</v>
      </c>
      <c r="P103" s="145">
        <f>O103*H103</f>
        <v>12.113700000000001</v>
      </c>
      <c r="Q103" s="145">
        <v>2.4537300000000002</v>
      </c>
      <c r="R103" s="145">
        <f>Q103*H103</f>
        <v>9.9744124500000009</v>
      </c>
      <c r="S103" s="145">
        <v>0</v>
      </c>
      <c r="T103" s="146">
        <f>S103*H103</f>
        <v>0</v>
      </c>
      <c r="AR103" s="23" t="s">
        <v>140</v>
      </c>
      <c r="AT103" s="23" t="s">
        <v>136</v>
      </c>
      <c r="AU103" s="23" t="s">
        <v>82</v>
      </c>
      <c r="AY103" s="23" t="s">
        <v>134</v>
      </c>
      <c r="BE103" s="147">
        <f>IF(N103="základní",J103,0)</f>
        <v>0</v>
      </c>
      <c r="BF103" s="147">
        <f>IF(N103="snížená",J103,0)</f>
        <v>0</v>
      </c>
      <c r="BG103" s="147">
        <f>IF(N103="zákl. přenesená",J103,0)</f>
        <v>0</v>
      </c>
      <c r="BH103" s="147">
        <f>IF(N103="sníž. přenesená",J103,0)</f>
        <v>0</v>
      </c>
      <c r="BI103" s="147">
        <f>IF(N103="nulová",J103,0)</f>
        <v>0</v>
      </c>
      <c r="BJ103" s="23" t="s">
        <v>80</v>
      </c>
      <c r="BK103" s="147">
        <f>ROUND(I103*H103,2)</f>
        <v>0</v>
      </c>
      <c r="BL103" s="23" t="s">
        <v>140</v>
      </c>
      <c r="BM103" s="23" t="s">
        <v>164</v>
      </c>
    </row>
    <row r="104" spans="2:65" s="11" customFormat="1" x14ac:dyDescent="0.3">
      <c r="B104" s="148"/>
      <c r="D104" s="149" t="s">
        <v>142</v>
      </c>
      <c r="E104" s="150" t="s">
        <v>91</v>
      </c>
      <c r="F104" s="151" t="s">
        <v>165</v>
      </c>
      <c r="H104" s="152">
        <v>4.0650000000000004</v>
      </c>
      <c r="L104" s="148"/>
      <c r="M104" s="153"/>
      <c r="T104" s="154"/>
      <c r="AT104" s="150" t="s">
        <v>142</v>
      </c>
      <c r="AU104" s="150" t="s">
        <v>82</v>
      </c>
      <c r="AV104" s="11" t="s">
        <v>82</v>
      </c>
      <c r="AW104" s="11" t="s">
        <v>36</v>
      </c>
      <c r="AX104" s="11" t="s">
        <v>80</v>
      </c>
      <c r="AY104" s="150" t="s">
        <v>134</v>
      </c>
    </row>
    <row r="105" spans="2:65" s="10" customFormat="1" ht="29.85" customHeight="1" x14ac:dyDescent="0.3">
      <c r="B105" s="125"/>
      <c r="D105" s="126" t="s">
        <v>71</v>
      </c>
      <c r="E105" s="134" t="s">
        <v>166</v>
      </c>
      <c r="F105" s="134" t="s">
        <v>167</v>
      </c>
      <c r="J105" s="135">
        <f>BK105</f>
        <v>0</v>
      </c>
      <c r="L105" s="125"/>
      <c r="M105" s="129"/>
      <c r="P105" s="130">
        <f>SUM(P106:P111)</f>
        <v>7.0196199999999997</v>
      </c>
      <c r="R105" s="130">
        <f>SUM(R106:R111)</f>
        <v>1.4311828300000002</v>
      </c>
      <c r="T105" s="131">
        <f>SUM(T106:T111)</f>
        <v>0</v>
      </c>
      <c r="AR105" s="126" t="s">
        <v>80</v>
      </c>
      <c r="AT105" s="132" t="s">
        <v>71</v>
      </c>
      <c r="AU105" s="132" t="s">
        <v>80</v>
      </c>
      <c r="AY105" s="126" t="s">
        <v>134</v>
      </c>
      <c r="BK105" s="133">
        <f>SUM(BK106:BK111)</f>
        <v>0</v>
      </c>
    </row>
    <row r="106" spans="2:65" s="1" customFormat="1" ht="31.5" customHeight="1" x14ac:dyDescent="0.3">
      <c r="B106" s="136"/>
      <c r="C106" s="137" t="s">
        <v>166</v>
      </c>
      <c r="D106" s="137" t="s">
        <v>136</v>
      </c>
      <c r="E106" s="138" t="s">
        <v>168</v>
      </c>
      <c r="F106" s="139" t="s">
        <v>169</v>
      </c>
      <c r="G106" s="140" t="s">
        <v>155</v>
      </c>
      <c r="H106" s="141">
        <v>58.069000000000003</v>
      </c>
      <c r="I106" s="142"/>
      <c r="J106" s="142">
        <f>ROUND(I106*H106,2)</f>
        <v>0</v>
      </c>
      <c r="K106" s="139" t="s">
        <v>548</v>
      </c>
      <c r="L106" s="36"/>
      <c r="M106" s="143" t="s">
        <v>5</v>
      </c>
      <c r="N106" s="144" t="s">
        <v>43</v>
      </c>
      <c r="O106" s="145">
        <v>0.03</v>
      </c>
      <c r="P106" s="145">
        <f>O106*H106</f>
        <v>1.74207</v>
      </c>
      <c r="Q106" s="145">
        <v>2.4570000000000002E-2</v>
      </c>
      <c r="R106" s="145">
        <f>Q106*H106</f>
        <v>1.4267553300000002</v>
      </c>
      <c r="S106" s="145">
        <v>0</v>
      </c>
      <c r="T106" s="146">
        <f>S106*H106</f>
        <v>0</v>
      </c>
      <c r="AR106" s="23" t="s">
        <v>140</v>
      </c>
      <c r="AT106" s="23" t="s">
        <v>136</v>
      </c>
      <c r="AU106" s="23" t="s">
        <v>82</v>
      </c>
      <c r="AY106" s="23" t="s">
        <v>134</v>
      </c>
      <c r="BE106" s="147">
        <f>IF(N106="základní",J106,0)</f>
        <v>0</v>
      </c>
      <c r="BF106" s="147">
        <f>IF(N106="snížená",J106,0)</f>
        <v>0</v>
      </c>
      <c r="BG106" s="147">
        <f>IF(N106="zákl. přenesená",J106,0)</f>
        <v>0</v>
      </c>
      <c r="BH106" s="147">
        <f>IF(N106="sníž. přenesená",J106,0)</f>
        <v>0</v>
      </c>
      <c r="BI106" s="147">
        <f>IF(N106="nulová",J106,0)</f>
        <v>0</v>
      </c>
      <c r="BJ106" s="23" t="s">
        <v>80</v>
      </c>
      <c r="BK106" s="147">
        <f>ROUND(I106*H106,2)</f>
        <v>0</v>
      </c>
      <c r="BL106" s="23" t="s">
        <v>140</v>
      </c>
      <c r="BM106" s="23" t="s">
        <v>170</v>
      </c>
    </row>
    <row r="107" spans="2:65" s="11" customFormat="1" x14ac:dyDescent="0.3">
      <c r="B107" s="148"/>
      <c r="D107" s="149" t="s">
        <v>142</v>
      </c>
      <c r="E107" s="150" t="s">
        <v>95</v>
      </c>
      <c r="F107" s="151" t="s">
        <v>171</v>
      </c>
      <c r="H107" s="152">
        <v>58.069000000000003</v>
      </c>
      <c r="L107" s="148"/>
      <c r="M107" s="153"/>
      <c r="T107" s="154"/>
      <c r="AT107" s="150" t="s">
        <v>142</v>
      </c>
      <c r="AU107" s="150" t="s">
        <v>82</v>
      </c>
      <c r="AV107" s="11" t="s">
        <v>82</v>
      </c>
      <c r="AW107" s="11" t="s">
        <v>36</v>
      </c>
      <c r="AX107" s="11" t="s">
        <v>80</v>
      </c>
      <c r="AY107" s="150" t="s">
        <v>134</v>
      </c>
    </row>
    <row r="108" spans="2:65" s="1" customFormat="1" ht="31.5" customHeight="1" x14ac:dyDescent="0.3">
      <c r="B108" s="136"/>
      <c r="C108" s="137" t="s">
        <v>172</v>
      </c>
      <c r="D108" s="137" t="s">
        <v>136</v>
      </c>
      <c r="E108" s="138" t="s">
        <v>173</v>
      </c>
      <c r="F108" s="139" t="s">
        <v>174</v>
      </c>
      <c r="G108" s="140" t="s">
        <v>139</v>
      </c>
      <c r="H108" s="141">
        <v>4.0650000000000004</v>
      </c>
      <c r="I108" s="142"/>
      <c r="J108" s="142">
        <f>ROUND(I108*H108,2)</f>
        <v>0</v>
      </c>
      <c r="K108" s="139" t="s">
        <v>548</v>
      </c>
      <c r="L108" s="36"/>
      <c r="M108" s="143" t="s">
        <v>5</v>
      </c>
      <c r="N108" s="144" t="s">
        <v>43</v>
      </c>
      <c r="O108" s="145">
        <v>0.82</v>
      </c>
      <c r="P108" s="145">
        <f>O108*H108</f>
        <v>3.3332999999999999</v>
      </c>
      <c r="Q108" s="145">
        <v>0</v>
      </c>
      <c r="R108" s="145">
        <f>Q108*H108</f>
        <v>0</v>
      </c>
      <c r="S108" s="145">
        <v>0</v>
      </c>
      <c r="T108" s="146">
        <f>S108*H108</f>
        <v>0</v>
      </c>
      <c r="AR108" s="23" t="s">
        <v>140</v>
      </c>
      <c r="AT108" s="23" t="s">
        <v>136</v>
      </c>
      <c r="AU108" s="23" t="s">
        <v>82</v>
      </c>
      <c r="AY108" s="23" t="s">
        <v>134</v>
      </c>
      <c r="BE108" s="147">
        <f>IF(N108="základní",J108,0)</f>
        <v>0</v>
      </c>
      <c r="BF108" s="147">
        <f>IF(N108="snížená",J108,0)</f>
        <v>0</v>
      </c>
      <c r="BG108" s="147">
        <f>IF(N108="zákl. přenesená",J108,0)</f>
        <v>0</v>
      </c>
      <c r="BH108" s="147">
        <f>IF(N108="sníž. přenesená",J108,0)</f>
        <v>0</v>
      </c>
      <c r="BI108" s="147">
        <f>IF(N108="nulová",J108,0)</f>
        <v>0</v>
      </c>
      <c r="BJ108" s="23" t="s">
        <v>80</v>
      </c>
      <c r="BK108" s="147">
        <f>ROUND(I108*H108,2)</f>
        <v>0</v>
      </c>
      <c r="BL108" s="23" t="s">
        <v>140</v>
      </c>
      <c r="BM108" s="23" t="s">
        <v>175</v>
      </c>
    </row>
    <row r="109" spans="2:65" s="11" customFormat="1" x14ac:dyDescent="0.3">
      <c r="B109" s="148"/>
      <c r="D109" s="149" t="s">
        <v>142</v>
      </c>
      <c r="E109" s="150" t="s">
        <v>5</v>
      </c>
      <c r="F109" s="151" t="s">
        <v>91</v>
      </c>
      <c r="H109" s="152">
        <v>4.0650000000000004</v>
      </c>
      <c r="L109" s="148"/>
      <c r="M109" s="153"/>
      <c r="T109" s="154"/>
      <c r="AT109" s="150" t="s">
        <v>142</v>
      </c>
      <c r="AU109" s="150" t="s">
        <v>82</v>
      </c>
      <c r="AV109" s="11" t="s">
        <v>82</v>
      </c>
      <c r="AW109" s="11" t="s">
        <v>36</v>
      </c>
      <c r="AX109" s="11" t="s">
        <v>80</v>
      </c>
      <c r="AY109" s="150" t="s">
        <v>134</v>
      </c>
    </row>
    <row r="110" spans="2:65" s="1" customFormat="1" ht="31.5" customHeight="1" x14ac:dyDescent="0.3">
      <c r="B110" s="136"/>
      <c r="C110" s="137" t="s">
        <v>176</v>
      </c>
      <c r="D110" s="137" t="s">
        <v>136</v>
      </c>
      <c r="E110" s="138" t="s">
        <v>177</v>
      </c>
      <c r="F110" s="139" t="s">
        <v>178</v>
      </c>
      <c r="G110" s="140" t="s">
        <v>179</v>
      </c>
      <c r="H110" s="141">
        <v>19.25</v>
      </c>
      <c r="I110" s="142"/>
      <c r="J110" s="142">
        <f>ROUND(I110*H110,2)</f>
        <v>0</v>
      </c>
      <c r="K110" s="139" t="s">
        <v>548</v>
      </c>
      <c r="L110" s="36"/>
      <c r="M110" s="143" t="s">
        <v>5</v>
      </c>
      <c r="N110" s="144" t="s">
        <v>43</v>
      </c>
      <c r="O110" s="145">
        <v>0.10100000000000001</v>
      </c>
      <c r="P110" s="145">
        <f>O110*H110</f>
        <v>1.94425</v>
      </c>
      <c r="Q110" s="145">
        <v>2.3000000000000001E-4</v>
      </c>
      <c r="R110" s="145">
        <f>Q110*H110</f>
        <v>4.4275E-3</v>
      </c>
      <c r="S110" s="145">
        <v>0</v>
      </c>
      <c r="T110" s="146">
        <f>S110*H110</f>
        <v>0</v>
      </c>
      <c r="AR110" s="23" t="s">
        <v>140</v>
      </c>
      <c r="AT110" s="23" t="s">
        <v>136</v>
      </c>
      <c r="AU110" s="23" t="s">
        <v>82</v>
      </c>
      <c r="AY110" s="23" t="s">
        <v>134</v>
      </c>
      <c r="BE110" s="147">
        <f>IF(N110="základní",J110,0)</f>
        <v>0</v>
      </c>
      <c r="BF110" s="147">
        <f>IF(N110="snížená",J110,0)</f>
        <v>0</v>
      </c>
      <c r="BG110" s="147">
        <f>IF(N110="zákl. přenesená",J110,0)</f>
        <v>0</v>
      </c>
      <c r="BH110" s="147">
        <f>IF(N110="sníž. přenesená",J110,0)</f>
        <v>0</v>
      </c>
      <c r="BI110" s="147">
        <f>IF(N110="nulová",J110,0)</f>
        <v>0</v>
      </c>
      <c r="BJ110" s="23" t="s">
        <v>80</v>
      </c>
      <c r="BK110" s="147">
        <f>ROUND(I110*H110,2)</f>
        <v>0</v>
      </c>
      <c r="BL110" s="23" t="s">
        <v>140</v>
      </c>
      <c r="BM110" s="23" t="s">
        <v>180</v>
      </c>
    </row>
    <row r="111" spans="2:65" s="11" customFormat="1" x14ac:dyDescent="0.3">
      <c r="B111" s="148"/>
      <c r="D111" s="149" t="s">
        <v>142</v>
      </c>
      <c r="E111" s="150" t="s">
        <v>5</v>
      </c>
      <c r="F111" s="151" t="s">
        <v>181</v>
      </c>
      <c r="H111" s="152">
        <v>19.25</v>
      </c>
      <c r="L111" s="148"/>
      <c r="M111" s="153"/>
      <c r="T111" s="154"/>
      <c r="AT111" s="150" t="s">
        <v>142</v>
      </c>
      <c r="AU111" s="150" t="s">
        <v>82</v>
      </c>
      <c r="AV111" s="11" t="s">
        <v>82</v>
      </c>
      <c r="AW111" s="11" t="s">
        <v>36</v>
      </c>
      <c r="AX111" s="11" t="s">
        <v>80</v>
      </c>
      <c r="AY111" s="150" t="s">
        <v>134</v>
      </c>
    </row>
    <row r="112" spans="2:65" s="10" customFormat="1" ht="29.85" customHeight="1" x14ac:dyDescent="0.3">
      <c r="B112" s="125"/>
      <c r="D112" s="126" t="s">
        <v>71</v>
      </c>
      <c r="E112" s="134" t="s">
        <v>182</v>
      </c>
      <c r="F112" s="134" t="s">
        <v>183</v>
      </c>
      <c r="J112" s="135">
        <f>BK112</f>
        <v>0</v>
      </c>
      <c r="L112" s="125"/>
      <c r="M112" s="129"/>
      <c r="P112" s="130">
        <f>SUM(P113:P259)</f>
        <v>172.93606100000002</v>
      </c>
      <c r="R112" s="130">
        <f>SUM(R113:R259)</f>
        <v>1.84491187</v>
      </c>
      <c r="T112" s="131">
        <f>SUM(T113:T259)</f>
        <v>2.2914700000000003</v>
      </c>
      <c r="AR112" s="126" t="s">
        <v>80</v>
      </c>
      <c r="AT112" s="132" t="s">
        <v>71</v>
      </c>
      <c r="AU112" s="132" t="s">
        <v>80</v>
      </c>
      <c r="AY112" s="126" t="s">
        <v>134</v>
      </c>
      <c r="BK112" s="133">
        <f>SUM(BK113:BK259)</f>
        <v>0</v>
      </c>
    </row>
    <row r="113" spans="2:65" s="1" customFormat="1" ht="31.5" customHeight="1" x14ac:dyDescent="0.3">
      <c r="B113" s="136"/>
      <c r="C113" s="137" t="s">
        <v>182</v>
      </c>
      <c r="D113" s="137" t="s">
        <v>136</v>
      </c>
      <c r="E113" s="138" t="s">
        <v>184</v>
      </c>
      <c r="F113" s="139" t="s">
        <v>185</v>
      </c>
      <c r="G113" s="140" t="s">
        <v>155</v>
      </c>
      <c r="H113" s="141">
        <v>222.46199999999999</v>
      </c>
      <c r="I113" s="142"/>
      <c r="J113" s="142">
        <f>ROUND(I113*H113,2)</f>
        <v>0</v>
      </c>
      <c r="K113" s="139" t="s">
        <v>548</v>
      </c>
      <c r="L113" s="36"/>
      <c r="M113" s="143" t="s">
        <v>5</v>
      </c>
      <c r="N113" s="144" t="s">
        <v>43</v>
      </c>
      <c r="O113" s="145">
        <v>0.20699999999999999</v>
      </c>
      <c r="P113" s="145">
        <f>O113*H113</f>
        <v>46.049633999999998</v>
      </c>
      <c r="Q113" s="145">
        <v>0</v>
      </c>
      <c r="R113" s="145">
        <f>Q113*H113</f>
        <v>0</v>
      </c>
      <c r="S113" s="145">
        <v>0</v>
      </c>
      <c r="T113" s="146">
        <f>S113*H113</f>
        <v>0</v>
      </c>
      <c r="AR113" s="23" t="s">
        <v>186</v>
      </c>
      <c r="AT113" s="23" t="s">
        <v>136</v>
      </c>
      <c r="AU113" s="23" t="s">
        <v>82</v>
      </c>
      <c r="AY113" s="23" t="s">
        <v>134</v>
      </c>
      <c r="BE113" s="147">
        <f>IF(N113="základní",J113,0)</f>
        <v>0</v>
      </c>
      <c r="BF113" s="147">
        <f>IF(N113="snížená",J113,0)</f>
        <v>0</v>
      </c>
      <c r="BG113" s="147">
        <f>IF(N113="zákl. přenesená",J113,0)</f>
        <v>0</v>
      </c>
      <c r="BH113" s="147">
        <f>IF(N113="sníž. přenesená",J113,0)</f>
        <v>0</v>
      </c>
      <c r="BI113" s="147">
        <f>IF(N113="nulová",J113,0)</f>
        <v>0</v>
      </c>
      <c r="BJ113" s="23" t="s">
        <v>80</v>
      </c>
      <c r="BK113" s="147">
        <f>ROUND(I113*H113,2)</f>
        <v>0</v>
      </c>
      <c r="BL113" s="23" t="s">
        <v>186</v>
      </c>
      <c r="BM113" s="23" t="s">
        <v>187</v>
      </c>
    </row>
    <row r="114" spans="2:65" s="12" customFormat="1" x14ac:dyDescent="0.3">
      <c r="B114" s="155"/>
      <c r="D114" s="149" t="s">
        <v>142</v>
      </c>
      <c r="E114" s="156" t="s">
        <v>5</v>
      </c>
      <c r="F114" s="157" t="s">
        <v>188</v>
      </c>
      <c r="H114" s="158" t="s">
        <v>5</v>
      </c>
      <c r="L114" s="155"/>
      <c r="M114" s="159"/>
      <c r="T114" s="160"/>
      <c r="AT114" s="158" t="s">
        <v>142</v>
      </c>
      <c r="AU114" s="158" t="s">
        <v>82</v>
      </c>
      <c r="AV114" s="12" t="s">
        <v>80</v>
      </c>
      <c r="AW114" s="12" t="s">
        <v>36</v>
      </c>
      <c r="AX114" s="12" t="s">
        <v>72</v>
      </c>
      <c r="AY114" s="158" t="s">
        <v>134</v>
      </c>
    </row>
    <row r="115" spans="2:65" s="11" customFormat="1" x14ac:dyDescent="0.3">
      <c r="B115" s="148"/>
      <c r="D115" s="149" t="s">
        <v>142</v>
      </c>
      <c r="E115" s="150" t="s">
        <v>5</v>
      </c>
      <c r="F115" s="151" t="s">
        <v>189</v>
      </c>
      <c r="H115" s="152">
        <v>42.231999999999999</v>
      </c>
      <c r="L115" s="148"/>
      <c r="M115" s="153"/>
      <c r="T115" s="154"/>
      <c r="AT115" s="150" t="s">
        <v>142</v>
      </c>
      <c r="AU115" s="150" t="s">
        <v>82</v>
      </c>
      <c r="AV115" s="11" t="s">
        <v>82</v>
      </c>
      <c r="AW115" s="11" t="s">
        <v>36</v>
      </c>
      <c r="AX115" s="11" t="s">
        <v>72</v>
      </c>
      <c r="AY115" s="150" t="s">
        <v>134</v>
      </c>
    </row>
    <row r="116" spans="2:65" s="13" customFormat="1" x14ac:dyDescent="0.3">
      <c r="B116" s="161"/>
      <c r="D116" s="149" t="s">
        <v>142</v>
      </c>
      <c r="E116" s="162" t="s">
        <v>5</v>
      </c>
      <c r="F116" s="163" t="s">
        <v>190</v>
      </c>
      <c r="H116" s="164">
        <v>42.231999999999999</v>
      </c>
      <c r="L116" s="161"/>
      <c r="M116" s="165"/>
      <c r="T116" s="166"/>
      <c r="AT116" s="162" t="s">
        <v>142</v>
      </c>
      <c r="AU116" s="162" t="s">
        <v>82</v>
      </c>
      <c r="AV116" s="13" t="s">
        <v>145</v>
      </c>
      <c r="AW116" s="13" t="s">
        <v>36</v>
      </c>
      <c r="AX116" s="13" t="s">
        <v>72</v>
      </c>
      <c r="AY116" s="162" t="s">
        <v>134</v>
      </c>
    </row>
    <row r="117" spans="2:65" s="12" customFormat="1" x14ac:dyDescent="0.3">
      <c r="B117" s="155"/>
      <c r="D117" s="149" t="s">
        <v>142</v>
      </c>
      <c r="E117" s="156" t="s">
        <v>5</v>
      </c>
      <c r="F117" s="157" t="s">
        <v>191</v>
      </c>
      <c r="H117" s="158" t="s">
        <v>5</v>
      </c>
      <c r="L117" s="155"/>
      <c r="M117" s="159"/>
      <c r="T117" s="160"/>
      <c r="AT117" s="158" t="s">
        <v>142</v>
      </c>
      <c r="AU117" s="158" t="s">
        <v>82</v>
      </c>
      <c r="AV117" s="12" t="s">
        <v>80</v>
      </c>
      <c r="AW117" s="12" t="s">
        <v>36</v>
      </c>
      <c r="AX117" s="12" t="s">
        <v>72</v>
      </c>
      <c r="AY117" s="158" t="s">
        <v>134</v>
      </c>
    </row>
    <row r="118" spans="2:65" s="11" customFormat="1" x14ac:dyDescent="0.3">
      <c r="B118" s="148"/>
      <c r="D118" s="149" t="s">
        <v>142</v>
      </c>
      <c r="E118" s="150" t="s">
        <v>5</v>
      </c>
      <c r="F118" s="151" t="s">
        <v>192</v>
      </c>
      <c r="H118" s="152">
        <v>61.02</v>
      </c>
      <c r="L118" s="148"/>
      <c r="M118" s="153"/>
      <c r="T118" s="154"/>
      <c r="AT118" s="150" t="s">
        <v>142</v>
      </c>
      <c r="AU118" s="150" t="s">
        <v>82</v>
      </c>
      <c r="AV118" s="11" t="s">
        <v>82</v>
      </c>
      <c r="AW118" s="11" t="s">
        <v>36</v>
      </c>
      <c r="AX118" s="11" t="s">
        <v>72</v>
      </c>
      <c r="AY118" s="150" t="s">
        <v>134</v>
      </c>
    </row>
    <row r="119" spans="2:65" s="11" customFormat="1" x14ac:dyDescent="0.3">
      <c r="B119" s="148"/>
      <c r="D119" s="149" t="s">
        <v>142</v>
      </c>
      <c r="E119" s="150" t="s">
        <v>5</v>
      </c>
      <c r="F119" s="151" t="s">
        <v>193</v>
      </c>
      <c r="H119" s="152">
        <v>16.510000000000002</v>
      </c>
      <c r="L119" s="148"/>
      <c r="M119" s="153"/>
      <c r="T119" s="154"/>
      <c r="AT119" s="150" t="s">
        <v>142</v>
      </c>
      <c r="AU119" s="150" t="s">
        <v>82</v>
      </c>
      <c r="AV119" s="11" t="s">
        <v>82</v>
      </c>
      <c r="AW119" s="11" t="s">
        <v>36</v>
      </c>
      <c r="AX119" s="11" t="s">
        <v>72</v>
      </c>
      <c r="AY119" s="150" t="s">
        <v>134</v>
      </c>
    </row>
    <row r="120" spans="2:65" s="11" customFormat="1" x14ac:dyDescent="0.3">
      <c r="B120" s="148"/>
      <c r="D120" s="149" t="s">
        <v>142</v>
      </c>
      <c r="E120" s="150" t="s">
        <v>5</v>
      </c>
      <c r="F120" s="151" t="s">
        <v>194</v>
      </c>
      <c r="H120" s="152">
        <v>19.579999999999998</v>
      </c>
      <c r="L120" s="148"/>
      <c r="M120" s="153"/>
      <c r="T120" s="154"/>
      <c r="AT120" s="150" t="s">
        <v>142</v>
      </c>
      <c r="AU120" s="150" t="s">
        <v>82</v>
      </c>
      <c r="AV120" s="11" t="s">
        <v>82</v>
      </c>
      <c r="AW120" s="11" t="s">
        <v>36</v>
      </c>
      <c r="AX120" s="11" t="s">
        <v>72</v>
      </c>
      <c r="AY120" s="150" t="s">
        <v>134</v>
      </c>
    </row>
    <row r="121" spans="2:65" s="11" customFormat="1" x14ac:dyDescent="0.3">
      <c r="B121" s="148"/>
      <c r="D121" s="149" t="s">
        <v>142</v>
      </c>
      <c r="E121" s="150" t="s">
        <v>5</v>
      </c>
      <c r="F121" s="151" t="s">
        <v>195</v>
      </c>
      <c r="H121" s="152">
        <v>1.0900000000000001</v>
      </c>
      <c r="L121" s="148"/>
      <c r="M121" s="153"/>
      <c r="T121" s="154"/>
      <c r="AT121" s="150" t="s">
        <v>142</v>
      </c>
      <c r="AU121" s="150" t="s">
        <v>82</v>
      </c>
      <c r="AV121" s="11" t="s">
        <v>82</v>
      </c>
      <c r="AW121" s="11" t="s">
        <v>36</v>
      </c>
      <c r="AX121" s="11" t="s">
        <v>72</v>
      </c>
      <c r="AY121" s="150" t="s">
        <v>134</v>
      </c>
    </row>
    <row r="122" spans="2:65" s="13" customFormat="1" x14ac:dyDescent="0.3">
      <c r="B122" s="161"/>
      <c r="D122" s="149" t="s">
        <v>142</v>
      </c>
      <c r="E122" s="162" t="s">
        <v>5</v>
      </c>
      <c r="F122" s="163" t="s">
        <v>190</v>
      </c>
      <c r="H122" s="164">
        <v>98.2</v>
      </c>
      <c r="L122" s="161"/>
      <c r="M122" s="165"/>
      <c r="T122" s="166"/>
      <c r="AT122" s="162" t="s">
        <v>142</v>
      </c>
      <c r="AU122" s="162" t="s">
        <v>82</v>
      </c>
      <c r="AV122" s="13" t="s">
        <v>145</v>
      </c>
      <c r="AW122" s="13" t="s">
        <v>36</v>
      </c>
      <c r="AX122" s="13" t="s">
        <v>72</v>
      </c>
      <c r="AY122" s="162" t="s">
        <v>134</v>
      </c>
    </row>
    <row r="123" spans="2:65" s="12" customFormat="1" x14ac:dyDescent="0.3">
      <c r="B123" s="155"/>
      <c r="D123" s="149" t="s">
        <v>142</v>
      </c>
      <c r="E123" s="156" t="s">
        <v>5</v>
      </c>
      <c r="F123" s="157" t="s">
        <v>196</v>
      </c>
      <c r="H123" s="158" t="s">
        <v>5</v>
      </c>
      <c r="L123" s="155"/>
      <c r="M123" s="159"/>
      <c r="T123" s="160"/>
      <c r="AT123" s="158" t="s">
        <v>142</v>
      </c>
      <c r="AU123" s="158" t="s">
        <v>82</v>
      </c>
      <c r="AV123" s="12" t="s">
        <v>80</v>
      </c>
      <c r="AW123" s="12" t="s">
        <v>36</v>
      </c>
      <c r="AX123" s="12" t="s">
        <v>72</v>
      </c>
      <c r="AY123" s="158" t="s">
        <v>134</v>
      </c>
    </row>
    <row r="124" spans="2:65" s="11" customFormat="1" x14ac:dyDescent="0.3">
      <c r="B124" s="148"/>
      <c r="D124" s="149" t="s">
        <v>142</v>
      </c>
      <c r="E124" s="150" t="s">
        <v>5</v>
      </c>
      <c r="F124" s="151" t="s">
        <v>197</v>
      </c>
      <c r="H124" s="152">
        <v>25.4</v>
      </c>
      <c r="L124" s="148"/>
      <c r="M124" s="153"/>
      <c r="T124" s="154"/>
      <c r="AT124" s="150" t="s">
        <v>142</v>
      </c>
      <c r="AU124" s="150" t="s">
        <v>82</v>
      </c>
      <c r="AV124" s="11" t="s">
        <v>82</v>
      </c>
      <c r="AW124" s="11" t="s">
        <v>36</v>
      </c>
      <c r="AX124" s="11" t="s">
        <v>72</v>
      </c>
      <c r="AY124" s="150" t="s">
        <v>134</v>
      </c>
    </row>
    <row r="125" spans="2:65" s="11" customFormat="1" x14ac:dyDescent="0.3">
      <c r="B125" s="148"/>
      <c r="D125" s="149" t="s">
        <v>142</v>
      </c>
      <c r="E125" s="150" t="s">
        <v>5</v>
      </c>
      <c r="F125" s="151" t="s">
        <v>198</v>
      </c>
      <c r="H125" s="152">
        <v>25.67</v>
      </c>
      <c r="L125" s="148"/>
      <c r="M125" s="153"/>
      <c r="T125" s="154"/>
      <c r="AT125" s="150" t="s">
        <v>142</v>
      </c>
      <c r="AU125" s="150" t="s">
        <v>82</v>
      </c>
      <c r="AV125" s="11" t="s">
        <v>82</v>
      </c>
      <c r="AW125" s="11" t="s">
        <v>36</v>
      </c>
      <c r="AX125" s="11" t="s">
        <v>72</v>
      </c>
      <c r="AY125" s="150" t="s">
        <v>134</v>
      </c>
    </row>
    <row r="126" spans="2:65" s="11" customFormat="1" x14ac:dyDescent="0.3">
      <c r="B126" s="148"/>
      <c r="D126" s="149" t="s">
        <v>142</v>
      </c>
      <c r="E126" s="150" t="s">
        <v>5</v>
      </c>
      <c r="F126" s="151" t="s">
        <v>199</v>
      </c>
      <c r="H126" s="152">
        <v>29.84</v>
      </c>
      <c r="L126" s="148"/>
      <c r="M126" s="153"/>
      <c r="T126" s="154"/>
      <c r="AT126" s="150" t="s">
        <v>142</v>
      </c>
      <c r="AU126" s="150" t="s">
        <v>82</v>
      </c>
      <c r="AV126" s="11" t="s">
        <v>82</v>
      </c>
      <c r="AW126" s="11" t="s">
        <v>36</v>
      </c>
      <c r="AX126" s="11" t="s">
        <v>72</v>
      </c>
      <c r="AY126" s="150" t="s">
        <v>134</v>
      </c>
    </row>
    <row r="127" spans="2:65" s="11" customFormat="1" x14ac:dyDescent="0.3">
      <c r="B127" s="148"/>
      <c r="D127" s="149" t="s">
        <v>142</v>
      </c>
      <c r="E127" s="150" t="s">
        <v>5</v>
      </c>
      <c r="F127" s="151" t="s">
        <v>200</v>
      </c>
      <c r="H127" s="152">
        <v>1.1200000000000001</v>
      </c>
      <c r="L127" s="148"/>
      <c r="M127" s="153"/>
      <c r="T127" s="154"/>
      <c r="AT127" s="150" t="s">
        <v>142</v>
      </c>
      <c r="AU127" s="150" t="s">
        <v>82</v>
      </c>
      <c r="AV127" s="11" t="s">
        <v>82</v>
      </c>
      <c r="AW127" s="11" t="s">
        <v>36</v>
      </c>
      <c r="AX127" s="11" t="s">
        <v>72</v>
      </c>
      <c r="AY127" s="150" t="s">
        <v>134</v>
      </c>
    </row>
    <row r="128" spans="2:65" s="13" customFormat="1" x14ac:dyDescent="0.3">
      <c r="B128" s="161"/>
      <c r="D128" s="149" t="s">
        <v>142</v>
      </c>
      <c r="E128" s="162" t="s">
        <v>5</v>
      </c>
      <c r="F128" s="163" t="s">
        <v>190</v>
      </c>
      <c r="H128" s="164">
        <v>82.03</v>
      </c>
      <c r="L128" s="161"/>
      <c r="M128" s="165"/>
      <c r="T128" s="166"/>
      <c r="AT128" s="162" t="s">
        <v>142</v>
      </c>
      <c r="AU128" s="162" t="s">
        <v>82</v>
      </c>
      <c r="AV128" s="13" t="s">
        <v>145</v>
      </c>
      <c r="AW128" s="13" t="s">
        <v>36</v>
      </c>
      <c r="AX128" s="13" t="s">
        <v>72</v>
      </c>
      <c r="AY128" s="162" t="s">
        <v>134</v>
      </c>
    </row>
    <row r="129" spans="2:65" s="14" customFormat="1" x14ac:dyDescent="0.3">
      <c r="B129" s="167"/>
      <c r="D129" s="149" t="s">
        <v>142</v>
      </c>
      <c r="E129" s="168" t="s">
        <v>5</v>
      </c>
      <c r="F129" s="169" t="s">
        <v>201</v>
      </c>
      <c r="H129" s="170">
        <v>222.46199999999999</v>
      </c>
      <c r="L129" s="167"/>
      <c r="M129" s="171"/>
      <c r="T129" s="172"/>
      <c r="AT129" s="173" t="s">
        <v>142</v>
      </c>
      <c r="AU129" s="173" t="s">
        <v>82</v>
      </c>
      <c r="AV129" s="14" t="s">
        <v>140</v>
      </c>
      <c r="AW129" s="14" t="s">
        <v>36</v>
      </c>
      <c r="AX129" s="14" t="s">
        <v>80</v>
      </c>
      <c r="AY129" s="173" t="s">
        <v>134</v>
      </c>
    </row>
    <row r="130" spans="2:65" s="1" customFormat="1" ht="31.5" customHeight="1" x14ac:dyDescent="0.3">
      <c r="B130" s="136"/>
      <c r="C130" s="137" t="s">
        <v>202</v>
      </c>
      <c r="D130" s="137" t="s">
        <v>136</v>
      </c>
      <c r="E130" s="138" t="s">
        <v>203</v>
      </c>
      <c r="F130" s="139" t="s">
        <v>204</v>
      </c>
      <c r="G130" s="140" t="s">
        <v>155</v>
      </c>
      <c r="H130" s="141">
        <v>22.245999999999999</v>
      </c>
      <c r="I130" s="142"/>
      <c r="J130" s="142">
        <f>ROUND(I130*H130,2)</f>
        <v>0</v>
      </c>
      <c r="K130" s="139" t="s">
        <v>548</v>
      </c>
      <c r="L130" s="36"/>
      <c r="M130" s="143" t="s">
        <v>5</v>
      </c>
      <c r="N130" s="144" t="s">
        <v>43</v>
      </c>
      <c r="O130" s="145">
        <v>0.70299999999999996</v>
      </c>
      <c r="P130" s="145">
        <f>O130*H130</f>
        <v>15.638937999999998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23" t="s">
        <v>186</v>
      </c>
      <c r="AT130" s="23" t="s">
        <v>136</v>
      </c>
      <c r="AU130" s="23" t="s">
        <v>82</v>
      </c>
      <c r="AY130" s="23" t="s">
        <v>134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23" t="s">
        <v>80</v>
      </c>
      <c r="BK130" s="147">
        <f>ROUND(I130*H130,2)</f>
        <v>0</v>
      </c>
      <c r="BL130" s="23" t="s">
        <v>186</v>
      </c>
      <c r="BM130" s="23" t="s">
        <v>205</v>
      </c>
    </row>
    <row r="131" spans="2:65" s="12" customFormat="1" x14ac:dyDescent="0.3">
      <c r="B131" s="155"/>
      <c r="D131" s="149" t="s">
        <v>142</v>
      </c>
      <c r="E131" s="156" t="s">
        <v>5</v>
      </c>
      <c r="F131" s="157" t="s">
        <v>206</v>
      </c>
      <c r="H131" s="158" t="s">
        <v>5</v>
      </c>
      <c r="L131" s="155"/>
      <c r="M131" s="159"/>
      <c r="T131" s="160"/>
      <c r="AT131" s="158" t="s">
        <v>142</v>
      </c>
      <c r="AU131" s="158" t="s">
        <v>82</v>
      </c>
      <c r="AV131" s="12" t="s">
        <v>80</v>
      </c>
      <c r="AW131" s="12" t="s">
        <v>36</v>
      </c>
      <c r="AX131" s="12" t="s">
        <v>72</v>
      </c>
      <c r="AY131" s="158" t="s">
        <v>134</v>
      </c>
    </row>
    <row r="132" spans="2:65" s="11" customFormat="1" x14ac:dyDescent="0.3">
      <c r="B132" s="148"/>
      <c r="D132" s="149" t="s">
        <v>142</v>
      </c>
      <c r="E132" s="150" t="s">
        <v>5</v>
      </c>
      <c r="F132" s="151" t="s">
        <v>207</v>
      </c>
      <c r="H132" s="152">
        <v>4.2229999999999999</v>
      </c>
      <c r="L132" s="148"/>
      <c r="M132" s="153"/>
      <c r="T132" s="154"/>
      <c r="AT132" s="150" t="s">
        <v>142</v>
      </c>
      <c r="AU132" s="150" t="s">
        <v>82</v>
      </c>
      <c r="AV132" s="11" t="s">
        <v>82</v>
      </c>
      <c r="AW132" s="11" t="s">
        <v>36</v>
      </c>
      <c r="AX132" s="11" t="s">
        <v>72</v>
      </c>
      <c r="AY132" s="150" t="s">
        <v>134</v>
      </c>
    </row>
    <row r="133" spans="2:65" s="13" customFormat="1" x14ac:dyDescent="0.3">
      <c r="B133" s="161"/>
      <c r="D133" s="149" t="s">
        <v>142</v>
      </c>
      <c r="E133" s="162" t="s">
        <v>5</v>
      </c>
      <c r="F133" s="163" t="s">
        <v>190</v>
      </c>
      <c r="H133" s="164">
        <v>4.2229999999999999</v>
      </c>
      <c r="L133" s="161"/>
      <c r="M133" s="165"/>
      <c r="T133" s="166"/>
      <c r="AT133" s="162" t="s">
        <v>142</v>
      </c>
      <c r="AU133" s="162" t="s">
        <v>82</v>
      </c>
      <c r="AV133" s="13" t="s">
        <v>145</v>
      </c>
      <c r="AW133" s="13" t="s">
        <v>36</v>
      </c>
      <c r="AX133" s="13" t="s">
        <v>72</v>
      </c>
      <c r="AY133" s="162" t="s">
        <v>134</v>
      </c>
    </row>
    <row r="134" spans="2:65" s="12" customFormat="1" x14ac:dyDescent="0.3">
      <c r="B134" s="155"/>
      <c r="D134" s="149" t="s">
        <v>142</v>
      </c>
      <c r="E134" s="156" t="s">
        <v>5</v>
      </c>
      <c r="F134" s="157" t="s">
        <v>208</v>
      </c>
      <c r="H134" s="158" t="s">
        <v>5</v>
      </c>
      <c r="L134" s="155"/>
      <c r="M134" s="159"/>
      <c r="T134" s="160"/>
      <c r="AT134" s="158" t="s">
        <v>142</v>
      </c>
      <c r="AU134" s="158" t="s">
        <v>82</v>
      </c>
      <c r="AV134" s="12" t="s">
        <v>80</v>
      </c>
      <c r="AW134" s="12" t="s">
        <v>36</v>
      </c>
      <c r="AX134" s="12" t="s">
        <v>72</v>
      </c>
      <c r="AY134" s="158" t="s">
        <v>134</v>
      </c>
    </row>
    <row r="135" spans="2:65" s="11" customFormat="1" x14ac:dyDescent="0.3">
      <c r="B135" s="148"/>
      <c r="D135" s="149" t="s">
        <v>142</v>
      </c>
      <c r="E135" s="150" t="s">
        <v>5</v>
      </c>
      <c r="F135" s="151" t="s">
        <v>209</v>
      </c>
      <c r="H135" s="152">
        <v>6.1020000000000003</v>
      </c>
      <c r="L135" s="148"/>
      <c r="M135" s="153"/>
      <c r="T135" s="154"/>
      <c r="AT135" s="150" t="s">
        <v>142</v>
      </c>
      <c r="AU135" s="150" t="s">
        <v>82</v>
      </c>
      <c r="AV135" s="11" t="s">
        <v>82</v>
      </c>
      <c r="AW135" s="11" t="s">
        <v>36</v>
      </c>
      <c r="AX135" s="11" t="s">
        <v>72</v>
      </c>
      <c r="AY135" s="150" t="s">
        <v>134</v>
      </c>
    </row>
    <row r="136" spans="2:65" s="11" customFormat="1" x14ac:dyDescent="0.3">
      <c r="B136" s="148"/>
      <c r="D136" s="149" t="s">
        <v>142</v>
      </c>
      <c r="E136" s="150" t="s">
        <v>5</v>
      </c>
      <c r="F136" s="151" t="s">
        <v>210</v>
      </c>
      <c r="H136" s="152">
        <v>1.651</v>
      </c>
      <c r="L136" s="148"/>
      <c r="M136" s="153"/>
      <c r="T136" s="154"/>
      <c r="AT136" s="150" t="s">
        <v>142</v>
      </c>
      <c r="AU136" s="150" t="s">
        <v>82</v>
      </c>
      <c r="AV136" s="11" t="s">
        <v>82</v>
      </c>
      <c r="AW136" s="11" t="s">
        <v>36</v>
      </c>
      <c r="AX136" s="11" t="s">
        <v>72</v>
      </c>
      <c r="AY136" s="150" t="s">
        <v>134</v>
      </c>
    </row>
    <row r="137" spans="2:65" s="11" customFormat="1" x14ac:dyDescent="0.3">
      <c r="B137" s="148"/>
      <c r="D137" s="149" t="s">
        <v>142</v>
      </c>
      <c r="E137" s="150" t="s">
        <v>5</v>
      </c>
      <c r="F137" s="151" t="s">
        <v>211</v>
      </c>
      <c r="H137" s="152">
        <v>1.958</v>
      </c>
      <c r="L137" s="148"/>
      <c r="M137" s="153"/>
      <c r="T137" s="154"/>
      <c r="AT137" s="150" t="s">
        <v>142</v>
      </c>
      <c r="AU137" s="150" t="s">
        <v>82</v>
      </c>
      <c r="AV137" s="11" t="s">
        <v>82</v>
      </c>
      <c r="AW137" s="11" t="s">
        <v>36</v>
      </c>
      <c r="AX137" s="11" t="s">
        <v>72</v>
      </c>
      <c r="AY137" s="150" t="s">
        <v>134</v>
      </c>
    </row>
    <row r="138" spans="2:65" s="11" customFormat="1" x14ac:dyDescent="0.3">
      <c r="B138" s="148"/>
      <c r="D138" s="149" t="s">
        <v>142</v>
      </c>
      <c r="E138" s="150" t="s">
        <v>5</v>
      </c>
      <c r="F138" s="151" t="s">
        <v>212</v>
      </c>
      <c r="H138" s="152">
        <v>0.109</v>
      </c>
      <c r="L138" s="148"/>
      <c r="M138" s="153"/>
      <c r="T138" s="154"/>
      <c r="AT138" s="150" t="s">
        <v>142</v>
      </c>
      <c r="AU138" s="150" t="s">
        <v>82</v>
      </c>
      <c r="AV138" s="11" t="s">
        <v>82</v>
      </c>
      <c r="AW138" s="11" t="s">
        <v>36</v>
      </c>
      <c r="AX138" s="11" t="s">
        <v>72</v>
      </c>
      <c r="AY138" s="150" t="s">
        <v>134</v>
      </c>
    </row>
    <row r="139" spans="2:65" s="13" customFormat="1" x14ac:dyDescent="0.3">
      <c r="B139" s="161"/>
      <c r="D139" s="149" t="s">
        <v>142</v>
      </c>
      <c r="E139" s="162" t="s">
        <v>5</v>
      </c>
      <c r="F139" s="163" t="s">
        <v>190</v>
      </c>
      <c r="H139" s="164">
        <v>9.82</v>
      </c>
      <c r="L139" s="161"/>
      <c r="M139" s="165"/>
      <c r="T139" s="166"/>
      <c r="AT139" s="162" t="s">
        <v>142</v>
      </c>
      <c r="AU139" s="162" t="s">
        <v>82</v>
      </c>
      <c r="AV139" s="13" t="s">
        <v>145</v>
      </c>
      <c r="AW139" s="13" t="s">
        <v>36</v>
      </c>
      <c r="AX139" s="13" t="s">
        <v>72</v>
      </c>
      <c r="AY139" s="162" t="s">
        <v>134</v>
      </c>
    </row>
    <row r="140" spans="2:65" s="12" customFormat="1" x14ac:dyDescent="0.3">
      <c r="B140" s="155"/>
      <c r="D140" s="149" t="s">
        <v>142</v>
      </c>
      <c r="E140" s="156" t="s">
        <v>5</v>
      </c>
      <c r="F140" s="157" t="s">
        <v>213</v>
      </c>
      <c r="H140" s="158" t="s">
        <v>5</v>
      </c>
      <c r="L140" s="155"/>
      <c r="M140" s="159"/>
      <c r="T140" s="160"/>
      <c r="AT140" s="158" t="s">
        <v>142</v>
      </c>
      <c r="AU140" s="158" t="s">
        <v>82</v>
      </c>
      <c r="AV140" s="12" t="s">
        <v>80</v>
      </c>
      <c r="AW140" s="12" t="s">
        <v>36</v>
      </c>
      <c r="AX140" s="12" t="s">
        <v>72</v>
      </c>
      <c r="AY140" s="158" t="s">
        <v>134</v>
      </c>
    </row>
    <row r="141" spans="2:65" s="11" customFormat="1" x14ac:dyDescent="0.3">
      <c r="B141" s="148"/>
      <c r="D141" s="149" t="s">
        <v>142</v>
      </c>
      <c r="E141" s="150" t="s">
        <v>5</v>
      </c>
      <c r="F141" s="151" t="s">
        <v>214</v>
      </c>
      <c r="H141" s="152">
        <v>2.54</v>
      </c>
      <c r="L141" s="148"/>
      <c r="M141" s="153"/>
      <c r="T141" s="154"/>
      <c r="AT141" s="150" t="s">
        <v>142</v>
      </c>
      <c r="AU141" s="150" t="s">
        <v>82</v>
      </c>
      <c r="AV141" s="11" t="s">
        <v>82</v>
      </c>
      <c r="AW141" s="11" t="s">
        <v>36</v>
      </c>
      <c r="AX141" s="11" t="s">
        <v>72</v>
      </c>
      <c r="AY141" s="150" t="s">
        <v>134</v>
      </c>
    </row>
    <row r="142" spans="2:65" s="11" customFormat="1" x14ac:dyDescent="0.3">
      <c r="B142" s="148"/>
      <c r="D142" s="149" t="s">
        <v>142</v>
      </c>
      <c r="E142" s="150" t="s">
        <v>5</v>
      </c>
      <c r="F142" s="151" t="s">
        <v>215</v>
      </c>
      <c r="H142" s="152">
        <v>2.5670000000000002</v>
      </c>
      <c r="L142" s="148"/>
      <c r="M142" s="153"/>
      <c r="T142" s="154"/>
      <c r="AT142" s="150" t="s">
        <v>142</v>
      </c>
      <c r="AU142" s="150" t="s">
        <v>82</v>
      </c>
      <c r="AV142" s="11" t="s">
        <v>82</v>
      </c>
      <c r="AW142" s="11" t="s">
        <v>36</v>
      </c>
      <c r="AX142" s="11" t="s">
        <v>72</v>
      </c>
      <c r="AY142" s="150" t="s">
        <v>134</v>
      </c>
    </row>
    <row r="143" spans="2:65" s="11" customFormat="1" x14ac:dyDescent="0.3">
      <c r="B143" s="148"/>
      <c r="D143" s="149" t="s">
        <v>142</v>
      </c>
      <c r="E143" s="150" t="s">
        <v>5</v>
      </c>
      <c r="F143" s="151" t="s">
        <v>216</v>
      </c>
      <c r="H143" s="152">
        <v>2.984</v>
      </c>
      <c r="L143" s="148"/>
      <c r="M143" s="153"/>
      <c r="T143" s="154"/>
      <c r="AT143" s="150" t="s">
        <v>142</v>
      </c>
      <c r="AU143" s="150" t="s">
        <v>82</v>
      </c>
      <c r="AV143" s="11" t="s">
        <v>82</v>
      </c>
      <c r="AW143" s="11" t="s">
        <v>36</v>
      </c>
      <c r="AX143" s="11" t="s">
        <v>72</v>
      </c>
      <c r="AY143" s="150" t="s">
        <v>134</v>
      </c>
    </row>
    <row r="144" spans="2:65" s="11" customFormat="1" x14ac:dyDescent="0.3">
      <c r="B144" s="148"/>
      <c r="D144" s="149" t="s">
        <v>142</v>
      </c>
      <c r="E144" s="150" t="s">
        <v>5</v>
      </c>
      <c r="F144" s="151" t="s">
        <v>217</v>
      </c>
      <c r="H144" s="152">
        <v>0.112</v>
      </c>
      <c r="L144" s="148"/>
      <c r="M144" s="153"/>
      <c r="T144" s="154"/>
      <c r="AT144" s="150" t="s">
        <v>142</v>
      </c>
      <c r="AU144" s="150" t="s">
        <v>82</v>
      </c>
      <c r="AV144" s="11" t="s">
        <v>82</v>
      </c>
      <c r="AW144" s="11" t="s">
        <v>36</v>
      </c>
      <c r="AX144" s="11" t="s">
        <v>72</v>
      </c>
      <c r="AY144" s="150" t="s">
        <v>134</v>
      </c>
    </row>
    <row r="145" spans="2:65" s="13" customFormat="1" x14ac:dyDescent="0.3">
      <c r="B145" s="161"/>
      <c r="D145" s="149" t="s">
        <v>142</v>
      </c>
      <c r="E145" s="162" t="s">
        <v>5</v>
      </c>
      <c r="F145" s="163" t="s">
        <v>190</v>
      </c>
      <c r="H145" s="164">
        <v>8.2029999999999994</v>
      </c>
      <c r="L145" s="161"/>
      <c r="M145" s="165"/>
      <c r="T145" s="166"/>
      <c r="AT145" s="162" t="s">
        <v>142</v>
      </c>
      <c r="AU145" s="162" t="s">
        <v>82</v>
      </c>
      <c r="AV145" s="13" t="s">
        <v>145</v>
      </c>
      <c r="AW145" s="13" t="s">
        <v>36</v>
      </c>
      <c r="AX145" s="13" t="s">
        <v>72</v>
      </c>
      <c r="AY145" s="162" t="s">
        <v>134</v>
      </c>
    </row>
    <row r="146" spans="2:65" s="14" customFormat="1" x14ac:dyDescent="0.3">
      <c r="B146" s="167"/>
      <c r="D146" s="149" t="s">
        <v>142</v>
      </c>
      <c r="E146" s="168" t="s">
        <v>5</v>
      </c>
      <c r="F146" s="169" t="s">
        <v>201</v>
      </c>
      <c r="H146" s="170">
        <v>22.245999999999999</v>
      </c>
      <c r="L146" s="167"/>
      <c r="M146" s="171"/>
      <c r="T146" s="172"/>
      <c r="AT146" s="173" t="s">
        <v>142</v>
      </c>
      <c r="AU146" s="173" t="s">
        <v>82</v>
      </c>
      <c r="AV146" s="14" t="s">
        <v>140</v>
      </c>
      <c r="AW146" s="14" t="s">
        <v>36</v>
      </c>
      <c r="AX146" s="14" t="s">
        <v>80</v>
      </c>
      <c r="AY146" s="173" t="s">
        <v>134</v>
      </c>
    </row>
    <row r="147" spans="2:65" s="1" customFormat="1" ht="31.5" customHeight="1" x14ac:dyDescent="0.3">
      <c r="B147" s="136"/>
      <c r="C147" s="137" t="s">
        <v>218</v>
      </c>
      <c r="D147" s="137" t="s">
        <v>136</v>
      </c>
      <c r="E147" s="138" t="s">
        <v>219</v>
      </c>
      <c r="F147" s="139" t="s">
        <v>220</v>
      </c>
      <c r="G147" s="140" t="s">
        <v>155</v>
      </c>
      <c r="H147" s="141">
        <v>57.06</v>
      </c>
      <c r="I147" s="142"/>
      <c r="J147" s="142">
        <f>ROUND(I147*H147,2)</f>
        <v>0</v>
      </c>
      <c r="K147" s="139" t="s">
        <v>548</v>
      </c>
      <c r="L147" s="36"/>
      <c r="M147" s="143" t="s">
        <v>5</v>
      </c>
      <c r="N147" s="144" t="s">
        <v>43</v>
      </c>
      <c r="O147" s="145">
        <v>0.105</v>
      </c>
      <c r="P147" s="145">
        <f>O147*H147</f>
        <v>5.9912999999999998</v>
      </c>
      <c r="Q147" s="145">
        <v>1.2999999999999999E-4</v>
      </c>
      <c r="R147" s="145">
        <f>Q147*H147</f>
        <v>7.4177999999999996E-3</v>
      </c>
      <c r="S147" s="145">
        <v>0</v>
      </c>
      <c r="T147" s="146">
        <f>S147*H147</f>
        <v>0</v>
      </c>
      <c r="AR147" s="23" t="s">
        <v>186</v>
      </c>
      <c r="AT147" s="23" t="s">
        <v>136</v>
      </c>
      <c r="AU147" s="23" t="s">
        <v>82</v>
      </c>
      <c r="AY147" s="23" t="s">
        <v>134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23" t="s">
        <v>80</v>
      </c>
      <c r="BK147" s="147">
        <f>ROUND(I147*H147,2)</f>
        <v>0</v>
      </c>
      <c r="BL147" s="23" t="s">
        <v>186</v>
      </c>
      <c r="BM147" s="23" t="s">
        <v>221</v>
      </c>
    </row>
    <row r="148" spans="2:65" s="12" customFormat="1" x14ac:dyDescent="0.3">
      <c r="B148" s="155"/>
      <c r="D148" s="149" t="s">
        <v>142</v>
      </c>
      <c r="E148" s="156" t="s">
        <v>5</v>
      </c>
      <c r="F148" s="157" t="s">
        <v>222</v>
      </c>
      <c r="H148" s="158" t="s">
        <v>5</v>
      </c>
      <c r="L148" s="155"/>
      <c r="M148" s="159"/>
      <c r="T148" s="160"/>
      <c r="AT148" s="158" t="s">
        <v>142</v>
      </c>
      <c r="AU148" s="158" t="s">
        <v>82</v>
      </c>
      <c r="AV148" s="12" t="s">
        <v>80</v>
      </c>
      <c r="AW148" s="12" t="s">
        <v>36</v>
      </c>
      <c r="AX148" s="12" t="s">
        <v>72</v>
      </c>
      <c r="AY148" s="158" t="s">
        <v>134</v>
      </c>
    </row>
    <row r="149" spans="2:65" s="11" customFormat="1" x14ac:dyDescent="0.3">
      <c r="B149" s="148"/>
      <c r="D149" s="149" t="s">
        <v>142</v>
      </c>
      <c r="E149" s="150" t="s">
        <v>5</v>
      </c>
      <c r="F149" s="151" t="s">
        <v>223</v>
      </c>
      <c r="H149" s="152">
        <v>44.76</v>
      </c>
      <c r="L149" s="148"/>
      <c r="M149" s="153"/>
      <c r="T149" s="154"/>
      <c r="AT149" s="150" t="s">
        <v>142</v>
      </c>
      <c r="AU149" s="150" t="s">
        <v>82</v>
      </c>
      <c r="AV149" s="11" t="s">
        <v>82</v>
      </c>
      <c r="AW149" s="11" t="s">
        <v>36</v>
      </c>
      <c r="AX149" s="11" t="s">
        <v>72</v>
      </c>
      <c r="AY149" s="150" t="s">
        <v>134</v>
      </c>
    </row>
    <row r="150" spans="2:65" s="13" customFormat="1" x14ac:dyDescent="0.3">
      <c r="B150" s="161"/>
      <c r="D150" s="149" t="s">
        <v>142</v>
      </c>
      <c r="E150" s="162" t="s">
        <v>5</v>
      </c>
      <c r="F150" s="163" t="s">
        <v>190</v>
      </c>
      <c r="H150" s="164">
        <v>44.76</v>
      </c>
      <c r="L150" s="161"/>
      <c r="M150" s="165"/>
      <c r="T150" s="166"/>
      <c r="AT150" s="162" t="s">
        <v>142</v>
      </c>
      <c r="AU150" s="162" t="s">
        <v>82</v>
      </c>
      <c r="AV150" s="13" t="s">
        <v>145</v>
      </c>
      <c r="AW150" s="13" t="s">
        <v>36</v>
      </c>
      <c r="AX150" s="13" t="s">
        <v>72</v>
      </c>
      <c r="AY150" s="162" t="s">
        <v>134</v>
      </c>
    </row>
    <row r="151" spans="2:65" s="12" customFormat="1" x14ac:dyDescent="0.3">
      <c r="B151" s="155"/>
      <c r="D151" s="149" t="s">
        <v>142</v>
      </c>
      <c r="E151" s="156" t="s">
        <v>5</v>
      </c>
      <c r="F151" s="157" t="s">
        <v>224</v>
      </c>
      <c r="H151" s="158" t="s">
        <v>5</v>
      </c>
      <c r="L151" s="155"/>
      <c r="M151" s="159"/>
      <c r="T151" s="160"/>
      <c r="AT151" s="158" t="s">
        <v>142</v>
      </c>
      <c r="AU151" s="158" t="s">
        <v>82</v>
      </c>
      <c r="AV151" s="12" t="s">
        <v>80</v>
      </c>
      <c r="AW151" s="12" t="s">
        <v>36</v>
      </c>
      <c r="AX151" s="12" t="s">
        <v>72</v>
      </c>
      <c r="AY151" s="158" t="s">
        <v>134</v>
      </c>
    </row>
    <row r="152" spans="2:65" s="11" customFormat="1" x14ac:dyDescent="0.3">
      <c r="B152" s="148"/>
      <c r="D152" s="149" t="s">
        <v>142</v>
      </c>
      <c r="E152" s="150" t="s">
        <v>5</v>
      </c>
      <c r="F152" s="151" t="s">
        <v>225</v>
      </c>
      <c r="H152" s="152">
        <v>4.92</v>
      </c>
      <c r="L152" s="148"/>
      <c r="M152" s="153"/>
      <c r="T152" s="154"/>
      <c r="AT152" s="150" t="s">
        <v>142</v>
      </c>
      <c r="AU152" s="150" t="s">
        <v>82</v>
      </c>
      <c r="AV152" s="11" t="s">
        <v>82</v>
      </c>
      <c r="AW152" s="11" t="s">
        <v>36</v>
      </c>
      <c r="AX152" s="11" t="s">
        <v>72</v>
      </c>
      <c r="AY152" s="150" t="s">
        <v>134</v>
      </c>
    </row>
    <row r="153" spans="2:65" s="11" customFormat="1" x14ac:dyDescent="0.3">
      <c r="B153" s="148"/>
      <c r="D153" s="149" t="s">
        <v>142</v>
      </c>
      <c r="E153" s="150" t="s">
        <v>5</v>
      </c>
      <c r="F153" s="151" t="s">
        <v>226</v>
      </c>
      <c r="H153" s="152">
        <v>7.38</v>
      </c>
      <c r="L153" s="148"/>
      <c r="M153" s="153"/>
      <c r="T153" s="154"/>
      <c r="AT153" s="150" t="s">
        <v>142</v>
      </c>
      <c r="AU153" s="150" t="s">
        <v>82</v>
      </c>
      <c r="AV153" s="11" t="s">
        <v>82</v>
      </c>
      <c r="AW153" s="11" t="s">
        <v>36</v>
      </c>
      <c r="AX153" s="11" t="s">
        <v>72</v>
      </c>
      <c r="AY153" s="150" t="s">
        <v>134</v>
      </c>
    </row>
    <row r="154" spans="2:65" s="13" customFormat="1" x14ac:dyDescent="0.3">
      <c r="B154" s="161"/>
      <c r="D154" s="149" t="s">
        <v>142</v>
      </c>
      <c r="E154" s="162" t="s">
        <v>5</v>
      </c>
      <c r="F154" s="163" t="s">
        <v>190</v>
      </c>
      <c r="H154" s="164">
        <v>12.3</v>
      </c>
      <c r="L154" s="161"/>
      <c r="M154" s="165"/>
      <c r="T154" s="166"/>
      <c r="AT154" s="162" t="s">
        <v>142</v>
      </c>
      <c r="AU154" s="162" t="s">
        <v>82</v>
      </c>
      <c r="AV154" s="13" t="s">
        <v>145</v>
      </c>
      <c r="AW154" s="13" t="s">
        <v>36</v>
      </c>
      <c r="AX154" s="13" t="s">
        <v>72</v>
      </c>
      <c r="AY154" s="162" t="s">
        <v>134</v>
      </c>
    </row>
    <row r="155" spans="2:65" s="14" customFormat="1" x14ac:dyDescent="0.3">
      <c r="B155" s="167"/>
      <c r="D155" s="149" t="s">
        <v>142</v>
      </c>
      <c r="E155" s="168" t="s">
        <v>5</v>
      </c>
      <c r="F155" s="169" t="s">
        <v>201</v>
      </c>
      <c r="H155" s="170">
        <v>57.06</v>
      </c>
      <c r="L155" s="167"/>
      <c r="M155" s="171"/>
      <c r="T155" s="172"/>
      <c r="AT155" s="173" t="s">
        <v>142</v>
      </c>
      <c r="AU155" s="173" t="s">
        <v>82</v>
      </c>
      <c r="AV155" s="14" t="s">
        <v>140</v>
      </c>
      <c r="AW155" s="14" t="s">
        <v>36</v>
      </c>
      <c r="AX155" s="14" t="s">
        <v>80</v>
      </c>
      <c r="AY155" s="173" t="s">
        <v>134</v>
      </c>
    </row>
    <row r="156" spans="2:65" s="1" customFormat="1" ht="22.5" customHeight="1" x14ac:dyDescent="0.3">
      <c r="B156" s="136"/>
      <c r="C156" s="137" t="s">
        <v>227</v>
      </c>
      <c r="D156" s="137" t="s">
        <v>136</v>
      </c>
      <c r="E156" s="138" t="s">
        <v>228</v>
      </c>
      <c r="F156" s="139" t="s">
        <v>229</v>
      </c>
      <c r="G156" s="140" t="s">
        <v>155</v>
      </c>
      <c r="H156" s="141">
        <v>11.125</v>
      </c>
      <c r="I156" s="142"/>
      <c r="J156" s="142">
        <f>ROUND(I156*H156,2)</f>
        <v>0</v>
      </c>
      <c r="K156" s="139" t="s">
        <v>548</v>
      </c>
      <c r="L156" s="36"/>
      <c r="M156" s="143" t="s">
        <v>5</v>
      </c>
      <c r="N156" s="144" t="s">
        <v>43</v>
      </c>
      <c r="O156" s="145">
        <v>0.71499999999999997</v>
      </c>
      <c r="P156" s="145">
        <f>O156*H156</f>
        <v>7.9543749999999998</v>
      </c>
      <c r="Q156" s="145">
        <v>0</v>
      </c>
      <c r="R156" s="145">
        <f>Q156*H156</f>
        <v>0</v>
      </c>
      <c r="S156" s="145">
        <v>6.6000000000000003E-2</v>
      </c>
      <c r="T156" s="146">
        <f>S156*H156</f>
        <v>0.73425000000000007</v>
      </c>
      <c r="AR156" s="23" t="s">
        <v>186</v>
      </c>
      <c r="AT156" s="23" t="s">
        <v>136</v>
      </c>
      <c r="AU156" s="23" t="s">
        <v>82</v>
      </c>
      <c r="AY156" s="23" t="s">
        <v>134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23" t="s">
        <v>80</v>
      </c>
      <c r="BK156" s="147">
        <f>ROUND(I156*H156,2)</f>
        <v>0</v>
      </c>
      <c r="BL156" s="23" t="s">
        <v>186</v>
      </c>
      <c r="BM156" s="23" t="s">
        <v>230</v>
      </c>
    </row>
    <row r="157" spans="2:65" s="12" customFormat="1" x14ac:dyDescent="0.3">
      <c r="B157" s="155"/>
      <c r="D157" s="149" t="s">
        <v>142</v>
      </c>
      <c r="E157" s="156" t="s">
        <v>5</v>
      </c>
      <c r="F157" s="157" t="s">
        <v>231</v>
      </c>
      <c r="H157" s="158" t="s">
        <v>5</v>
      </c>
      <c r="L157" s="155"/>
      <c r="M157" s="159"/>
      <c r="T157" s="160"/>
      <c r="AT157" s="158" t="s">
        <v>142</v>
      </c>
      <c r="AU157" s="158" t="s">
        <v>82</v>
      </c>
      <c r="AV157" s="12" t="s">
        <v>80</v>
      </c>
      <c r="AW157" s="12" t="s">
        <v>36</v>
      </c>
      <c r="AX157" s="12" t="s">
        <v>72</v>
      </c>
      <c r="AY157" s="158" t="s">
        <v>134</v>
      </c>
    </row>
    <row r="158" spans="2:65" s="11" customFormat="1" x14ac:dyDescent="0.3">
      <c r="B158" s="148"/>
      <c r="D158" s="149" t="s">
        <v>142</v>
      </c>
      <c r="E158" s="150" t="s">
        <v>5</v>
      </c>
      <c r="F158" s="151" t="s">
        <v>232</v>
      </c>
      <c r="H158" s="152">
        <v>2.1120000000000001</v>
      </c>
      <c r="L158" s="148"/>
      <c r="M158" s="153"/>
      <c r="T158" s="154"/>
      <c r="AT158" s="150" t="s">
        <v>142</v>
      </c>
      <c r="AU158" s="150" t="s">
        <v>82</v>
      </c>
      <c r="AV158" s="11" t="s">
        <v>82</v>
      </c>
      <c r="AW158" s="11" t="s">
        <v>36</v>
      </c>
      <c r="AX158" s="11" t="s">
        <v>72</v>
      </c>
      <c r="AY158" s="150" t="s">
        <v>134</v>
      </c>
    </row>
    <row r="159" spans="2:65" s="13" customFormat="1" x14ac:dyDescent="0.3">
      <c r="B159" s="161"/>
      <c r="D159" s="149" t="s">
        <v>142</v>
      </c>
      <c r="E159" s="162" t="s">
        <v>5</v>
      </c>
      <c r="F159" s="163" t="s">
        <v>190</v>
      </c>
      <c r="H159" s="164">
        <v>2.1120000000000001</v>
      </c>
      <c r="L159" s="161"/>
      <c r="M159" s="165"/>
      <c r="T159" s="166"/>
      <c r="AT159" s="162" t="s">
        <v>142</v>
      </c>
      <c r="AU159" s="162" t="s">
        <v>82</v>
      </c>
      <c r="AV159" s="13" t="s">
        <v>145</v>
      </c>
      <c r="AW159" s="13" t="s">
        <v>36</v>
      </c>
      <c r="AX159" s="13" t="s">
        <v>72</v>
      </c>
      <c r="AY159" s="162" t="s">
        <v>134</v>
      </c>
    </row>
    <row r="160" spans="2:65" s="12" customFormat="1" x14ac:dyDescent="0.3">
      <c r="B160" s="155"/>
      <c r="D160" s="149" t="s">
        <v>142</v>
      </c>
      <c r="E160" s="156" t="s">
        <v>5</v>
      </c>
      <c r="F160" s="157" t="s">
        <v>233</v>
      </c>
      <c r="H160" s="158" t="s">
        <v>5</v>
      </c>
      <c r="L160" s="155"/>
      <c r="M160" s="159"/>
      <c r="T160" s="160"/>
      <c r="AT160" s="158" t="s">
        <v>142</v>
      </c>
      <c r="AU160" s="158" t="s">
        <v>82</v>
      </c>
      <c r="AV160" s="12" t="s">
        <v>80</v>
      </c>
      <c r="AW160" s="12" t="s">
        <v>36</v>
      </c>
      <c r="AX160" s="12" t="s">
        <v>72</v>
      </c>
      <c r="AY160" s="158" t="s">
        <v>134</v>
      </c>
    </row>
    <row r="161" spans="2:65" s="11" customFormat="1" x14ac:dyDescent="0.3">
      <c r="B161" s="148"/>
      <c r="D161" s="149" t="s">
        <v>142</v>
      </c>
      <c r="E161" s="150" t="s">
        <v>5</v>
      </c>
      <c r="F161" s="151" t="s">
        <v>234</v>
      </c>
      <c r="H161" s="152">
        <v>3.0510000000000002</v>
      </c>
      <c r="L161" s="148"/>
      <c r="M161" s="153"/>
      <c r="T161" s="154"/>
      <c r="AT161" s="150" t="s">
        <v>142</v>
      </c>
      <c r="AU161" s="150" t="s">
        <v>82</v>
      </c>
      <c r="AV161" s="11" t="s">
        <v>82</v>
      </c>
      <c r="AW161" s="11" t="s">
        <v>36</v>
      </c>
      <c r="AX161" s="11" t="s">
        <v>72</v>
      </c>
      <c r="AY161" s="150" t="s">
        <v>134</v>
      </c>
    </row>
    <row r="162" spans="2:65" s="11" customFormat="1" x14ac:dyDescent="0.3">
      <c r="B162" s="148"/>
      <c r="D162" s="149" t="s">
        <v>142</v>
      </c>
      <c r="E162" s="150" t="s">
        <v>5</v>
      </c>
      <c r="F162" s="151" t="s">
        <v>235</v>
      </c>
      <c r="H162" s="152">
        <v>0.82599999999999996</v>
      </c>
      <c r="L162" s="148"/>
      <c r="M162" s="153"/>
      <c r="T162" s="154"/>
      <c r="AT162" s="150" t="s">
        <v>142</v>
      </c>
      <c r="AU162" s="150" t="s">
        <v>82</v>
      </c>
      <c r="AV162" s="11" t="s">
        <v>82</v>
      </c>
      <c r="AW162" s="11" t="s">
        <v>36</v>
      </c>
      <c r="AX162" s="11" t="s">
        <v>72</v>
      </c>
      <c r="AY162" s="150" t="s">
        <v>134</v>
      </c>
    </row>
    <row r="163" spans="2:65" s="11" customFormat="1" x14ac:dyDescent="0.3">
      <c r="B163" s="148"/>
      <c r="D163" s="149" t="s">
        <v>142</v>
      </c>
      <c r="E163" s="150" t="s">
        <v>5</v>
      </c>
      <c r="F163" s="151" t="s">
        <v>236</v>
      </c>
      <c r="H163" s="152">
        <v>0.97899999999999998</v>
      </c>
      <c r="L163" s="148"/>
      <c r="M163" s="153"/>
      <c r="T163" s="154"/>
      <c r="AT163" s="150" t="s">
        <v>142</v>
      </c>
      <c r="AU163" s="150" t="s">
        <v>82</v>
      </c>
      <c r="AV163" s="11" t="s">
        <v>82</v>
      </c>
      <c r="AW163" s="11" t="s">
        <v>36</v>
      </c>
      <c r="AX163" s="11" t="s">
        <v>72</v>
      </c>
      <c r="AY163" s="150" t="s">
        <v>134</v>
      </c>
    </row>
    <row r="164" spans="2:65" s="11" customFormat="1" x14ac:dyDescent="0.3">
      <c r="B164" s="148"/>
      <c r="D164" s="149" t="s">
        <v>142</v>
      </c>
      <c r="E164" s="150" t="s">
        <v>5</v>
      </c>
      <c r="F164" s="151" t="s">
        <v>237</v>
      </c>
      <c r="H164" s="152">
        <v>5.5E-2</v>
      </c>
      <c r="L164" s="148"/>
      <c r="M164" s="153"/>
      <c r="T164" s="154"/>
      <c r="AT164" s="150" t="s">
        <v>142</v>
      </c>
      <c r="AU164" s="150" t="s">
        <v>82</v>
      </c>
      <c r="AV164" s="11" t="s">
        <v>82</v>
      </c>
      <c r="AW164" s="11" t="s">
        <v>36</v>
      </c>
      <c r="AX164" s="11" t="s">
        <v>72</v>
      </c>
      <c r="AY164" s="150" t="s">
        <v>134</v>
      </c>
    </row>
    <row r="165" spans="2:65" s="13" customFormat="1" x14ac:dyDescent="0.3">
      <c r="B165" s="161"/>
      <c r="D165" s="149" t="s">
        <v>142</v>
      </c>
      <c r="E165" s="162" t="s">
        <v>5</v>
      </c>
      <c r="F165" s="163" t="s">
        <v>190</v>
      </c>
      <c r="H165" s="164">
        <v>4.9109999999999996</v>
      </c>
      <c r="L165" s="161"/>
      <c r="M165" s="165"/>
      <c r="T165" s="166"/>
      <c r="AT165" s="162" t="s">
        <v>142</v>
      </c>
      <c r="AU165" s="162" t="s">
        <v>82</v>
      </c>
      <c r="AV165" s="13" t="s">
        <v>145</v>
      </c>
      <c r="AW165" s="13" t="s">
        <v>36</v>
      </c>
      <c r="AX165" s="13" t="s">
        <v>72</v>
      </c>
      <c r="AY165" s="162" t="s">
        <v>134</v>
      </c>
    </row>
    <row r="166" spans="2:65" s="12" customFormat="1" x14ac:dyDescent="0.3">
      <c r="B166" s="155"/>
      <c r="D166" s="149" t="s">
        <v>142</v>
      </c>
      <c r="E166" s="156" t="s">
        <v>5</v>
      </c>
      <c r="F166" s="157" t="s">
        <v>238</v>
      </c>
      <c r="H166" s="158" t="s">
        <v>5</v>
      </c>
      <c r="L166" s="155"/>
      <c r="M166" s="159"/>
      <c r="T166" s="160"/>
      <c r="AT166" s="158" t="s">
        <v>142</v>
      </c>
      <c r="AU166" s="158" t="s">
        <v>82</v>
      </c>
      <c r="AV166" s="12" t="s">
        <v>80</v>
      </c>
      <c r="AW166" s="12" t="s">
        <v>36</v>
      </c>
      <c r="AX166" s="12" t="s">
        <v>72</v>
      </c>
      <c r="AY166" s="158" t="s">
        <v>134</v>
      </c>
    </row>
    <row r="167" spans="2:65" s="11" customFormat="1" x14ac:dyDescent="0.3">
      <c r="B167" s="148"/>
      <c r="D167" s="149" t="s">
        <v>142</v>
      </c>
      <c r="E167" s="150" t="s">
        <v>5</v>
      </c>
      <c r="F167" s="151" t="s">
        <v>239</v>
      </c>
      <c r="H167" s="152">
        <v>1.27</v>
      </c>
      <c r="L167" s="148"/>
      <c r="M167" s="153"/>
      <c r="T167" s="154"/>
      <c r="AT167" s="150" t="s">
        <v>142</v>
      </c>
      <c r="AU167" s="150" t="s">
        <v>82</v>
      </c>
      <c r="AV167" s="11" t="s">
        <v>82</v>
      </c>
      <c r="AW167" s="11" t="s">
        <v>36</v>
      </c>
      <c r="AX167" s="11" t="s">
        <v>72</v>
      </c>
      <c r="AY167" s="150" t="s">
        <v>134</v>
      </c>
    </row>
    <row r="168" spans="2:65" s="11" customFormat="1" x14ac:dyDescent="0.3">
      <c r="B168" s="148"/>
      <c r="D168" s="149" t="s">
        <v>142</v>
      </c>
      <c r="E168" s="150" t="s">
        <v>5</v>
      </c>
      <c r="F168" s="151" t="s">
        <v>240</v>
      </c>
      <c r="H168" s="152">
        <v>1.284</v>
      </c>
      <c r="L168" s="148"/>
      <c r="M168" s="153"/>
      <c r="T168" s="154"/>
      <c r="AT168" s="150" t="s">
        <v>142</v>
      </c>
      <c r="AU168" s="150" t="s">
        <v>82</v>
      </c>
      <c r="AV168" s="11" t="s">
        <v>82</v>
      </c>
      <c r="AW168" s="11" t="s">
        <v>36</v>
      </c>
      <c r="AX168" s="11" t="s">
        <v>72</v>
      </c>
      <c r="AY168" s="150" t="s">
        <v>134</v>
      </c>
    </row>
    <row r="169" spans="2:65" s="11" customFormat="1" x14ac:dyDescent="0.3">
      <c r="B169" s="148"/>
      <c r="D169" s="149" t="s">
        <v>142</v>
      </c>
      <c r="E169" s="150" t="s">
        <v>5</v>
      </c>
      <c r="F169" s="151" t="s">
        <v>241</v>
      </c>
      <c r="H169" s="152">
        <v>1.492</v>
      </c>
      <c r="L169" s="148"/>
      <c r="M169" s="153"/>
      <c r="T169" s="154"/>
      <c r="AT169" s="150" t="s">
        <v>142</v>
      </c>
      <c r="AU169" s="150" t="s">
        <v>82</v>
      </c>
      <c r="AV169" s="11" t="s">
        <v>82</v>
      </c>
      <c r="AW169" s="11" t="s">
        <v>36</v>
      </c>
      <c r="AX169" s="11" t="s">
        <v>72</v>
      </c>
      <c r="AY169" s="150" t="s">
        <v>134</v>
      </c>
    </row>
    <row r="170" spans="2:65" s="11" customFormat="1" x14ac:dyDescent="0.3">
      <c r="B170" s="148"/>
      <c r="D170" s="149" t="s">
        <v>142</v>
      </c>
      <c r="E170" s="150" t="s">
        <v>5</v>
      </c>
      <c r="F170" s="151" t="s">
        <v>242</v>
      </c>
      <c r="H170" s="152">
        <v>5.6000000000000001E-2</v>
      </c>
      <c r="L170" s="148"/>
      <c r="M170" s="153"/>
      <c r="T170" s="154"/>
      <c r="AT170" s="150" t="s">
        <v>142</v>
      </c>
      <c r="AU170" s="150" t="s">
        <v>82</v>
      </c>
      <c r="AV170" s="11" t="s">
        <v>82</v>
      </c>
      <c r="AW170" s="11" t="s">
        <v>36</v>
      </c>
      <c r="AX170" s="11" t="s">
        <v>72</v>
      </c>
      <c r="AY170" s="150" t="s">
        <v>134</v>
      </c>
    </row>
    <row r="171" spans="2:65" s="13" customFormat="1" x14ac:dyDescent="0.3">
      <c r="B171" s="161"/>
      <c r="D171" s="149" t="s">
        <v>142</v>
      </c>
      <c r="E171" s="162" t="s">
        <v>5</v>
      </c>
      <c r="F171" s="163" t="s">
        <v>190</v>
      </c>
      <c r="H171" s="164">
        <v>4.1020000000000003</v>
      </c>
      <c r="L171" s="161"/>
      <c r="M171" s="165"/>
      <c r="T171" s="166"/>
      <c r="AT171" s="162" t="s">
        <v>142</v>
      </c>
      <c r="AU171" s="162" t="s">
        <v>82</v>
      </c>
      <c r="AV171" s="13" t="s">
        <v>145</v>
      </c>
      <c r="AW171" s="13" t="s">
        <v>36</v>
      </c>
      <c r="AX171" s="13" t="s">
        <v>72</v>
      </c>
      <c r="AY171" s="162" t="s">
        <v>134</v>
      </c>
    </row>
    <row r="172" spans="2:65" s="14" customFormat="1" x14ac:dyDescent="0.3">
      <c r="B172" s="167"/>
      <c r="D172" s="149" t="s">
        <v>142</v>
      </c>
      <c r="E172" s="168" t="s">
        <v>5</v>
      </c>
      <c r="F172" s="169" t="s">
        <v>201</v>
      </c>
      <c r="H172" s="170">
        <v>11.125</v>
      </c>
      <c r="L172" s="167"/>
      <c r="M172" s="171"/>
      <c r="T172" s="172"/>
      <c r="AT172" s="173" t="s">
        <v>142</v>
      </c>
      <c r="AU172" s="173" t="s">
        <v>82</v>
      </c>
      <c r="AV172" s="14" t="s">
        <v>140</v>
      </c>
      <c r="AW172" s="14" t="s">
        <v>36</v>
      </c>
      <c r="AX172" s="14" t="s">
        <v>80</v>
      </c>
      <c r="AY172" s="173" t="s">
        <v>134</v>
      </c>
    </row>
    <row r="173" spans="2:65" s="1" customFormat="1" ht="31.5" customHeight="1" x14ac:dyDescent="0.3">
      <c r="B173" s="136"/>
      <c r="C173" s="137" t="s">
        <v>243</v>
      </c>
      <c r="D173" s="137" t="s">
        <v>136</v>
      </c>
      <c r="E173" s="138" t="s">
        <v>244</v>
      </c>
      <c r="F173" s="139" t="s">
        <v>245</v>
      </c>
      <c r="G173" s="140" t="s">
        <v>155</v>
      </c>
      <c r="H173" s="141">
        <v>22.245999999999999</v>
      </c>
      <c r="I173" s="142"/>
      <c r="J173" s="142">
        <f>ROUND(I173*H173,2)</f>
        <v>0</v>
      </c>
      <c r="K173" s="139" t="s">
        <v>548</v>
      </c>
      <c r="L173" s="36"/>
      <c r="M173" s="143" t="s">
        <v>5</v>
      </c>
      <c r="N173" s="144" t="s">
        <v>43</v>
      </c>
      <c r="O173" s="145">
        <v>0.45200000000000001</v>
      </c>
      <c r="P173" s="145">
        <f>O173*H173</f>
        <v>10.055192</v>
      </c>
      <c r="Q173" s="145">
        <v>0</v>
      </c>
      <c r="R173" s="145">
        <f>Q173*H173</f>
        <v>0</v>
      </c>
      <c r="S173" s="145">
        <v>7.0000000000000007E-2</v>
      </c>
      <c r="T173" s="146">
        <f>S173*H173</f>
        <v>1.55722</v>
      </c>
      <c r="AR173" s="23" t="s">
        <v>186</v>
      </c>
      <c r="AT173" s="23" t="s">
        <v>136</v>
      </c>
      <c r="AU173" s="23" t="s">
        <v>82</v>
      </c>
      <c r="AY173" s="23" t="s">
        <v>134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23" t="s">
        <v>80</v>
      </c>
      <c r="BK173" s="147">
        <f>ROUND(I173*H173,2)</f>
        <v>0</v>
      </c>
      <c r="BL173" s="23" t="s">
        <v>186</v>
      </c>
      <c r="BM173" s="23" t="s">
        <v>246</v>
      </c>
    </row>
    <row r="174" spans="2:65" s="12" customFormat="1" x14ac:dyDescent="0.3">
      <c r="B174" s="155"/>
      <c r="D174" s="149" t="s">
        <v>142</v>
      </c>
      <c r="E174" s="156" t="s">
        <v>5</v>
      </c>
      <c r="F174" s="157" t="s">
        <v>206</v>
      </c>
      <c r="H174" s="158" t="s">
        <v>5</v>
      </c>
      <c r="L174" s="155"/>
      <c r="M174" s="159"/>
      <c r="T174" s="160"/>
      <c r="AT174" s="158" t="s">
        <v>142</v>
      </c>
      <c r="AU174" s="158" t="s">
        <v>82</v>
      </c>
      <c r="AV174" s="12" t="s">
        <v>80</v>
      </c>
      <c r="AW174" s="12" t="s">
        <v>36</v>
      </c>
      <c r="AX174" s="12" t="s">
        <v>72</v>
      </c>
      <c r="AY174" s="158" t="s">
        <v>134</v>
      </c>
    </row>
    <row r="175" spans="2:65" s="11" customFormat="1" x14ac:dyDescent="0.3">
      <c r="B175" s="148"/>
      <c r="D175" s="149" t="s">
        <v>142</v>
      </c>
      <c r="E175" s="150" t="s">
        <v>5</v>
      </c>
      <c r="F175" s="151" t="s">
        <v>207</v>
      </c>
      <c r="H175" s="152">
        <v>4.2229999999999999</v>
      </c>
      <c r="L175" s="148"/>
      <c r="M175" s="153"/>
      <c r="T175" s="154"/>
      <c r="AT175" s="150" t="s">
        <v>142</v>
      </c>
      <c r="AU175" s="150" t="s">
        <v>82</v>
      </c>
      <c r="AV175" s="11" t="s">
        <v>82</v>
      </c>
      <c r="AW175" s="11" t="s">
        <v>36</v>
      </c>
      <c r="AX175" s="11" t="s">
        <v>72</v>
      </c>
      <c r="AY175" s="150" t="s">
        <v>134</v>
      </c>
    </row>
    <row r="176" spans="2:65" s="13" customFormat="1" x14ac:dyDescent="0.3">
      <c r="B176" s="161"/>
      <c r="D176" s="149" t="s">
        <v>142</v>
      </c>
      <c r="E176" s="162" t="s">
        <v>5</v>
      </c>
      <c r="F176" s="163" t="s">
        <v>190</v>
      </c>
      <c r="H176" s="164">
        <v>4.2229999999999999</v>
      </c>
      <c r="L176" s="161"/>
      <c r="M176" s="165"/>
      <c r="T176" s="166"/>
      <c r="AT176" s="162" t="s">
        <v>142</v>
      </c>
      <c r="AU176" s="162" t="s">
        <v>82</v>
      </c>
      <c r="AV176" s="13" t="s">
        <v>145</v>
      </c>
      <c r="AW176" s="13" t="s">
        <v>36</v>
      </c>
      <c r="AX176" s="13" t="s">
        <v>72</v>
      </c>
      <c r="AY176" s="162" t="s">
        <v>134</v>
      </c>
    </row>
    <row r="177" spans="2:65" s="12" customFormat="1" x14ac:dyDescent="0.3">
      <c r="B177" s="155"/>
      <c r="D177" s="149" t="s">
        <v>142</v>
      </c>
      <c r="E177" s="156" t="s">
        <v>5</v>
      </c>
      <c r="F177" s="157" t="s">
        <v>208</v>
      </c>
      <c r="H177" s="158" t="s">
        <v>5</v>
      </c>
      <c r="L177" s="155"/>
      <c r="M177" s="159"/>
      <c r="T177" s="160"/>
      <c r="AT177" s="158" t="s">
        <v>142</v>
      </c>
      <c r="AU177" s="158" t="s">
        <v>82</v>
      </c>
      <c r="AV177" s="12" t="s">
        <v>80</v>
      </c>
      <c r="AW177" s="12" t="s">
        <v>36</v>
      </c>
      <c r="AX177" s="12" t="s">
        <v>72</v>
      </c>
      <c r="AY177" s="158" t="s">
        <v>134</v>
      </c>
    </row>
    <row r="178" spans="2:65" s="11" customFormat="1" x14ac:dyDescent="0.3">
      <c r="B178" s="148"/>
      <c r="D178" s="149" t="s">
        <v>142</v>
      </c>
      <c r="E178" s="150" t="s">
        <v>5</v>
      </c>
      <c r="F178" s="151" t="s">
        <v>209</v>
      </c>
      <c r="H178" s="152">
        <v>6.1020000000000003</v>
      </c>
      <c r="L178" s="148"/>
      <c r="M178" s="153"/>
      <c r="T178" s="154"/>
      <c r="AT178" s="150" t="s">
        <v>142</v>
      </c>
      <c r="AU178" s="150" t="s">
        <v>82</v>
      </c>
      <c r="AV178" s="11" t="s">
        <v>82</v>
      </c>
      <c r="AW178" s="11" t="s">
        <v>36</v>
      </c>
      <c r="AX178" s="11" t="s">
        <v>72</v>
      </c>
      <c r="AY178" s="150" t="s">
        <v>134</v>
      </c>
    </row>
    <row r="179" spans="2:65" s="11" customFormat="1" x14ac:dyDescent="0.3">
      <c r="B179" s="148"/>
      <c r="D179" s="149" t="s">
        <v>142</v>
      </c>
      <c r="E179" s="150" t="s">
        <v>5</v>
      </c>
      <c r="F179" s="151" t="s">
        <v>210</v>
      </c>
      <c r="H179" s="152">
        <v>1.651</v>
      </c>
      <c r="L179" s="148"/>
      <c r="M179" s="153"/>
      <c r="T179" s="154"/>
      <c r="AT179" s="150" t="s">
        <v>142</v>
      </c>
      <c r="AU179" s="150" t="s">
        <v>82</v>
      </c>
      <c r="AV179" s="11" t="s">
        <v>82</v>
      </c>
      <c r="AW179" s="11" t="s">
        <v>36</v>
      </c>
      <c r="AX179" s="11" t="s">
        <v>72</v>
      </c>
      <c r="AY179" s="150" t="s">
        <v>134</v>
      </c>
    </row>
    <row r="180" spans="2:65" s="11" customFormat="1" x14ac:dyDescent="0.3">
      <c r="B180" s="148"/>
      <c r="D180" s="149" t="s">
        <v>142</v>
      </c>
      <c r="E180" s="150" t="s">
        <v>5</v>
      </c>
      <c r="F180" s="151" t="s">
        <v>211</v>
      </c>
      <c r="H180" s="152">
        <v>1.958</v>
      </c>
      <c r="L180" s="148"/>
      <c r="M180" s="153"/>
      <c r="T180" s="154"/>
      <c r="AT180" s="150" t="s">
        <v>142</v>
      </c>
      <c r="AU180" s="150" t="s">
        <v>82</v>
      </c>
      <c r="AV180" s="11" t="s">
        <v>82</v>
      </c>
      <c r="AW180" s="11" t="s">
        <v>36</v>
      </c>
      <c r="AX180" s="11" t="s">
        <v>72</v>
      </c>
      <c r="AY180" s="150" t="s">
        <v>134</v>
      </c>
    </row>
    <row r="181" spans="2:65" s="11" customFormat="1" x14ac:dyDescent="0.3">
      <c r="B181" s="148"/>
      <c r="D181" s="149" t="s">
        <v>142</v>
      </c>
      <c r="E181" s="150" t="s">
        <v>5</v>
      </c>
      <c r="F181" s="151" t="s">
        <v>212</v>
      </c>
      <c r="H181" s="152">
        <v>0.109</v>
      </c>
      <c r="L181" s="148"/>
      <c r="M181" s="153"/>
      <c r="T181" s="154"/>
      <c r="AT181" s="150" t="s">
        <v>142</v>
      </c>
      <c r="AU181" s="150" t="s">
        <v>82</v>
      </c>
      <c r="AV181" s="11" t="s">
        <v>82</v>
      </c>
      <c r="AW181" s="11" t="s">
        <v>36</v>
      </c>
      <c r="AX181" s="11" t="s">
        <v>72</v>
      </c>
      <c r="AY181" s="150" t="s">
        <v>134</v>
      </c>
    </row>
    <row r="182" spans="2:65" s="13" customFormat="1" x14ac:dyDescent="0.3">
      <c r="B182" s="161"/>
      <c r="D182" s="149" t="s">
        <v>142</v>
      </c>
      <c r="E182" s="162" t="s">
        <v>5</v>
      </c>
      <c r="F182" s="163" t="s">
        <v>190</v>
      </c>
      <c r="H182" s="164">
        <v>9.82</v>
      </c>
      <c r="L182" s="161"/>
      <c r="M182" s="165"/>
      <c r="T182" s="166"/>
      <c r="AT182" s="162" t="s">
        <v>142</v>
      </c>
      <c r="AU182" s="162" t="s">
        <v>82</v>
      </c>
      <c r="AV182" s="13" t="s">
        <v>145</v>
      </c>
      <c r="AW182" s="13" t="s">
        <v>36</v>
      </c>
      <c r="AX182" s="13" t="s">
        <v>72</v>
      </c>
      <c r="AY182" s="162" t="s">
        <v>134</v>
      </c>
    </row>
    <row r="183" spans="2:65" s="12" customFormat="1" x14ac:dyDescent="0.3">
      <c r="B183" s="155"/>
      <c r="D183" s="149" t="s">
        <v>142</v>
      </c>
      <c r="E183" s="156" t="s">
        <v>5</v>
      </c>
      <c r="F183" s="157" t="s">
        <v>213</v>
      </c>
      <c r="H183" s="158" t="s">
        <v>5</v>
      </c>
      <c r="L183" s="155"/>
      <c r="M183" s="159"/>
      <c r="T183" s="160"/>
      <c r="AT183" s="158" t="s">
        <v>142</v>
      </c>
      <c r="AU183" s="158" t="s">
        <v>82</v>
      </c>
      <c r="AV183" s="12" t="s">
        <v>80</v>
      </c>
      <c r="AW183" s="12" t="s">
        <v>36</v>
      </c>
      <c r="AX183" s="12" t="s">
        <v>72</v>
      </c>
      <c r="AY183" s="158" t="s">
        <v>134</v>
      </c>
    </row>
    <row r="184" spans="2:65" s="11" customFormat="1" x14ac:dyDescent="0.3">
      <c r="B184" s="148"/>
      <c r="D184" s="149" t="s">
        <v>142</v>
      </c>
      <c r="E184" s="150" t="s">
        <v>5</v>
      </c>
      <c r="F184" s="151" t="s">
        <v>214</v>
      </c>
      <c r="H184" s="152">
        <v>2.54</v>
      </c>
      <c r="L184" s="148"/>
      <c r="M184" s="153"/>
      <c r="T184" s="154"/>
      <c r="AT184" s="150" t="s">
        <v>142</v>
      </c>
      <c r="AU184" s="150" t="s">
        <v>82</v>
      </c>
      <c r="AV184" s="11" t="s">
        <v>82</v>
      </c>
      <c r="AW184" s="11" t="s">
        <v>36</v>
      </c>
      <c r="AX184" s="11" t="s">
        <v>72</v>
      </c>
      <c r="AY184" s="150" t="s">
        <v>134</v>
      </c>
    </row>
    <row r="185" spans="2:65" s="11" customFormat="1" x14ac:dyDescent="0.3">
      <c r="B185" s="148"/>
      <c r="D185" s="149" t="s">
        <v>142</v>
      </c>
      <c r="E185" s="150" t="s">
        <v>5</v>
      </c>
      <c r="F185" s="151" t="s">
        <v>215</v>
      </c>
      <c r="H185" s="152">
        <v>2.5670000000000002</v>
      </c>
      <c r="L185" s="148"/>
      <c r="M185" s="153"/>
      <c r="T185" s="154"/>
      <c r="AT185" s="150" t="s">
        <v>142</v>
      </c>
      <c r="AU185" s="150" t="s">
        <v>82</v>
      </c>
      <c r="AV185" s="11" t="s">
        <v>82</v>
      </c>
      <c r="AW185" s="11" t="s">
        <v>36</v>
      </c>
      <c r="AX185" s="11" t="s">
        <v>72</v>
      </c>
      <c r="AY185" s="150" t="s">
        <v>134</v>
      </c>
    </row>
    <row r="186" spans="2:65" s="11" customFormat="1" x14ac:dyDescent="0.3">
      <c r="B186" s="148"/>
      <c r="D186" s="149" t="s">
        <v>142</v>
      </c>
      <c r="E186" s="150" t="s">
        <v>5</v>
      </c>
      <c r="F186" s="151" t="s">
        <v>216</v>
      </c>
      <c r="H186" s="152">
        <v>2.984</v>
      </c>
      <c r="L186" s="148"/>
      <c r="M186" s="153"/>
      <c r="T186" s="154"/>
      <c r="AT186" s="150" t="s">
        <v>142</v>
      </c>
      <c r="AU186" s="150" t="s">
        <v>82</v>
      </c>
      <c r="AV186" s="11" t="s">
        <v>82</v>
      </c>
      <c r="AW186" s="11" t="s">
        <v>36</v>
      </c>
      <c r="AX186" s="11" t="s">
        <v>72</v>
      </c>
      <c r="AY186" s="150" t="s">
        <v>134</v>
      </c>
    </row>
    <row r="187" spans="2:65" s="11" customFormat="1" x14ac:dyDescent="0.3">
      <c r="B187" s="148"/>
      <c r="D187" s="149" t="s">
        <v>142</v>
      </c>
      <c r="E187" s="150" t="s">
        <v>5</v>
      </c>
      <c r="F187" s="151" t="s">
        <v>217</v>
      </c>
      <c r="H187" s="152">
        <v>0.112</v>
      </c>
      <c r="L187" s="148"/>
      <c r="M187" s="153"/>
      <c r="T187" s="154"/>
      <c r="AT187" s="150" t="s">
        <v>142</v>
      </c>
      <c r="AU187" s="150" t="s">
        <v>82</v>
      </c>
      <c r="AV187" s="11" t="s">
        <v>82</v>
      </c>
      <c r="AW187" s="11" t="s">
        <v>36</v>
      </c>
      <c r="AX187" s="11" t="s">
        <v>72</v>
      </c>
      <c r="AY187" s="150" t="s">
        <v>134</v>
      </c>
    </row>
    <row r="188" spans="2:65" s="13" customFormat="1" x14ac:dyDescent="0.3">
      <c r="B188" s="161"/>
      <c r="D188" s="149" t="s">
        <v>142</v>
      </c>
      <c r="E188" s="162" t="s">
        <v>5</v>
      </c>
      <c r="F188" s="163" t="s">
        <v>190</v>
      </c>
      <c r="H188" s="164">
        <v>8.2029999999999994</v>
      </c>
      <c r="L188" s="161"/>
      <c r="M188" s="165"/>
      <c r="T188" s="166"/>
      <c r="AT188" s="162" t="s">
        <v>142</v>
      </c>
      <c r="AU188" s="162" t="s">
        <v>82</v>
      </c>
      <c r="AV188" s="13" t="s">
        <v>145</v>
      </c>
      <c r="AW188" s="13" t="s">
        <v>36</v>
      </c>
      <c r="AX188" s="13" t="s">
        <v>72</v>
      </c>
      <c r="AY188" s="162" t="s">
        <v>134</v>
      </c>
    </row>
    <row r="189" spans="2:65" s="14" customFormat="1" x14ac:dyDescent="0.3">
      <c r="B189" s="167"/>
      <c r="D189" s="149" t="s">
        <v>142</v>
      </c>
      <c r="E189" s="168" t="s">
        <v>5</v>
      </c>
      <c r="F189" s="169" t="s">
        <v>201</v>
      </c>
      <c r="H189" s="170">
        <v>22.245999999999999</v>
      </c>
      <c r="L189" s="167"/>
      <c r="M189" s="171"/>
      <c r="T189" s="172"/>
      <c r="AT189" s="173" t="s">
        <v>142</v>
      </c>
      <c r="AU189" s="173" t="s">
        <v>82</v>
      </c>
      <c r="AV189" s="14" t="s">
        <v>140</v>
      </c>
      <c r="AW189" s="14" t="s">
        <v>36</v>
      </c>
      <c r="AX189" s="14" t="s">
        <v>80</v>
      </c>
      <c r="AY189" s="173" t="s">
        <v>134</v>
      </c>
    </row>
    <row r="190" spans="2:65" s="1" customFormat="1" ht="22.5" customHeight="1" x14ac:dyDescent="0.3">
      <c r="B190" s="136"/>
      <c r="C190" s="137" t="s">
        <v>247</v>
      </c>
      <c r="D190" s="137" t="s">
        <v>136</v>
      </c>
      <c r="E190" s="138" t="s">
        <v>248</v>
      </c>
      <c r="F190" s="139" t="s">
        <v>249</v>
      </c>
      <c r="G190" s="140" t="s">
        <v>155</v>
      </c>
      <c r="H190" s="141">
        <v>44.491999999999997</v>
      </c>
      <c r="I190" s="142"/>
      <c r="J190" s="142">
        <f>ROUND(I190*H190,2)</f>
        <v>0</v>
      </c>
      <c r="K190" s="139" t="s">
        <v>548</v>
      </c>
      <c r="L190" s="36"/>
      <c r="M190" s="143" t="s">
        <v>5</v>
      </c>
      <c r="N190" s="144" t="s">
        <v>43</v>
      </c>
      <c r="O190" s="145">
        <v>0.61599999999999999</v>
      </c>
      <c r="P190" s="145">
        <f>O190*H190</f>
        <v>27.407071999999999</v>
      </c>
      <c r="Q190" s="145">
        <v>7.1199999999999996E-3</v>
      </c>
      <c r="R190" s="145">
        <f>Q190*H190</f>
        <v>0.31678303999999996</v>
      </c>
      <c r="S190" s="145">
        <v>0</v>
      </c>
      <c r="T190" s="146">
        <f>S190*H190</f>
        <v>0</v>
      </c>
      <c r="AR190" s="23" t="s">
        <v>186</v>
      </c>
      <c r="AT190" s="23" t="s">
        <v>136</v>
      </c>
      <c r="AU190" s="23" t="s">
        <v>82</v>
      </c>
      <c r="AY190" s="23" t="s">
        <v>134</v>
      </c>
      <c r="BE190" s="147">
        <f>IF(N190="základní",J190,0)</f>
        <v>0</v>
      </c>
      <c r="BF190" s="147">
        <f>IF(N190="snížená",J190,0)</f>
        <v>0</v>
      </c>
      <c r="BG190" s="147">
        <f>IF(N190="zákl. přenesená",J190,0)</f>
        <v>0</v>
      </c>
      <c r="BH190" s="147">
        <f>IF(N190="sníž. přenesená",J190,0)</f>
        <v>0</v>
      </c>
      <c r="BI190" s="147">
        <f>IF(N190="nulová",J190,0)</f>
        <v>0</v>
      </c>
      <c r="BJ190" s="23" t="s">
        <v>80</v>
      </c>
      <c r="BK190" s="147">
        <f>ROUND(I190*H190,2)</f>
        <v>0</v>
      </c>
      <c r="BL190" s="23" t="s">
        <v>186</v>
      </c>
      <c r="BM190" s="23" t="s">
        <v>250</v>
      </c>
    </row>
    <row r="191" spans="2:65" s="12" customFormat="1" x14ac:dyDescent="0.3">
      <c r="B191" s="155"/>
      <c r="D191" s="149" t="s">
        <v>142</v>
      </c>
      <c r="E191" s="156" t="s">
        <v>5</v>
      </c>
      <c r="F191" s="264" t="s">
        <v>554</v>
      </c>
      <c r="H191" s="158" t="s">
        <v>5</v>
      </c>
      <c r="L191" s="155"/>
      <c r="M191" s="159"/>
      <c r="T191" s="160"/>
      <c r="AT191" s="158" t="s">
        <v>142</v>
      </c>
      <c r="AU191" s="158" t="s">
        <v>82</v>
      </c>
      <c r="AV191" s="12" t="s">
        <v>80</v>
      </c>
      <c r="AW191" s="12" t="s">
        <v>36</v>
      </c>
      <c r="AX191" s="12" t="s">
        <v>72</v>
      </c>
      <c r="AY191" s="158" t="s">
        <v>134</v>
      </c>
    </row>
    <row r="192" spans="2:65" s="11" customFormat="1" x14ac:dyDescent="0.3">
      <c r="B192" s="148"/>
      <c r="D192" s="149" t="s">
        <v>142</v>
      </c>
      <c r="E192" s="150" t="s">
        <v>5</v>
      </c>
      <c r="F192" s="151" t="s">
        <v>555</v>
      </c>
      <c r="H192" s="152">
        <v>8.4459999999999997</v>
      </c>
      <c r="L192" s="148"/>
      <c r="M192" s="153"/>
      <c r="T192" s="154"/>
      <c r="AT192" s="150" t="s">
        <v>142</v>
      </c>
      <c r="AU192" s="150" t="s">
        <v>82</v>
      </c>
      <c r="AV192" s="11" t="s">
        <v>82</v>
      </c>
      <c r="AW192" s="11" t="s">
        <v>36</v>
      </c>
      <c r="AX192" s="11" t="s">
        <v>72</v>
      </c>
      <c r="AY192" s="150" t="s">
        <v>134</v>
      </c>
    </row>
    <row r="193" spans="2:65" s="13" customFormat="1" x14ac:dyDescent="0.3">
      <c r="B193" s="161"/>
      <c r="D193" s="149" t="s">
        <v>142</v>
      </c>
      <c r="E193" s="162" t="s">
        <v>5</v>
      </c>
      <c r="F193" s="163" t="s">
        <v>190</v>
      </c>
      <c r="H193" s="164">
        <v>8.4459999999999997</v>
      </c>
      <c r="L193" s="161"/>
      <c r="M193" s="165"/>
      <c r="T193" s="166"/>
      <c r="AT193" s="162" t="s">
        <v>142</v>
      </c>
      <c r="AU193" s="162" t="s">
        <v>82</v>
      </c>
      <c r="AV193" s="13" t="s">
        <v>145</v>
      </c>
      <c r="AW193" s="13" t="s">
        <v>36</v>
      </c>
      <c r="AX193" s="13" t="s">
        <v>72</v>
      </c>
      <c r="AY193" s="162" t="s">
        <v>134</v>
      </c>
    </row>
    <row r="194" spans="2:65" s="12" customFormat="1" x14ac:dyDescent="0.3">
      <c r="B194" s="155"/>
      <c r="D194" s="149" t="s">
        <v>142</v>
      </c>
      <c r="E194" s="156" t="s">
        <v>5</v>
      </c>
      <c r="F194" s="264" t="s">
        <v>556</v>
      </c>
      <c r="H194" s="158" t="s">
        <v>5</v>
      </c>
      <c r="L194" s="155"/>
      <c r="M194" s="159"/>
      <c r="T194" s="160"/>
      <c r="AT194" s="158" t="s">
        <v>142</v>
      </c>
      <c r="AU194" s="158" t="s">
        <v>82</v>
      </c>
      <c r="AV194" s="12" t="s">
        <v>80</v>
      </c>
      <c r="AW194" s="12" t="s">
        <v>36</v>
      </c>
      <c r="AX194" s="12" t="s">
        <v>72</v>
      </c>
      <c r="AY194" s="158" t="s">
        <v>134</v>
      </c>
    </row>
    <row r="195" spans="2:65" s="11" customFormat="1" x14ac:dyDescent="0.3">
      <c r="B195" s="148"/>
      <c r="D195" s="149" t="s">
        <v>142</v>
      </c>
      <c r="E195" s="150" t="s">
        <v>5</v>
      </c>
      <c r="F195" s="151" t="s">
        <v>557</v>
      </c>
      <c r="H195" s="152">
        <v>12.204000000000001</v>
      </c>
      <c r="L195" s="148"/>
      <c r="M195" s="153"/>
      <c r="T195" s="154"/>
      <c r="AT195" s="150" t="s">
        <v>142</v>
      </c>
      <c r="AU195" s="150" t="s">
        <v>82</v>
      </c>
      <c r="AV195" s="11" t="s">
        <v>82</v>
      </c>
      <c r="AW195" s="11" t="s">
        <v>36</v>
      </c>
      <c r="AX195" s="11" t="s">
        <v>72</v>
      </c>
      <c r="AY195" s="150" t="s">
        <v>134</v>
      </c>
    </row>
    <row r="196" spans="2:65" s="11" customFormat="1" x14ac:dyDescent="0.3">
      <c r="B196" s="148"/>
      <c r="D196" s="149" t="s">
        <v>142</v>
      </c>
      <c r="E196" s="150" t="s">
        <v>5</v>
      </c>
      <c r="F196" s="151" t="s">
        <v>558</v>
      </c>
      <c r="H196" s="152">
        <v>3.302</v>
      </c>
      <c r="L196" s="148"/>
      <c r="M196" s="153"/>
      <c r="T196" s="154"/>
      <c r="AT196" s="150" t="s">
        <v>142</v>
      </c>
      <c r="AU196" s="150" t="s">
        <v>82</v>
      </c>
      <c r="AV196" s="11" t="s">
        <v>82</v>
      </c>
      <c r="AW196" s="11" t="s">
        <v>36</v>
      </c>
      <c r="AX196" s="11" t="s">
        <v>72</v>
      </c>
      <c r="AY196" s="150" t="s">
        <v>134</v>
      </c>
    </row>
    <row r="197" spans="2:65" s="11" customFormat="1" x14ac:dyDescent="0.3">
      <c r="B197" s="148"/>
      <c r="D197" s="149" t="s">
        <v>142</v>
      </c>
      <c r="E197" s="150" t="s">
        <v>5</v>
      </c>
      <c r="F197" s="151" t="s">
        <v>559</v>
      </c>
      <c r="H197" s="152">
        <v>3.9159999999999999</v>
      </c>
      <c r="L197" s="148"/>
      <c r="M197" s="153"/>
      <c r="T197" s="154"/>
      <c r="AT197" s="150" t="s">
        <v>142</v>
      </c>
      <c r="AU197" s="150" t="s">
        <v>82</v>
      </c>
      <c r="AV197" s="11" t="s">
        <v>82</v>
      </c>
      <c r="AW197" s="11" t="s">
        <v>36</v>
      </c>
      <c r="AX197" s="11" t="s">
        <v>72</v>
      </c>
      <c r="AY197" s="150" t="s">
        <v>134</v>
      </c>
    </row>
    <row r="198" spans="2:65" s="11" customFormat="1" x14ac:dyDescent="0.3">
      <c r="B198" s="148"/>
      <c r="D198" s="149" t="s">
        <v>142</v>
      </c>
      <c r="E198" s="150" t="s">
        <v>5</v>
      </c>
      <c r="F198" s="151" t="s">
        <v>560</v>
      </c>
      <c r="H198" s="152">
        <v>0.218</v>
      </c>
      <c r="L198" s="148"/>
      <c r="M198" s="153"/>
      <c r="T198" s="154"/>
      <c r="AT198" s="150" t="s">
        <v>142</v>
      </c>
      <c r="AU198" s="150" t="s">
        <v>82</v>
      </c>
      <c r="AV198" s="11" t="s">
        <v>82</v>
      </c>
      <c r="AW198" s="11" t="s">
        <v>36</v>
      </c>
      <c r="AX198" s="11" t="s">
        <v>72</v>
      </c>
      <c r="AY198" s="150" t="s">
        <v>134</v>
      </c>
    </row>
    <row r="199" spans="2:65" s="13" customFormat="1" x14ac:dyDescent="0.3">
      <c r="B199" s="161"/>
      <c r="D199" s="149" t="s">
        <v>142</v>
      </c>
      <c r="E199" s="162" t="s">
        <v>5</v>
      </c>
      <c r="F199" s="163" t="s">
        <v>190</v>
      </c>
      <c r="H199" s="164">
        <v>19.64</v>
      </c>
      <c r="L199" s="161"/>
      <c r="M199" s="165"/>
      <c r="T199" s="166"/>
      <c r="AT199" s="162" t="s">
        <v>142</v>
      </c>
      <c r="AU199" s="162" t="s">
        <v>82</v>
      </c>
      <c r="AV199" s="13" t="s">
        <v>145</v>
      </c>
      <c r="AW199" s="13" t="s">
        <v>36</v>
      </c>
      <c r="AX199" s="13" t="s">
        <v>72</v>
      </c>
      <c r="AY199" s="162" t="s">
        <v>134</v>
      </c>
    </row>
    <row r="200" spans="2:65" s="12" customFormat="1" x14ac:dyDescent="0.3">
      <c r="B200" s="155"/>
      <c r="D200" s="149" t="s">
        <v>142</v>
      </c>
      <c r="E200" s="156" t="s">
        <v>5</v>
      </c>
      <c r="F200" s="264" t="s">
        <v>561</v>
      </c>
      <c r="H200" s="158" t="s">
        <v>5</v>
      </c>
      <c r="L200" s="155"/>
      <c r="M200" s="159"/>
      <c r="T200" s="160"/>
      <c r="AT200" s="158" t="s">
        <v>142</v>
      </c>
      <c r="AU200" s="158" t="s">
        <v>82</v>
      </c>
      <c r="AV200" s="12" t="s">
        <v>80</v>
      </c>
      <c r="AW200" s="12" t="s">
        <v>36</v>
      </c>
      <c r="AX200" s="12" t="s">
        <v>72</v>
      </c>
      <c r="AY200" s="158" t="s">
        <v>134</v>
      </c>
    </row>
    <row r="201" spans="2:65" s="11" customFormat="1" x14ac:dyDescent="0.3">
      <c r="B201" s="148"/>
      <c r="D201" s="149" t="s">
        <v>142</v>
      </c>
      <c r="E201" s="150" t="s">
        <v>5</v>
      </c>
      <c r="F201" s="151" t="s">
        <v>562</v>
      </c>
      <c r="H201" s="152">
        <v>5.08</v>
      </c>
      <c r="L201" s="148"/>
      <c r="M201" s="153"/>
      <c r="T201" s="154"/>
      <c r="AT201" s="150" t="s">
        <v>142</v>
      </c>
      <c r="AU201" s="150" t="s">
        <v>82</v>
      </c>
      <c r="AV201" s="11" t="s">
        <v>82</v>
      </c>
      <c r="AW201" s="11" t="s">
        <v>36</v>
      </c>
      <c r="AX201" s="11" t="s">
        <v>72</v>
      </c>
      <c r="AY201" s="150" t="s">
        <v>134</v>
      </c>
    </row>
    <row r="202" spans="2:65" s="11" customFormat="1" x14ac:dyDescent="0.3">
      <c r="B202" s="148"/>
      <c r="D202" s="149" t="s">
        <v>142</v>
      </c>
      <c r="E202" s="150" t="s">
        <v>5</v>
      </c>
      <c r="F202" s="151" t="s">
        <v>563</v>
      </c>
      <c r="H202" s="152">
        <v>5.1340000000000003</v>
      </c>
      <c r="L202" s="148"/>
      <c r="M202" s="153"/>
      <c r="T202" s="154"/>
      <c r="AT202" s="150" t="s">
        <v>142</v>
      </c>
      <c r="AU202" s="150" t="s">
        <v>82</v>
      </c>
      <c r="AV202" s="11" t="s">
        <v>82</v>
      </c>
      <c r="AW202" s="11" t="s">
        <v>36</v>
      </c>
      <c r="AX202" s="11" t="s">
        <v>72</v>
      </c>
      <c r="AY202" s="150" t="s">
        <v>134</v>
      </c>
    </row>
    <row r="203" spans="2:65" s="11" customFormat="1" x14ac:dyDescent="0.3">
      <c r="B203" s="148"/>
      <c r="D203" s="149" t="s">
        <v>142</v>
      </c>
      <c r="E203" s="150" t="s">
        <v>5</v>
      </c>
      <c r="F203" s="151" t="s">
        <v>564</v>
      </c>
      <c r="H203" s="152">
        <v>5.968</v>
      </c>
      <c r="L203" s="148"/>
      <c r="M203" s="153"/>
      <c r="T203" s="154"/>
      <c r="AT203" s="150" t="s">
        <v>142</v>
      </c>
      <c r="AU203" s="150" t="s">
        <v>82</v>
      </c>
      <c r="AV203" s="11" t="s">
        <v>82</v>
      </c>
      <c r="AW203" s="11" t="s">
        <v>36</v>
      </c>
      <c r="AX203" s="11" t="s">
        <v>72</v>
      </c>
      <c r="AY203" s="150" t="s">
        <v>134</v>
      </c>
    </row>
    <row r="204" spans="2:65" s="11" customFormat="1" x14ac:dyDescent="0.3">
      <c r="B204" s="148"/>
      <c r="D204" s="149" t="s">
        <v>142</v>
      </c>
      <c r="E204" s="150" t="s">
        <v>5</v>
      </c>
      <c r="F204" s="151" t="s">
        <v>565</v>
      </c>
      <c r="H204" s="152">
        <v>0.224</v>
      </c>
      <c r="L204" s="148"/>
      <c r="M204" s="153"/>
      <c r="T204" s="154"/>
      <c r="AT204" s="150" t="s">
        <v>142</v>
      </c>
      <c r="AU204" s="150" t="s">
        <v>82</v>
      </c>
      <c r="AV204" s="11" t="s">
        <v>82</v>
      </c>
      <c r="AW204" s="11" t="s">
        <v>36</v>
      </c>
      <c r="AX204" s="11" t="s">
        <v>72</v>
      </c>
      <c r="AY204" s="150" t="s">
        <v>134</v>
      </c>
    </row>
    <row r="205" spans="2:65" s="13" customFormat="1" x14ac:dyDescent="0.3">
      <c r="B205" s="161"/>
      <c r="D205" s="149" t="s">
        <v>142</v>
      </c>
      <c r="E205" s="162" t="s">
        <v>5</v>
      </c>
      <c r="F205" s="163" t="s">
        <v>190</v>
      </c>
      <c r="H205" s="164">
        <v>16.405999999999999</v>
      </c>
      <c r="L205" s="161"/>
      <c r="M205" s="165"/>
      <c r="T205" s="166"/>
      <c r="AT205" s="162" t="s">
        <v>142</v>
      </c>
      <c r="AU205" s="162" t="s">
        <v>82</v>
      </c>
      <c r="AV205" s="13" t="s">
        <v>145</v>
      </c>
      <c r="AW205" s="13" t="s">
        <v>36</v>
      </c>
      <c r="AX205" s="13" t="s">
        <v>72</v>
      </c>
      <c r="AY205" s="162" t="s">
        <v>134</v>
      </c>
    </row>
    <row r="206" spans="2:65" s="14" customFormat="1" x14ac:dyDescent="0.3">
      <c r="B206" s="167"/>
      <c r="D206" s="149" t="s">
        <v>142</v>
      </c>
      <c r="E206" s="168" t="s">
        <v>5</v>
      </c>
      <c r="F206" s="169" t="s">
        <v>201</v>
      </c>
      <c r="H206" s="170">
        <v>44.491999999999997</v>
      </c>
      <c r="L206" s="167"/>
      <c r="M206" s="171"/>
      <c r="T206" s="172"/>
      <c r="AT206" s="173" t="s">
        <v>142</v>
      </c>
      <c r="AU206" s="173" t="s">
        <v>82</v>
      </c>
      <c r="AV206" s="14" t="s">
        <v>140</v>
      </c>
      <c r="AW206" s="14" t="s">
        <v>36</v>
      </c>
      <c r="AX206" s="14" t="s">
        <v>80</v>
      </c>
      <c r="AY206" s="173" t="s">
        <v>134</v>
      </c>
    </row>
    <row r="207" spans="2:65" s="1" customFormat="1" ht="22.5" customHeight="1" x14ac:dyDescent="0.3">
      <c r="B207" s="136"/>
      <c r="C207" s="137" t="s">
        <v>11</v>
      </c>
      <c r="D207" s="137" t="s">
        <v>136</v>
      </c>
      <c r="E207" s="138" t="s">
        <v>251</v>
      </c>
      <c r="F207" s="139" t="s">
        <v>252</v>
      </c>
      <c r="G207" s="140" t="s">
        <v>155</v>
      </c>
      <c r="H207" s="141">
        <v>22.245999999999999</v>
      </c>
      <c r="I207" s="142"/>
      <c r="J207" s="142">
        <f>ROUND(I207*H207,2)</f>
        <v>0</v>
      </c>
      <c r="K207" s="139" t="s">
        <v>548</v>
      </c>
      <c r="L207" s="36"/>
      <c r="M207" s="143" t="s">
        <v>5</v>
      </c>
      <c r="N207" s="144" t="s">
        <v>43</v>
      </c>
      <c r="O207" s="145">
        <v>1.05</v>
      </c>
      <c r="P207" s="145">
        <f>O207*H207</f>
        <v>23.3583</v>
      </c>
      <c r="Q207" s="145">
        <v>1.9429999999999999E-2</v>
      </c>
      <c r="R207" s="145">
        <f>Q207*H207</f>
        <v>0.43223977999999996</v>
      </c>
      <c r="S207" s="145">
        <v>0</v>
      </c>
      <c r="T207" s="146">
        <f>S207*H207</f>
        <v>0</v>
      </c>
      <c r="AR207" s="23" t="s">
        <v>186</v>
      </c>
      <c r="AT207" s="23" t="s">
        <v>136</v>
      </c>
      <c r="AU207" s="23" t="s">
        <v>82</v>
      </c>
      <c r="AY207" s="23" t="s">
        <v>134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23" t="s">
        <v>80</v>
      </c>
      <c r="BK207" s="147">
        <f>ROUND(I207*H207,2)</f>
        <v>0</v>
      </c>
      <c r="BL207" s="23" t="s">
        <v>186</v>
      </c>
      <c r="BM207" s="23" t="s">
        <v>253</v>
      </c>
    </row>
    <row r="208" spans="2:65" s="12" customFormat="1" x14ac:dyDescent="0.3">
      <c r="B208" s="155"/>
      <c r="D208" s="149" t="s">
        <v>142</v>
      </c>
      <c r="E208" s="156" t="s">
        <v>5</v>
      </c>
      <c r="F208" s="157" t="s">
        <v>206</v>
      </c>
      <c r="H208" s="158" t="s">
        <v>5</v>
      </c>
      <c r="L208" s="155"/>
      <c r="M208" s="159"/>
      <c r="T208" s="160"/>
      <c r="AT208" s="158" t="s">
        <v>142</v>
      </c>
      <c r="AU208" s="158" t="s">
        <v>82</v>
      </c>
      <c r="AV208" s="12" t="s">
        <v>80</v>
      </c>
      <c r="AW208" s="12" t="s">
        <v>36</v>
      </c>
      <c r="AX208" s="12" t="s">
        <v>72</v>
      </c>
      <c r="AY208" s="158" t="s">
        <v>134</v>
      </c>
    </row>
    <row r="209" spans="2:65" s="11" customFormat="1" x14ac:dyDescent="0.3">
      <c r="B209" s="148"/>
      <c r="D209" s="149" t="s">
        <v>142</v>
      </c>
      <c r="E209" s="150" t="s">
        <v>5</v>
      </c>
      <c r="F209" s="151" t="s">
        <v>207</v>
      </c>
      <c r="H209" s="152">
        <v>4.2229999999999999</v>
      </c>
      <c r="L209" s="148"/>
      <c r="M209" s="153"/>
      <c r="T209" s="154"/>
      <c r="AT209" s="150" t="s">
        <v>142</v>
      </c>
      <c r="AU209" s="150" t="s">
        <v>82</v>
      </c>
      <c r="AV209" s="11" t="s">
        <v>82</v>
      </c>
      <c r="AW209" s="11" t="s">
        <v>36</v>
      </c>
      <c r="AX209" s="11" t="s">
        <v>72</v>
      </c>
      <c r="AY209" s="150" t="s">
        <v>134</v>
      </c>
    </row>
    <row r="210" spans="2:65" s="13" customFormat="1" x14ac:dyDescent="0.3">
      <c r="B210" s="161"/>
      <c r="D210" s="149" t="s">
        <v>142</v>
      </c>
      <c r="E210" s="162" t="s">
        <v>5</v>
      </c>
      <c r="F210" s="163" t="s">
        <v>190</v>
      </c>
      <c r="H210" s="164">
        <v>4.2229999999999999</v>
      </c>
      <c r="L210" s="161"/>
      <c r="M210" s="165"/>
      <c r="T210" s="166"/>
      <c r="AT210" s="162" t="s">
        <v>142</v>
      </c>
      <c r="AU210" s="162" t="s">
        <v>82</v>
      </c>
      <c r="AV210" s="13" t="s">
        <v>145</v>
      </c>
      <c r="AW210" s="13" t="s">
        <v>36</v>
      </c>
      <c r="AX210" s="13" t="s">
        <v>72</v>
      </c>
      <c r="AY210" s="162" t="s">
        <v>134</v>
      </c>
    </row>
    <row r="211" spans="2:65" s="12" customFormat="1" x14ac:dyDescent="0.3">
      <c r="B211" s="155"/>
      <c r="D211" s="149" t="s">
        <v>142</v>
      </c>
      <c r="E211" s="156" t="s">
        <v>5</v>
      </c>
      <c r="F211" s="157" t="s">
        <v>208</v>
      </c>
      <c r="H211" s="158" t="s">
        <v>5</v>
      </c>
      <c r="L211" s="155"/>
      <c r="M211" s="159"/>
      <c r="T211" s="160"/>
      <c r="AT211" s="158" t="s">
        <v>142</v>
      </c>
      <c r="AU211" s="158" t="s">
        <v>82</v>
      </c>
      <c r="AV211" s="12" t="s">
        <v>80</v>
      </c>
      <c r="AW211" s="12" t="s">
        <v>36</v>
      </c>
      <c r="AX211" s="12" t="s">
        <v>72</v>
      </c>
      <c r="AY211" s="158" t="s">
        <v>134</v>
      </c>
    </row>
    <row r="212" spans="2:65" s="11" customFormat="1" x14ac:dyDescent="0.3">
      <c r="B212" s="148"/>
      <c r="D212" s="149" t="s">
        <v>142</v>
      </c>
      <c r="E212" s="150" t="s">
        <v>5</v>
      </c>
      <c r="F212" s="151" t="s">
        <v>209</v>
      </c>
      <c r="H212" s="152">
        <v>6.1020000000000003</v>
      </c>
      <c r="L212" s="148"/>
      <c r="M212" s="153"/>
      <c r="T212" s="154"/>
      <c r="AT212" s="150" t="s">
        <v>142</v>
      </c>
      <c r="AU212" s="150" t="s">
        <v>82</v>
      </c>
      <c r="AV212" s="11" t="s">
        <v>82</v>
      </c>
      <c r="AW212" s="11" t="s">
        <v>36</v>
      </c>
      <c r="AX212" s="11" t="s">
        <v>72</v>
      </c>
      <c r="AY212" s="150" t="s">
        <v>134</v>
      </c>
    </row>
    <row r="213" spans="2:65" s="11" customFormat="1" x14ac:dyDescent="0.3">
      <c r="B213" s="148"/>
      <c r="D213" s="149" t="s">
        <v>142</v>
      </c>
      <c r="E213" s="150" t="s">
        <v>5</v>
      </c>
      <c r="F213" s="151" t="s">
        <v>210</v>
      </c>
      <c r="H213" s="152">
        <v>1.651</v>
      </c>
      <c r="L213" s="148"/>
      <c r="M213" s="153"/>
      <c r="T213" s="154"/>
      <c r="AT213" s="150" t="s">
        <v>142</v>
      </c>
      <c r="AU213" s="150" t="s">
        <v>82</v>
      </c>
      <c r="AV213" s="11" t="s">
        <v>82</v>
      </c>
      <c r="AW213" s="11" t="s">
        <v>36</v>
      </c>
      <c r="AX213" s="11" t="s">
        <v>72</v>
      </c>
      <c r="AY213" s="150" t="s">
        <v>134</v>
      </c>
    </row>
    <row r="214" spans="2:65" s="11" customFormat="1" x14ac:dyDescent="0.3">
      <c r="B214" s="148"/>
      <c r="D214" s="149" t="s">
        <v>142</v>
      </c>
      <c r="E214" s="150" t="s">
        <v>5</v>
      </c>
      <c r="F214" s="151" t="s">
        <v>211</v>
      </c>
      <c r="H214" s="152">
        <v>1.958</v>
      </c>
      <c r="L214" s="148"/>
      <c r="M214" s="153"/>
      <c r="T214" s="154"/>
      <c r="AT214" s="150" t="s">
        <v>142</v>
      </c>
      <c r="AU214" s="150" t="s">
        <v>82</v>
      </c>
      <c r="AV214" s="11" t="s">
        <v>82</v>
      </c>
      <c r="AW214" s="11" t="s">
        <v>36</v>
      </c>
      <c r="AX214" s="11" t="s">
        <v>72</v>
      </c>
      <c r="AY214" s="150" t="s">
        <v>134</v>
      </c>
    </row>
    <row r="215" spans="2:65" s="11" customFormat="1" x14ac:dyDescent="0.3">
      <c r="B215" s="148"/>
      <c r="D215" s="149" t="s">
        <v>142</v>
      </c>
      <c r="E215" s="150" t="s">
        <v>5</v>
      </c>
      <c r="F215" s="151" t="s">
        <v>212</v>
      </c>
      <c r="H215" s="152">
        <v>0.109</v>
      </c>
      <c r="L215" s="148"/>
      <c r="M215" s="153"/>
      <c r="T215" s="154"/>
      <c r="AT215" s="150" t="s">
        <v>142</v>
      </c>
      <c r="AU215" s="150" t="s">
        <v>82</v>
      </c>
      <c r="AV215" s="11" t="s">
        <v>82</v>
      </c>
      <c r="AW215" s="11" t="s">
        <v>36</v>
      </c>
      <c r="AX215" s="11" t="s">
        <v>72</v>
      </c>
      <c r="AY215" s="150" t="s">
        <v>134</v>
      </c>
    </row>
    <row r="216" spans="2:65" s="13" customFormat="1" x14ac:dyDescent="0.3">
      <c r="B216" s="161"/>
      <c r="D216" s="149" t="s">
        <v>142</v>
      </c>
      <c r="E216" s="162" t="s">
        <v>5</v>
      </c>
      <c r="F216" s="163" t="s">
        <v>190</v>
      </c>
      <c r="H216" s="164">
        <v>9.82</v>
      </c>
      <c r="L216" s="161"/>
      <c r="M216" s="165"/>
      <c r="T216" s="166"/>
      <c r="AT216" s="162" t="s">
        <v>142</v>
      </c>
      <c r="AU216" s="162" t="s">
        <v>82</v>
      </c>
      <c r="AV216" s="13" t="s">
        <v>145</v>
      </c>
      <c r="AW216" s="13" t="s">
        <v>36</v>
      </c>
      <c r="AX216" s="13" t="s">
        <v>72</v>
      </c>
      <c r="AY216" s="162" t="s">
        <v>134</v>
      </c>
    </row>
    <row r="217" spans="2:65" s="12" customFormat="1" x14ac:dyDescent="0.3">
      <c r="B217" s="155"/>
      <c r="D217" s="149" t="s">
        <v>142</v>
      </c>
      <c r="E217" s="156" t="s">
        <v>5</v>
      </c>
      <c r="F217" s="157" t="s">
        <v>213</v>
      </c>
      <c r="H217" s="158" t="s">
        <v>5</v>
      </c>
      <c r="L217" s="155"/>
      <c r="M217" s="159"/>
      <c r="T217" s="160"/>
      <c r="AT217" s="158" t="s">
        <v>142</v>
      </c>
      <c r="AU217" s="158" t="s">
        <v>82</v>
      </c>
      <c r="AV217" s="12" t="s">
        <v>80</v>
      </c>
      <c r="AW217" s="12" t="s">
        <v>36</v>
      </c>
      <c r="AX217" s="12" t="s">
        <v>72</v>
      </c>
      <c r="AY217" s="158" t="s">
        <v>134</v>
      </c>
    </row>
    <row r="218" spans="2:65" s="11" customFormat="1" x14ac:dyDescent="0.3">
      <c r="B218" s="148"/>
      <c r="D218" s="149" t="s">
        <v>142</v>
      </c>
      <c r="E218" s="150" t="s">
        <v>5</v>
      </c>
      <c r="F218" s="151" t="s">
        <v>214</v>
      </c>
      <c r="H218" s="152">
        <v>2.54</v>
      </c>
      <c r="L218" s="148"/>
      <c r="M218" s="153"/>
      <c r="T218" s="154"/>
      <c r="AT218" s="150" t="s">
        <v>142</v>
      </c>
      <c r="AU218" s="150" t="s">
        <v>82</v>
      </c>
      <c r="AV218" s="11" t="s">
        <v>82</v>
      </c>
      <c r="AW218" s="11" t="s">
        <v>36</v>
      </c>
      <c r="AX218" s="11" t="s">
        <v>72</v>
      </c>
      <c r="AY218" s="150" t="s">
        <v>134</v>
      </c>
    </row>
    <row r="219" spans="2:65" s="11" customFormat="1" x14ac:dyDescent="0.3">
      <c r="B219" s="148"/>
      <c r="D219" s="149" t="s">
        <v>142</v>
      </c>
      <c r="E219" s="150" t="s">
        <v>5</v>
      </c>
      <c r="F219" s="151" t="s">
        <v>215</v>
      </c>
      <c r="H219" s="152">
        <v>2.5670000000000002</v>
      </c>
      <c r="L219" s="148"/>
      <c r="M219" s="153"/>
      <c r="T219" s="154"/>
      <c r="AT219" s="150" t="s">
        <v>142</v>
      </c>
      <c r="AU219" s="150" t="s">
        <v>82</v>
      </c>
      <c r="AV219" s="11" t="s">
        <v>82</v>
      </c>
      <c r="AW219" s="11" t="s">
        <v>36</v>
      </c>
      <c r="AX219" s="11" t="s">
        <v>72</v>
      </c>
      <c r="AY219" s="150" t="s">
        <v>134</v>
      </c>
    </row>
    <row r="220" spans="2:65" s="11" customFormat="1" x14ac:dyDescent="0.3">
      <c r="B220" s="148"/>
      <c r="D220" s="149" t="s">
        <v>142</v>
      </c>
      <c r="E220" s="150" t="s">
        <v>5</v>
      </c>
      <c r="F220" s="151" t="s">
        <v>216</v>
      </c>
      <c r="H220" s="152">
        <v>2.984</v>
      </c>
      <c r="L220" s="148"/>
      <c r="M220" s="153"/>
      <c r="T220" s="154"/>
      <c r="AT220" s="150" t="s">
        <v>142</v>
      </c>
      <c r="AU220" s="150" t="s">
        <v>82</v>
      </c>
      <c r="AV220" s="11" t="s">
        <v>82</v>
      </c>
      <c r="AW220" s="11" t="s">
        <v>36</v>
      </c>
      <c r="AX220" s="11" t="s">
        <v>72</v>
      </c>
      <c r="AY220" s="150" t="s">
        <v>134</v>
      </c>
    </row>
    <row r="221" spans="2:65" s="11" customFormat="1" x14ac:dyDescent="0.3">
      <c r="B221" s="148"/>
      <c r="D221" s="149" t="s">
        <v>142</v>
      </c>
      <c r="E221" s="150" t="s">
        <v>5</v>
      </c>
      <c r="F221" s="151" t="s">
        <v>217</v>
      </c>
      <c r="H221" s="152">
        <v>0.112</v>
      </c>
      <c r="L221" s="148"/>
      <c r="M221" s="153"/>
      <c r="T221" s="154"/>
      <c r="AT221" s="150" t="s">
        <v>142</v>
      </c>
      <c r="AU221" s="150" t="s">
        <v>82</v>
      </c>
      <c r="AV221" s="11" t="s">
        <v>82</v>
      </c>
      <c r="AW221" s="11" t="s">
        <v>36</v>
      </c>
      <c r="AX221" s="11" t="s">
        <v>72</v>
      </c>
      <c r="AY221" s="150" t="s">
        <v>134</v>
      </c>
    </row>
    <row r="222" spans="2:65" s="13" customFormat="1" x14ac:dyDescent="0.3">
      <c r="B222" s="161"/>
      <c r="D222" s="149" t="s">
        <v>142</v>
      </c>
      <c r="E222" s="162" t="s">
        <v>5</v>
      </c>
      <c r="F222" s="163" t="s">
        <v>190</v>
      </c>
      <c r="H222" s="164">
        <v>8.2029999999999994</v>
      </c>
      <c r="L222" s="161"/>
      <c r="M222" s="165"/>
      <c r="T222" s="166"/>
      <c r="AT222" s="162" t="s">
        <v>142</v>
      </c>
      <c r="AU222" s="162" t="s">
        <v>82</v>
      </c>
      <c r="AV222" s="13" t="s">
        <v>145</v>
      </c>
      <c r="AW222" s="13" t="s">
        <v>36</v>
      </c>
      <c r="AX222" s="13" t="s">
        <v>72</v>
      </c>
      <c r="AY222" s="162" t="s">
        <v>134</v>
      </c>
    </row>
    <row r="223" spans="2:65" s="14" customFormat="1" x14ac:dyDescent="0.3">
      <c r="B223" s="167"/>
      <c r="D223" s="149" t="s">
        <v>142</v>
      </c>
      <c r="E223" s="168" t="s">
        <v>5</v>
      </c>
      <c r="F223" s="169" t="s">
        <v>201</v>
      </c>
      <c r="H223" s="170">
        <v>22.245999999999999</v>
      </c>
      <c r="L223" s="167"/>
      <c r="M223" s="171"/>
      <c r="T223" s="172"/>
      <c r="AT223" s="173" t="s">
        <v>142</v>
      </c>
      <c r="AU223" s="173" t="s">
        <v>82</v>
      </c>
      <c r="AV223" s="14" t="s">
        <v>140</v>
      </c>
      <c r="AW223" s="14" t="s">
        <v>36</v>
      </c>
      <c r="AX223" s="14" t="s">
        <v>80</v>
      </c>
      <c r="AY223" s="173" t="s">
        <v>134</v>
      </c>
    </row>
    <row r="224" spans="2:65" s="1" customFormat="1" ht="31.5" customHeight="1" x14ac:dyDescent="0.3">
      <c r="B224" s="136"/>
      <c r="C224" s="137" t="s">
        <v>186</v>
      </c>
      <c r="D224" s="137" t="s">
        <v>136</v>
      </c>
      <c r="E224" s="138" t="s">
        <v>254</v>
      </c>
      <c r="F224" s="139" t="s">
        <v>255</v>
      </c>
      <c r="G224" s="140" t="s">
        <v>155</v>
      </c>
      <c r="H224" s="141">
        <v>11.125</v>
      </c>
      <c r="I224" s="142"/>
      <c r="J224" s="142">
        <f>ROUND(I224*H224,2)</f>
        <v>0</v>
      </c>
      <c r="K224" s="139" t="s">
        <v>548</v>
      </c>
      <c r="L224" s="36"/>
      <c r="M224" s="143" t="s">
        <v>5</v>
      </c>
      <c r="N224" s="144" t="s">
        <v>43</v>
      </c>
      <c r="O224" s="145">
        <v>1.25</v>
      </c>
      <c r="P224" s="145">
        <f>O224*H224</f>
        <v>13.90625</v>
      </c>
      <c r="Q224" s="145">
        <v>3.8850000000000003E-2</v>
      </c>
      <c r="R224" s="145">
        <f>Q224*H224</f>
        <v>0.43220625000000001</v>
      </c>
      <c r="S224" s="145">
        <v>0</v>
      </c>
      <c r="T224" s="146">
        <f>S224*H224</f>
        <v>0</v>
      </c>
      <c r="AR224" s="23" t="s">
        <v>186</v>
      </c>
      <c r="AT224" s="23" t="s">
        <v>136</v>
      </c>
      <c r="AU224" s="23" t="s">
        <v>82</v>
      </c>
      <c r="AY224" s="23" t="s">
        <v>134</v>
      </c>
      <c r="BE224" s="147">
        <f>IF(N224="základní",J224,0)</f>
        <v>0</v>
      </c>
      <c r="BF224" s="147">
        <f>IF(N224="snížená",J224,0)</f>
        <v>0</v>
      </c>
      <c r="BG224" s="147">
        <f>IF(N224="zákl. přenesená",J224,0)</f>
        <v>0</v>
      </c>
      <c r="BH224" s="147">
        <f>IF(N224="sníž. přenesená",J224,0)</f>
        <v>0</v>
      </c>
      <c r="BI224" s="147">
        <f>IF(N224="nulová",J224,0)</f>
        <v>0</v>
      </c>
      <c r="BJ224" s="23" t="s">
        <v>80</v>
      </c>
      <c r="BK224" s="147">
        <f>ROUND(I224*H224,2)</f>
        <v>0</v>
      </c>
      <c r="BL224" s="23" t="s">
        <v>186</v>
      </c>
      <c r="BM224" s="23" t="s">
        <v>256</v>
      </c>
    </row>
    <row r="225" spans="2:51" s="12" customFormat="1" x14ac:dyDescent="0.3">
      <c r="B225" s="155"/>
      <c r="D225" s="149" t="s">
        <v>142</v>
      </c>
      <c r="E225" s="156" t="s">
        <v>5</v>
      </c>
      <c r="F225" s="157" t="s">
        <v>231</v>
      </c>
      <c r="H225" s="158" t="s">
        <v>5</v>
      </c>
      <c r="L225" s="155"/>
      <c r="M225" s="159"/>
      <c r="T225" s="160"/>
      <c r="AT225" s="158" t="s">
        <v>142</v>
      </c>
      <c r="AU225" s="158" t="s">
        <v>82</v>
      </c>
      <c r="AV225" s="12" t="s">
        <v>80</v>
      </c>
      <c r="AW225" s="12" t="s">
        <v>36</v>
      </c>
      <c r="AX225" s="12" t="s">
        <v>72</v>
      </c>
      <c r="AY225" s="158" t="s">
        <v>134</v>
      </c>
    </row>
    <row r="226" spans="2:51" s="11" customFormat="1" x14ac:dyDescent="0.3">
      <c r="B226" s="148"/>
      <c r="D226" s="149" t="s">
        <v>142</v>
      </c>
      <c r="E226" s="150" t="s">
        <v>5</v>
      </c>
      <c r="F226" s="151" t="s">
        <v>232</v>
      </c>
      <c r="H226" s="152">
        <v>2.1120000000000001</v>
      </c>
      <c r="L226" s="148"/>
      <c r="M226" s="153"/>
      <c r="T226" s="154"/>
      <c r="AT226" s="150" t="s">
        <v>142</v>
      </c>
      <c r="AU226" s="150" t="s">
        <v>82</v>
      </c>
      <c r="AV226" s="11" t="s">
        <v>82</v>
      </c>
      <c r="AW226" s="11" t="s">
        <v>36</v>
      </c>
      <c r="AX226" s="11" t="s">
        <v>72</v>
      </c>
      <c r="AY226" s="150" t="s">
        <v>134</v>
      </c>
    </row>
    <row r="227" spans="2:51" s="13" customFormat="1" x14ac:dyDescent="0.3">
      <c r="B227" s="161"/>
      <c r="D227" s="149" t="s">
        <v>142</v>
      </c>
      <c r="E227" s="162" t="s">
        <v>5</v>
      </c>
      <c r="F227" s="163" t="s">
        <v>190</v>
      </c>
      <c r="H227" s="164">
        <v>2.1120000000000001</v>
      </c>
      <c r="L227" s="161"/>
      <c r="M227" s="165"/>
      <c r="T227" s="166"/>
      <c r="AT227" s="162" t="s">
        <v>142</v>
      </c>
      <c r="AU227" s="162" t="s">
        <v>82</v>
      </c>
      <c r="AV227" s="13" t="s">
        <v>145</v>
      </c>
      <c r="AW227" s="13" t="s">
        <v>36</v>
      </c>
      <c r="AX227" s="13" t="s">
        <v>72</v>
      </c>
      <c r="AY227" s="162" t="s">
        <v>134</v>
      </c>
    </row>
    <row r="228" spans="2:51" s="12" customFormat="1" x14ac:dyDescent="0.3">
      <c r="B228" s="155"/>
      <c r="D228" s="149" t="s">
        <v>142</v>
      </c>
      <c r="E228" s="156" t="s">
        <v>5</v>
      </c>
      <c r="F228" s="157" t="s">
        <v>233</v>
      </c>
      <c r="H228" s="158" t="s">
        <v>5</v>
      </c>
      <c r="L228" s="155"/>
      <c r="M228" s="159"/>
      <c r="T228" s="160"/>
      <c r="AT228" s="158" t="s">
        <v>142</v>
      </c>
      <c r="AU228" s="158" t="s">
        <v>82</v>
      </c>
      <c r="AV228" s="12" t="s">
        <v>80</v>
      </c>
      <c r="AW228" s="12" t="s">
        <v>36</v>
      </c>
      <c r="AX228" s="12" t="s">
        <v>72</v>
      </c>
      <c r="AY228" s="158" t="s">
        <v>134</v>
      </c>
    </row>
    <row r="229" spans="2:51" s="11" customFormat="1" x14ac:dyDescent="0.3">
      <c r="B229" s="148"/>
      <c r="D229" s="149" t="s">
        <v>142</v>
      </c>
      <c r="E229" s="150" t="s">
        <v>5</v>
      </c>
      <c r="F229" s="151" t="s">
        <v>234</v>
      </c>
      <c r="H229" s="152">
        <v>3.0510000000000002</v>
      </c>
      <c r="L229" s="148"/>
      <c r="M229" s="153"/>
      <c r="T229" s="154"/>
      <c r="AT229" s="150" t="s">
        <v>142</v>
      </c>
      <c r="AU229" s="150" t="s">
        <v>82</v>
      </c>
      <c r="AV229" s="11" t="s">
        <v>82</v>
      </c>
      <c r="AW229" s="11" t="s">
        <v>36</v>
      </c>
      <c r="AX229" s="11" t="s">
        <v>72</v>
      </c>
      <c r="AY229" s="150" t="s">
        <v>134</v>
      </c>
    </row>
    <row r="230" spans="2:51" s="11" customFormat="1" x14ac:dyDescent="0.3">
      <c r="B230" s="148"/>
      <c r="D230" s="149" t="s">
        <v>142</v>
      </c>
      <c r="E230" s="150" t="s">
        <v>5</v>
      </c>
      <c r="F230" s="151" t="s">
        <v>235</v>
      </c>
      <c r="H230" s="152">
        <v>0.82599999999999996</v>
      </c>
      <c r="L230" s="148"/>
      <c r="M230" s="153"/>
      <c r="T230" s="154"/>
      <c r="AT230" s="150" t="s">
        <v>142</v>
      </c>
      <c r="AU230" s="150" t="s">
        <v>82</v>
      </c>
      <c r="AV230" s="11" t="s">
        <v>82</v>
      </c>
      <c r="AW230" s="11" t="s">
        <v>36</v>
      </c>
      <c r="AX230" s="11" t="s">
        <v>72</v>
      </c>
      <c r="AY230" s="150" t="s">
        <v>134</v>
      </c>
    </row>
    <row r="231" spans="2:51" s="11" customFormat="1" x14ac:dyDescent="0.3">
      <c r="B231" s="148"/>
      <c r="D231" s="149" t="s">
        <v>142</v>
      </c>
      <c r="E231" s="150" t="s">
        <v>5</v>
      </c>
      <c r="F231" s="151" t="s">
        <v>236</v>
      </c>
      <c r="H231" s="152">
        <v>0.97899999999999998</v>
      </c>
      <c r="L231" s="148"/>
      <c r="M231" s="153"/>
      <c r="T231" s="154"/>
      <c r="AT231" s="150" t="s">
        <v>142</v>
      </c>
      <c r="AU231" s="150" t="s">
        <v>82</v>
      </c>
      <c r="AV231" s="11" t="s">
        <v>82</v>
      </c>
      <c r="AW231" s="11" t="s">
        <v>36</v>
      </c>
      <c r="AX231" s="11" t="s">
        <v>72</v>
      </c>
      <c r="AY231" s="150" t="s">
        <v>134</v>
      </c>
    </row>
    <row r="232" spans="2:51" s="11" customFormat="1" x14ac:dyDescent="0.3">
      <c r="B232" s="148"/>
      <c r="D232" s="149" t="s">
        <v>142</v>
      </c>
      <c r="E232" s="150" t="s">
        <v>5</v>
      </c>
      <c r="F232" s="151" t="s">
        <v>237</v>
      </c>
      <c r="H232" s="152">
        <v>5.5E-2</v>
      </c>
      <c r="L232" s="148"/>
      <c r="M232" s="153"/>
      <c r="T232" s="154"/>
      <c r="AT232" s="150" t="s">
        <v>142</v>
      </c>
      <c r="AU232" s="150" t="s">
        <v>82</v>
      </c>
      <c r="AV232" s="11" t="s">
        <v>82</v>
      </c>
      <c r="AW232" s="11" t="s">
        <v>36</v>
      </c>
      <c r="AX232" s="11" t="s">
        <v>72</v>
      </c>
      <c r="AY232" s="150" t="s">
        <v>134</v>
      </c>
    </row>
    <row r="233" spans="2:51" s="13" customFormat="1" x14ac:dyDescent="0.3">
      <c r="B233" s="161"/>
      <c r="D233" s="149" t="s">
        <v>142</v>
      </c>
      <c r="E233" s="162" t="s">
        <v>5</v>
      </c>
      <c r="F233" s="163" t="s">
        <v>190</v>
      </c>
      <c r="H233" s="164">
        <v>4.9109999999999996</v>
      </c>
      <c r="L233" s="161"/>
      <c r="M233" s="165"/>
      <c r="T233" s="166"/>
      <c r="AT233" s="162" t="s">
        <v>142</v>
      </c>
      <c r="AU233" s="162" t="s">
        <v>82</v>
      </c>
      <c r="AV233" s="13" t="s">
        <v>145</v>
      </c>
      <c r="AW233" s="13" t="s">
        <v>36</v>
      </c>
      <c r="AX233" s="13" t="s">
        <v>72</v>
      </c>
      <c r="AY233" s="162" t="s">
        <v>134</v>
      </c>
    </row>
    <row r="234" spans="2:51" s="12" customFormat="1" x14ac:dyDescent="0.3">
      <c r="B234" s="155"/>
      <c r="D234" s="149" t="s">
        <v>142</v>
      </c>
      <c r="E234" s="156" t="s">
        <v>5</v>
      </c>
      <c r="F234" s="157" t="s">
        <v>238</v>
      </c>
      <c r="H234" s="158" t="s">
        <v>5</v>
      </c>
      <c r="L234" s="155"/>
      <c r="M234" s="159"/>
      <c r="T234" s="160"/>
      <c r="AT234" s="158" t="s">
        <v>142</v>
      </c>
      <c r="AU234" s="158" t="s">
        <v>82</v>
      </c>
      <c r="AV234" s="12" t="s">
        <v>80</v>
      </c>
      <c r="AW234" s="12" t="s">
        <v>36</v>
      </c>
      <c r="AX234" s="12" t="s">
        <v>72</v>
      </c>
      <c r="AY234" s="158" t="s">
        <v>134</v>
      </c>
    </row>
    <row r="235" spans="2:51" s="11" customFormat="1" x14ac:dyDescent="0.3">
      <c r="B235" s="148"/>
      <c r="D235" s="149" t="s">
        <v>142</v>
      </c>
      <c r="E235" s="150" t="s">
        <v>5</v>
      </c>
      <c r="F235" s="151" t="s">
        <v>239</v>
      </c>
      <c r="H235" s="152">
        <v>1.27</v>
      </c>
      <c r="L235" s="148"/>
      <c r="M235" s="153"/>
      <c r="T235" s="154"/>
      <c r="AT235" s="150" t="s">
        <v>142</v>
      </c>
      <c r="AU235" s="150" t="s">
        <v>82</v>
      </c>
      <c r="AV235" s="11" t="s">
        <v>82</v>
      </c>
      <c r="AW235" s="11" t="s">
        <v>36</v>
      </c>
      <c r="AX235" s="11" t="s">
        <v>72</v>
      </c>
      <c r="AY235" s="150" t="s">
        <v>134</v>
      </c>
    </row>
    <row r="236" spans="2:51" s="11" customFormat="1" x14ac:dyDescent="0.3">
      <c r="B236" s="148"/>
      <c r="D236" s="149" t="s">
        <v>142</v>
      </c>
      <c r="E236" s="150" t="s">
        <v>5</v>
      </c>
      <c r="F236" s="151" t="s">
        <v>240</v>
      </c>
      <c r="H236" s="152">
        <v>1.284</v>
      </c>
      <c r="L236" s="148"/>
      <c r="M236" s="153"/>
      <c r="T236" s="154"/>
      <c r="AT236" s="150" t="s">
        <v>142</v>
      </c>
      <c r="AU236" s="150" t="s">
        <v>82</v>
      </c>
      <c r="AV236" s="11" t="s">
        <v>82</v>
      </c>
      <c r="AW236" s="11" t="s">
        <v>36</v>
      </c>
      <c r="AX236" s="11" t="s">
        <v>72</v>
      </c>
      <c r="AY236" s="150" t="s">
        <v>134</v>
      </c>
    </row>
    <row r="237" spans="2:51" s="11" customFormat="1" x14ac:dyDescent="0.3">
      <c r="B237" s="148"/>
      <c r="D237" s="149" t="s">
        <v>142</v>
      </c>
      <c r="E237" s="150" t="s">
        <v>5</v>
      </c>
      <c r="F237" s="151" t="s">
        <v>241</v>
      </c>
      <c r="H237" s="152">
        <v>1.492</v>
      </c>
      <c r="L237" s="148"/>
      <c r="M237" s="153"/>
      <c r="T237" s="154"/>
      <c r="AT237" s="150" t="s">
        <v>142</v>
      </c>
      <c r="AU237" s="150" t="s">
        <v>82</v>
      </c>
      <c r="AV237" s="11" t="s">
        <v>82</v>
      </c>
      <c r="AW237" s="11" t="s">
        <v>36</v>
      </c>
      <c r="AX237" s="11" t="s">
        <v>72</v>
      </c>
      <c r="AY237" s="150" t="s">
        <v>134</v>
      </c>
    </row>
    <row r="238" spans="2:51" s="11" customFormat="1" x14ac:dyDescent="0.3">
      <c r="B238" s="148"/>
      <c r="D238" s="149" t="s">
        <v>142</v>
      </c>
      <c r="E238" s="150" t="s">
        <v>5</v>
      </c>
      <c r="F238" s="151" t="s">
        <v>242</v>
      </c>
      <c r="H238" s="152">
        <v>5.6000000000000001E-2</v>
      </c>
      <c r="L238" s="148"/>
      <c r="M238" s="153"/>
      <c r="T238" s="154"/>
      <c r="AT238" s="150" t="s">
        <v>142</v>
      </c>
      <c r="AU238" s="150" t="s">
        <v>82</v>
      </c>
      <c r="AV238" s="11" t="s">
        <v>82</v>
      </c>
      <c r="AW238" s="11" t="s">
        <v>36</v>
      </c>
      <c r="AX238" s="11" t="s">
        <v>72</v>
      </c>
      <c r="AY238" s="150" t="s">
        <v>134</v>
      </c>
    </row>
    <row r="239" spans="2:51" s="13" customFormat="1" x14ac:dyDescent="0.3">
      <c r="B239" s="161"/>
      <c r="D239" s="149" t="s">
        <v>142</v>
      </c>
      <c r="E239" s="162" t="s">
        <v>5</v>
      </c>
      <c r="F239" s="163" t="s">
        <v>190</v>
      </c>
      <c r="H239" s="164">
        <v>4.1020000000000003</v>
      </c>
      <c r="L239" s="161"/>
      <c r="M239" s="165"/>
      <c r="T239" s="166"/>
      <c r="AT239" s="162" t="s">
        <v>142</v>
      </c>
      <c r="AU239" s="162" t="s">
        <v>82</v>
      </c>
      <c r="AV239" s="13" t="s">
        <v>145</v>
      </c>
      <c r="AW239" s="13" t="s">
        <v>36</v>
      </c>
      <c r="AX239" s="13" t="s">
        <v>72</v>
      </c>
      <c r="AY239" s="162" t="s">
        <v>134</v>
      </c>
    </row>
    <row r="240" spans="2:51" s="14" customFormat="1" x14ac:dyDescent="0.3">
      <c r="B240" s="167"/>
      <c r="D240" s="149" t="s">
        <v>142</v>
      </c>
      <c r="E240" s="168" t="s">
        <v>5</v>
      </c>
      <c r="F240" s="169" t="s">
        <v>201</v>
      </c>
      <c r="H240" s="170">
        <v>11.125</v>
      </c>
      <c r="L240" s="167"/>
      <c r="M240" s="171"/>
      <c r="T240" s="172"/>
      <c r="AT240" s="173" t="s">
        <v>142</v>
      </c>
      <c r="AU240" s="173" t="s">
        <v>82</v>
      </c>
      <c r="AV240" s="14" t="s">
        <v>140</v>
      </c>
      <c r="AW240" s="14" t="s">
        <v>36</v>
      </c>
      <c r="AX240" s="14" t="s">
        <v>80</v>
      </c>
      <c r="AY240" s="173" t="s">
        <v>134</v>
      </c>
    </row>
    <row r="241" spans="2:65" s="1" customFormat="1" ht="31.5" customHeight="1" x14ac:dyDescent="0.3">
      <c r="B241" s="136"/>
      <c r="C241" s="137" t="s">
        <v>257</v>
      </c>
      <c r="D241" s="137" t="s">
        <v>136</v>
      </c>
      <c r="E241" s="138" t="s">
        <v>258</v>
      </c>
      <c r="F241" s="139" t="s">
        <v>259</v>
      </c>
      <c r="G241" s="140" t="s">
        <v>155</v>
      </c>
      <c r="H241" s="141">
        <v>11.125</v>
      </c>
      <c r="I241" s="142"/>
      <c r="J241" s="142">
        <f>ROUND(I241*H241,2)</f>
        <v>0</v>
      </c>
      <c r="K241" s="139" t="s">
        <v>548</v>
      </c>
      <c r="L241" s="36"/>
      <c r="M241" s="143" t="s">
        <v>5</v>
      </c>
      <c r="N241" s="144" t="s">
        <v>43</v>
      </c>
      <c r="O241" s="145">
        <v>1.8</v>
      </c>
      <c r="P241" s="145">
        <f>O241*H241</f>
        <v>20.025000000000002</v>
      </c>
      <c r="Q241" s="145">
        <v>5.8279999999999998E-2</v>
      </c>
      <c r="R241" s="145">
        <f>Q241*H241</f>
        <v>0.64836499999999997</v>
      </c>
      <c r="S241" s="145">
        <v>0</v>
      </c>
      <c r="T241" s="146">
        <f>S241*H241</f>
        <v>0</v>
      </c>
      <c r="AR241" s="23" t="s">
        <v>186</v>
      </c>
      <c r="AT241" s="23" t="s">
        <v>136</v>
      </c>
      <c r="AU241" s="23" t="s">
        <v>82</v>
      </c>
      <c r="AY241" s="23" t="s">
        <v>134</v>
      </c>
      <c r="BE241" s="147">
        <f>IF(N241="základní",J241,0)</f>
        <v>0</v>
      </c>
      <c r="BF241" s="147">
        <f>IF(N241="snížená",J241,0)</f>
        <v>0</v>
      </c>
      <c r="BG241" s="147">
        <f>IF(N241="zákl. přenesená",J241,0)</f>
        <v>0</v>
      </c>
      <c r="BH241" s="147">
        <f>IF(N241="sníž. přenesená",J241,0)</f>
        <v>0</v>
      </c>
      <c r="BI241" s="147">
        <f>IF(N241="nulová",J241,0)</f>
        <v>0</v>
      </c>
      <c r="BJ241" s="23" t="s">
        <v>80</v>
      </c>
      <c r="BK241" s="147">
        <f>ROUND(I241*H241,2)</f>
        <v>0</v>
      </c>
      <c r="BL241" s="23" t="s">
        <v>186</v>
      </c>
      <c r="BM241" s="23" t="s">
        <v>260</v>
      </c>
    </row>
    <row r="242" spans="2:65" s="12" customFormat="1" x14ac:dyDescent="0.3">
      <c r="B242" s="155"/>
      <c r="D242" s="149" t="s">
        <v>142</v>
      </c>
      <c r="E242" s="156" t="s">
        <v>5</v>
      </c>
      <c r="F242" s="157" t="s">
        <v>231</v>
      </c>
      <c r="H242" s="158" t="s">
        <v>5</v>
      </c>
      <c r="L242" s="155"/>
      <c r="M242" s="159"/>
      <c r="T242" s="160"/>
      <c r="AT242" s="158" t="s">
        <v>142</v>
      </c>
      <c r="AU242" s="158" t="s">
        <v>82</v>
      </c>
      <c r="AV242" s="12" t="s">
        <v>80</v>
      </c>
      <c r="AW242" s="12" t="s">
        <v>36</v>
      </c>
      <c r="AX242" s="12" t="s">
        <v>72</v>
      </c>
      <c r="AY242" s="158" t="s">
        <v>134</v>
      </c>
    </row>
    <row r="243" spans="2:65" s="11" customFormat="1" x14ac:dyDescent="0.3">
      <c r="B243" s="148"/>
      <c r="D243" s="149" t="s">
        <v>142</v>
      </c>
      <c r="E243" s="150" t="s">
        <v>5</v>
      </c>
      <c r="F243" s="151" t="s">
        <v>232</v>
      </c>
      <c r="H243" s="152">
        <v>2.1120000000000001</v>
      </c>
      <c r="L243" s="148"/>
      <c r="M243" s="153"/>
      <c r="T243" s="154"/>
      <c r="AT243" s="150" t="s">
        <v>142</v>
      </c>
      <c r="AU243" s="150" t="s">
        <v>82</v>
      </c>
      <c r="AV243" s="11" t="s">
        <v>82</v>
      </c>
      <c r="AW243" s="11" t="s">
        <v>36</v>
      </c>
      <c r="AX243" s="11" t="s">
        <v>72</v>
      </c>
      <c r="AY243" s="150" t="s">
        <v>134</v>
      </c>
    </row>
    <row r="244" spans="2:65" s="13" customFormat="1" x14ac:dyDescent="0.3">
      <c r="B244" s="161"/>
      <c r="D244" s="149" t="s">
        <v>142</v>
      </c>
      <c r="E244" s="162" t="s">
        <v>5</v>
      </c>
      <c r="F244" s="163" t="s">
        <v>190</v>
      </c>
      <c r="H244" s="164">
        <v>2.1120000000000001</v>
      </c>
      <c r="L244" s="161"/>
      <c r="M244" s="165"/>
      <c r="T244" s="166"/>
      <c r="AT244" s="162" t="s">
        <v>142</v>
      </c>
      <c r="AU244" s="162" t="s">
        <v>82</v>
      </c>
      <c r="AV244" s="13" t="s">
        <v>145</v>
      </c>
      <c r="AW244" s="13" t="s">
        <v>36</v>
      </c>
      <c r="AX244" s="13" t="s">
        <v>72</v>
      </c>
      <c r="AY244" s="162" t="s">
        <v>134</v>
      </c>
    </row>
    <row r="245" spans="2:65" s="12" customFormat="1" x14ac:dyDescent="0.3">
      <c r="B245" s="155"/>
      <c r="D245" s="149" t="s">
        <v>142</v>
      </c>
      <c r="E245" s="156" t="s">
        <v>5</v>
      </c>
      <c r="F245" s="157" t="s">
        <v>233</v>
      </c>
      <c r="H245" s="158" t="s">
        <v>5</v>
      </c>
      <c r="L245" s="155"/>
      <c r="M245" s="159"/>
      <c r="T245" s="160"/>
      <c r="AT245" s="158" t="s">
        <v>142</v>
      </c>
      <c r="AU245" s="158" t="s">
        <v>82</v>
      </c>
      <c r="AV245" s="12" t="s">
        <v>80</v>
      </c>
      <c r="AW245" s="12" t="s">
        <v>36</v>
      </c>
      <c r="AX245" s="12" t="s">
        <v>72</v>
      </c>
      <c r="AY245" s="158" t="s">
        <v>134</v>
      </c>
    </row>
    <row r="246" spans="2:65" s="11" customFormat="1" x14ac:dyDescent="0.3">
      <c r="B246" s="148"/>
      <c r="D246" s="149" t="s">
        <v>142</v>
      </c>
      <c r="E246" s="150" t="s">
        <v>5</v>
      </c>
      <c r="F246" s="151" t="s">
        <v>234</v>
      </c>
      <c r="H246" s="152">
        <v>3.0510000000000002</v>
      </c>
      <c r="L246" s="148"/>
      <c r="M246" s="153"/>
      <c r="T246" s="154"/>
      <c r="AT246" s="150" t="s">
        <v>142</v>
      </c>
      <c r="AU246" s="150" t="s">
        <v>82</v>
      </c>
      <c r="AV246" s="11" t="s">
        <v>82</v>
      </c>
      <c r="AW246" s="11" t="s">
        <v>36</v>
      </c>
      <c r="AX246" s="11" t="s">
        <v>72</v>
      </c>
      <c r="AY246" s="150" t="s">
        <v>134</v>
      </c>
    </row>
    <row r="247" spans="2:65" s="11" customFormat="1" x14ac:dyDescent="0.3">
      <c r="B247" s="148"/>
      <c r="D247" s="149" t="s">
        <v>142</v>
      </c>
      <c r="E247" s="150" t="s">
        <v>5</v>
      </c>
      <c r="F247" s="151" t="s">
        <v>235</v>
      </c>
      <c r="H247" s="152">
        <v>0.82599999999999996</v>
      </c>
      <c r="L247" s="148"/>
      <c r="M247" s="153"/>
      <c r="T247" s="154"/>
      <c r="AT247" s="150" t="s">
        <v>142</v>
      </c>
      <c r="AU247" s="150" t="s">
        <v>82</v>
      </c>
      <c r="AV247" s="11" t="s">
        <v>82</v>
      </c>
      <c r="AW247" s="11" t="s">
        <v>36</v>
      </c>
      <c r="AX247" s="11" t="s">
        <v>72</v>
      </c>
      <c r="AY247" s="150" t="s">
        <v>134</v>
      </c>
    </row>
    <row r="248" spans="2:65" s="11" customFormat="1" x14ac:dyDescent="0.3">
      <c r="B248" s="148"/>
      <c r="D248" s="149" t="s">
        <v>142</v>
      </c>
      <c r="E248" s="150" t="s">
        <v>5</v>
      </c>
      <c r="F248" s="151" t="s">
        <v>236</v>
      </c>
      <c r="H248" s="152">
        <v>0.97899999999999998</v>
      </c>
      <c r="L248" s="148"/>
      <c r="M248" s="153"/>
      <c r="T248" s="154"/>
      <c r="AT248" s="150" t="s">
        <v>142</v>
      </c>
      <c r="AU248" s="150" t="s">
        <v>82</v>
      </c>
      <c r="AV248" s="11" t="s">
        <v>82</v>
      </c>
      <c r="AW248" s="11" t="s">
        <v>36</v>
      </c>
      <c r="AX248" s="11" t="s">
        <v>72</v>
      </c>
      <c r="AY248" s="150" t="s">
        <v>134</v>
      </c>
    </row>
    <row r="249" spans="2:65" s="11" customFormat="1" x14ac:dyDescent="0.3">
      <c r="B249" s="148"/>
      <c r="D249" s="149" t="s">
        <v>142</v>
      </c>
      <c r="E249" s="150" t="s">
        <v>5</v>
      </c>
      <c r="F249" s="151" t="s">
        <v>237</v>
      </c>
      <c r="H249" s="152">
        <v>5.5E-2</v>
      </c>
      <c r="L249" s="148"/>
      <c r="M249" s="153"/>
      <c r="T249" s="154"/>
      <c r="AT249" s="150" t="s">
        <v>142</v>
      </c>
      <c r="AU249" s="150" t="s">
        <v>82</v>
      </c>
      <c r="AV249" s="11" t="s">
        <v>82</v>
      </c>
      <c r="AW249" s="11" t="s">
        <v>36</v>
      </c>
      <c r="AX249" s="11" t="s">
        <v>72</v>
      </c>
      <c r="AY249" s="150" t="s">
        <v>134</v>
      </c>
    </row>
    <row r="250" spans="2:65" s="13" customFormat="1" x14ac:dyDescent="0.3">
      <c r="B250" s="161"/>
      <c r="D250" s="149" t="s">
        <v>142</v>
      </c>
      <c r="E250" s="162" t="s">
        <v>5</v>
      </c>
      <c r="F250" s="163" t="s">
        <v>190</v>
      </c>
      <c r="H250" s="164">
        <v>4.9109999999999996</v>
      </c>
      <c r="L250" s="161"/>
      <c r="M250" s="165"/>
      <c r="T250" s="166"/>
      <c r="AT250" s="162" t="s">
        <v>142</v>
      </c>
      <c r="AU250" s="162" t="s">
        <v>82</v>
      </c>
      <c r="AV250" s="13" t="s">
        <v>145</v>
      </c>
      <c r="AW250" s="13" t="s">
        <v>36</v>
      </c>
      <c r="AX250" s="13" t="s">
        <v>72</v>
      </c>
      <c r="AY250" s="162" t="s">
        <v>134</v>
      </c>
    </row>
    <row r="251" spans="2:65" s="12" customFormat="1" x14ac:dyDescent="0.3">
      <c r="B251" s="155"/>
      <c r="D251" s="149" t="s">
        <v>142</v>
      </c>
      <c r="E251" s="156" t="s">
        <v>5</v>
      </c>
      <c r="F251" s="157" t="s">
        <v>238</v>
      </c>
      <c r="H251" s="158" t="s">
        <v>5</v>
      </c>
      <c r="L251" s="155"/>
      <c r="M251" s="159"/>
      <c r="T251" s="160"/>
      <c r="AT251" s="158" t="s">
        <v>142</v>
      </c>
      <c r="AU251" s="158" t="s">
        <v>82</v>
      </c>
      <c r="AV251" s="12" t="s">
        <v>80</v>
      </c>
      <c r="AW251" s="12" t="s">
        <v>36</v>
      </c>
      <c r="AX251" s="12" t="s">
        <v>72</v>
      </c>
      <c r="AY251" s="158" t="s">
        <v>134</v>
      </c>
    </row>
    <row r="252" spans="2:65" s="11" customFormat="1" x14ac:dyDescent="0.3">
      <c r="B252" s="148"/>
      <c r="D252" s="149" t="s">
        <v>142</v>
      </c>
      <c r="E252" s="150" t="s">
        <v>5</v>
      </c>
      <c r="F252" s="151" t="s">
        <v>239</v>
      </c>
      <c r="H252" s="152">
        <v>1.27</v>
      </c>
      <c r="L252" s="148"/>
      <c r="M252" s="153"/>
      <c r="T252" s="154"/>
      <c r="AT252" s="150" t="s">
        <v>142</v>
      </c>
      <c r="AU252" s="150" t="s">
        <v>82</v>
      </c>
      <c r="AV252" s="11" t="s">
        <v>82</v>
      </c>
      <c r="AW252" s="11" t="s">
        <v>36</v>
      </c>
      <c r="AX252" s="11" t="s">
        <v>72</v>
      </c>
      <c r="AY252" s="150" t="s">
        <v>134</v>
      </c>
    </row>
    <row r="253" spans="2:65" s="11" customFormat="1" x14ac:dyDescent="0.3">
      <c r="B253" s="148"/>
      <c r="D253" s="149" t="s">
        <v>142</v>
      </c>
      <c r="E253" s="150" t="s">
        <v>5</v>
      </c>
      <c r="F253" s="151" t="s">
        <v>240</v>
      </c>
      <c r="H253" s="152">
        <v>1.284</v>
      </c>
      <c r="L253" s="148"/>
      <c r="M253" s="153"/>
      <c r="T253" s="154"/>
      <c r="AT253" s="150" t="s">
        <v>142</v>
      </c>
      <c r="AU253" s="150" t="s">
        <v>82</v>
      </c>
      <c r="AV253" s="11" t="s">
        <v>82</v>
      </c>
      <c r="AW253" s="11" t="s">
        <v>36</v>
      </c>
      <c r="AX253" s="11" t="s">
        <v>72</v>
      </c>
      <c r="AY253" s="150" t="s">
        <v>134</v>
      </c>
    </row>
    <row r="254" spans="2:65" s="11" customFormat="1" x14ac:dyDescent="0.3">
      <c r="B254" s="148"/>
      <c r="D254" s="149" t="s">
        <v>142</v>
      </c>
      <c r="E254" s="150" t="s">
        <v>5</v>
      </c>
      <c r="F254" s="151" t="s">
        <v>241</v>
      </c>
      <c r="H254" s="152">
        <v>1.492</v>
      </c>
      <c r="L254" s="148"/>
      <c r="M254" s="153"/>
      <c r="T254" s="154"/>
      <c r="AT254" s="150" t="s">
        <v>142</v>
      </c>
      <c r="AU254" s="150" t="s">
        <v>82</v>
      </c>
      <c r="AV254" s="11" t="s">
        <v>82</v>
      </c>
      <c r="AW254" s="11" t="s">
        <v>36</v>
      </c>
      <c r="AX254" s="11" t="s">
        <v>72</v>
      </c>
      <c r="AY254" s="150" t="s">
        <v>134</v>
      </c>
    </row>
    <row r="255" spans="2:65" s="11" customFormat="1" x14ac:dyDescent="0.3">
      <c r="B255" s="148"/>
      <c r="D255" s="149" t="s">
        <v>142</v>
      </c>
      <c r="E255" s="150" t="s">
        <v>5</v>
      </c>
      <c r="F255" s="151" t="s">
        <v>242</v>
      </c>
      <c r="H255" s="152">
        <v>5.6000000000000001E-2</v>
      </c>
      <c r="L255" s="148"/>
      <c r="M255" s="153"/>
      <c r="T255" s="154"/>
      <c r="AT255" s="150" t="s">
        <v>142</v>
      </c>
      <c r="AU255" s="150" t="s">
        <v>82</v>
      </c>
      <c r="AV255" s="11" t="s">
        <v>82</v>
      </c>
      <c r="AW255" s="11" t="s">
        <v>36</v>
      </c>
      <c r="AX255" s="11" t="s">
        <v>72</v>
      </c>
      <c r="AY255" s="150" t="s">
        <v>134</v>
      </c>
    </row>
    <row r="256" spans="2:65" s="13" customFormat="1" x14ac:dyDescent="0.3">
      <c r="B256" s="161"/>
      <c r="D256" s="149" t="s">
        <v>142</v>
      </c>
      <c r="E256" s="162" t="s">
        <v>5</v>
      </c>
      <c r="F256" s="163" t="s">
        <v>190</v>
      </c>
      <c r="H256" s="164">
        <v>4.1020000000000003</v>
      </c>
      <c r="L256" s="161"/>
      <c r="M256" s="165"/>
      <c r="T256" s="166"/>
      <c r="AT256" s="162" t="s">
        <v>142</v>
      </c>
      <c r="AU256" s="162" t="s">
        <v>82</v>
      </c>
      <c r="AV256" s="13" t="s">
        <v>145</v>
      </c>
      <c r="AW256" s="13" t="s">
        <v>36</v>
      </c>
      <c r="AX256" s="13" t="s">
        <v>72</v>
      </c>
      <c r="AY256" s="162" t="s">
        <v>134</v>
      </c>
    </row>
    <row r="257" spans="2:65" s="14" customFormat="1" x14ac:dyDescent="0.3">
      <c r="B257" s="167"/>
      <c r="D257" s="149" t="s">
        <v>142</v>
      </c>
      <c r="E257" s="168" t="s">
        <v>5</v>
      </c>
      <c r="F257" s="169" t="s">
        <v>201</v>
      </c>
      <c r="H257" s="170">
        <v>11.125</v>
      </c>
      <c r="L257" s="167"/>
      <c r="M257" s="171"/>
      <c r="T257" s="172"/>
      <c r="AT257" s="173" t="s">
        <v>142</v>
      </c>
      <c r="AU257" s="173" t="s">
        <v>82</v>
      </c>
      <c r="AV257" s="14" t="s">
        <v>140</v>
      </c>
      <c r="AW257" s="14" t="s">
        <v>36</v>
      </c>
      <c r="AX257" s="14" t="s">
        <v>80</v>
      </c>
      <c r="AY257" s="173" t="s">
        <v>134</v>
      </c>
    </row>
    <row r="258" spans="2:65" s="1" customFormat="1" ht="22.5" customHeight="1" x14ac:dyDescent="0.3">
      <c r="B258" s="136"/>
      <c r="C258" s="137" t="s">
        <v>261</v>
      </c>
      <c r="D258" s="137" t="s">
        <v>136</v>
      </c>
      <c r="E258" s="138" t="s">
        <v>262</v>
      </c>
      <c r="F258" s="139" t="s">
        <v>263</v>
      </c>
      <c r="G258" s="140" t="s">
        <v>155</v>
      </c>
      <c r="H258" s="141">
        <v>5</v>
      </c>
      <c r="I258" s="142"/>
      <c r="J258" s="142">
        <f>ROUND(I258*H258,2)</f>
        <v>0</v>
      </c>
      <c r="K258" s="139" t="s">
        <v>548</v>
      </c>
      <c r="L258" s="36"/>
      <c r="M258" s="143" t="s">
        <v>5</v>
      </c>
      <c r="N258" s="144" t="s">
        <v>43</v>
      </c>
      <c r="O258" s="145">
        <v>0.51</v>
      </c>
      <c r="P258" s="145">
        <f>O258*H258</f>
        <v>2.5499999999999998</v>
      </c>
      <c r="Q258" s="145">
        <v>1.58E-3</v>
      </c>
      <c r="R258" s="145">
        <f>Q258*H258</f>
        <v>7.9000000000000008E-3</v>
      </c>
      <c r="S258" s="145">
        <v>0</v>
      </c>
      <c r="T258" s="146">
        <f>S258*H258</f>
        <v>0</v>
      </c>
      <c r="AR258" s="23" t="s">
        <v>186</v>
      </c>
      <c r="AT258" s="23" t="s">
        <v>136</v>
      </c>
      <c r="AU258" s="23" t="s">
        <v>82</v>
      </c>
      <c r="AY258" s="23" t="s">
        <v>134</v>
      </c>
      <c r="BE258" s="147">
        <f>IF(N258="základní",J258,0)</f>
        <v>0</v>
      </c>
      <c r="BF258" s="147">
        <f>IF(N258="snížená",J258,0)</f>
        <v>0</v>
      </c>
      <c r="BG258" s="147">
        <f>IF(N258="zákl. přenesená",J258,0)</f>
        <v>0</v>
      </c>
      <c r="BH258" s="147">
        <f>IF(N258="sníž. přenesená",J258,0)</f>
        <v>0</v>
      </c>
      <c r="BI258" s="147">
        <f>IF(N258="nulová",J258,0)</f>
        <v>0</v>
      </c>
      <c r="BJ258" s="23" t="s">
        <v>80</v>
      </c>
      <c r="BK258" s="147">
        <f>ROUND(I258*H258,2)</f>
        <v>0</v>
      </c>
      <c r="BL258" s="23" t="s">
        <v>186</v>
      </c>
      <c r="BM258" s="23" t="s">
        <v>264</v>
      </c>
    </row>
    <row r="259" spans="2:65" s="11" customFormat="1" x14ac:dyDescent="0.3">
      <c r="B259" s="148"/>
      <c r="D259" s="149" t="s">
        <v>142</v>
      </c>
      <c r="E259" s="150" t="s">
        <v>5</v>
      </c>
      <c r="F259" s="151" t="s">
        <v>265</v>
      </c>
      <c r="H259" s="152">
        <v>5</v>
      </c>
      <c r="L259" s="148"/>
      <c r="M259" s="153"/>
      <c r="T259" s="154"/>
      <c r="AT259" s="150" t="s">
        <v>142</v>
      </c>
      <c r="AU259" s="150" t="s">
        <v>82</v>
      </c>
      <c r="AV259" s="11" t="s">
        <v>82</v>
      </c>
      <c r="AW259" s="11" t="s">
        <v>36</v>
      </c>
      <c r="AX259" s="11" t="s">
        <v>80</v>
      </c>
      <c r="AY259" s="150" t="s">
        <v>134</v>
      </c>
    </row>
    <row r="260" spans="2:65" s="10" customFormat="1" ht="29.85" customHeight="1" x14ac:dyDescent="0.3">
      <c r="B260" s="125"/>
      <c r="D260" s="126" t="s">
        <v>71</v>
      </c>
      <c r="E260" s="134" t="s">
        <v>266</v>
      </c>
      <c r="F260" s="134" t="s">
        <v>267</v>
      </c>
      <c r="J260" s="135">
        <f>BK260</f>
        <v>0</v>
      </c>
      <c r="L260" s="125"/>
      <c r="M260" s="129"/>
      <c r="P260" s="130">
        <f>SUM(P261:P263)</f>
        <v>0.55962500000000004</v>
      </c>
      <c r="R260" s="130">
        <f>SUM(R261:R263)</f>
        <v>0</v>
      </c>
      <c r="T260" s="131">
        <f>SUM(T261:T263)</f>
        <v>0</v>
      </c>
      <c r="AR260" s="126" t="s">
        <v>80</v>
      </c>
      <c r="AT260" s="132" t="s">
        <v>71</v>
      </c>
      <c r="AU260" s="132" t="s">
        <v>80</v>
      </c>
      <c r="AY260" s="126" t="s">
        <v>134</v>
      </c>
      <c r="BK260" s="133">
        <f>SUM(BK261:BK263)</f>
        <v>0</v>
      </c>
    </row>
    <row r="261" spans="2:65" s="1" customFormat="1" ht="31.5" customHeight="1" x14ac:dyDescent="0.3">
      <c r="B261" s="136"/>
      <c r="C261" s="137" t="s">
        <v>268</v>
      </c>
      <c r="D261" s="137" t="s">
        <v>136</v>
      </c>
      <c r="E261" s="138" t="s">
        <v>269</v>
      </c>
      <c r="F261" s="139" t="s">
        <v>270</v>
      </c>
      <c r="G261" s="140" t="s">
        <v>149</v>
      </c>
      <c r="H261" s="141">
        <v>3.0249999999999999</v>
      </c>
      <c r="I261" s="142"/>
      <c r="J261" s="142">
        <f>ROUND(I261*H261,2)</f>
        <v>0</v>
      </c>
      <c r="K261" s="139" t="s">
        <v>548</v>
      </c>
      <c r="L261" s="36"/>
      <c r="M261" s="143" t="s">
        <v>5</v>
      </c>
      <c r="N261" s="144" t="s">
        <v>43</v>
      </c>
      <c r="O261" s="145">
        <v>0.125</v>
      </c>
      <c r="P261" s="145">
        <f>O261*H261</f>
        <v>0.37812499999999999</v>
      </c>
      <c r="Q261" s="145">
        <v>0</v>
      </c>
      <c r="R261" s="145">
        <f>Q261*H261</f>
        <v>0</v>
      </c>
      <c r="S261" s="145">
        <v>0</v>
      </c>
      <c r="T261" s="146">
        <f>S261*H261</f>
        <v>0</v>
      </c>
      <c r="AR261" s="23" t="s">
        <v>140</v>
      </c>
      <c r="AT261" s="23" t="s">
        <v>136</v>
      </c>
      <c r="AU261" s="23" t="s">
        <v>82</v>
      </c>
      <c r="AY261" s="23" t="s">
        <v>134</v>
      </c>
      <c r="BE261" s="147">
        <f>IF(N261="základní",J261,0)</f>
        <v>0</v>
      </c>
      <c r="BF261" s="147">
        <f>IF(N261="snížená",J261,0)</f>
        <v>0</v>
      </c>
      <c r="BG261" s="147">
        <f>IF(N261="zákl. přenesená",J261,0)</f>
        <v>0</v>
      </c>
      <c r="BH261" s="147">
        <f>IF(N261="sníž. přenesená",J261,0)</f>
        <v>0</v>
      </c>
      <c r="BI261" s="147">
        <f>IF(N261="nulová",J261,0)</f>
        <v>0</v>
      </c>
      <c r="BJ261" s="23" t="s">
        <v>80</v>
      </c>
      <c r="BK261" s="147">
        <f>ROUND(I261*H261,2)</f>
        <v>0</v>
      </c>
      <c r="BL261" s="23" t="s">
        <v>140</v>
      </c>
      <c r="BM261" s="23" t="s">
        <v>271</v>
      </c>
    </row>
    <row r="262" spans="2:65" s="1" customFormat="1" ht="31.5" customHeight="1" x14ac:dyDescent="0.3">
      <c r="B262" s="136"/>
      <c r="C262" s="137" t="s">
        <v>272</v>
      </c>
      <c r="D262" s="137" t="s">
        <v>136</v>
      </c>
      <c r="E262" s="138" t="s">
        <v>273</v>
      </c>
      <c r="F262" s="139" t="s">
        <v>274</v>
      </c>
      <c r="G262" s="140" t="s">
        <v>149</v>
      </c>
      <c r="H262" s="141">
        <v>30.25</v>
      </c>
      <c r="I262" s="142"/>
      <c r="J262" s="142">
        <f>ROUND(I262*H262,2)</f>
        <v>0</v>
      </c>
      <c r="K262" s="139" t="s">
        <v>548</v>
      </c>
      <c r="L262" s="36"/>
      <c r="M262" s="143" t="s">
        <v>5</v>
      </c>
      <c r="N262" s="144" t="s">
        <v>43</v>
      </c>
      <c r="O262" s="145">
        <v>6.0000000000000001E-3</v>
      </c>
      <c r="P262" s="145">
        <f>O262*H262</f>
        <v>0.18149999999999999</v>
      </c>
      <c r="Q262" s="145">
        <v>0</v>
      </c>
      <c r="R262" s="145">
        <f>Q262*H262</f>
        <v>0</v>
      </c>
      <c r="S262" s="145">
        <v>0</v>
      </c>
      <c r="T262" s="146">
        <f>S262*H262</f>
        <v>0</v>
      </c>
      <c r="AR262" s="23" t="s">
        <v>140</v>
      </c>
      <c r="AT262" s="23" t="s">
        <v>136</v>
      </c>
      <c r="AU262" s="23" t="s">
        <v>82</v>
      </c>
      <c r="AY262" s="23" t="s">
        <v>134</v>
      </c>
      <c r="BE262" s="147">
        <f>IF(N262="základní",J262,0)</f>
        <v>0</v>
      </c>
      <c r="BF262" s="147">
        <f>IF(N262="snížená",J262,0)</f>
        <v>0</v>
      </c>
      <c r="BG262" s="147">
        <f>IF(N262="zákl. přenesená",J262,0)</f>
        <v>0</v>
      </c>
      <c r="BH262" s="147">
        <f>IF(N262="sníž. přenesená",J262,0)</f>
        <v>0</v>
      </c>
      <c r="BI262" s="147">
        <f>IF(N262="nulová",J262,0)</f>
        <v>0</v>
      </c>
      <c r="BJ262" s="23" t="s">
        <v>80</v>
      </c>
      <c r="BK262" s="147">
        <f>ROUND(I262*H262,2)</f>
        <v>0</v>
      </c>
      <c r="BL262" s="23" t="s">
        <v>140</v>
      </c>
      <c r="BM262" s="23" t="s">
        <v>275</v>
      </c>
    </row>
    <row r="263" spans="2:65" s="1" customFormat="1" ht="22.5" customHeight="1" x14ac:dyDescent="0.3">
      <c r="B263" s="136"/>
      <c r="C263" s="137" t="s">
        <v>10</v>
      </c>
      <c r="D263" s="137" t="s">
        <v>136</v>
      </c>
      <c r="E263" s="138" t="s">
        <v>276</v>
      </c>
      <c r="F263" s="139" t="s">
        <v>277</v>
      </c>
      <c r="G263" s="140" t="s">
        <v>149</v>
      </c>
      <c r="H263" s="141">
        <v>3.0249999999999999</v>
      </c>
      <c r="I263" s="142"/>
      <c r="J263" s="142">
        <f>ROUND(I263*H263,2)</f>
        <v>0</v>
      </c>
      <c r="K263" s="139" t="s">
        <v>548</v>
      </c>
      <c r="L263" s="36"/>
      <c r="M263" s="143" t="s">
        <v>5</v>
      </c>
      <c r="N263" s="144" t="s">
        <v>43</v>
      </c>
      <c r="O263" s="145">
        <v>0</v>
      </c>
      <c r="P263" s="145">
        <f>O263*H263</f>
        <v>0</v>
      </c>
      <c r="Q263" s="145">
        <v>0</v>
      </c>
      <c r="R263" s="145">
        <f>Q263*H263</f>
        <v>0</v>
      </c>
      <c r="S263" s="145">
        <v>0</v>
      </c>
      <c r="T263" s="146">
        <f>S263*H263</f>
        <v>0</v>
      </c>
      <c r="AR263" s="23" t="s">
        <v>140</v>
      </c>
      <c r="AT263" s="23" t="s">
        <v>136</v>
      </c>
      <c r="AU263" s="23" t="s">
        <v>82</v>
      </c>
      <c r="AY263" s="23" t="s">
        <v>134</v>
      </c>
      <c r="BE263" s="147">
        <f>IF(N263="základní",J263,0)</f>
        <v>0</v>
      </c>
      <c r="BF263" s="147">
        <f>IF(N263="snížená",J263,0)</f>
        <v>0</v>
      </c>
      <c r="BG263" s="147">
        <f>IF(N263="zákl. přenesená",J263,0)</f>
        <v>0</v>
      </c>
      <c r="BH263" s="147">
        <f>IF(N263="sníž. přenesená",J263,0)</f>
        <v>0</v>
      </c>
      <c r="BI263" s="147">
        <f>IF(N263="nulová",J263,0)</f>
        <v>0</v>
      </c>
      <c r="BJ263" s="23" t="s">
        <v>80</v>
      </c>
      <c r="BK263" s="147">
        <f>ROUND(I263*H263,2)</f>
        <v>0</v>
      </c>
      <c r="BL263" s="23" t="s">
        <v>140</v>
      </c>
      <c r="BM263" s="23" t="s">
        <v>278</v>
      </c>
    </row>
    <row r="264" spans="2:65" s="10" customFormat="1" ht="29.85" customHeight="1" x14ac:dyDescent="0.3">
      <c r="B264" s="125"/>
      <c r="D264" s="126" t="s">
        <v>71</v>
      </c>
      <c r="E264" s="134" t="s">
        <v>279</v>
      </c>
      <c r="F264" s="134" t="s">
        <v>280</v>
      </c>
      <c r="J264" s="135">
        <f>BK264</f>
        <v>0</v>
      </c>
      <c r="L264" s="125"/>
      <c r="M264" s="129"/>
      <c r="P264" s="130">
        <f>P265</f>
        <v>10.410767999999999</v>
      </c>
      <c r="R264" s="130">
        <f>R265</f>
        <v>0</v>
      </c>
      <c r="T264" s="131">
        <f>T265</f>
        <v>0</v>
      </c>
      <c r="AR264" s="126" t="s">
        <v>80</v>
      </c>
      <c r="AT264" s="132" t="s">
        <v>71</v>
      </c>
      <c r="AU264" s="132" t="s">
        <v>80</v>
      </c>
      <c r="AY264" s="126" t="s">
        <v>134</v>
      </c>
      <c r="BK264" s="133">
        <f>BK265</f>
        <v>0</v>
      </c>
    </row>
    <row r="265" spans="2:65" s="1" customFormat="1" ht="44.25" customHeight="1" x14ac:dyDescent="0.3">
      <c r="B265" s="136"/>
      <c r="C265" s="137" t="s">
        <v>281</v>
      </c>
      <c r="D265" s="137" t="s">
        <v>136</v>
      </c>
      <c r="E265" s="138" t="s">
        <v>282</v>
      </c>
      <c r="F265" s="139" t="s">
        <v>283</v>
      </c>
      <c r="G265" s="140" t="s">
        <v>149</v>
      </c>
      <c r="H265" s="141">
        <v>12.528</v>
      </c>
      <c r="I265" s="142"/>
      <c r="J265" s="142">
        <f>ROUND(I265*H265,2)</f>
        <v>0</v>
      </c>
      <c r="K265" s="139" t="s">
        <v>548</v>
      </c>
      <c r="L265" s="36"/>
      <c r="M265" s="143" t="s">
        <v>5</v>
      </c>
      <c r="N265" s="144" t="s">
        <v>43</v>
      </c>
      <c r="O265" s="145">
        <v>0.83099999999999996</v>
      </c>
      <c r="P265" s="145">
        <f>O265*H265</f>
        <v>10.410767999999999</v>
      </c>
      <c r="Q265" s="145">
        <v>0</v>
      </c>
      <c r="R265" s="145">
        <f>Q265*H265</f>
        <v>0</v>
      </c>
      <c r="S265" s="145">
        <v>0</v>
      </c>
      <c r="T265" s="146">
        <f>S265*H265</f>
        <v>0</v>
      </c>
      <c r="AR265" s="23" t="s">
        <v>140</v>
      </c>
      <c r="AT265" s="23" t="s">
        <v>136</v>
      </c>
      <c r="AU265" s="23" t="s">
        <v>82</v>
      </c>
      <c r="AY265" s="23" t="s">
        <v>134</v>
      </c>
      <c r="BE265" s="147">
        <f>IF(N265="základní",J265,0)</f>
        <v>0</v>
      </c>
      <c r="BF265" s="147">
        <f>IF(N265="snížená",J265,0)</f>
        <v>0</v>
      </c>
      <c r="BG265" s="147">
        <f>IF(N265="zákl. přenesená",J265,0)</f>
        <v>0</v>
      </c>
      <c r="BH265" s="147">
        <f>IF(N265="sníž. přenesená",J265,0)</f>
        <v>0</v>
      </c>
      <c r="BI265" s="147">
        <f>IF(N265="nulová",J265,0)</f>
        <v>0</v>
      </c>
      <c r="BJ265" s="23" t="s">
        <v>80</v>
      </c>
      <c r="BK265" s="147">
        <f>ROUND(I265*H265,2)</f>
        <v>0</v>
      </c>
      <c r="BL265" s="23" t="s">
        <v>140</v>
      </c>
      <c r="BM265" s="23" t="s">
        <v>284</v>
      </c>
    </row>
    <row r="266" spans="2:65" s="10" customFormat="1" ht="37.35" customHeight="1" x14ac:dyDescent="0.35">
      <c r="B266" s="125"/>
      <c r="D266" s="126" t="s">
        <v>71</v>
      </c>
      <c r="E266" s="127" t="s">
        <v>285</v>
      </c>
      <c r="F266" s="127" t="s">
        <v>286</v>
      </c>
      <c r="J266" s="128">
        <f>BK266</f>
        <v>0</v>
      </c>
      <c r="L266" s="125"/>
      <c r="M266" s="129"/>
      <c r="P266" s="130">
        <f>P267+P310</f>
        <v>297.76340800000003</v>
      </c>
      <c r="R266" s="130">
        <f>R267+R310</f>
        <v>4.0330572900000004</v>
      </c>
      <c r="T266" s="131">
        <f>T267+T310</f>
        <v>0.73373159999999993</v>
      </c>
      <c r="AR266" s="126" t="s">
        <v>82</v>
      </c>
      <c r="AT266" s="132" t="s">
        <v>71</v>
      </c>
      <c r="AU266" s="132" t="s">
        <v>72</v>
      </c>
      <c r="AY266" s="126" t="s">
        <v>134</v>
      </c>
      <c r="BK266" s="133">
        <f>BK267+BK310</f>
        <v>0</v>
      </c>
    </row>
    <row r="267" spans="2:65" s="10" customFormat="1" ht="19.899999999999999" customHeight="1" x14ac:dyDescent="0.3">
      <c r="B267" s="125"/>
      <c r="D267" s="126" t="s">
        <v>71</v>
      </c>
      <c r="E267" s="134" t="s">
        <v>287</v>
      </c>
      <c r="F267" s="134" t="s">
        <v>288</v>
      </c>
      <c r="J267" s="135">
        <f>BK267</f>
        <v>0</v>
      </c>
      <c r="L267" s="125"/>
      <c r="M267" s="129"/>
      <c r="P267" s="130">
        <f>SUM(P268:P309)</f>
        <v>233.909842</v>
      </c>
      <c r="R267" s="130">
        <f>SUM(R268:R309)</f>
        <v>3.9543971000000004</v>
      </c>
      <c r="T267" s="131">
        <f>SUM(T268:T309)</f>
        <v>0.73373159999999993</v>
      </c>
      <c r="AR267" s="126" t="s">
        <v>82</v>
      </c>
      <c r="AT267" s="132" t="s">
        <v>71</v>
      </c>
      <c r="AU267" s="132" t="s">
        <v>80</v>
      </c>
      <c r="AY267" s="126" t="s">
        <v>134</v>
      </c>
      <c r="BK267" s="133">
        <f>SUM(BK268:BK309)</f>
        <v>0</v>
      </c>
    </row>
    <row r="268" spans="2:65" s="1" customFormat="1" ht="22.5" customHeight="1" x14ac:dyDescent="0.3">
      <c r="B268" s="136"/>
      <c r="C268" s="137" t="s">
        <v>289</v>
      </c>
      <c r="D268" s="137" t="s">
        <v>136</v>
      </c>
      <c r="E268" s="138" t="s">
        <v>290</v>
      </c>
      <c r="F268" s="139" t="s">
        <v>291</v>
      </c>
      <c r="G268" s="140" t="s">
        <v>179</v>
      </c>
      <c r="H268" s="141">
        <v>211.16</v>
      </c>
      <c r="I268" s="142"/>
      <c r="J268" s="142">
        <f>ROUND(I268*H268,2)</f>
        <v>0</v>
      </c>
      <c r="K268" s="139" t="s">
        <v>5</v>
      </c>
      <c r="L268" s="36"/>
      <c r="M268" s="143" t="s">
        <v>5</v>
      </c>
      <c r="N268" s="144" t="s">
        <v>43</v>
      </c>
      <c r="O268" s="145">
        <v>0.151</v>
      </c>
      <c r="P268" s="145">
        <f>O268*H268</f>
        <v>31.885159999999999</v>
      </c>
      <c r="Q268" s="145">
        <v>0</v>
      </c>
      <c r="R268" s="145">
        <f>Q268*H268</f>
        <v>0</v>
      </c>
      <c r="S268" s="145">
        <v>0</v>
      </c>
      <c r="T268" s="146">
        <f>S268*H268</f>
        <v>0</v>
      </c>
      <c r="AR268" s="23" t="s">
        <v>140</v>
      </c>
      <c r="AT268" s="23" t="s">
        <v>136</v>
      </c>
      <c r="AU268" s="23" t="s">
        <v>82</v>
      </c>
      <c r="AY268" s="23" t="s">
        <v>134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23" t="s">
        <v>80</v>
      </c>
      <c r="BK268" s="147">
        <f>ROUND(I268*H268,2)</f>
        <v>0</v>
      </c>
      <c r="BL268" s="23" t="s">
        <v>140</v>
      </c>
      <c r="BM268" s="23" t="s">
        <v>292</v>
      </c>
    </row>
    <row r="269" spans="2:65" s="11" customFormat="1" x14ac:dyDescent="0.3">
      <c r="B269" s="148"/>
      <c r="D269" s="149" t="s">
        <v>142</v>
      </c>
      <c r="E269" s="150" t="s">
        <v>5</v>
      </c>
      <c r="F269" s="151" t="s">
        <v>293</v>
      </c>
      <c r="H269" s="152">
        <v>211.16</v>
      </c>
      <c r="L269" s="148"/>
      <c r="M269" s="153"/>
      <c r="T269" s="154"/>
      <c r="AT269" s="150" t="s">
        <v>142</v>
      </c>
      <c r="AU269" s="150" t="s">
        <v>82</v>
      </c>
      <c r="AV269" s="11" t="s">
        <v>82</v>
      </c>
      <c r="AW269" s="11" t="s">
        <v>36</v>
      </c>
      <c r="AX269" s="11" t="s">
        <v>80</v>
      </c>
      <c r="AY269" s="150" t="s">
        <v>134</v>
      </c>
    </row>
    <row r="270" spans="2:65" s="1" customFormat="1" ht="22.5" customHeight="1" x14ac:dyDescent="0.3">
      <c r="B270" s="136"/>
      <c r="C270" s="137" t="s">
        <v>294</v>
      </c>
      <c r="D270" s="137" t="s">
        <v>136</v>
      </c>
      <c r="E270" s="138" t="s">
        <v>295</v>
      </c>
      <c r="F270" s="139" t="s">
        <v>296</v>
      </c>
      <c r="G270" s="140" t="s">
        <v>155</v>
      </c>
      <c r="H270" s="141">
        <v>43.287999999999997</v>
      </c>
      <c r="I270" s="142"/>
      <c r="J270" s="142">
        <f>ROUND(I270*H270,2)</f>
        <v>0</v>
      </c>
      <c r="K270" s="139" t="s">
        <v>548</v>
      </c>
      <c r="L270" s="36"/>
      <c r="M270" s="143" t="s">
        <v>5</v>
      </c>
      <c r="N270" s="144" t="s">
        <v>43</v>
      </c>
      <c r="O270" s="145">
        <v>0.16400000000000001</v>
      </c>
      <c r="P270" s="145">
        <f>O270*H270</f>
        <v>7.0992319999999998</v>
      </c>
      <c r="Q270" s="145">
        <v>0</v>
      </c>
      <c r="R270" s="145">
        <f>Q270*H270</f>
        <v>0</v>
      </c>
      <c r="S270" s="145">
        <v>1.695E-2</v>
      </c>
      <c r="T270" s="146">
        <f>S270*H270</f>
        <v>0.73373159999999993</v>
      </c>
      <c r="AR270" s="23" t="s">
        <v>140</v>
      </c>
      <c r="AT270" s="23" t="s">
        <v>136</v>
      </c>
      <c r="AU270" s="23" t="s">
        <v>82</v>
      </c>
      <c r="AY270" s="23" t="s">
        <v>134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23" t="s">
        <v>80</v>
      </c>
      <c r="BK270" s="147">
        <f>ROUND(I270*H270,2)</f>
        <v>0</v>
      </c>
      <c r="BL270" s="23" t="s">
        <v>140</v>
      </c>
      <c r="BM270" s="23" t="s">
        <v>297</v>
      </c>
    </row>
    <row r="271" spans="2:65" s="11" customFormat="1" x14ac:dyDescent="0.3">
      <c r="B271" s="148"/>
      <c r="D271" s="149" t="s">
        <v>142</v>
      </c>
      <c r="E271" s="150" t="s">
        <v>5</v>
      </c>
      <c r="F271" s="151" t="s">
        <v>298</v>
      </c>
      <c r="H271" s="152">
        <v>43.287999999999997</v>
      </c>
      <c r="L271" s="148"/>
      <c r="M271" s="153"/>
      <c r="T271" s="154"/>
      <c r="AT271" s="150" t="s">
        <v>142</v>
      </c>
      <c r="AU271" s="150" t="s">
        <v>82</v>
      </c>
      <c r="AV271" s="11" t="s">
        <v>82</v>
      </c>
      <c r="AW271" s="11" t="s">
        <v>36</v>
      </c>
      <c r="AX271" s="11" t="s">
        <v>80</v>
      </c>
      <c r="AY271" s="150" t="s">
        <v>134</v>
      </c>
    </row>
    <row r="272" spans="2:65" s="1" customFormat="1" ht="22.5" customHeight="1" x14ac:dyDescent="0.3">
      <c r="B272" s="136"/>
      <c r="C272" s="137" t="s">
        <v>299</v>
      </c>
      <c r="D272" s="137" t="s">
        <v>136</v>
      </c>
      <c r="E272" s="138" t="s">
        <v>300</v>
      </c>
      <c r="F272" s="139" t="s">
        <v>301</v>
      </c>
      <c r="G272" s="140" t="s">
        <v>179</v>
      </c>
      <c r="H272" s="141">
        <v>527.82000000000005</v>
      </c>
      <c r="I272" s="142"/>
      <c r="J272" s="142">
        <f>ROUND(I272*H272,2)</f>
        <v>0</v>
      </c>
      <c r="K272" s="139" t="s">
        <v>548</v>
      </c>
      <c r="L272" s="36"/>
      <c r="M272" s="143" t="s">
        <v>5</v>
      </c>
      <c r="N272" s="144" t="s">
        <v>43</v>
      </c>
      <c r="O272" s="145">
        <v>0.11799999999999999</v>
      </c>
      <c r="P272" s="145">
        <f>O272*H272</f>
        <v>62.282760000000003</v>
      </c>
      <c r="Q272" s="145">
        <v>0</v>
      </c>
      <c r="R272" s="145">
        <f>Q272*H272</f>
        <v>0</v>
      </c>
      <c r="S272" s="145">
        <v>0</v>
      </c>
      <c r="T272" s="146">
        <f>S272*H272</f>
        <v>0</v>
      </c>
      <c r="AR272" s="23" t="s">
        <v>140</v>
      </c>
      <c r="AT272" s="23" t="s">
        <v>136</v>
      </c>
      <c r="AU272" s="23" t="s">
        <v>82</v>
      </c>
      <c r="AY272" s="23" t="s">
        <v>134</v>
      </c>
      <c r="BE272" s="147">
        <f>IF(N272="základní",J272,0)</f>
        <v>0</v>
      </c>
      <c r="BF272" s="147">
        <f>IF(N272="snížená",J272,0)</f>
        <v>0</v>
      </c>
      <c r="BG272" s="147">
        <f>IF(N272="zákl. přenesená",J272,0)</f>
        <v>0</v>
      </c>
      <c r="BH272" s="147">
        <f>IF(N272="sníž. přenesená",J272,0)</f>
        <v>0</v>
      </c>
      <c r="BI272" s="147">
        <f>IF(N272="nulová",J272,0)</f>
        <v>0</v>
      </c>
      <c r="BJ272" s="23" t="s">
        <v>80</v>
      </c>
      <c r="BK272" s="147">
        <f>ROUND(I272*H272,2)</f>
        <v>0</v>
      </c>
      <c r="BL272" s="23" t="s">
        <v>140</v>
      </c>
      <c r="BM272" s="23" t="s">
        <v>302</v>
      </c>
    </row>
    <row r="273" spans="2:65" s="12" customFormat="1" x14ac:dyDescent="0.3">
      <c r="B273" s="155"/>
      <c r="D273" s="149" t="s">
        <v>142</v>
      </c>
      <c r="E273" s="156" t="s">
        <v>5</v>
      </c>
      <c r="F273" s="157" t="s">
        <v>303</v>
      </c>
      <c r="H273" s="158" t="s">
        <v>5</v>
      </c>
      <c r="L273" s="155"/>
      <c r="M273" s="159"/>
      <c r="T273" s="160"/>
      <c r="AT273" s="158" t="s">
        <v>142</v>
      </c>
      <c r="AU273" s="158" t="s">
        <v>82</v>
      </c>
      <c r="AV273" s="12" t="s">
        <v>80</v>
      </c>
      <c r="AW273" s="12" t="s">
        <v>36</v>
      </c>
      <c r="AX273" s="12" t="s">
        <v>72</v>
      </c>
      <c r="AY273" s="158" t="s">
        <v>134</v>
      </c>
    </row>
    <row r="274" spans="2:65" s="11" customFormat="1" x14ac:dyDescent="0.3">
      <c r="B274" s="148"/>
      <c r="D274" s="149" t="s">
        <v>142</v>
      </c>
      <c r="E274" s="150" t="s">
        <v>5</v>
      </c>
      <c r="F274" s="151" t="s">
        <v>304</v>
      </c>
      <c r="H274" s="152">
        <v>165.64</v>
      </c>
      <c r="L274" s="148"/>
      <c r="M274" s="153"/>
      <c r="T274" s="154"/>
      <c r="AT274" s="150" t="s">
        <v>142</v>
      </c>
      <c r="AU274" s="150" t="s">
        <v>82</v>
      </c>
      <c r="AV274" s="11" t="s">
        <v>82</v>
      </c>
      <c r="AW274" s="11" t="s">
        <v>36</v>
      </c>
      <c r="AX274" s="11" t="s">
        <v>72</v>
      </c>
      <c r="AY274" s="150" t="s">
        <v>134</v>
      </c>
    </row>
    <row r="275" spans="2:65" s="11" customFormat="1" x14ac:dyDescent="0.3">
      <c r="B275" s="148"/>
      <c r="D275" s="149" t="s">
        <v>142</v>
      </c>
      <c r="E275" s="150" t="s">
        <v>5</v>
      </c>
      <c r="F275" s="151" t="s">
        <v>305</v>
      </c>
      <c r="H275" s="152">
        <v>60.17</v>
      </c>
      <c r="L275" s="148"/>
      <c r="M275" s="153"/>
      <c r="T275" s="154"/>
      <c r="AT275" s="150" t="s">
        <v>142</v>
      </c>
      <c r="AU275" s="150" t="s">
        <v>82</v>
      </c>
      <c r="AV275" s="11" t="s">
        <v>82</v>
      </c>
      <c r="AW275" s="11" t="s">
        <v>36</v>
      </c>
      <c r="AX275" s="11" t="s">
        <v>72</v>
      </c>
      <c r="AY275" s="150" t="s">
        <v>134</v>
      </c>
    </row>
    <row r="276" spans="2:65" s="11" customFormat="1" x14ac:dyDescent="0.3">
      <c r="B276" s="148"/>
      <c r="D276" s="149" t="s">
        <v>142</v>
      </c>
      <c r="E276" s="150" t="s">
        <v>5</v>
      </c>
      <c r="F276" s="151" t="s">
        <v>306</v>
      </c>
      <c r="H276" s="152">
        <v>71.319999999999993</v>
      </c>
      <c r="L276" s="148"/>
      <c r="M276" s="153"/>
      <c r="T276" s="154"/>
      <c r="AT276" s="150" t="s">
        <v>142</v>
      </c>
      <c r="AU276" s="150" t="s">
        <v>82</v>
      </c>
      <c r="AV276" s="11" t="s">
        <v>82</v>
      </c>
      <c r="AW276" s="11" t="s">
        <v>36</v>
      </c>
      <c r="AX276" s="11" t="s">
        <v>72</v>
      </c>
      <c r="AY276" s="150" t="s">
        <v>134</v>
      </c>
    </row>
    <row r="277" spans="2:65" s="11" customFormat="1" x14ac:dyDescent="0.3">
      <c r="B277" s="148"/>
      <c r="D277" s="149" t="s">
        <v>142</v>
      </c>
      <c r="E277" s="150" t="s">
        <v>5</v>
      </c>
      <c r="F277" s="151" t="s">
        <v>307</v>
      </c>
      <c r="H277" s="152">
        <v>3.2</v>
      </c>
      <c r="L277" s="148"/>
      <c r="M277" s="153"/>
      <c r="T277" s="154"/>
      <c r="AT277" s="150" t="s">
        <v>142</v>
      </c>
      <c r="AU277" s="150" t="s">
        <v>82</v>
      </c>
      <c r="AV277" s="11" t="s">
        <v>82</v>
      </c>
      <c r="AW277" s="11" t="s">
        <v>36</v>
      </c>
      <c r="AX277" s="11" t="s">
        <v>72</v>
      </c>
      <c r="AY277" s="150" t="s">
        <v>134</v>
      </c>
    </row>
    <row r="278" spans="2:65" s="13" customFormat="1" x14ac:dyDescent="0.3">
      <c r="B278" s="161"/>
      <c r="D278" s="149" t="s">
        <v>142</v>
      </c>
      <c r="E278" s="162" t="s">
        <v>5</v>
      </c>
      <c r="F278" s="163" t="s">
        <v>190</v>
      </c>
      <c r="H278" s="164">
        <v>300.33</v>
      </c>
      <c r="L278" s="161"/>
      <c r="M278" s="165"/>
      <c r="T278" s="166"/>
      <c r="AT278" s="162" t="s">
        <v>142</v>
      </c>
      <c r="AU278" s="162" t="s">
        <v>82</v>
      </c>
      <c r="AV278" s="13" t="s">
        <v>145</v>
      </c>
      <c r="AW278" s="13" t="s">
        <v>36</v>
      </c>
      <c r="AX278" s="13" t="s">
        <v>72</v>
      </c>
      <c r="AY278" s="162" t="s">
        <v>134</v>
      </c>
    </row>
    <row r="279" spans="2:65" s="12" customFormat="1" x14ac:dyDescent="0.3">
      <c r="B279" s="155"/>
      <c r="D279" s="149" t="s">
        <v>142</v>
      </c>
      <c r="E279" s="156" t="s">
        <v>5</v>
      </c>
      <c r="F279" s="157" t="s">
        <v>308</v>
      </c>
      <c r="H279" s="158" t="s">
        <v>5</v>
      </c>
      <c r="L279" s="155"/>
      <c r="M279" s="159"/>
      <c r="T279" s="160"/>
      <c r="AT279" s="158" t="s">
        <v>142</v>
      </c>
      <c r="AU279" s="158" t="s">
        <v>82</v>
      </c>
      <c r="AV279" s="12" t="s">
        <v>80</v>
      </c>
      <c r="AW279" s="12" t="s">
        <v>36</v>
      </c>
      <c r="AX279" s="12" t="s">
        <v>72</v>
      </c>
      <c r="AY279" s="158" t="s">
        <v>134</v>
      </c>
    </row>
    <row r="280" spans="2:65" s="11" customFormat="1" x14ac:dyDescent="0.3">
      <c r="B280" s="148"/>
      <c r="D280" s="149" t="s">
        <v>142</v>
      </c>
      <c r="E280" s="150" t="s">
        <v>5</v>
      </c>
      <c r="F280" s="151" t="s">
        <v>309</v>
      </c>
      <c r="H280" s="152">
        <v>69.58</v>
      </c>
      <c r="L280" s="148"/>
      <c r="M280" s="153"/>
      <c r="T280" s="154"/>
      <c r="AT280" s="150" t="s">
        <v>142</v>
      </c>
      <c r="AU280" s="150" t="s">
        <v>82</v>
      </c>
      <c r="AV280" s="11" t="s">
        <v>82</v>
      </c>
      <c r="AW280" s="11" t="s">
        <v>36</v>
      </c>
      <c r="AX280" s="11" t="s">
        <v>72</v>
      </c>
      <c r="AY280" s="150" t="s">
        <v>134</v>
      </c>
    </row>
    <row r="281" spans="2:65" s="11" customFormat="1" x14ac:dyDescent="0.3">
      <c r="B281" s="148"/>
      <c r="D281" s="149" t="s">
        <v>142</v>
      </c>
      <c r="E281" s="150" t="s">
        <v>5</v>
      </c>
      <c r="F281" s="151" t="s">
        <v>310</v>
      </c>
      <c r="H281" s="152">
        <v>72.44</v>
      </c>
      <c r="L281" s="148"/>
      <c r="M281" s="153"/>
      <c r="T281" s="154"/>
      <c r="AT281" s="150" t="s">
        <v>142</v>
      </c>
      <c r="AU281" s="150" t="s">
        <v>82</v>
      </c>
      <c r="AV281" s="11" t="s">
        <v>82</v>
      </c>
      <c r="AW281" s="11" t="s">
        <v>36</v>
      </c>
      <c r="AX281" s="11" t="s">
        <v>72</v>
      </c>
      <c r="AY281" s="150" t="s">
        <v>134</v>
      </c>
    </row>
    <row r="282" spans="2:65" s="11" customFormat="1" x14ac:dyDescent="0.3">
      <c r="B282" s="148"/>
      <c r="D282" s="149" t="s">
        <v>142</v>
      </c>
      <c r="E282" s="150" t="s">
        <v>5</v>
      </c>
      <c r="F282" s="151" t="s">
        <v>311</v>
      </c>
      <c r="H282" s="152">
        <v>82.17</v>
      </c>
      <c r="L282" s="148"/>
      <c r="M282" s="153"/>
      <c r="T282" s="154"/>
      <c r="AT282" s="150" t="s">
        <v>142</v>
      </c>
      <c r="AU282" s="150" t="s">
        <v>82</v>
      </c>
      <c r="AV282" s="11" t="s">
        <v>82</v>
      </c>
      <c r="AW282" s="11" t="s">
        <v>36</v>
      </c>
      <c r="AX282" s="11" t="s">
        <v>72</v>
      </c>
      <c r="AY282" s="150" t="s">
        <v>134</v>
      </c>
    </row>
    <row r="283" spans="2:65" s="11" customFormat="1" x14ac:dyDescent="0.3">
      <c r="B283" s="148"/>
      <c r="D283" s="149" t="s">
        <v>142</v>
      </c>
      <c r="E283" s="150" t="s">
        <v>5</v>
      </c>
      <c r="F283" s="151" t="s">
        <v>312</v>
      </c>
      <c r="H283" s="152">
        <v>3.3</v>
      </c>
      <c r="L283" s="148"/>
      <c r="M283" s="153"/>
      <c r="T283" s="154"/>
      <c r="AT283" s="150" t="s">
        <v>142</v>
      </c>
      <c r="AU283" s="150" t="s">
        <v>82</v>
      </c>
      <c r="AV283" s="11" t="s">
        <v>82</v>
      </c>
      <c r="AW283" s="11" t="s">
        <v>36</v>
      </c>
      <c r="AX283" s="11" t="s">
        <v>72</v>
      </c>
      <c r="AY283" s="150" t="s">
        <v>134</v>
      </c>
    </row>
    <row r="284" spans="2:65" s="13" customFormat="1" x14ac:dyDescent="0.3">
      <c r="B284" s="161"/>
      <c r="D284" s="149" t="s">
        <v>142</v>
      </c>
      <c r="E284" s="162" t="s">
        <v>5</v>
      </c>
      <c r="F284" s="163" t="s">
        <v>190</v>
      </c>
      <c r="H284" s="164">
        <v>227.49</v>
      </c>
      <c r="L284" s="161"/>
      <c r="M284" s="165"/>
      <c r="T284" s="166"/>
      <c r="AT284" s="162" t="s">
        <v>142</v>
      </c>
      <c r="AU284" s="162" t="s">
        <v>82</v>
      </c>
      <c r="AV284" s="13" t="s">
        <v>145</v>
      </c>
      <c r="AW284" s="13" t="s">
        <v>36</v>
      </c>
      <c r="AX284" s="13" t="s">
        <v>72</v>
      </c>
      <c r="AY284" s="162" t="s">
        <v>134</v>
      </c>
    </row>
    <row r="285" spans="2:65" s="14" customFormat="1" x14ac:dyDescent="0.3">
      <c r="B285" s="167"/>
      <c r="D285" s="149" t="s">
        <v>142</v>
      </c>
      <c r="E285" s="168" t="s">
        <v>5</v>
      </c>
      <c r="F285" s="169" t="s">
        <v>201</v>
      </c>
      <c r="H285" s="170">
        <v>527.82000000000005</v>
      </c>
      <c r="L285" s="167"/>
      <c r="M285" s="171"/>
      <c r="T285" s="172"/>
      <c r="AT285" s="173" t="s">
        <v>142</v>
      </c>
      <c r="AU285" s="173" t="s">
        <v>82</v>
      </c>
      <c r="AV285" s="14" t="s">
        <v>140</v>
      </c>
      <c r="AW285" s="14" t="s">
        <v>36</v>
      </c>
      <c r="AX285" s="14" t="s">
        <v>80</v>
      </c>
      <c r="AY285" s="173" t="s">
        <v>134</v>
      </c>
    </row>
    <row r="286" spans="2:65" s="1" customFormat="1" ht="22.5" customHeight="1" x14ac:dyDescent="0.3">
      <c r="B286" s="136"/>
      <c r="C286" s="174" t="s">
        <v>313</v>
      </c>
      <c r="D286" s="174" t="s">
        <v>314</v>
      </c>
      <c r="E286" s="175" t="s">
        <v>315</v>
      </c>
      <c r="F286" s="176" t="s">
        <v>316</v>
      </c>
      <c r="G286" s="177" t="s">
        <v>139</v>
      </c>
      <c r="H286" s="178">
        <v>0.82299999999999995</v>
      </c>
      <c r="I286" s="179"/>
      <c r="J286" s="179">
        <f>ROUND(I286*H286,2)</f>
        <v>0</v>
      </c>
      <c r="K286" s="176" t="s">
        <v>548</v>
      </c>
      <c r="L286" s="180"/>
      <c r="M286" s="181" t="s">
        <v>5</v>
      </c>
      <c r="N286" s="182" t="s">
        <v>43</v>
      </c>
      <c r="O286" s="145">
        <v>0</v>
      </c>
      <c r="P286" s="145">
        <f>O286*H286</f>
        <v>0</v>
      </c>
      <c r="Q286" s="145">
        <v>0.5</v>
      </c>
      <c r="R286" s="145">
        <f>Q286*H286</f>
        <v>0.41149999999999998</v>
      </c>
      <c r="S286" s="145">
        <v>0</v>
      </c>
      <c r="T286" s="146">
        <f>S286*H286</f>
        <v>0</v>
      </c>
      <c r="AR286" s="23" t="s">
        <v>176</v>
      </c>
      <c r="AT286" s="23" t="s">
        <v>314</v>
      </c>
      <c r="AU286" s="23" t="s">
        <v>82</v>
      </c>
      <c r="AY286" s="23" t="s">
        <v>134</v>
      </c>
      <c r="BE286" s="147">
        <f>IF(N286="základní",J286,0)</f>
        <v>0</v>
      </c>
      <c r="BF286" s="147">
        <f>IF(N286="snížená",J286,0)</f>
        <v>0</v>
      </c>
      <c r="BG286" s="147">
        <f>IF(N286="zákl. přenesená",J286,0)</f>
        <v>0</v>
      </c>
      <c r="BH286" s="147">
        <f>IF(N286="sníž. přenesená",J286,0)</f>
        <v>0</v>
      </c>
      <c r="BI286" s="147">
        <f>IF(N286="nulová",J286,0)</f>
        <v>0</v>
      </c>
      <c r="BJ286" s="23" t="s">
        <v>80</v>
      </c>
      <c r="BK286" s="147">
        <f>ROUND(I286*H286,2)</f>
        <v>0</v>
      </c>
      <c r="BL286" s="23" t="s">
        <v>140</v>
      </c>
      <c r="BM286" s="23" t="s">
        <v>317</v>
      </c>
    </row>
    <row r="287" spans="2:65" s="11" customFormat="1" x14ac:dyDescent="0.3">
      <c r="B287" s="148"/>
      <c r="D287" s="149" t="s">
        <v>142</v>
      </c>
      <c r="E287" s="150" t="s">
        <v>5</v>
      </c>
      <c r="F287" s="151" t="s">
        <v>318</v>
      </c>
      <c r="H287" s="152">
        <v>527.82000000000005</v>
      </c>
      <c r="L287" s="148"/>
      <c r="M287" s="153"/>
      <c r="T287" s="154"/>
      <c r="AT287" s="150" t="s">
        <v>142</v>
      </c>
      <c r="AU287" s="150" t="s">
        <v>82</v>
      </c>
      <c r="AV287" s="11" t="s">
        <v>82</v>
      </c>
      <c r="AW287" s="11" t="s">
        <v>36</v>
      </c>
      <c r="AX287" s="11" t="s">
        <v>72</v>
      </c>
      <c r="AY287" s="150" t="s">
        <v>134</v>
      </c>
    </row>
    <row r="288" spans="2:65" s="12" customFormat="1" x14ac:dyDescent="0.3">
      <c r="B288" s="155"/>
      <c r="D288" s="149" t="s">
        <v>142</v>
      </c>
      <c r="E288" s="156" t="s">
        <v>5</v>
      </c>
      <c r="F288" s="157" t="s">
        <v>319</v>
      </c>
      <c r="H288" s="158" t="s">
        <v>5</v>
      </c>
      <c r="L288" s="155"/>
      <c r="M288" s="159"/>
      <c r="T288" s="160"/>
      <c r="AT288" s="158" t="s">
        <v>142</v>
      </c>
      <c r="AU288" s="158" t="s">
        <v>82</v>
      </c>
      <c r="AV288" s="12" t="s">
        <v>80</v>
      </c>
      <c r="AW288" s="12" t="s">
        <v>36</v>
      </c>
      <c r="AX288" s="12" t="s">
        <v>72</v>
      </c>
      <c r="AY288" s="158" t="s">
        <v>134</v>
      </c>
    </row>
    <row r="289" spans="2:65" s="11" customFormat="1" x14ac:dyDescent="0.3">
      <c r="B289" s="148"/>
      <c r="D289" s="149" t="s">
        <v>142</v>
      </c>
      <c r="E289" s="150" t="s">
        <v>5</v>
      </c>
      <c r="F289" s="151" t="s">
        <v>320</v>
      </c>
      <c r="H289" s="152">
        <v>0.82299999999999995</v>
      </c>
      <c r="L289" s="148"/>
      <c r="M289" s="153"/>
      <c r="T289" s="154"/>
      <c r="AT289" s="150" t="s">
        <v>142</v>
      </c>
      <c r="AU289" s="150" t="s">
        <v>82</v>
      </c>
      <c r="AV289" s="11" t="s">
        <v>82</v>
      </c>
      <c r="AW289" s="11" t="s">
        <v>36</v>
      </c>
      <c r="AX289" s="11" t="s">
        <v>80</v>
      </c>
      <c r="AY289" s="150" t="s">
        <v>134</v>
      </c>
    </row>
    <row r="290" spans="2:65" s="1" customFormat="1" ht="31.5" customHeight="1" x14ac:dyDescent="0.3">
      <c r="B290" s="136"/>
      <c r="C290" s="137" t="s">
        <v>321</v>
      </c>
      <c r="D290" s="137" t="s">
        <v>136</v>
      </c>
      <c r="E290" s="138" t="s">
        <v>322</v>
      </c>
      <c r="F290" s="139" t="s">
        <v>552</v>
      </c>
      <c r="G290" s="140" t="s">
        <v>155</v>
      </c>
      <c r="H290" s="141">
        <v>98.2</v>
      </c>
      <c r="I290" s="142"/>
      <c r="J290" s="142">
        <f>ROUND(I290*H290,2)</f>
        <v>0</v>
      </c>
      <c r="K290" s="139" t="s">
        <v>548</v>
      </c>
      <c r="L290" s="36"/>
      <c r="M290" s="143" t="s">
        <v>5</v>
      </c>
      <c r="N290" s="144" t="s">
        <v>43</v>
      </c>
      <c r="O290" s="145">
        <v>0.56499999999999995</v>
      </c>
      <c r="P290" s="145">
        <f>O290*H290</f>
        <v>55.482999999999997</v>
      </c>
      <c r="Q290" s="145">
        <v>0</v>
      </c>
      <c r="R290" s="145">
        <f>Q290*H290</f>
        <v>0</v>
      </c>
      <c r="S290" s="145">
        <v>0</v>
      </c>
      <c r="T290" s="146">
        <f>S290*H290</f>
        <v>0</v>
      </c>
      <c r="AR290" s="23" t="s">
        <v>186</v>
      </c>
      <c r="AT290" s="23" t="s">
        <v>136</v>
      </c>
      <c r="AU290" s="23" t="s">
        <v>82</v>
      </c>
      <c r="AY290" s="23" t="s">
        <v>134</v>
      </c>
      <c r="BE290" s="147">
        <f>IF(N290="základní",J290,0)</f>
        <v>0</v>
      </c>
      <c r="BF290" s="147">
        <f>IF(N290="snížená",J290,0)</f>
        <v>0</v>
      </c>
      <c r="BG290" s="147">
        <f>IF(N290="zákl. přenesená",J290,0)</f>
        <v>0</v>
      </c>
      <c r="BH290" s="147">
        <f>IF(N290="sníž. přenesená",J290,0)</f>
        <v>0</v>
      </c>
      <c r="BI290" s="147">
        <f>IF(N290="nulová",J290,0)</f>
        <v>0</v>
      </c>
      <c r="BJ290" s="23" t="s">
        <v>80</v>
      </c>
      <c r="BK290" s="147">
        <f>ROUND(I290*H290,2)</f>
        <v>0</v>
      </c>
      <c r="BL290" s="23" t="s">
        <v>186</v>
      </c>
      <c r="BM290" s="23" t="s">
        <v>323</v>
      </c>
    </row>
    <row r="291" spans="2:65" s="12" customFormat="1" x14ac:dyDescent="0.3">
      <c r="B291" s="155"/>
      <c r="D291" s="149" t="s">
        <v>142</v>
      </c>
      <c r="E291" s="156" t="s">
        <v>5</v>
      </c>
      <c r="F291" s="157" t="s">
        <v>191</v>
      </c>
      <c r="H291" s="158" t="s">
        <v>5</v>
      </c>
      <c r="L291" s="155"/>
      <c r="M291" s="159"/>
      <c r="T291" s="160"/>
      <c r="AT291" s="158" t="s">
        <v>142</v>
      </c>
      <c r="AU291" s="158" t="s">
        <v>82</v>
      </c>
      <c r="AV291" s="12" t="s">
        <v>80</v>
      </c>
      <c r="AW291" s="12" t="s">
        <v>36</v>
      </c>
      <c r="AX291" s="12" t="s">
        <v>72</v>
      </c>
      <c r="AY291" s="158" t="s">
        <v>134</v>
      </c>
    </row>
    <row r="292" spans="2:65" s="11" customFormat="1" x14ac:dyDescent="0.3">
      <c r="B292" s="148"/>
      <c r="D292" s="149" t="s">
        <v>142</v>
      </c>
      <c r="E292" s="150" t="s">
        <v>5</v>
      </c>
      <c r="F292" s="151" t="s">
        <v>192</v>
      </c>
      <c r="H292" s="152">
        <v>61.02</v>
      </c>
      <c r="L292" s="148"/>
      <c r="M292" s="153"/>
      <c r="T292" s="154"/>
      <c r="AT292" s="150" t="s">
        <v>142</v>
      </c>
      <c r="AU292" s="150" t="s">
        <v>82</v>
      </c>
      <c r="AV292" s="11" t="s">
        <v>82</v>
      </c>
      <c r="AW292" s="11" t="s">
        <v>36</v>
      </c>
      <c r="AX292" s="11" t="s">
        <v>72</v>
      </c>
      <c r="AY292" s="150" t="s">
        <v>134</v>
      </c>
    </row>
    <row r="293" spans="2:65" s="11" customFormat="1" x14ac:dyDescent="0.3">
      <c r="B293" s="148"/>
      <c r="D293" s="149" t="s">
        <v>142</v>
      </c>
      <c r="E293" s="150" t="s">
        <v>5</v>
      </c>
      <c r="F293" s="151" t="s">
        <v>193</v>
      </c>
      <c r="H293" s="152">
        <v>16.510000000000002</v>
      </c>
      <c r="L293" s="148"/>
      <c r="M293" s="153"/>
      <c r="T293" s="154"/>
      <c r="AT293" s="150" t="s">
        <v>142</v>
      </c>
      <c r="AU293" s="150" t="s">
        <v>82</v>
      </c>
      <c r="AV293" s="11" t="s">
        <v>82</v>
      </c>
      <c r="AW293" s="11" t="s">
        <v>36</v>
      </c>
      <c r="AX293" s="11" t="s">
        <v>72</v>
      </c>
      <c r="AY293" s="150" t="s">
        <v>134</v>
      </c>
    </row>
    <row r="294" spans="2:65" s="11" customFormat="1" x14ac:dyDescent="0.3">
      <c r="B294" s="148"/>
      <c r="D294" s="149" t="s">
        <v>142</v>
      </c>
      <c r="E294" s="150" t="s">
        <v>5</v>
      </c>
      <c r="F294" s="151" t="s">
        <v>194</v>
      </c>
      <c r="H294" s="152">
        <v>19.579999999999998</v>
      </c>
      <c r="L294" s="148"/>
      <c r="M294" s="153"/>
      <c r="T294" s="154"/>
      <c r="AT294" s="150" t="s">
        <v>142</v>
      </c>
      <c r="AU294" s="150" t="s">
        <v>82</v>
      </c>
      <c r="AV294" s="11" t="s">
        <v>82</v>
      </c>
      <c r="AW294" s="11" t="s">
        <v>36</v>
      </c>
      <c r="AX294" s="11" t="s">
        <v>72</v>
      </c>
      <c r="AY294" s="150" t="s">
        <v>134</v>
      </c>
    </row>
    <row r="295" spans="2:65" s="11" customFormat="1" x14ac:dyDescent="0.3">
      <c r="B295" s="148"/>
      <c r="D295" s="149" t="s">
        <v>142</v>
      </c>
      <c r="E295" s="150" t="s">
        <v>5</v>
      </c>
      <c r="F295" s="151" t="s">
        <v>195</v>
      </c>
      <c r="H295" s="152">
        <v>1.0900000000000001</v>
      </c>
      <c r="L295" s="148"/>
      <c r="M295" s="153"/>
      <c r="T295" s="154"/>
      <c r="AT295" s="150" t="s">
        <v>142</v>
      </c>
      <c r="AU295" s="150" t="s">
        <v>82</v>
      </c>
      <c r="AV295" s="11" t="s">
        <v>82</v>
      </c>
      <c r="AW295" s="11" t="s">
        <v>36</v>
      </c>
      <c r="AX295" s="11" t="s">
        <v>72</v>
      </c>
      <c r="AY295" s="150" t="s">
        <v>134</v>
      </c>
    </row>
    <row r="296" spans="2:65" s="14" customFormat="1" x14ac:dyDescent="0.3">
      <c r="B296" s="167"/>
      <c r="D296" s="149" t="s">
        <v>142</v>
      </c>
      <c r="E296" s="168" t="s">
        <v>5</v>
      </c>
      <c r="F296" s="169" t="s">
        <v>201</v>
      </c>
      <c r="H296" s="170">
        <v>98.2</v>
      </c>
      <c r="L296" s="167"/>
      <c r="M296" s="171"/>
      <c r="T296" s="172"/>
      <c r="AT296" s="173" t="s">
        <v>142</v>
      </c>
      <c r="AU296" s="173" t="s">
        <v>82</v>
      </c>
      <c r="AV296" s="14" t="s">
        <v>140</v>
      </c>
      <c r="AW296" s="14" t="s">
        <v>36</v>
      </c>
      <c r="AX296" s="14" t="s">
        <v>80</v>
      </c>
      <c r="AY296" s="173" t="s">
        <v>134</v>
      </c>
    </row>
    <row r="297" spans="2:65" s="1" customFormat="1" ht="22.5" customHeight="1" x14ac:dyDescent="0.3">
      <c r="B297" s="136"/>
      <c r="C297" s="174" t="s">
        <v>324</v>
      </c>
      <c r="D297" s="174" t="s">
        <v>314</v>
      </c>
      <c r="E297" s="175" t="s">
        <v>325</v>
      </c>
      <c r="F297" s="176" t="s">
        <v>549</v>
      </c>
      <c r="G297" s="177" t="s">
        <v>155</v>
      </c>
      <c r="H297" s="178">
        <v>102.128</v>
      </c>
      <c r="I297" s="179"/>
      <c r="J297" s="179">
        <f>ROUND(I297*H297,2)</f>
        <v>0</v>
      </c>
      <c r="K297" s="176" t="s">
        <v>5</v>
      </c>
      <c r="L297" s="180"/>
      <c r="M297" s="181" t="s">
        <v>5</v>
      </c>
      <c r="N297" s="182" t="s">
        <v>43</v>
      </c>
      <c r="O297" s="145">
        <v>0</v>
      </c>
      <c r="P297" s="145">
        <f>O297*H297</f>
        <v>0</v>
      </c>
      <c r="Q297" s="145">
        <v>1.89E-2</v>
      </c>
      <c r="R297" s="145">
        <f>Q297*H297</f>
        <v>1.9302192</v>
      </c>
      <c r="S297" s="145">
        <v>0</v>
      </c>
      <c r="T297" s="146">
        <f>S297*H297</f>
        <v>0</v>
      </c>
      <c r="AR297" s="23" t="s">
        <v>326</v>
      </c>
      <c r="AT297" s="23" t="s">
        <v>314</v>
      </c>
      <c r="AU297" s="23" t="s">
        <v>82</v>
      </c>
      <c r="AY297" s="23" t="s">
        <v>134</v>
      </c>
      <c r="BE297" s="147">
        <f>IF(N297="základní",J297,0)</f>
        <v>0</v>
      </c>
      <c r="BF297" s="147">
        <f>IF(N297="snížená",J297,0)</f>
        <v>0</v>
      </c>
      <c r="BG297" s="147">
        <f>IF(N297="zákl. přenesená",J297,0)</f>
        <v>0</v>
      </c>
      <c r="BH297" s="147">
        <f>IF(N297="sníž. přenesená",J297,0)</f>
        <v>0</v>
      </c>
      <c r="BI297" s="147">
        <f>IF(N297="nulová",J297,0)</f>
        <v>0</v>
      </c>
      <c r="BJ297" s="23" t="s">
        <v>80</v>
      </c>
      <c r="BK297" s="147">
        <f>ROUND(I297*H297,2)</f>
        <v>0</v>
      </c>
      <c r="BL297" s="23" t="s">
        <v>186</v>
      </c>
      <c r="BM297" s="23" t="s">
        <v>327</v>
      </c>
    </row>
    <row r="298" spans="2:65" s="11" customFormat="1" x14ac:dyDescent="0.3">
      <c r="B298" s="148"/>
      <c r="D298" s="149" t="s">
        <v>142</v>
      </c>
      <c r="F298" s="151" t="s">
        <v>328</v>
      </c>
      <c r="H298" s="152">
        <v>102.128</v>
      </c>
      <c r="L298" s="148"/>
      <c r="M298" s="153"/>
      <c r="T298" s="154"/>
      <c r="AT298" s="150" t="s">
        <v>142</v>
      </c>
      <c r="AU298" s="150" t="s">
        <v>82</v>
      </c>
      <c r="AV298" s="11" t="s">
        <v>82</v>
      </c>
      <c r="AW298" s="11" t="s">
        <v>6</v>
      </c>
      <c r="AX298" s="11" t="s">
        <v>80</v>
      </c>
      <c r="AY298" s="150" t="s">
        <v>134</v>
      </c>
    </row>
    <row r="299" spans="2:65" s="1" customFormat="1" ht="31.5" customHeight="1" x14ac:dyDescent="0.3">
      <c r="B299" s="136"/>
      <c r="C299" s="137" t="s">
        <v>329</v>
      </c>
      <c r="D299" s="137" t="s">
        <v>136</v>
      </c>
      <c r="E299" s="138" t="s">
        <v>330</v>
      </c>
      <c r="F299" s="139" t="s">
        <v>553</v>
      </c>
      <c r="G299" s="140" t="s">
        <v>155</v>
      </c>
      <c r="H299" s="141">
        <v>82.03</v>
      </c>
      <c r="I299" s="142"/>
      <c r="J299" s="142">
        <f>ROUND(I299*H299,2)</f>
        <v>0</v>
      </c>
      <c r="K299" s="139" t="s">
        <v>548</v>
      </c>
      <c r="L299" s="36"/>
      <c r="M299" s="143" t="s">
        <v>5</v>
      </c>
      <c r="N299" s="144" t="s">
        <v>43</v>
      </c>
      <c r="O299" s="145">
        <v>0.878</v>
      </c>
      <c r="P299" s="145">
        <f>O299*H299</f>
        <v>72.02234</v>
      </c>
      <c r="Q299" s="145">
        <v>0</v>
      </c>
      <c r="R299" s="145">
        <f>Q299*H299</f>
        <v>0</v>
      </c>
      <c r="S299" s="145">
        <v>0</v>
      </c>
      <c r="T299" s="146">
        <f>S299*H299</f>
        <v>0</v>
      </c>
      <c r="AR299" s="23" t="s">
        <v>186</v>
      </c>
      <c r="AT299" s="23" t="s">
        <v>136</v>
      </c>
      <c r="AU299" s="23" t="s">
        <v>82</v>
      </c>
      <c r="AY299" s="23" t="s">
        <v>134</v>
      </c>
      <c r="BE299" s="147">
        <f>IF(N299="základní",J299,0)</f>
        <v>0</v>
      </c>
      <c r="BF299" s="147">
        <f>IF(N299="snížená",J299,0)</f>
        <v>0</v>
      </c>
      <c r="BG299" s="147">
        <f>IF(N299="zákl. přenesená",J299,0)</f>
        <v>0</v>
      </c>
      <c r="BH299" s="147">
        <f>IF(N299="sníž. přenesená",J299,0)</f>
        <v>0</v>
      </c>
      <c r="BI299" s="147">
        <f>IF(N299="nulová",J299,0)</f>
        <v>0</v>
      </c>
      <c r="BJ299" s="23" t="s">
        <v>80</v>
      </c>
      <c r="BK299" s="147">
        <f>ROUND(I299*H299,2)</f>
        <v>0</v>
      </c>
      <c r="BL299" s="23" t="s">
        <v>186</v>
      </c>
      <c r="BM299" s="23" t="s">
        <v>331</v>
      </c>
    </row>
    <row r="300" spans="2:65" s="12" customFormat="1" x14ac:dyDescent="0.3">
      <c r="B300" s="155"/>
      <c r="D300" s="149" t="s">
        <v>142</v>
      </c>
      <c r="E300" s="156" t="s">
        <v>5</v>
      </c>
      <c r="F300" s="157" t="s">
        <v>196</v>
      </c>
      <c r="H300" s="158" t="s">
        <v>5</v>
      </c>
      <c r="L300" s="155"/>
      <c r="M300" s="159"/>
      <c r="T300" s="160"/>
      <c r="AT300" s="158" t="s">
        <v>142</v>
      </c>
      <c r="AU300" s="158" t="s">
        <v>82</v>
      </c>
      <c r="AV300" s="12" t="s">
        <v>80</v>
      </c>
      <c r="AW300" s="12" t="s">
        <v>36</v>
      </c>
      <c r="AX300" s="12" t="s">
        <v>72</v>
      </c>
      <c r="AY300" s="158" t="s">
        <v>134</v>
      </c>
    </row>
    <row r="301" spans="2:65" s="11" customFormat="1" x14ac:dyDescent="0.3">
      <c r="B301" s="148"/>
      <c r="D301" s="149" t="s">
        <v>142</v>
      </c>
      <c r="E301" s="150" t="s">
        <v>5</v>
      </c>
      <c r="F301" s="151" t="s">
        <v>197</v>
      </c>
      <c r="H301" s="152">
        <v>25.4</v>
      </c>
      <c r="L301" s="148"/>
      <c r="M301" s="153"/>
      <c r="T301" s="154"/>
      <c r="AT301" s="150" t="s">
        <v>142</v>
      </c>
      <c r="AU301" s="150" t="s">
        <v>82</v>
      </c>
      <c r="AV301" s="11" t="s">
        <v>82</v>
      </c>
      <c r="AW301" s="11" t="s">
        <v>36</v>
      </c>
      <c r="AX301" s="11" t="s">
        <v>72</v>
      </c>
      <c r="AY301" s="150" t="s">
        <v>134</v>
      </c>
    </row>
    <row r="302" spans="2:65" s="11" customFormat="1" x14ac:dyDescent="0.3">
      <c r="B302" s="148"/>
      <c r="D302" s="149" t="s">
        <v>142</v>
      </c>
      <c r="E302" s="150" t="s">
        <v>5</v>
      </c>
      <c r="F302" s="151" t="s">
        <v>198</v>
      </c>
      <c r="H302" s="152">
        <v>25.67</v>
      </c>
      <c r="L302" s="148"/>
      <c r="M302" s="153"/>
      <c r="T302" s="154"/>
      <c r="AT302" s="150" t="s">
        <v>142</v>
      </c>
      <c r="AU302" s="150" t="s">
        <v>82</v>
      </c>
      <c r="AV302" s="11" t="s">
        <v>82</v>
      </c>
      <c r="AW302" s="11" t="s">
        <v>36</v>
      </c>
      <c r="AX302" s="11" t="s">
        <v>72</v>
      </c>
      <c r="AY302" s="150" t="s">
        <v>134</v>
      </c>
    </row>
    <row r="303" spans="2:65" s="11" customFormat="1" x14ac:dyDescent="0.3">
      <c r="B303" s="148"/>
      <c r="D303" s="149" t="s">
        <v>142</v>
      </c>
      <c r="E303" s="150" t="s">
        <v>5</v>
      </c>
      <c r="F303" s="151" t="s">
        <v>199</v>
      </c>
      <c r="H303" s="152">
        <v>29.84</v>
      </c>
      <c r="L303" s="148"/>
      <c r="M303" s="153"/>
      <c r="T303" s="154"/>
      <c r="AT303" s="150" t="s">
        <v>142</v>
      </c>
      <c r="AU303" s="150" t="s">
        <v>82</v>
      </c>
      <c r="AV303" s="11" t="s">
        <v>82</v>
      </c>
      <c r="AW303" s="11" t="s">
        <v>36</v>
      </c>
      <c r="AX303" s="11" t="s">
        <v>72</v>
      </c>
      <c r="AY303" s="150" t="s">
        <v>134</v>
      </c>
    </row>
    <row r="304" spans="2:65" s="11" customFormat="1" x14ac:dyDescent="0.3">
      <c r="B304" s="148"/>
      <c r="D304" s="149" t="s">
        <v>142</v>
      </c>
      <c r="E304" s="150" t="s">
        <v>5</v>
      </c>
      <c r="F304" s="151" t="s">
        <v>200</v>
      </c>
      <c r="H304" s="152">
        <v>1.1200000000000001</v>
      </c>
      <c r="L304" s="148"/>
      <c r="M304" s="153"/>
      <c r="T304" s="154"/>
      <c r="AT304" s="150" t="s">
        <v>142</v>
      </c>
      <c r="AU304" s="150" t="s">
        <v>82</v>
      </c>
      <c r="AV304" s="11" t="s">
        <v>82</v>
      </c>
      <c r="AW304" s="11" t="s">
        <v>36</v>
      </c>
      <c r="AX304" s="11" t="s">
        <v>72</v>
      </c>
      <c r="AY304" s="150" t="s">
        <v>134</v>
      </c>
    </row>
    <row r="305" spans="2:65" s="14" customFormat="1" x14ac:dyDescent="0.3">
      <c r="B305" s="167"/>
      <c r="D305" s="149" t="s">
        <v>142</v>
      </c>
      <c r="E305" s="168" t="s">
        <v>5</v>
      </c>
      <c r="F305" s="169" t="s">
        <v>201</v>
      </c>
      <c r="H305" s="170">
        <v>82.03</v>
      </c>
      <c r="L305" s="167"/>
      <c r="M305" s="171"/>
      <c r="T305" s="172"/>
      <c r="AT305" s="173" t="s">
        <v>142</v>
      </c>
      <c r="AU305" s="173" t="s">
        <v>82</v>
      </c>
      <c r="AV305" s="14" t="s">
        <v>140</v>
      </c>
      <c r="AW305" s="14" t="s">
        <v>36</v>
      </c>
      <c r="AX305" s="14" t="s">
        <v>80</v>
      </c>
      <c r="AY305" s="173" t="s">
        <v>134</v>
      </c>
    </row>
    <row r="306" spans="2:65" s="1" customFormat="1" ht="22.5" customHeight="1" x14ac:dyDescent="0.3">
      <c r="B306" s="136"/>
      <c r="C306" s="174" t="s">
        <v>332</v>
      </c>
      <c r="D306" s="174" t="s">
        <v>314</v>
      </c>
      <c r="E306" s="175" t="s">
        <v>333</v>
      </c>
      <c r="F306" s="176" t="s">
        <v>550</v>
      </c>
      <c r="G306" s="177" t="s">
        <v>155</v>
      </c>
      <c r="H306" s="178">
        <v>85.311000000000007</v>
      </c>
      <c r="I306" s="179"/>
      <c r="J306" s="179">
        <f>ROUND(I306*H306,2)</f>
        <v>0</v>
      </c>
      <c r="K306" s="176" t="s">
        <v>5</v>
      </c>
      <c r="L306" s="180"/>
      <c r="M306" s="181" t="s">
        <v>5</v>
      </c>
      <c r="N306" s="182" t="s">
        <v>43</v>
      </c>
      <c r="O306" s="145">
        <v>0</v>
      </c>
      <c r="P306" s="145">
        <f>O306*H306</f>
        <v>0</v>
      </c>
      <c r="Q306" s="145">
        <v>1.89E-2</v>
      </c>
      <c r="R306" s="145">
        <f>Q306*H306</f>
        <v>1.6123779000000003</v>
      </c>
      <c r="S306" s="145">
        <v>0</v>
      </c>
      <c r="T306" s="146">
        <f>S306*H306</f>
        <v>0</v>
      </c>
      <c r="AR306" s="23" t="s">
        <v>326</v>
      </c>
      <c r="AT306" s="23" t="s">
        <v>314</v>
      </c>
      <c r="AU306" s="23" t="s">
        <v>82</v>
      </c>
      <c r="AY306" s="23" t="s">
        <v>134</v>
      </c>
      <c r="BE306" s="147">
        <f>IF(N306="základní",J306,0)</f>
        <v>0</v>
      </c>
      <c r="BF306" s="147">
        <f>IF(N306="snížená",J306,0)</f>
        <v>0</v>
      </c>
      <c r="BG306" s="147">
        <f>IF(N306="zákl. přenesená",J306,0)</f>
        <v>0</v>
      </c>
      <c r="BH306" s="147">
        <f>IF(N306="sníž. přenesená",J306,0)</f>
        <v>0</v>
      </c>
      <c r="BI306" s="147">
        <f>IF(N306="nulová",J306,0)</f>
        <v>0</v>
      </c>
      <c r="BJ306" s="23" t="s">
        <v>80</v>
      </c>
      <c r="BK306" s="147">
        <f>ROUND(I306*H306,2)</f>
        <v>0</v>
      </c>
      <c r="BL306" s="23" t="s">
        <v>186</v>
      </c>
      <c r="BM306" s="23" t="s">
        <v>334</v>
      </c>
    </row>
    <row r="307" spans="2:65" s="11" customFormat="1" x14ac:dyDescent="0.3">
      <c r="B307" s="148"/>
      <c r="D307" s="149" t="s">
        <v>142</v>
      </c>
      <c r="F307" s="151" t="s">
        <v>335</v>
      </c>
      <c r="H307" s="152">
        <v>85.311000000000007</v>
      </c>
      <c r="L307" s="148"/>
      <c r="M307" s="153"/>
      <c r="T307" s="154"/>
      <c r="AT307" s="150" t="s">
        <v>142</v>
      </c>
      <c r="AU307" s="150" t="s">
        <v>82</v>
      </c>
      <c r="AV307" s="11" t="s">
        <v>82</v>
      </c>
      <c r="AW307" s="11" t="s">
        <v>6</v>
      </c>
      <c r="AX307" s="11" t="s">
        <v>80</v>
      </c>
      <c r="AY307" s="150" t="s">
        <v>134</v>
      </c>
    </row>
    <row r="308" spans="2:65" s="1" customFormat="1" ht="22.5" customHeight="1" x14ac:dyDescent="0.3">
      <c r="B308" s="136"/>
      <c r="C308" s="174" t="s">
        <v>336</v>
      </c>
      <c r="D308" s="174" t="s">
        <v>314</v>
      </c>
      <c r="E308" s="175" t="s">
        <v>337</v>
      </c>
      <c r="F308" s="176" t="s">
        <v>551</v>
      </c>
      <c r="G308" s="177" t="s">
        <v>338</v>
      </c>
      <c r="H308" s="178">
        <v>1</v>
      </c>
      <c r="I308" s="179"/>
      <c r="J308" s="179">
        <f>ROUND(I308*H308,2)</f>
        <v>0</v>
      </c>
      <c r="K308" s="176" t="s">
        <v>5</v>
      </c>
      <c r="L308" s="180"/>
      <c r="M308" s="181" t="s">
        <v>5</v>
      </c>
      <c r="N308" s="182" t="s">
        <v>43</v>
      </c>
      <c r="O308" s="145">
        <v>0</v>
      </c>
      <c r="P308" s="145">
        <f>O308*H308</f>
        <v>0</v>
      </c>
      <c r="Q308" s="145">
        <v>2.9999999999999997E-4</v>
      </c>
      <c r="R308" s="145">
        <f>Q308*H308</f>
        <v>2.9999999999999997E-4</v>
      </c>
      <c r="S308" s="145">
        <v>0</v>
      </c>
      <c r="T308" s="146">
        <f>S308*H308</f>
        <v>0</v>
      </c>
      <c r="AR308" s="23" t="s">
        <v>176</v>
      </c>
      <c r="AT308" s="23" t="s">
        <v>314</v>
      </c>
      <c r="AU308" s="23" t="s">
        <v>82</v>
      </c>
      <c r="AY308" s="23" t="s">
        <v>134</v>
      </c>
      <c r="BE308" s="147">
        <f>IF(N308="základní",J308,0)</f>
        <v>0</v>
      </c>
      <c r="BF308" s="147">
        <f>IF(N308="snížená",J308,0)</f>
        <v>0</v>
      </c>
      <c r="BG308" s="147">
        <f>IF(N308="zákl. přenesená",J308,0)</f>
        <v>0</v>
      </c>
      <c r="BH308" s="147">
        <f>IF(N308="sníž. přenesená",J308,0)</f>
        <v>0</v>
      </c>
      <c r="BI308" s="147">
        <f>IF(N308="nulová",J308,0)</f>
        <v>0</v>
      </c>
      <c r="BJ308" s="23" t="s">
        <v>80</v>
      </c>
      <c r="BK308" s="147">
        <f>ROUND(I308*H308,2)</f>
        <v>0</v>
      </c>
      <c r="BL308" s="23" t="s">
        <v>140</v>
      </c>
      <c r="BM308" s="23" t="s">
        <v>339</v>
      </c>
    </row>
    <row r="309" spans="2:65" s="1" customFormat="1" ht="44.25" customHeight="1" x14ac:dyDescent="0.3">
      <c r="B309" s="136"/>
      <c r="C309" s="137" t="s">
        <v>326</v>
      </c>
      <c r="D309" s="137" t="s">
        <v>136</v>
      </c>
      <c r="E309" s="138" t="s">
        <v>340</v>
      </c>
      <c r="F309" s="139" t="s">
        <v>341</v>
      </c>
      <c r="G309" s="140" t="s">
        <v>149</v>
      </c>
      <c r="H309" s="141">
        <v>3.5430000000000001</v>
      </c>
      <c r="I309" s="142"/>
      <c r="J309" s="142">
        <f>ROUND(I309*H309,2)</f>
        <v>0</v>
      </c>
      <c r="K309" s="139" t="s">
        <v>548</v>
      </c>
      <c r="L309" s="36"/>
      <c r="M309" s="143" t="s">
        <v>5</v>
      </c>
      <c r="N309" s="144" t="s">
        <v>43</v>
      </c>
      <c r="O309" s="145">
        <v>1.45</v>
      </c>
      <c r="P309" s="145">
        <f>O309*H309</f>
        <v>5.1373499999999996</v>
      </c>
      <c r="Q309" s="145">
        <v>0</v>
      </c>
      <c r="R309" s="145">
        <f>Q309*H309</f>
        <v>0</v>
      </c>
      <c r="S309" s="145">
        <v>0</v>
      </c>
      <c r="T309" s="146">
        <f>S309*H309</f>
        <v>0</v>
      </c>
      <c r="AR309" s="23" t="s">
        <v>186</v>
      </c>
      <c r="AT309" s="23" t="s">
        <v>136</v>
      </c>
      <c r="AU309" s="23" t="s">
        <v>82</v>
      </c>
      <c r="AY309" s="23" t="s">
        <v>134</v>
      </c>
      <c r="BE309" s="147">
        <f>IF(N309="základní",J309,0)</f>
        <v>0</v>
      </c>
      <c r="BF309" s="147">
        <f>IF(N309="snížená",J309,0)</f>
        <v>0</v>
      </c>
      <c r="BG309" s="147">
        <f>IF(N309="zákl. přenesená",J309,0)</f>
        <v>0</v>
      </c>
      <c r="BH309" s="147">
        <f>IF(N309="sníž. přenesená",J309,0)</f>
        <v>0</v>
      </c>
      <c r="BI309" s="147">
        <f>IF(N309="nulová",J309,0)</f>
        <v>0</v>
      </c>
      <c r="BJ309" s="23" t="s">
        <v>80</v>
      </c>
      <c r="BK309" s="147">
        <f>ROUND(I309*H309,2)</f>
        <v>0</v>
      </c>
      <c r="BL309" s="23" t="s">
        <v>186</v>
      </c>
      <c r="BM309" s="23" t="s">
        <v>342</v>
      </c>
    </row>
    <row r="310" spans="2:65" s="10" customFormat="1" ht="29.85" customHeight="1" x14ac:dyDescent="0.3">
      <c r="B310" s="125"/>
      <c r="D310" s="126" t="s">
        <v>71</v>
      </c>
      <c r="E310" s="134" t="s">
        <v>343</v>
      </c>
      <c r="F310" s="134" t="s">
        <v>344</v>
      </c>
      <c r="J310" s="135">
        <f>BK310</f>
        <v>0</v>
      </c>
      <c r="L310" s="125"/>
      <c r="M310" s="129"/>
      <c r="P310" s="130">
        <f>SUM(P311:P315)</f>
        <v>63.853566000000008</v>
      </c>
      <c r="R310" s="130">
        <f>SUM(R311:R315)</f>
        <v>7.8660190000000005E-2</v>
      </c>
      <c r="T310" s="131">
        <f>SUM(T311:T315)</f>
        <v>0</v>
      </c>
      <c r="AR310" s="126" t="s">
        <v>82</v>
      </c>
      <c r="AT310" s="132" t="s">
        <v>71</v>
      </c>
      <c r="AU310" s="132" t="s">
        <v>80</v>
      </c>
      <c r="AY310" s="126" t="s">
        <v>134</v>
      </c>
      <c r="BK310" s="133">
        <f>SUM(BK311:BK315)</f>
        <v>0</v>
      </c>
    </row>
    <row r="311" spans="2:65" s="1" customFormat="1" ht="22.5" customHeight="1" x14ac:dyDescent="0.3">
      <c r="B311" s="136"/>
      <c r="C311" s="137" t="s">
        <v>345</v>
      </c>
      <c r="D311" s="137" t="s">
        <v>136</v>
      </c>
      <c r="E311" s="138" t="s">
        <v>346</v>
      </c>
      <c r="F311" s="139" t="s">
        <v>347</v>
      </c>
      <c r="G311" s="140" t="s">
        <v>155</v>
      </c>
      <c r="H311" s="141">
        <v>462.70699999999999</v>
      </c>
      <c r="I311" s="142"/>
      <c r="J311" s="142">
        <f>ROUND(I311*H311,2)</f>
        <v>0</v>
      </c>
      <c r="K311" s="139" t="s">
        <v>548</v>
      </c>
      <c r="L311" s="36"/>
      <c r="M311" s="143" t="s">
        <v>5</v>
      </c>
      <c r="N311" s="144" t="s">
        <v>43</v>
      </c>
      <c r="O311" s="145">
        <v>0.13800000000000001</v>
      </c>
      <c r="P311" s="145">
        <f>O311*H311</f>
        <v>63.853566000000008</v>
      </c>
      <c r="Q311" s="145">
        <v>1.7000000000000001E-4</v>
      </c>
      <c r="R311" s="145">
        <f>Q311*H311</f>
        <v>7.8660190000000005E-2</v>
      </c>
      <c r="S311" s="145">
        <v>0</v>
      </c>
      <c r="T311" s="146">
        <f>S311*H311</f>
        <v>0</v>
      </c>
      <c r="AR311" s="23" t="s">
        <v>186</v>
      </c>
      <c r="AT311" s="23" t="s">
        <v>136</v>
      </c>
      <c r="AU311" s="23" t="s">
        <v>82</v>
      </c>
      <c r="AY311" s="23" t="s">
        <v>134</v>
      </c>
      <c r="BE311" s="147">
        <f>IF(N311="základní",J311,0)</f>
        <v>0</v>
      </c>
      <c r="BF311" s="147">
        <f>IF(N311="snížená",J311,0)</f>
        <v>0</v>
      </c>
      <c r="BG311" s="147">
        <f>IF(N311="zákl. přenesená",J311,0)</f>
        <v>0</v>
      </c>
      <c r="BH311" s="147">
        <f>IF(N311="sníž. přenesená",J311,0)</f>
        <v>0</v>
      </c>
      <c r="BI311" s="147">
        <f>IF(N311="nulová",J311,0)</f>
        <v>0</v>
      </c>
      <c r="BJ311" s="23" t="s">
        <v>80</v>
      </c>
      <c r="BK311" s="147">
        <f>ROUND(I311*H311,2)</f>
        <v>0</v>
      </c>
      <c r="BL311" s="23" t="s">
        <v>186</v>
      </c>
      <c r="BM311" s="23" t="s">
        <v>348</v>
      </c>
    </row>
    <row r="312" spans="2:65" s="11" customFormat="1" x14ac:dyDescent="0.3">
      <c r="B312" s="148"/>
      <c r="D312" s="149" t="s">
        <v>142</v>
      </c>
      <c r="E312" s="150" t="s">
        <v>5</v>
      </c>
      <c r="F312" s="151" t="s">
        <v>349</v>
      </c>
      <c r="H312" s="152">
        <v>87.828999999999994</v>
      </c>
      <c r="L312" s="148"/>
      <c r="M312" s="153"/>
      <c r="T312" s="154"/>
      <c r="AT312" s="150" t="s">
        <v>142</v>
      </c>
      <c r="AU312" s="150" t="s">
        <v>82</v>
      </c>
      <c r="AV312" s="11" t="s">
        <v>82</v>
      </c>
      <c r="AW312" s="11" t="s">
        <v>36</v>
      </c>
      <c r="AX312" s="11" t="s">
        <v>72</v>
      </c>
      <c r="AY312" s="150" t="s">
        <v>134</v>
      </c>
    </row>
    <row r="313" spans="2:65" s="11" customFormat="1" x14ac:dyDescent="0.3">
      <c r="B313" s="148"/>
      <c r="D313" s="149" t="s">
        <v>142</v>
      </c>
      <c r="E313" s="150" t="s">
        <v>5</v>
      </c>
      <c r="F313" s="151" t="s">
        <v>566</v>
      </c>
      <c r="H313" s="152">
        <v>204.256</v>
      </c>
      <c r="L313" s="148"/>
      <c r="M313" s="153"/>
      <c r="T313" s="154"/>
      <c r="AT313" s="150" t="s">
        <v>142</v>
      </c>
      <c r="AU313" s="150" t="s">
        <v>82</v>
      </c>
      <c r="AV313" s="11" t="s">
        <v>82</v>
      </c>
      <c r="AW313" s="11" t="s">
        <v>36</v>
      </c>
      <c r="AX313" s="11" t="s">
        <v>72</v>
      </c>
      <c r="AY313" s="150" t="s">
        <v>134</v>
      </c>
    </row>
    <row r="314" spans="2:65" s="11" customFormat="1" x14ac:dyDescent="0.3">
      <c r="B314" s="148"/>
      <c r="D314" s="149" t="s">
        <v>142</v>
      </c>
      <c r="E314" s="150" t="s">
        <v>5</v>
      </c>
      <c r="F314" s="151" t="s">
        <v>567</v>
      </c>
      <c r="H314" s="152">
        <v>170.62200000000001</v>
      </c>
      <c r="L314" s="148"/>
      <c r="M314" s="153"/>
      <c r="T314" s="154"/>
      <c r="AT314" s="150" t="s">
        <v>142</v>
      </c>
      <c r="AU314" s="150" t="s">
        <v>82</v>
      </c>
      <c r="AV314" s="11" t="s">
        <v>82</v>
      </c>
      <c r="AW314" s="11" t="s">
        <v>36</v>
      </c>
      <c r="AX314" s="11" t="s">
        <v>72</v>
      </c>
      <c r="AY314" s="150" t="s">
        <v>134</v>
      </c>
    </row>
    <row r="315" spans="2:65" s="14" customFormat="1" x14ac:dyDescent="0.3">
      <c r="B315" s="167"/>
      <c r="D315" s="149" t="s">
        <v>142</v>
      </c>
      <c r="E315" s="168" t="s">
        <v>5</v>
      </c>
      <c r="F315" s="169" t="s">
        <v>201</v>
      </c>
      <c r="H315" s="170">
        <v>462.70699999999999</v>
      </c>
      <c r="L315" s="167"/>
      <c r="M315" s="171"/>
      <c r="T315" s="172"/>
      <c r="AT315" s="173" t="s">
        <v>142</v>
      </c>
      <c r="AU315" s="173" t="s">
        <v>82</v>
      </c>
      <c r="AV315" s="14" t="s">
        <v>140</v>
      </c>
      <c r="AW315" s="14" t="s">
        <v>36</v>
      </c>
      <c r="AX315" s="14" t="s">
        <v>80</v>
      </c>
      <c r="AY315" s="173" t="s">
        <v>134</v>
      </c>
    </row>
    <row r="316" spans="2:65" s="10" customFormat="1" ht="37.35" customHeight="1" x14ac:dyDescent="0.35">
      <c r="B316" s="125"/>
      <c r="D316" s="126" t="s">
        <v>71</v>
      </c>
      <c r="E316" s="127" t="s">
        <v>350</v>
      </c>
      <c r="F316" s="127" t="s">
        <v>351</v>
      </c>
      <c r="J316" s="128">
        <f>BK316</f>
        <v>0</v>
      </c>
      <c r="L316" s="125"/>
      <c r="M316" s="129"/>
      <c r="P316" s="130">
        <f>P317+P319</f>
        <v>0</v>
      </c>
      <c r="R316" s="130">
        <f>R317+R319</f>
        <v>0</v>
      </c>
      <c r="T316" s="131">
        <f>T317+T319</f>
        <v>0</v>
      </c>
      <c r="AR316" s="126" t="s">
        <v>161</v>
      </c>
      <c r="AT316" s="132" t="s">
        <v>71</v>
      </c>
      <c r="AU316" s="132" t="s">
        <v>72</v>
      </c>
      <c r="AY316" s="126" t="s">
        <v>134</v>
      </c>
      <c r="BK316" s="133">
        <f>BK317+BK319</f>
        <v>0</v>
      </c>
    </row>
    <row r="317" spans="2:65" s="10" customFormat="1" ht="19.899999999999999" customHeight="1" x14ac:dyDescent="0.3">
      <c r="B317" s="125"/>
      <c r="D317" s="126" t="s">
        <v>71</v>
      </c>
      <c r="E317" s="134" t="s">
        <v>352</v>
      </c>
      <c r="F317" s="134" t="s">
        <v>353</v>
      </c>
      <c r="J317" s="135">
        <f>BK317</f>
        <v>0</v>
      </c>
      <c r="L317" s="125"/>
      <c r="M317" s="129"/>
      <c r="P317" s="130">
        <f>P318</f>
        <v>0</v>
      </c>
      <c r="R317" s="130">
        <f>R318</f>
        <v>0</v>
      </c>
      <c r="T317" s="131">
        <f>T318</f>
        <v>0</v>
      </c>
      <c r="AR317" s="126" t="s">
        <v>161</v>
      </c>
      <c r="AT317" s="132" t="s">
        <v>71</v>
      </c>
      <c r="AU317" s="132" t="s">
        <v>80</v>
      </c>
      <c r="AY317" s="126" t="s">
        <v>134</v>
      </c>
      <c r="BK317" s="133">
        <f>BK318</f>
        <v>0</v>
      </c>
    </row>
    <row r="318" spans="2:65" s="1" customFormat="1" ht="22.5" customHeight="1" x14ac:dyDescent="0.3">
      <c r="B318" s="136"/>
      <c r="C318" s="137" t="s">
        <v>354</v>
      </c>
      <c r="D318" s="137" t="s">
        <v>136</v>
      </c>
      <c r="E318" s="138" t="s">
        <v>355</v>
      </c>
      <c r="F318" s="139" t="s">
        <v>353</v>
      </c>
      <c r="G318" s="140" t="s">
        <v>356</v>
      </c>
      <c r="H318" s="141">
        <v>1</v>
      </c>
      <c r="I318" s="142"/>
      <c r="J318" s="142">
        <f>ROUND(I318*H318,2)</f>
        <v>0</v>
      </c>
      <c r="K318" s="139" t="s">
        <v>5</v>
      </c>
      <c r="L318" s="36"/>
      <c r="M318" s="143" t="s">
        <v>5</v>
      </c>
      <c r="N318" s="144" t="s">
        <v>43</v>
      </c>
      <c r="O318" s="145">
        <v>0</v>
      </c>
      <c r="P318" s="145">
        <f>O318*H318</f>
        <v>0</v>
      </c>
      <c r="Q318" s="145">
        <v>0</v>
      </c>
      <c r="R318" s="145">
        <f>Q318*H318</f>
        <v>0</v>
      </c>
      <c r="S318" s="145">
        <v>0</v>
      </c>
      <c r="T318" s="146">
        <f>S318*H318</f>
        <v>0</v>
      </c>
      <c r="AR318" s="23" t="s">
        <v>357</v>
      </c>
      <c r="AT318" s="23" t="s">
        <v>136</v>
      </c>
      <c r="AU318" s="23" t="s">
        <v>82</v>
      </c>
      <c r="AY318" s="23" t="s">
        <v>134</v>
      </c>
      <c r="BE318" s="147">
        <f>IF(N318="základní",J318,0)</f>
        <v>0</v>
      </c>
      <c r="BF318" s="147">
        <f>IF(N318="snížená",J318,0)</f>
        <v>0</v>
      </c>
      <c r="BG318" s="147">
        <f>IF(N318="zákl. přenesená",J318,0)</f>
        <v>0</v>
      </c>
      <c r="BH318" s="147">
        <f>IF(N318="sníž. přenesená",J318,0)</f>
        <v>0</v>
      </c>
      <c r="BI318" s="147">
        <f>IF(N318="nulová",J318,0)</f>
        <v>0</v>
      </c>
      <c r="BJ318" s="23" t="s">
        <v>80</v>
      </c>
      <c r="BK318" s="147">
        <f>ROUND(I318*H318,2)</f>
        <v>0</v>
      </c>
      <c r="BL318" s="23" t="s">
        <v>357</v>
      </c>
      <c r="BM318" s="23" t="s">
        <v>358</v>
      </c>
    </row>
    <row r="319" spans="2:65" s="10" customFormat="1" ht="29.85" customHeight="1" x14ac:dyDescent="0.3">
      <c r="B319" s="125"/>
      <c r="D319" s="126" t="s">
        <v>71</v>
      </c>
      <c r="E319" s="134" t="s">
        <v>359</v>
      </c>
      <c r="F319" s="134" t="s">
        <v>360</v>
      </c>
      <c r="J319" s="135">
        <f>BK319</f>
        <v>0</v>
      </c>
      <c r="L319" s="125"/>
      <c r="M319" s="129"/>
      <c r="P319" s="130">
        <f>P320</f>
        <v>0</v>
      </c>
      <c r="R319" s="130">
        <f>R320</f>
        <v>0</v>
      </c>
      <c r="T319" s="131">
        <f>T320</f>
        <v>0</v>
      </c>
      <c r="AR319" s="126" t="s">
        <v>161</v>
      </c>
      <c r="AT319" s="132" t="s">
        <v>71</v>
      </c>
      <c r="AU319" s="132" t="s">
        <v>80</v>
      </c>
      <c r="AY319" s="126" t="s">
        <v>134</v>
      </c>
      <c r="BK319" s="133">
        <f>BK320</f>
        <v>0</v>
      </c>
    </row>
    <row r="320" spans="2:65" s="1" customFormat="1" ht="22.5" customHeight="1" x14ac:dyDescent="0.3">
      <c r="B320" s="136"/>
      <c r="C320" s="137" t="s">
        <v>361</v>
      </c>
      <c r="D320" s="137" t="s">
        <v>136</v>
      </c>
      <c r="E320" s="138" t="s">
        <v>362</v>
      </c>
      <c r="F320" s="139" t="s">
        <v>363</v>
      </c>
      <c r="G320" s="140" t="s">
        <v>356</v>
      </c>
      <c r="H320" s="141">
        <v>1</v>
      </c>
      <c r="I320" s="142"/>
      <c r="J320" s="142">
        <f>ROUND(I320*H320,2)</f>
        <v>0</v>
      </c>
      <c r="K320" s="139" t="s">
        <v>5</v>
      </c>
      <c r="L320" s="36"/>
      <c r="M320" s="143" t="s">
        <v>5</v>
      </c>
      <c r="N320" s="183" t="s">
        <v>43</v>
      </c>
      <c r="O320" s="184">
        <v>0</v>
      </c>
      <c r="P320" s="184">
        <f>O320*H320</f>
        <v>0</v>
      </c>
      <c r="Q320" s="184">
        <v>0</v>
      </c>
      <c r="R320" s="184">
        <f>Q320*H320</f>
        <v>0</v>
      </c>
      <c r="S320" s="184">
        <v>0</v>
      </c>
      <c r="T320" s="185">
        <f>S320*H320</f>
        <v>0</v>
      </c>
      <c r="AR320" s="23" t="s">
        <v>357</v>
      </c>
      <c r="AT320" s="23" t="s">
        <v>136</v>
      </c>
      <c r="AU320" s="23" t="s">
        <v>82</v>
      </c>
      <c r="AY320" s="23" t="s">
        <v>134</v>
      </c>
      <c r="BE320" s="147">
        <f>IF(N320="základní",J320,0)</f>
        <v>0</v>
      </c>
      <c r="BF320" s="147">
        <f>IF(N320="snížená",J320,0)</f>
        <v>0</v>
      </c>
      <c r="BG320" s="147">
        <f>IF(N320="zákl. přenesená",J320,0)</f>
        <v>0</v>
      </c>
      <c r="BH320" s="147">
        <f>IF(N320="sníž. přenesená",J320,0)</f>
        <v>0</v>
      </c>
      <c r="BI320" s="147">
        <f>IF(N320="nulová",J320,0)</f>
        <v>0</v>
      </c>
      <c r="BJ320" s="23" t="s">
        <v>80</v>
      </c>
      <c r="BK320" s="147">
        <f>ROUND(I320*H320,2)</f>
        <v>0</v>
      </c>
      <c r="BL320" s="23" t="s">
        <v>357</v>
      </c>
      <c r="BM320" s="23" t="s">
        <v>364</v>
      </c>
    </row>
    <row r="321" spans="2:12" s="1" customFormat="1" ht="6.95" customHeight="1" x14ac:dyDescent="0.3">
      <c r="B321" s="49"/>
      <c r="C321" s="50"/>
      <c r="D321" s="50"/>
      <c r="E321" s="50"/>
      <c r="F321" s="50"/>
      <c r="G321" s="50"/>
      <c r="H321" s="50"/>
      <c r="I321" s="50"/>
      <c r="J321" s="50"/>
      <c r="K321" s="50"/>
      <c r="L321" s="36"/>
    </row>
  </sheetData>
  <autoFilter ref="C88:K320" xr:uid="{00000000-0009-0000-0000-000001000000}"/>
  <mergeCells count="9"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88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186" customWidth="1"/>
    <col min="2" max="2" width="1.6640625" style="186" customWidth="1"/>
    <col min="3" max="4" width="5" style="186" customWidth="1"/>
    <col min="5" max="5" width="11.6640625" style="186" customWidth="1"/>
    <col min="6" max="6" width="9.1640625" style="186" customWidth="1"/>
    <col min="7" max="7" width="5" style="186" customWidth="1"/>
    <col min="8" max="8" width="77.83203125" style="186" customWidth="1"/>
    <col min="9" max="10" width="20" style="186" customWidth="1"/>
    <col min="11" max="11" width="1.6640625" style="186" customWidth="1"/>
  </cols>
  <sheetData>
    <row r="1" spans="2:11" ht="37.5" customHeight="1" x14ac:dyDescent="0.3"/>
    <row r="2" spans="2:11" ht="7.5" customHeight="1" x14ac:dyDescent="0.3">
      <c r="B2" s="187"/>
      <c r="C2" s="188"/>
      <c r="D2" s="188"/>
      <c r="E2" s="188"/>
      <c r="F2" s="188"/>
      <c r="G2" s="188"/>
      <c r="H2" s="188"/>
      <c r="I2" s="188"/>
      <c r="J2" s="188"/>
      <c r="K2" s="189"/>
    </row>
    <row r="3" spans="2:11" s="15" customFormat="1" ht="45" customHeight="1" x14ac:dyDescent="0.3">
      <c r="B3" s="190"/>
      <c r="C3" s="301" t="s">
        <v>365</v>
      </c>
      <c r="D3" s="301"/>
      <c r="E3" s="301"/>
      <c r="F3" s="301"/>
      <c r="G3" s="301"/>
      <c r="H3" s="301"/>
      <c r="I3" s="301"/>
      <c r="J3" s="301"/>
      <c r="K3" s="191"/>
    </row>
    <row r="4" spans="2:11" ht="25.5" customHeight="1" x14ac:dyDescent="0.3">
      <c r="B4" s="192"/>
      <c r="C4" s="302" t="s">
        <v>366</v>
      </c>
      <c r="D4" s="302"/>
      <c r="E4" s="302"/>
      <c r="F4" s="302"/>
      <c r="G4" s="302"/>
      <c r="H4" s="302"/>
      <c r="I4" s="302"/>
      <c r="J4" s="302"/>
      <c r="K4" s="193"/>
    </row>
    <row r="5" spans="2:11" ht="5.25" customHeight="1" x14ac:dyDescent="0.3">
      <c r="B5" s="192"/>
      <c r="C5" s="194"/>
      <c r="D5" s="194"/>
      <c r="E5" s="194"/>
      <c r="F5" s="194"/>
      <c r="G5" s="194"/>
      <c r="H5" s="194"/>
      <c r="I5" s="194"/>
      <c r="J5" s="194"/>
      <c r="K5" s="193"/>
    </row>
    <row r="6" spans="2:11" ht="15" customHeight="1" x14ac:dyDescent="0.3">
      <c r="B6" s="192"/>
      <c r="C6" s="303" t="s">
        <v>367</v>
      </c>
      <c r="D6" s="303"/>
      <c r="E6" s="303"/>
      <c r="F6" s="303"/>
      <c r="G6" s="303"/>
      <c r="H6" s="303"/>
      <c r="I6" s="303"/>
      <c r="J6" s="303"/>
      <c r="K6" s="193"/>
    </row>
    <row r="7" spans="2:11" ht="15" customHeight="1" x14ac:dyDescent="0.3">
      <c r="B7" s="196"/>
      <c r="C7" s="303" t="s">
        <v>368</v>
      </c>
      <c r="D7" s="303"/>
      <c r="E7" s="303"/>
      <c r="F7" s="303"/>
      <c r="G7" s="303"/>
      <c r="H7" s="303"/>
      <c r="I7" s="303"/>
      <c r="J7" s="303"/>
      <c r="K7" s="193"/>
    </row>
    <row r="8" spans="2:11" ht="12.75" customHeight="1" x14ac:dyDescent="0.3">
      <c r="B8" s="196"/>
      <c r="C8" s="195"/>
      <c r="D8" s="195"/>
      <c r="E8" s="195"/>
      <c r="F8" s="195"/>
      <c r="G8" s="195"/>
      <c r="H8" s="195"/>
      <c r="I8" s="195"/>
      <c r="J8" s="195"/>
      <c r="K8" s="193"/>
    </row>
    <row r="9" spans="2:11" ht="15" customHeight="1" x14ac:dyDescent="0.3">
      <c r="B9" s="196"/>
      <c r="C9" s="303" t="s">
        <v>369</v>
      </c>
      <c r="D9" s="303"/>
      <c r="E9" s="303"/>
      <c r="F9" s="303"/>
      <c r="G9" s="303"/>
      <c r="H9" s="303"/>
      <c r="I9" s="303"/>
      <c r="J9" s="303"/>
      <c r="K9" s="193"/>
    </row>
    <row r="10" spans="2:11" ht="15" customHeight="1" x14ac:dyDescent="0.3">
      <c r="B10" s="196"/>
      <c r="C10" s="195"/>
      <c r="D10" s="303" t="s">
        <v>370</v>
      </c>
      <c r="E10" s="303"/>
      <c r="F10" s="303"/>
      <c r="G10" s="303"/>
      <c r="H10" s="303"/>
      <c r="I10" s="303"/>
      <c r="J10" s="303"/>
      <c r="K10" s="193"/>
    </row>
    <row r="11" spans="2:11" ht="15" customHeight="1" x14ac:dyDescent="0.3">
      <c r="B11" s="196"/>
      <c r="C11" s="197"/>
      <c r="D11" s="303" t="s">
        <v>371</v>
      </c>
      <c r="E11" s="303"/>
      <c r="F11" s="303"/>
      <c r="G11" s="303"/>
      <c r="H11" s="303"/>
      <c r="I11" s="303"/>
      <c r="J11" s="303"/>
      <c r="K11" s="193"/>
    </row>
    <row r="12" spans="2:11" ht="12.75" customHeight="1" x14ac:dyDescent="0.3">
      <c r="B12" s="196"/>
      <c r="C12" s="197"/>
      <c r="D12" s="197"/>
      <c r="E12" s="197"/>
      <c r="F12" s="197"/>
      <c r="G12" s="197"/>
      <c r="H12" s="197"/>
      <c r="I12" s="197"/>
      <c r="J12" s="197"/>
      <c r="K12" s="193"/>
    </row>
    <row r="13" spans="2:11" ht="15" customHeight="1" x14ac:dyDescent="0.3">
      <c r="B13" s="196"/>
      <c r="C13" s="197"/>
      <c r="D13" s="303" t="s">
        <v>372</v>
      </c>
      <c r="E13" s="303"/>
      <c r="F13" s="303"/>
      <c r="G13" s="303"/>
      <c r="H13" s="303"/>
      <c r="I13" s="303"/>
      <c r="J13" s="303"/>
      <c r="K13" s="193"/>
    </row>
    <row r="14" spans="2:11" ht="15" customHeight="1" x14ac:dyDescent="0.3">
      <c r="B14" s="196"/>
      <c r="C14" s="197"/>
      <c r="D14" s="303" t="s">
        <v>373</v>
      </c>
      <c r="E14" s="303"/>
      <c r="F14" s="303"/>
      <c r="G14" s="303"/>
      <c r="H14" s="303"/>
      <c r="I14" s="303"/>
      <c r="J14" s="303"/>
      <c r="K14" s="193"/>
    </row>
    <row r="15" spans="2:11" ht="15" customHeight="1" x14ac:dyDescent="0.3">
      <c r="B15" s="196"/>
      <c r="C15" s="197"/>
      <c r="D15" s="303" t="s">
        <v>374</v>
      </c>
      <c r="E15" s="303"/>
      <c r="F15" s="303"/>
      <c r="G15" s="303"/>
      <c r="H15" s="303"/>
      <c r="I15" s="303"/>
      <c r="J15" s="303"/>
      <c r="K15" s="193"/>
    </row>
    <row r="16" spans="2:11" ht="15" customHeight="1" x14ac:dyDescent="0.3">
      <c r="B16" s="196"/>
      <c r="C16" s="197"/>
      <c r="D16" s="197"/>
      <c r="E16" s="198" t="s">
        <v>79</v>
      </c>
      <c r="F16" s="303" t="s">
        <v>375</v>
      </c>
      <c r="G16" s="303"/>
      <c r="H16" s="303"/>
      <c r="I16" s="303"/>
      <c r="J16" s="303"/>
      <c r="K16" s="193"/>
    </row>
    <row r="17" spans="2:11" ht="15" customHeight="1" x14ac:dyDescent="0.3">
      <c r="B17" s="196"/>
      <c r="C17" s="197"/>
      <c r="D17" s="197"/>
      <c r="E17" s="198" t="s">
        <v>376</v>
      </c>
      <c r="F17" s="303" t="s">
        <v>377</v>
      </c>
      <c r="G17" s="303"/>
      <c r="H17" s="303"/>
      <c r="I17" s="303"/>
      <c r="J17" s="303"/>
      <c r="K17" s="193"/>
    </row>
    <row r="18" spans="2:11" ht="15" customHeight="1" x14ac:dyDescent="0.3">
      <c r="B18" s="196"/>
      <c r="C18" s="197"/>
      <c r="D18" s="197"/>
      <c r="E18" s="198" t="s">
        <v>378</v>
      </c>
      <c r="F18" s="303" t="s">
        <v>379</v>
      </c>
      <c r="G18" s="303"/>
      <c r="H18" s="303"/>
      <c r="I18" s="303"/>
      <c r="J18" s="303"/>
      <c r="K18" s="193"/>
    </row>
    <row r="19" spans="2:11" ht="15" customHeight="1" x14ac:dyDescent="0.3">
      <c r="B19" s="196"/>
      <c r="C19" s="197"/>
      <c r="D19" s="197"/>
      <c r="E19" s="198" t="s">
        <v>380</v>
      </c>
      <c r="F19" s="303" t="s">
        <v>381</v>
      </c>
      <c r="G19" s="303"/>
      <c r="H19" s="303"/>
      <c r="I19" s="303"/>
      <c r="J19" s="303"/>
      <c r="K19" s="193"/>
    </row>
    <row r="20" spans="2:11" ht="15" customHeight="1" x14ac:dyDescent="0.3">
      <c r="B20" s="196"/>
      <c r="C20" s="197"/>
      <c r="D20" s="197"/>
      <c r="E20" s="198" t="s">
        <v>382</v>
      </c>
      <c r="F20" s="303" t="s">
        <v>383</v>
      </c>
      <c r="G20" s="303"/>
      <c r="H20" s="303"/>
      <c r="I20" s="303"/>
      <c r="J20" s="303"/>
      <c r="K20" s="193"/>
    </row>
    <row r="21" spans="2:11" ht="15" customHeight="1" x14ac:dyDescent="0.3">
      <c r="B21" s="196"/>
      <c r="C21" s="197"/>
      <c r="D21" s="197"/>
      <c r="E21" s="198" t="s">
        <v>384</v>
      </c>
      <c r="F21" s="303" t="s">
        <v>385</v>
      </c>
      <c r="G21" s="303"/>
      <c r="H21" s="303"/>
      <c r="I21" s="303"/>
      <c r="J21" s="303"/>
      <c r="K21" s="193"/>
    </row>
    <row r="22" spans="2:11" ht="12.75" customHeight="1" x14ac:dyDescent="0.3">
      <c r="B22" s="196"/>
      <c r="C22" s="197"/>
      <c r="D22" s="197"/>
      <c r="E22" s="197"/>
      <c r="F22" s="197"/>
      <c r="G22" s="197"/>
      <c r="H22" s="197"/>
      <c r="I22" s="197"/>
      <c r="J22" s="197"/>
      <c r="K22" s="193"/>
    </row>
    <row r="23" spans="2:11" ht="15" customHeight="1" x14ac:dyDescent="0.3">
      <c r="B23" s="196"/>
      <c r="C23" s="303" t="s">
        <v>386</v>
      </c>
      <c r="D23" s="303"/>
      <c r="E23" s="303"/>
      <c r="F23" s="303"/>
      <c r="G23" s="303"/>
      <c r="H23" s="303"/>
      <c r="I23" s="303"/>
      <c r="J23" s="303"/>
      <c r="K23" s="193"/>
    </row>
    <row r="24" spans="2:11" ht="15" customHeight="1" x14ac:dyDescent="0.3">
      <c r="B24" s="196"/>
      <c r="C24" s="303" t="s">
        <v>387</v>
      </c>
      <c r="D24" s="303"/>
      <c r="E24" s="303"/>
      <c r="F24" s="303"/>
      <c r="G24" s="303"/>
      <c r="H24" s="303"/>
      <c r="I24" s="303"/>
      <c r="J24" s="303"/>
      <c r="K24" s="193"/>
    </row>
    <row r="25" spans="2:11" ht="15" customHeight="1" x14ac:dyDescent="0.3">
      <c r="B25" s="196"/>
      <c r="C25" s="195"/>
      <c r="D25" s="303" t="s">
        <v>388</v>
      </c>
      <c r="E25" s="303"/>
      <c r="F25" s="303"/>
      <c r="G25" s="303"/>
      <c r="H25" s="303"/>
      <c r="I25" s="303"/>
      <c r="J25" s="303"/>
      <c r="K25" s="193"/>
    </row>
    <row r="26" spans="2:11" ht="15" customHeight="1" x14ac:dyDescent="0.3">
      <c r="B26" s="196"/>
      <c r="C26" s="197"/>
      <c r="D26" s="303" t="s">
        <v>389</v>
      </c>
      <c r="E26" s="303"/>
      <c r="F26" s="303"/>
      <c r="G26" s="303"/>
      <c r="H26" s="303"/>
      <c r="I26" s="303"/>
      <c r="J26" s="303"/>
      <c r="K26" s="193"/>
    </row>
    <row r="27" spans="2:11" ht="12.75" customHeight="1" x14ac:dyDescent="0.3">
      <c r="B27" s="196"/>
      <c r="C27" s="197"/>
      <c r="D27" s="197"/>
      <c r="E27" s="197"/>
      <c r="F27" s="197"/>
      <c r="G27" s="197"/>
      <c r="H27" s="197"/>
      <c r="I27" s="197"/>
      <c r="J27" s="197"/>
      <c r="K27" s="193"/>
    </row>
    <row r="28" spans="2:11" ht="15" customHeight="1" x14ac:dyDescent="0.3">
      <c r="B28" s="196"/>
      <c r="C28" s="197"/>
      <c r="D28" s="303" t="s">
        <v>390</v>
      </c>
      <c r="E28" s="303"/>
      <c r="F28" s="303"/>
      <c r="G28" s="303"/>
      <c r="H28" s="303"/>
      <c r="I28" s="303"/>
      <c r="J28" s="303"/>
      <c r="K28" s="193"/>
    </row>
    <row r="29" spans="2:11" ht="15" customHeight="1" x14ac:dyDescent="0.3">
      <c r="B29" s="196"/>
      <c r="C29" s="197"/>
      <c r="D29" s="303" t="s">
        <v>391</v>
      </c>
      <c r="E29" s="303"/>
      <c r="F29" s="303"/>
      <c r="G29" s="303"/>
      <c r="H29" s="303"/>
      <c r="I29" s="303"/>
      <c r="J29" s="303"/>
      <c r="K29" s="193"/>
    </row>
    <row r="30" spans="2:11" ht="12.75" customHeight="1" x14ac:dyDescent="0.3">
      <c r="B30" s="196"/>
      <c r="C30" s="197"/>
      <c r="D30" s="197"/>
      <c r="E30" s="197"/>
      <c r="F30" s="197"/>
      <c r="G30" s="197"/>
      <c r="H30" s="197"/>
      <c r="I30" s="197"/>
      <c r="J30" s="197"/>
      <c r="K30" s="193"/>
    </row>
    <row r="31" spans="2:11" ht="15" customHeight="1" x14ac:dyDescent="0.3">
      <c r="B31" s="196"/>
      <c r="C31" s="197"/>
      <c r="D31" s="303" t="s">
        <v>392</v>
      </c>
      <c r="E31" s="303"/>
      <c r="F31" s="303"/>
      <c r="G31" s="303"/>
      <c r="H31" s="303"/>
      <c r="I31" s="303"/>
      <c r="J31" s="303"/>
      <c r="K31" s="193"/>
    </row>
    <row r="32" spans="2:11" ht="15" customHeight="1" x14ac:dyDescent="0.3">
      <c r="B32" s="196"/>
      <c r="C32" s="197"/>
      <c r="D32" s="303" t="s">
        <v>393</v>
      </c>
      <c r="E32" s="303"/>
      <c r="F32" s="303"/>
      <c r="G32" s="303"/>
      <c r="H32" s="303"/>
      <c r="I32" s="303"/>
      <c r="J32" s="303"/>
      <c r="K32" s="193"/>
    </row>
    <row r="33" spans="2:11" ht="15" customHeight="1" x14ac:dyDescent="0.3">
      <c r="B33" s="196"/>
      <c r="C33" s="197"/>
      <c r="D33" s="303" t="s">
        <v>394</v>
      </c>
      <c r="E33" s="303"/>
      <c r="F33" s="303"/>
      <c r="G33" s="303"/>
      <c r="H33" s="303"/>
      <c r="I33" s="303"/>
      <c r="J33" s="303"/>
      <c r="K33" s="193"/>
    </row>
    <row r="34" spans="2:11" ht="15" customHeight="1" x14ac:dyDescent="0.3">
      <c r="B34" s="196"/>
      <c r="C34" s="197"/>
      <c r="D34" s="195"/>
      <c r="E34" s="199" t="s">
        <v>119</v>
      </c>
      <c r="F34" s="195"/>
      <c r="G34" s="303" t="s">
        <v>395</v>
      </c>
      <c r="H34" s="303"/>
      <c r="I34" s="303"/>
      <c r="J34" s="303"/>
      <c r="K34" s="193"/>
    </row>
    <row r="35" spans="2:11" ht="30.75" customHeight="1" x14ac:dyDescent="0.3">
      <c r="B35" s="196"/>
      <c r="C35" s="197"/>
      <c r="D35" s="195"/>
      <c r="E35" s="199" t="s">
        <v>396</v>
      </c>
      <c r="F35" s="195"/>
      <c r="G35" s="303" t="s">
        <v>397</v>
      </c>
      <c r="H35" s="303"/>
      <c r="I35" s="303"/>
      <c r="J35" s="303"/>
      <c r="K35" s="193"/>
    </row>
    <row r="36" spans="2:11" ht="15" customHeight="1" x14ac:dyDescent="0.3">
      <c r="B36" s="196"/>
      <c r="C36" s="197"/>
      <c r="D36" s="195"/>
      <c r="E36" s="199" t="s">
        <v>53</v>
      </c>
      <c r="F36" s="195"/>
      <c r="G36" s="303" t="s">
        <v>398</v>
      </c>
      <c r="H36" s="303"/>
      <c r="I36" s="303"/>
      <c r="J36" s="303"/>
      <c r="K36" s="193"/>
    </row>
    <row r="37" spans="2:11" ht="15" customHeight="1" x14ac:dyDescent="0.3">
      <c r="B37" s="196"/>
      <c r="C37" s="197"/>
      <c r="D37" s="195"/>
      <c r="E37" s="199" t="s">
        <v>120</v>
      </c>
      <c r="F37" s="195"/>
      <c r="G37" s="303" t="s">
        <v>399</v>
      </c>
      <c r="H37" s="303"/>
      <c r="I37" s="303"/>
      <c r="J37" s="303"/>
      <c r="K37" s="193"/>
    </row>
    <row r="38" spans="2:11" ht="15" customHeight="1" x14ac:dyDescent="0.3">
      <c r="B38" s="196"/>
      <c r="C38" s="197"/>
      <c r="D38" s="195"/>
      <c r="E38" s="199" t="s">
        <v>121</v>
      </c>
      <c r="F38" s="195"/>
      <c r="G38" s="303" t="s">
        <v>400</v>
      </c>
      <c r="H38" s="303"/>
      <c r="I38" s="303"/>
      <c r="J38" s="303"/>
      <c r="K38" s="193"/>
    </row>
    <row r="39" spans="2:11" ht="15" customHeight="1" x14ac:dyDescent="0.3">
      <c r="B39" s="196"/>
      <c r="C39" s="197"/>
      <c r="D39" s="195"/>
      <c r="E39" s="199" t="s">
        <v>122</v>
      </c>
      <c r="F39" s="195"/>
      <c r="G39" s="303" t="s">
        <v>401</v>
      </c>
      <c r="H39" s="303"/>
      <c r="I39" s="303"/>
      <c r="J39" s="303"/>
      <c r="K39" s="193"/>
    </row>
    <row r="40" spans="2:11" ht="15" customHeight="1" x14ac:dyDescent="0.3">
      <c r="B40" s="196"/>
      <c r="C40" s="197"/>
      <c r="D40" s="195"/>
      <c r="E40" s="199" t="s">
        <v>402</v>
      </c>
      <c r="F40" s="195"/>
      <c r="G40" s="303" t="s">
        <v>403</v>
      </c>
      <c r="H40" s="303"/>
      <c r="I40" s="303"/>
      <c r="J40" s="303"/>
      <c r="K40" s="193"/>
    </row>
    <row r="41" spans="2:11" ht="15" customHeight="1" x14ac:dyDescent="0.3">
      <c r="B41" s="196"/>
      <c r="C41" s="197"/>
      <c r="D41" s="195"/>
      <c r="E41" s="199"/>
      <c r="F41" s="195"/>
      <c r="G41" s="303" t="s">
        <v>404</v>
      </c>
      <c r="H41" s="303"/>
      <c r="I41" s="303"/>
      <c r="J41" s="303"/>
      <c r="K41" s="193"/>
    </row>
    <row r="42" spans="2:11" ht="15" customHeight="1" x14ac:dyDescent="0.3">
      <c r="B42" s="196"/>
      <c r="C42" s="197"/>
      <c r="D42" s="195"/>
      <c r="E42" s="199" t="s">
        <v>405</v>
      </c>
      <c r="F42" s="195"/>
      <c r="G42" s="303" t="s">
        <v>406</v>
      </c>
      <c r="H42" s="303"/>
      <c r="I42" s="303"/>
      <c r="J42" s="303"/>
      <c r="K42" s="193"/>
    </row>
    <row r="43" spans="2:11" ht="15" customHeight="1" x14ac:dyDescent="0.3">
      <c r="B43" s="196"/>
      <c r="C43" s="197"/>
      <c r="D43" s="195"/>
      <c r="E43" s="199" t="s">
        <v>124</v>
      </c>
      <c r="F43" s="195"/>
      <c r="G43" s="303" t="s">
        <v>407</v>
      </c>
      <c r="H43" s="303"/>
      <c r="I43" s="303"/>
      <c r="J43" s="303"/>
      <c r="K43" s="193"/>
    </row>
    <row r="44" spans="2:11" ht="12.75" customHeight="1" x14ac:dyDescent="0.3">
      <c r="B44" s="196"/>
      <c r="C44" s="197"/>
      <c r="D44" s="195"/>
      <c r="E44" s="195"/>
      <c r="F44" s="195"/>
      <c r="G44" s="195"/>
      <c r="H44" s="195"/>
      <c r="I44" s="195"/>
      <c r="J44" s="195"/>
      <c r="K44" s="193"/>
    </row>
    <row r="45" spans="2:11" ht="15" customHeight="1" x14ac:dyDescent="0.3">
      <c r="B45" s="196"/>
      <c r="C45" s="197"/>
      <c r="D45" s="303" t="s">
        <v>408</v>
      </c>
      <c r="E45" s="303"/>
      <c r="F45" s="303"/>
      <c r="G45" s="303"/>
      <c r="H45" s="303"/>
      <c r="I45" s="303"/>
      <c r="J45" s="303"/>
      <c r="K45" s="193"/>
    </row>
    <row r="46" spans="2:11" ht="15" customHeight="1" x14ac:dyDescent="0.3">
      <c r="B46" s="196"/>
      <c r="C46" s="197"/>
      <c r="D46" s="197"/>
      <c r="E46" s="303" t="s">
        <v>409</v>
      </c>
      <c r="F46" s="303"/>
      <c r="G46" s="303"/>
      <c r="H46" s="303"/>
      <c r="I46" s="303"/>
      <c r="J46" s="303"/>
      <c r="K46" s="193"/>
    </row>
    <row r="47" spans="2:11" ht="15" customHeight="1" x14ac:dyDescent="0.3">
      <c r="B47" s="196"/>
      <c r="C47" s="197"/>
      <c r="D47" s="197"/>
      <c r="E47" s="303" t="s">
        <v>410</v>
      </c>
      <c r="F47" s="303"/>
      <c r="G47" s="303"/>
      <c r="H47" s="303"/>
      <c r="I47" s="303"/>
      <c r="J47" s="303"/>
      <c r="K47" s="193"/>
    </row>
    <row r="48" spans="2:11" ht="15" customHeight="1" x14ac:dyDescent="0.3">
      <c r="B48" s="196"/>
      <c r="C48" s="197"/>
      <c r="D48" s="197"/>
      <c r="E48" s="303" t="s">
        <v>411</v>
      </c>
      <c r="F48" s="303"/>
      <c r="G48" s="303"/>
      <c r="H48" s="303"/>
      <c r="I48" s="303"/>
      <c r="J48" s="303"/>
      <c r="K48" s="193"/>
    </row>
    <row r="49" spans="2:11" ht="15" customHeight="1" x14ac:dyDescent="0.3">
      <c r="B49" s="196"/>
      <c r="C49" s="197"/>
      <c r="D49" s="303" t="s">
        <v>412</v>
      </c>
      <c r="E49" s="303"/>
      <c r="F49" s="303"/>
      <c r="G49" s="303"/>
      <c r="H49" s="303"/>
      <c r="I49" s="303"/>
      <c r="J49" s="303"/>
      <c r="K49" s="193"/>
    </row>
    <row r="50" spans="2:11" ht="25.5" customHeight="1" x14ac:dyDescent="0.3">
      <c r="B50" s="192"/>
      <c r="C50" s="302" t="s">
        <v>413</v>
      </c>
      <c r="D50" s="302"/>
      <c r="E50" s="302"/>
      <c r="F50" s="302"/>
      <c r="G50" s="302"/>
      <c r="H50" s="302"/>
      <c r="I50" s="302"/>
      <c r="J50" s="302"/>
      <c r="K50" s="193"/>
    </row>
    <row r="51" spans="2:11" ht="5.25" customHeight="1" x14ac:dyDescent="0.3">
      <c r="B51" s="192"/>
      <c r="C51" s="194"/>
      <c r="D51" s="194"/>
      <c r="E51" s="194"/>
      <c r="F51" s="194"/>
      <c r="G51" s="194"/>
      <c r="H51" s="194"/>
      <c r="I51" s="194"/>
      <c r="J51" s="194"/>
      <c r="K51" s="193"/>
    </row>
    <row r="52" spans="2:11" ht="15" customHeight="1" x14ac:dyDescent="0.3">
      <c r="B52" s="192"/>
      <c r="C52" s="303" t="s">
        <v>414</v>
      </c>
      <c r="D52" s="303"/>
      <c r="E52" s="303"/>
      <c r="F52" s="303"/>
      <c r="G52" s="303"/>
      <c r="H52" s="303"/>
      <c r="I52" s="303"/>
      <c r="J52" s="303"/>
      <c r="K52" s="193"/>
    </row>
    <row r="53" spans="2:11" ht="15" customHeight="1" x14ac:dyDescent="0.3">
      <c r="B53" s="192"/>
      <c r="C53" s="303" t="s">
        <v>415</v>
      </c>
      <c r="D53" s="303"/>
      <c r="E53" s="303"/>
      <c r="F53" s="303"/>
      <c r="G53" s="303"/>
      <c r="H53" s="303"/>
      <c r="I53" s="303"/>
      <c r="J53" s="303"/>
      <c r="K53" s="193"/>
    </row>
    <row r="54" spans="2:11" ht="12.75" customHeight="1" x14ac:dyDescent="0.3">
      <c r="B54" s="192"/>
      <c r="C54" s="195"/>
      <c r="D54" s="195"/>
      <c r="E54" s="195"/>
      <c r="F54" s="195"/>
      <c r="G54" s="195"/>
      <c r="H54" s="195"/>
      <c r="I54" s="195"/>
      <c r="J54" s="195"/>
      <c r="K54" s="193"/>
    </row>
    <row r="55" spans="2:11" ht="15" customHeight="1" x14ac:dyDescent="0.3">
      <c r="B55" s="192"/>
      <c r="C55" s="303" t="s">
        <v>416</v>
      </c>
      <c r="D55" s="303"/>
      <c r="E55" s="303"/>
      <c r="F55" s="303"/>
      <c r="G55" s="303"/>
      <c r="H55" s="303"/>
      <c r="I55" s="303"/>
      <c r="J55" s="303"/>
      <c r="K55" s="193"/>
    </row>
    <row r="56" spans="2:11" ht="15" customHeight="1" x14ac:dyDescent="0.3">
      <c r="B56" s="192"/>
      <c r="C56" s="197"/>
      <c r="D56" s="303" t="s">
        <v>417</v>
      </c>
      <c r="E56" s="303"/>
      <c r="F56" s="303"/>
      <c r="G56" s="303"/>
      <c r="H56" s="303"/>
      <c r="I56" s="303"/>
      <c r="J56" s="303"/>
      <c r="K56" s="193"/>
    </row>
    <row r="57" spans="2:11" ht="15" customHeight="1" x14ac:dyDescent="0.3">
      <c r="B57" s="192"/>
      <c r="C57" s="197"/>
      <c r="D57" s="303" t="s">
        <v>418</v>
      </c>
      <c r="E57" s="303"/>
      <c r="F57" s="303"/>
      <c r="G57" s="303"/>
      <c r="H57" s="303"/>
      <c r="I57" s="303"/>
      <c r="J57" s="303"/>
      <c r="K57" s="193"/>
    </row>
    <row r="58" spans="2:11" ht="15" customHeight="1" x14ac:dyDescent="0.3">
      <c r="B58" s="192"/>
      <c r="C58" s="197"/>
      <c r="D58" s="303" t="s">
        <v>419</v>
      </c>
      <c r="E58" s="303"/>
      <c r="F58" s="303"/>
      <c r="G58" s="303"/>
      <c r="H58" s="303"/>
      <c r="I58" s="303"/>
      <c r="J58" s="303"/>
      <c r="K58" s="193"/>
    </row>
    <row r="59" spans="2:11" ht="15" customHeight="1" x14ac:dyDescent="0.3">
      <c r="B59" s="192"/>
      <c r="C59" s="197"/>
      <c r="D59" s="303" t="s">
        <v>420</v>
      </c>
      <c r="E59" s="303"/>
      <c r="F59" s="303"/>
      <c r="G59" s="303"/>
      <c r="H59" s="303"/>
      <c r="I59" s="303"/>
      <c r="J59" s="303"/>
      <c r="K59" s="193"/>
    </row>
    <row r="60" spans="2:11" ht="15" customHeight="1" x14ac:dyDescent="0.3">
      <c r="B60" s="192"/>
      <c r="C60" s="197"/>
      <c r="D60" s="305" t="s">
        <v>421</v>
      </c>
      <c r="E60" s="305"/>
      <c r="F60" s="305"/>
      <c r="G60" s="305"/>
      <c r="H60" s="305"/>
      <c r="I60" s="305"/>
      <c r="J60" s="305"/>
      <c r="K60" s="193"/>
    </row>
    <row r="61" spans="2:11" ht="15" customHeight="1" x14ac:dyDescent="0.3">
      <c r="B61" s="192"/>
      <c r="C61" s="197"/>
      <c r="D61" s="303" t="s">
        <v>422</v>
      </c>
      <c r="E61" s="303"/>
      <c r="F61" s="303"/>
      <c r="G61" s="303"/>
      <c r="H61" s="303"/>
      <c r="I61" s="303"/>
      <c r="J61" s="303"/>
      <c r="K61" s="193"/>
    </row>
    <row r="62" spans="2:11" ht="12.75" customHeight="1" x14ac:dyDescent="0.3">
      <c r="B62" s="192"/>
      <c r="C62" s="197"/>
      <c r="D62" s="197"/>
      <c r="E62" s="200"/>
      <c r="F62" s="197"/>
      <c r="G62" s="197"/>
      <c r="H62" s="197"/>
      <c r="I62" s="197"/>
      <c r="J62" s="197"/>
      <c r="K62" s="193"/>
    </row>
    <row r="63" spans="2:11" ht="15" customHeight="1" x14ac:dyDescent="0.3">
      <c r="B63" s="192"/>
      <c r="C63" s="197"/>
      <c r="D63" s="303" t="s">
        <v>423</v>
      </c>
      <c r="E63" s="303"/>
      <c r="F63" s="303"/>
      <c r="G63" s="303"/>
      <c r="H63" s="303"/>
      <c r="I63" s="303"/>
      <c r="J63" s="303"/>
      <c r="K63" s="193"/>
    </row>
    <row r="64" spans="2:11" ht="15" customHeight="1" x14ac:dyDescent="0.3">
      <c r="B64" s="192"/>
      <c r="C64" s="197"/>
      <c r="D64" s="305" t="s">
        <v>424</v>
      </c>
      <c r="E64" s="305"/>
      <c r="F64" s="305"/>
      <c r="G64" s="305"/>
      <c r="H64" s="305"/>
      <c r="I64" s="305"/>
      <c r="J64" s="305"/>
      <c r="K64" s="193"/>
    </row>
    <row r="65" spans="2:11" ht="15" customHeight="1" x14ac:dyDescent="0.3">
      <c r="B65" s="192"/>
      <c r="C65" s="197"/>
      <c r="D65" s="303" t="s">
        <v>425</v>
      </c>
      <c r="E65" s="303"/>
      <c r="F65" s="303"/>
      <c r="G65" s="303"/>
      <c r="H65" s="303"/>
      <c r="I65" s="303"/>
      <c r="J65" s="303"/>
      <c r="K65" s="193"/>
    </row>
    <row r="66" spans="2:11" ht="15" customHeight="1" x14ac:dyDescent="0.3">
      <c r="B66" s="192"/>
      <c r="C66" s="197"/>
      <c r="D66" s="303" t="s">
        <v>426</v>
      </c>
      <c r="E66" s="303"/>
      <c r="F66" s="303"/>
      <c r="G66" s="303"/>
      <c r="H66" s="303"/>
      <c r="I66" s="303"/>
      <c r="J66" s="303"/>
      <c r="K66" s="193"/>
    </row>
    <row r="67" spans="2:11" ht="15" customHeight="1" x14ac:dyDescent="0.3">
      <c r="B67" s="192"/>
      <c r="C67" s="197"/>
      <c r="D67" s="303" t="s">
        <v>427</v>
      </c>
      <c r="E67" s="303"/>
      <c r="F67" s="303"/>
      <c r="G67" s="303"/>
      <c r="H67" s="303"/>
      <c r="I67" s="303"/>
      <c r="J67" s="303"/>
      <c r="K67" s="193"/>
    </row>
    <row r="68" spans="2:11" ht="15" customHeight="1" x14ac:dyDescent="0.3">
      <c r="B68" s="192"/>
      <c r="C68" s="197"/>
      <c r="D68" s="303" t="s">
        <v>428</v>
      </c>
      <c r="E68" s="303"/>
      <c r="F68" s="303"/>
      <c r="G68" s="303"/>
      <c r="H68" s="303"/>
      <c r="I68" s="303"/>
      <c r="J68" s="303"/>
      <c r="K68" s="193"/>
    </row>
    <row r="69" spans="2:11" ht="12.75" customHeight="1" x14ac:dyDescent="0.3">
      <c r="B69" s="201"/>
      <c r="C69" s="202"/>
      <c r="D69" s="202"/>
      <c r="E69" s="202"/>
      <c r="F69" s="202"/>
      <c r="G69" s="202"/>
      <c r="H69" s="202"/>
      <c r="I69" s="202"/>
      <c r="J69" s="202"/>
      <c r="K69" s="203"/>
    </row>
    <row r="70" spans="2:11" ht="18.75" customHeight="1" x14ac:dyDescent="0.3">
      <c r="B70" s="204"/>
      <c r="C70" s="204"/>
      <c r="D70" s="204"/>
      <c r="E70" s="204"/>
      <c r="F70" s="204"/>
      <c r="G70" s="204"/>
      <c r="H70" s="204"/>
      <c r="I70" s="204"/>
      <c r="J70" s="204"/>
      <c r="K70" s="205"/>
    </row>
    <row r="71" spans="2:11" ht="18.75" customHeight="1" x14ac:dyDescent="0.3">
      <c r="B71" s="205"/>
      <c r="C71" s="205"/>
      <c r="D71" s="205"/>
      <c r="E71" s="205"/>
      <c r="F71" s="205"/>
      <c r="G71" s="205"/>
      <c r="H71" s="205"/>
      <c r="I71" s="205"/>
      <c r="J71" s="205"/>
      <c r="K71" s="205"/>
    </row>
    <row r="72" spans="2:11" ht="7.5" customHeight="1" x14ac:dyDescent="0.3">
      <c r="B72" s="206"/>
      <c r="C72" s="207"/>
      <c r="D72" s="207"/>
      <c r="E72" s="207"/>
      <c r="F72" s="207"/>
      <c r="G72" s="207"/>
      <c r="H72" s="207"/>
      <c r="I72" s="207"/>
      <c r="J72" s="207"/>
      <c r="K72" s="208"/>
    </row>
    <row r="73" spans="2:11" ht="45" customHeight="1" x14ac:dyDescent="0.3">
      <c r="B73" s="209"/>
      <c r="C73" s="306" t="s">
        <v>87</v>
      </c>
      <c r="D73" s="306"/>
      <c r="E73" s="306"/>
      <c r="F73" s="306"/>
      <c r="G73" s="306"/>
      <c r="H73" s="306"/>
      <c r="I73" s="306"/>
      <c r="J73" s="306"/>
      <c r="K73" s="210"/>
    </row>
    <row r="74" spans="2:11" ht="17.25" customHeight="1" x14ac:dyDescent="0.3">
      <c r="B74" s="209"/>
      <c r="C74" s="211" t="s">
        <v>429</v>
      </c>
      <c r="D74" s="211"/>
      <c r="E74" s="211"/>
      <c r="F74" s="211" t="s">
        <v>430</v>
      </c>
      <c r="G74" s="212"/>
      <c r="H74" s="211" t="s">
        <v>120</v>
      </c>
      <c r="I74" s="211" t="s">
        <v>57</v>
      </c>
      <c r="J74" s="211" t="s">
        <v>431</v>
      </c>
      <c r="K74" s="210"/>
    </row>
    <row r="75" spans="2:11" ht="17.25" customHeight="1" x14ac:dyDescent="0.3">
      <c r="B75" s="209"/>
      <c r="C75" s="213" t="s">
        <v>432</v>
      </c>
      <c r="D75" s="213"/>
      <c r="E75" s="213"/>
      <c r="F75" s="214" t="s">
        <v>433</v>
      </c>
      <c r="G75" s="215"/>
      <c r="H75" s="213"/>
      <c r="I75" s="213"/>
      <c r="J75" s="213" t="s">
        <v>434</v>
      </c>
      <c r="K75" s="210"/>
    </row>
    <row r="76" spans="2:11" ht="5.25" customHeight="1" x14ac:dyDescent="0.3">
      <c r="B76" s="209"/>
      <c r="C76" s="216"/>
      <c r="D76" s="216"/>
      <c r="E76" s="216"/>
      <c r="F76" s="216"/>
      <c r="G76" s="217"/>
      <c r="H76" s="216"/>
      <c r="I76" s="216"/>
      <c r="J76" s="216"/>
      <c r="K76" s="210"/>
    </row>
    <row r="77" spans="2:11" ht="15" customHeight="1" x14ac:dyDescent="0.3">
      <c r="B77" s="209"/>
      <c r="C77" s="199" t="s">
        <v>53</v>
      </c>
      <c r="D77" s="216"/>
      <c r="E77" s="216"/>
      <c r="F77" s="218" t="s">
        <v>435</v>
      </c>
      <c r="G77" s="217"/>
      <c r="H77" s="199" t="s">
        <v>436</v>
      </c>
      <c r="I77" s="199" t="s">
        <v>437</v>
      </c>
      <c r="J77" s="199">
        <v>20</v>
      </c>
      <c r="K77" s="210"/>
    </row>
    <row r="78" spans="2:11" ht="15" customHeight="1" x14ac:dyDescent="0.3">
      <c r="B78" s="209"/>
      <c r="C78" s="199" t="s">
        <v>438</v>
      </c>
      <c r="D78" s="199"/>
      <c r="E78" s="199"/>
      <c r="F78" s="218" t="s">
        <v>435</v>
      </c>
      <c r="G78" s="217"/>
      <c r="H78" s="199" t="s">
        <v>439</v>
      </c>
      <c r="I78" s="199" t="s">
        <v>437</v>
      </c>
      <c r="J78" s="199">
        <v>120</v>
      </c>
      <c r="K78" s="210"/>
    </row>
    <row r="79" spans="2:11" ht="15" customHeight="1" x14ac:dyDescent="0.3">
      <c r="B79" s="219"/>
      <c r="C79" s="199" t="s">
        <v>440</v>
      </c>
      <c r="D79" s="199"/>
      <c r="E79" s="199"/>
      <c r="F79" s="218" t="s">
        <v>441</v>
      </c>
      <c r="G79" s="217"/>
      <c r="H79" s="199" t="s">
        <v>442</v>
      </c>
      <c r="I79" s="199" t="s">
        <v>437</v>
      </c>
      <c r="J79" s="199">
        <v>50</v>
      </c>
      <c r="K79" s="210"/>
    </row>
    <row r="80" spans="2:11" ht="15" customHeight="1" x14ac:dyDescent="0.3">
      <c r="B80" s="219"/>
      <c r="C80" s="199" t="s">
        <v>443</v>
      </c>
      <c r="D80" s="199"/>
      <c r="E80" s="199"/>
      <c r="F80" s="218" t="s">
        <v>435</v>
      </c>
      <c r="G80" s="217"/>
      <c r="H80" s="199" t="s">
        <v>444</v>
      </c>
      <c r="I80" s="199" t="s">
        <v>445</v>
      </c>
      <c r="J80" s="199"/>
      <c r="K80" s="210"/>
    </row>
    <row r="81" spans="2:11" ht="15" customHeight="1" x14ac:dyDescent="0.3">
      <c r="B81" s="219"/>
      <c r="C81" s="220" t="s">
        <v>446</v>
      </c>
      <c r="D81" s="220"/>
      <c r="E81" s="220"/>
      <c r="F81" s="221" t="s">
        <v>441</v>
      </c>
      <c r="G81" s="220"/>
      <c r="H81" s="220" t="s">
        <v>447</v>
      </c>
      <c r="I81" s="220" t="s">
        <v>437</v>
      </c>
      <c r="J81" s="220">
        <v>15</v>
      </c>
      <c r="K81" s="210"/>
    </row>
    <row r="82" spans="2:11" ht="15" customHeight="1" x14ac:dyDescent="0.3">
      <c r="B82" s="219"/>
      <c r="C82" s="220" t="s">
        <v>448</v>
      </c>
      <c r="D82" s="220"/>
      <c r="E82" s="220"/>
      <c r="F82" s="221" t="s">
        <v>441</v>
      </c>
      <c r="G82" s="220"/>
      <c r="H82" s="220" t="s">
        <v>449</v>
      </c>
      <c r="I82" s="220" t="s">
        <v>437</v>
      </c>
      <c r="J82" s="220">
        <v>15</v>
      </c>
      <c r="K82" s="210"/>
    </row>
    <row r="83" spans="2:11" ht="15" customHeight="1" x14ac:dyDescent="0.3">
      <c r="B83" s="219"/>
      <c r="C83" s="220" t="s">
        <v>450</v>
      </c>
      <c r="D83" s="220"/>
      <c r="E83" s="220"/>
      <c r="F83" s="221" t="s">
        <v>441</v>
      </c>
      <c r="G83" s="220"/>
      <c r="H83" s="220" t="s">
        <v>451</v>
      </c>
      <c r="I83" s="220" t="s">
        <v>437</v>
      </c>
      <c r="J83" s="220">
        <v>20</v>
      </c>
      <c r="K83" s="210"/>
    </row>
    <row r="84" spans="2:11" ht="15" customHeight="1" x14ac:dyDescent="0.3">
      <c r="B84" s="219"/>
      <c r="C84" s="220" t="s">
        <v>452</v>
      </c>
      <c r="D84" s="220"/>
      <c r="E84" s="220"/>
      <c r="F84" s="221" t="s">
        <v>441</v>
      </c>
      <c r="G84" s="220"/>
      <c r="H84" s="220" t="s">
        <v>453</v>
      </c>
      <c r="I84" s="220" t="s">
        <v>437</v>
      </c>
      <c r="J84" s="220">
        <v>20</v>
      </c>
      <c r="K84" s="210"/>
    </row>
    <row r="85" spans="2:11" ht="15" customHeight="1" x14ac:dyDescent="0.3">
      <c r="B85" s="219"/>
      <c r="C85" s="199" t="s">
        <v>454</v>
      </c>
      <c r="D85" s="199"/>
      <c r="E85" s="199"/>
      <c r="F85" s="218" t="s">
        <v>441</v>
      </c>
      <c r="G85" s="217"/>
      <c r="H85" s="199" t="s">
        <v>455</v>
      </c>
      <c r="I85" s="199" t="s">
        <v>437</v>
      </c>
      <c r="J85" s="199">
        <v>50</v>
      </c>
      <c r="K85" s="210"/>
    </row>
    <row r="86" spans="2:11" ht="15" customHeight="1" x14ac:dyDescent="0.3">
      <c r="B86" s="219"/>
      <c r="C86" s="199" t="s">
        <v>456</v>
      </c>
      <c r="D86" s="199"/>
      <c r="E86" s="199"/>
      <c r="F86" s="218" t="s">
        <v>441</v>
      </c>
      <c r="G86" s="217"/>
      <c r="H86" s="199" t="s">
        <v>457</v>
      </c>
      <c r="I86" s="199" t="s">
        <v>437</v>
      </c>
      <c r="J86" s="199">
        <v>20</v>
      </c>
      <c r="K86" s="210"/>
    </row>
    <row r="87" spans="2:11" ht="15" customHeight="1" x14ac:dyDescent="0.3">
      <c r="B87" s="219"/>
      <c r="C87" s="199" t="s">
        <v>458</v>
      </c>
      <c r="D87" s="199"/>
      <c r="E87" s="199"/>
      <c r="F87" s="218" t="s">
        <v>441</v>
      </c>
      <c r="G87" s="217"/>
      <c r="H87" s="199" t="s">
        <v>459</v>
      </c>
      <c r="I87" s="199" t="s">
        <v>437</v>
      </c>
      <c r="J87" s="199">
        <v>20</v>
      </c>
      <c r="K87" s="210"/>
    </row>
    <row r="88" spans="2:11" ht="15" customHeight="1" x14ac:dyDescent="0.3">
      <c r="B88" s="219"/>
      <c r="C88" s="199" t="s">
        <v>460</v>
      </c>
      <c r="D88" s="199"/>
      <c r="E88" s="199"/>
      <c r="F88" s="218" t="s">
        <v>441</v>
      </c>
      <c r="G88" s="217"/>
      <c r="H88" s="199" t="s">
        <v>461</v>
      </c>
      <c r="I88" s="199" t="s">
        <v>437</v>
      </c>
      <c r="J88" s="199">
        <v>50</v>
      </c>
      <c r="K88" s="210"/>
    </row>
    <row r="89" spans="2:11" ht="15" customHeight="1" x14ac:dyDescent="0.3">
      <c r="B89" s="219"/>
      <c r="C89" s="199" t="s">
        <v>462</v>
      </c>
      <c r="D89" s="199"/>
      <c r="E89" s="199"/>
      <c r="F89" s="218" t="s">
        <v>441</v>
      </c>
      <c r="G89" s="217"/>
      <c r="H89" s="199" t="s">
        <v>462</v>
      </c>
      <c r="I89" s="199" t="s">
        <v>437</v>
      </c>
      <c r="J89" s="199">
        <v>50</v>
      </c>
      <c r="K89" s="210"/>
    </row>
    <row r="90" spans="2:11" ht="15" customHeight="1" x14ac:dyDescent="0.3">
      <c r="B90" s="219"/>
      <c r="C90" s="199" t="s">
        <v>125</v>
      </c>
      <c r="D90" s="199"/>
      <c r="E90" s="199"/>
      <c r="F90" s="218" t="s">
        <v>441</v>
      </c>
      <c r="G90" s="217"/>
      <c r="H90" s="199" t="s">
        <v>463</v>
      </c>
      <c r="I90" s="199" t="s">
        <v>437</v>
      </c>
      <c r="J90" s="199">
        <v>255</v>
      </c>
      <c r="K90" s="210"/>
    </row>
    <row r="91" spans="2:11" ht="15" customHeight="1" x14ac:dyDescent="0.3">
      <c r="B91" s="219"/>
      <c r="C91" s="199" t="s">
        <v>464</v>
      </c>
      <c r="D91" s="199"/>
      <c r="E91" s="199"/>
      <c r="F91" s="218" t="s">
        <v>435</v>
      </c>
      <c r="G91" s="217"/>
      <c r="H91" s="199" t="s">
        <v>465</v>
      </c>
      <c r="I91" s="199" t="s">
        <v>466</v>
      </c>
      <c r="J91" s="199"/>
      <c r="K91" s="210"/>
    </row>
    <row r="92" spans="2:11" ht="15" customHeight="1" x14ac:dyDescent="0.3">
      <c r="B92" s="219"/>
      <c r="C92" s="199" t="s">
        <v>467</v>
      </c>
      <c r="D92" s="199"/>
      <c r="E92" s="199"/>
      <c r="F92" s="218" t="s">
        <v>435</v>
      </c>
      <c r="G92" s="217"/>
      <c r="H92" s="199" t="s">
        <v>468</v>
      </c>
      <c r="I92" s="199" t="s">
        <v>469</v>
      </c>
      <c r="J92" s="199"/>
      <c r="K92" s="210"/>
    </row>
    <row r="93" spans="2:11" ht="15" customHeight="1" x14ac:dyDescent="0.3">
      <c r="B93" s="219"/>
      <c r="C93" s="199" t="s">
        <v>470</v>
      </c>
      <c r="D93" s="199"/>
      <c r="E93" s="199"/>
      <c r="F93" s="218" t="s">
        <v>435</v>
      </c>
      <c r="G93" s="217"/>
      <c r="H93" s="199" t="s">
        <v>470</v>
      </c>
      <c r="I93" s="199" t="s">
        <v>469</v>
      </c>
      <c r="J93" s="199"/>
      <c r="K93" s="210"/>
    </row>
    <row r="94" spans="2:11" ht="15" customHeight="1" x14ac:dyDescent="0.3">
      <c r="B94" s="219"/>
      <c r="C94" s="199" t="s">
        <v>38</v>
      </c>
      <c r="D94" s="199"/>
      <c r="E94" s="199"/>
      <c r="F94" s="218" t="s">
        <v>435</v>
      </c>
      <c r="G94" s="217"/>
      <c r="H94" s="199" t="s">
        <v>471</v>
      </c>
      <c r="I94" s="199" t="s">
        <v>469</v>
      </c>
      <c r="J94" s="199"/>
      <c r="K94" s="210"/>
    </row>
    <row r="95" spans="2:11" ht="15" customHeight="1" x14ac:dyDescent="0.3">
      <c r="B95" s="219"/>
      <c r="C95" s="199" t="s">
        <v>48</v>
      </c>
      <c r="D95" s="199"/>
      <c r="E95" s="199"/>
      <c r="F95" s="218" t="s">
        <v>435</v>
      </c>
      <c r="G95" s="217"/>
      <c r="H95" s="199" t="s">
        <v>472</v>
      </c>
      <c r="I95" s="199" t="s">
        <v>469</v>
      </c>
      <c r="J95" s="199"/>
      <c r="K95" s="210"/>
    </row>
    <row r="96" spans="2:11" ht="15" customHeight="1" x14ac:dyDescent="0.3">
      <c r="B96" s="222"/>
      <c r="C96" s="223"/>
      <c r="D96" s="223"/>
      <c r="E96" s="223"/>
      <c r="F96" s="223"/>
      <c r="G96" s="223"/>
      <c r="H96" s="223"/>
      <c r="I96" s="223"/>
      <c r="J96" s="223"/>
      <c r="K96" s="224"/>
    </row>
    <row r="97" spans="2:11" ht="18.75" customHeight="1" x14ac:dyDescent="0.3">
      <c r="B97" s="225"/>
      <c r="C97" s="226"/>
      <c r="D97" s="226"/>
      <c r="E97" s="226"/>
      <c r="F97" s="226"/>
      <c r="G97" s="226"/>
      <c r="H97" s="226"/>
      <c r="I97" s="226"/>
      <c r="J97" s="226"/>
      <c r="K97" s="225"/>
    </row>
    <row r="98" spans="2:11" ht="18.75" customHeight="1" x14ac:dyDescent="0.3">
      <c r="B98" s="205"/>
      <c r="C98" s="205"/>
      <c r="D98" s="205"/>
      <c r="E98" s="205"/>
      <c r="F98" s="205"/>
      <c r="G98" s="205"/>
      <c r="H98" s="205"/>
      <c r="I98" s="205"/>
      <c r="J98" s="205"/>
      <c r="K98" s="205"/>
    </row>
    <row r="99" spans="2:11" ht="7.5" customHeight="1" x14ac:dyDescent="0.3">
      <c r="B99" s="206"/>
      <c r="C99" s="207"/>
      <c r="D99" s="207"/>
      <c r="E99" s="207"/>
      <c r="F99" s="207"/>
      <c r="G99" s="207"/>
      <c r="H99" s="207"/>
      <c r="I99" s="207"/>
      <c r="J99" s="207"/>
      <c r="K99" s="208"/>
    </row>
    <row r="100" spans="2:11" ht="45" customHeight="1" x14ac:dyDescent="0.3">
      <c r="B100" s="209"/>
      <c r="C100" s="306" t="s">
        <v>473</v>
      </c>
      <c r="D100" s="306"/>
      <c r="E100" s="306"/>
      <c r="F100" s="306"/>
      <c r="G100" s="306"/>
      <c r="H100" s="306"/>
      <c r="I100" s="306"/>
      <c r="J100" s="306"/>
      <c r="K100" s="210"/>
    </row>
    <row r="101" spans="2:11" ht="17.25" customHeight="1" x14ac:dyDescent="0.3">
      <c r="B101" s="209"/>
      <c r="C101" s="211" t="s">
        <v>429</v>
      </c>
      <c r="D101" s="211"/>
      <c r="E101" s="211"/>
      <c r="F101" s="211" t="s">
        <v>430</v>
      </c>
      <c r="G101" s="212"/>
      <c r="H101" s="211" t="s">
        <v>120</v>
      </c>
      <c r="I101" s="211" t="s">
        <v>57</v>
      </c>
      <c r="J101" s="211" t="s">
        <v>431</v>
      </c>
      <c r="K101" s="210"/>
    </row>
    <row r="102" spans="2:11" ht="17.25" customHeight="1" x14ac:dyDescent="0.3">
      <c r="B102" s="209"/>
      <c r="C102" s="213" t="s">
        <v>432</v>
      </c>
      <c r="D102" s="213"/>
      <c r="E102" s="213"/>
      <c r="F102" s="214" t="s">
        <v>433</v>
      </c>
      <c r="G102" s="215"/>
      <c r="H102" s="213"/>
      <c r="I102" s="213"/>
      <c r="J102" s="213" t="s">
        <v>434</v>
      </c>
      <c r="K102" s="210"/>
    </row>
    <row r="103" spans="2:11" ht="5.25" customHeight="1" x14ac:dyDescent="0.3">
      <c r="B103" s="209"/>
      <c r="C103" s="211"/>
      <c r="D103" s="211"/>
      <c r="E103" s="211"/>
      <c r="F103" s="211"/>
      <c r="G103" s="227"/>
      <c r="H103" s="211"/>
      <c r="I103" s="211"/>
      <c r="J103" s="211"/>
      <c r="K103" s="210"/>
    </row>
    <row r="104" spans="2:11" ht="15" customHeight="1" x14ac:dyDescent="0.3">
      <c r="B104" s="209"/>
      <c r="C104" s="199" t="s">
        <v>53</v>
      </c>
      <c r="D104" s="216"/>
      <c r="E104" s="216"/>
      <c r="F104" s="218" t="s">
        <v>435</v>
      </c>
      <c r="G104" s="227"/>
      <c r="H104" s="199" t="s">
        <v>474</v>
      </c>
      <c r="I104" s="199" t="s">
        <v>437</v>
      </c>
      <c r="J104" s="199">
        <v>20</v>
      </c>
      <c r="K104" s="210"/>
    </row>
    <row r="105" spans="2:11" ht="15" customHeight="1" x14ac:dyDescent="0.3">
      <c r="B105" s="209"/>
      <c r="C105" s="199" t="s">
        <v>438</v>
      </c>
      <c r="D105" s="199"/>
      <c r="E105" s="199"/>
      <c r="F105" s="218" t="s">
        <v>435</v>
      </c>
      <c r="G105" s="199"/>
      <c r="H105" s="199" t="s">
        <v>474</v>
      </c>
      <c r="I105" s="199" t="s">
        <v>437</v>
      </c>
      <c r="J105" s="199">
        <v>120</v>
      </c>
      <c r="K105" s="210"/>
    </row>
    <row r="106" spans="2:11" ht="15" customHeight="1" x14ac:dyDescent="0.3">
      <c r="B106" s="219"/>
      <c r="C106" s="199" t="s">
        <v>440</v>
      </c>
      <c r="D106" s="199"/>
      <c r="E106" s="199"/>
      <c r="F106" s="218" t="s">
        <v>441</v>
      </c>
      <c r="G106" s="199"/>
      <c r="H106" s="199" t="s">
        <v>474</v>
      </c>
      <c r="I106" s="199" t="s">
        <v>437</v>
      </c>
      <c r="J106" s="199">
        <v>50</v>
      </c>
      <c r="K106" s="210"/>
    </row>
    <row r="107" spans="2:11" ht="15" customHeight="1" x14ac:dyDescent="0.3">
      <c r="B107" s="219"/>
      <c r="C107" s="199" t="s">
        <v>443</v>
      </c>
      <c r="D107" s="199"/>
      <c r="E107" s="199"/>
      <c r="F107" s="218" t="s">
        <v>435</v>
      </c>
      <c r="G107" s="199"/>
      <c r="H107" s="199" t="s">
        <v>474</v>
      </c>
      <c r="I107" s="199" t="s">
        <v>445</v>
      </c>
      <c r="J107" s="199"/>
      <c r="K107" s="210"/>
    </row>
    <row r="108" spans="2:11" ht="15" customHeight="1" x14ac:dyDescent="0.3">
      <c r="B108" s="219"/>
      <c r="C108" s="199" t="s">
        <v>454</v>
      </c>
      <c r="D108" s="199"/>
      <c r="E108" s="199"/>
      <c r="F108" s="218" t="s">
        <v>441</v>
      </c>
      <c r="G108" s="199"/>
      <c r="H108" s="199" t="s">
        <v>474</v>
      </c>
      <c r="I108" s="199" t="s">
        <v>437</v>
      </c>
      <c r="J108" s="199">
        <v>50</v>
      </c>
      <c r="K108" s="210"/>
    </row>
    <row r="109" spans="2:11" ht="15" customHeight="1" x14ac:dyDescent="0.3">
      <c r="B109" s="219"/>
      <c r="C109" s="199" t="s">
        <v>462</v>
      </c>
      <c r="D109" s="199"/>
      <c r="E109" s="199"/>
      <c r="F109" s="218" t="s">
        <v>441</v>
      </c>
      <c r="G109" s="199"/>
      <c r="H109" s="199" t="s">
        <v>474</v>
      </c>
      <c r="I109" s="199" t="s">
        <v>437</v>
      </c>
      <c r="J109" s="199">
        <v>50</v>
      </c>
      <c r="K109" s="210"/>
    </row>
    <row r="110" spans="2:11" ht="15" customHeight="1" x14ac:dyDescent="0.3">
      <c r="B110" s="219"/>
      <c r="C110" s="199" t="s">
        <v>460</v>
      </c>
      <c r="D110" s="199"/>
      <c r="E110" s="199"/>
      <c r="F110" s="218" t="s">
        <v>441</v>
      </c>
      <c r="G110" s="199"/>
      <c r="H110" s="199" t="s">
        <v>474</v>
      </c>
      <c r="I110" s="199" t="s">
        <v>437</v>
      </c>
      <c r="J110" s="199">
        <v>50</v>
      </c>
      <c r="K110" s="210"/>
    </row>
    <row r="111" spans="2:11" ht="15" customHeight="1" x14ac:dyDescent="0.3">
      <c r="B111" s="219"/>
      <c r="C111" s="199" t="s">
        <v>53</v>
      </c>
      <c r="D111" s="199"/>
      <c r="E111" s="199"/>
      <c r="F111" s="218" t="s">
        <v>435</v>
      </c>
      <c r="G111" s="199"/>
      <c r="H111" s="199" t="s">
        <v>475</v>
      </c>
      <c r="I111" s="199" t="s">
        <v>437</v>
      </c>
      <c r="J111" s="199">
        <v>20</v>
      </c>
      <c r="K111" s="210"/>
    </row>
    <row r="112" spans="2:11" ht="15" customHeight="1" x14ac:dyDescent="0.3">
      <c r="B112" s="219"/>
      <c r="C112" s="199" t="s">
        <v>476</v>
      </c>
      <c r="D112" s="199"/>
      <c r="E112" s="199"/>
      <c r="F112" s="218" t="s">
        <v>435</v>
      </c>
      <c r="G112" s="199"/>
      <c r="H112" s="199" t="s">
        <v>477</v>
      </c>
      <c r="I112" s="199" t="s">
        <v>437</v>
      </c>
      <c r="J112" s="199">
        <v>120</v>
      </c>
      <c r="K112" s="210"/>
    </row>
    <row r="113" spans="2:11" ht="15" customHeight="1" x14ac:dyDescent="0.3">
      <c r="B113" s="219"/>
      <c r="C113" s="199" t="s">
        <v>38</v>
      </c>
      <c r="D113" s="199"/>
      <c r="E113" s="199"/>
      <c r="F113" s="218" t="s">
        <v>435</v>
      </c>
      <c r="G113" s="199"/>
      <c r="H113" s="199" t="s">
        <v>478</v>
      </c>
      <c r="I113" s="199" t="s">
        <v>469</v>
      </c>
      <c r="J113" s="199"/>
      <c r="K113" s="210"/>
    </row>
    <row r="114" spans="2:11" ht="15" customHeight="1" x14ac:dyDescent="0.3">
      <c r="B114" s="219"/>
      <c r="C114" s="199" t="s">
        <v>48</v>
      </c>
      <c r="D114" s="199"/>
      <c r="E114" s="199"/>
      <c r="F114" s="218" t="s">
        <v>435</v>
      </c>
      <c r="G114" s="199"/>
      <c r="H114" s="199" t="s">
        <v>479</v>
      </c>
      <c r="I114" s="199" t="s">
        <v>469</v>
      </c>
      <c r="J114" s="199"/>
      <c r="K114" s="210"/>
    </row>
    <row r="115" spans="2:11" ht="15" customHeight="1" x14ac:dyDescent="0.3">
      <c r="B115" s="219"/>
      <c r="C115" s="199" t="s">
        <v>57</v>
      </c>
      <c r="D115" s="199"/>
      <c r="E115" s="199"/>
      <c r="F115" s="218" t="s">
        <v>435</v>
      </c>
      <c r="G115" s="199"/>
      <c r="H115" s="199" t="s">
        <v>480</v>
      </c>
      <c r="I115" s="199" t="s">
        <v>481</v>
      </c>
      <c r="J115" s="199"/>
      <c r="K115" s="210"/>
    </row>
    <row r="116" spans="2:11" ht="15" customHeight="1" x14ac:dyDescent="0.3">
      <c r="B116" s="222"/>
      <c r="C116" s="228"/>
      <c r="D116" s="228"/>
      <c r="E116" s="228"/>
      <c r="F116" s="228"/>
      <c r="G116" s="228"/>
      <c r="H116" s="228"/>
      <c r="I116" s="228"/>
      <c r="J116" s="228"/>
      <c r="K116" s="224"/>
    </row>
    <row r="117" spans="2:11" ht="18.75" customHeight="1" x14ac:dyDescent="0.3">
      <c r="B117" s="229"/>
      <c r="C117" s="195"/>
      <c r="D117" s="195"/>
      <c r="E117" s="195"/>
      <c r="F117" s="230"/>
      <c r="G117" s="195"/>
      <c r="H117" s="195"/>
      <c r="I117" s="195"/>
      <c r="J117" s="195"/>
      <c r="K117" s="229"/>
    </row>
    <row r="118" spans="2:11" ht="18.75" customHeight="1" x14ac:dyDescent="0.3"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</row>
    <row r="119" spans="2:11" ht="7.5" customHeight="1" x14ac:dyDescent="0.3">
      <c r="B119" s="231"/>
      <c r="C119" s="232"/>
      <c r="D119" s="232"/>
      <c r="E119" s="232"/>
      <c r="F119" s="232"/>
      <c r="G119" s="232"/>
      <c r="H119" s="232"/>
      <c r="I119" s="232"/>
      <c r="J119" s="232"/>
      <c r="K119" s="233"/>
    </row>
    <row r="120" spans="2:11" ht="45" customHeight="1" x14ac:dyDescent="0.3">
      <c r="B120" s="234"/>
      <c r="C120" s="301" t="s">
        <v>482</v>
      </c>
      <c r="D120" s="301"/>
      <c r="E120" s="301"/>
      <c r="F120" s="301"/>
      <c r="G120" s="301"/>
      <c r="H120" s="301"/>
      <c r="I120" s="301"/>
      <c r="J120" s="301"/>
      <c r="K120" s="235"/>
    </row>
    <row r="121" spans="2:11" ht="17.25" customHeight="1" x14ac:dyDescent="0.3">
      <c r="B121" s="236"/>
      <c r="C121" s="211" t="s">
        <v>429</v>
      </c>
      <c r="D121" s="211"/>
      <c r="E121" s="211"/>
      <c r="F121" s="211" t="s">
        <v>430</v>
      </c>
      <c r="G121" s="212"/>
      <c r="H121" s="211" t="s">
        <v>120</v>
      </c>
      <c r="I121" s="211" t="s">
        <v>57</v>
      </c>
      <c r="J121" s="211" t="s">
        <v>431</v>
      </c>
      <c r="K121" s="237"/>
    </row>
    <row r="122" spans="2:11" ht="17.25" customHeight="1" x14ac:dyDescent="0.3">
      <c r="B122" s="236"/>
      <c r="C122" s="213" t="s">
        <v>432</v>
      </c>
      <c r="D122" s="213"/>
      <c r="E122" s="213"/>
      <c r="F122" s="214" t="s">
        <v>433</v>
      </c>
      <c r="G122" s="215"/>
      <c r="H122" s="213"/>
      <c r="I122" s="213"/>
      <c r="J122" s="213" t="s">
        <v>434</v>
      </c>
      <c r="K122" s="237"/>
    </row>
    <row r="123" spans="2:11" ht="5.25" customHeight="1" x14ac:dyDescent="0.3">
      <c r="B123" s="238"/>
      <c r="C123" s="216"/>
      <c r="D123" s="216"/>
      <c r="E123" s="216"/>
      <c r="F123" s="216"/>
      <c r="G123" s="199"/>
      <c r="H123" s="216"/>
      <c r="I123" s="216"/>
      <c r="J123" s="216"/>
      <c r="K123" s="239"/>
    </row>
    <row r="124" spans="2:11" ht="15" customHeight="1" x14ac:dyDescent="0.3">
      <c r="B124" s="238"/>
      <c r="C124" s="199" t="s">
        <v>438</v>
      </c>
      <c r="D124" s="216"/>
      <c r="E124" s="216"/>
      <c r="F124" s="218" t="s">
        <v>435</v>
      </c>
      <c r="G124" s="199"/>
      <c r="H124" s="199" t="s">
        <v>474</v>
      </c>
      <c r="I124" s="199" t="s">
        <v>437</v>
      </c>
      <c r="J124" s="199">
        <v>120</v>
      </c>
      <c r="K124" s="240"/>
    </row>
    <row r="125" spans="2:11" ht="15" customHeight="1" x14ac:dyDescent="0.3">
      <c r="B125" s="238"/>
      <c r="C125" s="199" t="s">
        <v>483</v>
      </c>
      <c r="D125" s="199"/>
      <c r="E125" s="199"/>
      <c r="F125" s="218" t="s">
        <v>435</v>
      </c>
      <c r="G125" s="199"/>
      <c r="H125" s="199" t="s">
        <v>484</v>
      </c>
      <c r="I125" s="199" t="s">
        <v>437</v>
      </c>
      <c r="J125" s="199" t="s">
        <v>485</v>
      </c>
      <c r="K125" s="240"/>
    </row>
    <row r="126" spans="2:11" ht="15" customHeight="1" x14ac:dyDescent="0.3">
      <c r="B126" s="238"/>
      <c r="C126" s="199" t="s">
        <v>384</v>
      </c>
      <c r="D126" s="199"/>
      <c r="E126" s="199"/>
      <c r="F126" s="218" t="s">
        <v>435</v>
      </c>
      <c r="G126" s="199"/>
      <c r="H126" s="199" t="s">
        <v>486</v>
      </c>
      <c r="I126" s="199" t="s">
        <v>437</v>
      </c>
      <c r="J126" s="199" t="s">
        <v>485</v>
      </c>
      <c r="K126" s="240"/>
    </row>
    <row r="127" spans="2:11" ht="15" customHeight="1" x14ac:dyDescent="0.3">
      <c r="B127" s="238"/>
      <c r="C127" s="199" t="s">
        <v>446</v>
      </c>
      <c r="D127" s="199"/>
      <c r="E127" s="199"/>
      <c r="F127" s="218" t="s">
        <v>441</v>
      </c>
      <c r="G127" s="199"/>
      <c r="H127" s="199" t="s">
        <v>447</v>
      </c>
      <c r="I127" s="199" t="s">
        <v>437</v>
      </c>
      <c r="J127" s="199">
        <v>15</v>
      </c>
      <c r="K127" s="240"/>
    </row>
    <row r="128" spans="2:11" ht="15" customHeight="1" x14ac:dyDescent="0.3">
      <c r="B128" s="238"/>
      <c r="C128" s="220" t="s">
        <v>448</v>
      </c>
      <c r="D128" s="220"/>
      <c r="E128" s="220"/>
      <c r="F128" s="221" t="s">
        <v>441</v>
      </c>
      <c r="G128" s="220"/>
      <c r="H128" s="220" t="s">
        <v>449</v>
      </c>
      <c r="I128" s="220" t="s">
        <v>437</v>
      </c>
      <c r="J128" s="220">
        <v>15</v>
      </c>
      <c r="K128" s="240"/>
    </row>
    <row r="129" spans="2:11" ht="15" customHeight="1" x14ac:dyDescent="0.3">
      <c r="B129" s="238"/>
      <c r="C129" s="220" t="s">
        <v>450</v>
      </c>
      <c r="D129" s="220"/>
      <c r="E129" s="220"/>
      <c r="F129" s="221" t="s">
        <v>441</v>
      </c>
      <c r="G129" s="220"/>
      <c r="H129" s="220" t="s">
        <v>451</v>
      </c>
      <c r="I129" s="220" t="s">
        <v>437</v>
      </c>
      <c r="J129" s="220">
        <v>20</v>
      </c>
      <c r="K129" s="240"/>
    </row>
    <row r="130" spans="2:11" ht="15" customHeight="1" x14ac:dyDescent="0.3">
      <c r="B130" s="238"/>
      <c r="C130" s="220" t="s">
        <v>452</v>
      </c>
      <c r="D130" s="220"/>
      <c r="E130" s="220"/>
      <c r="F130" s="221" t="s">
        <v>441</v>
      </c>
      <c r="G130" s="220"/>
      <c r="H130" s="220" t="s">
        <v>453</v>
      </c>
      <c r="I130" s="220" t="s">
        <v>437</v>
      </c>
      <c r="J130" s="220">
        <v>20</v>
      </c>
      <c r="K130" s="240"/>
    </row>
    <row r="131" spans="2:11" ht="15" customHeight="1" x14ac:dyDescent="0.3">
      <c r="B131" s="238"/>
      <c r="C131" s="199" t="s">
        <v>440</v>
      </c>
      <c r="D131" s="199"/>
      <c r="E131" s="199"/>
      <c r="F131" s="218" t="s">
        <v>441</v>
      </c>
      <c r="G131" s="199"/>
      <c r="H131" s="199" t="s">
        <v>474</v>
      </c>
      <c r="I131" s="199" t="s">
        <v>437</v>
      </c>
      <c r="J131" s="199">
        <v>50</v>
      </c>
      <c r="K131" s="240"/>
    </row>
    <row r="132" spans="2:11" ht="15" customHeight="1" x14ac:dyDescent="0.3">
      <c r="B132" s="238"/>
      <c r="C132" s="199" t="s">
        <v>454</v>
      </c>
      <c r="D132" s="199"/>
      <c r="E132" s="199"/>
      <c r="F132" s="218" t="s">
        <v>441</v>
      </c>
      <c r="G132" s="199"/>
      <c r="H132" s="199" t="s">
        <v>474</v>
      </c>
      <c r="I132" s="199" t="s">
        <v>437</v>
      </c>
      <c r="J132" s="199">
        <v>50</v>
      </c>
      <c r="K132" s="240"/>
    </row>
    <row r="133" spans="2:11" ht="15" customHeight="1" x14ac:dyDescent="0.3">
      <c r="B133" s="238"/>
      <c r="C133" s="199" t="s">
        <v>460</v>
      </c>
      <c r="D133" s="199"/>
      <c r="E133" s="199"/>
      <c r="F133" s="218" t="s">
        <v>441</v>
      </c>
      <c r="G133" s="199"/>
      <c r="H133" s="199" t="s">
        <v>474</v>
      </c>
      <c r="I133" s="199" t="s">
        <v>437</v>
      </c>
      <c r="J133" s="199">
        <v>50</v>
      </c>
      <c r="K133" s="240"/>
    </row>
    <row r="134" spans="2:11" ht="15" customHeight="1" x14ac:dyDescent="0.3">
      <c r="B134" s="238"/>
      <c r="C134" s="199" t="s">
        <v>462</v>
      </c>
      <c r="D134" s="199"/>
      <c r="E134" s="199"/>
      <c r="F134" s="218" t="s">
        <v>441</v>
      </c>
      <c r="G134" s="199"/>
      <c r="H134" s="199" t="s">
        <v>474</v>
      </c>
      <c r="I134" s="199" t="s">
        <v>437</v>
      </c>
      <c r="J134" s="199">
        <v>50</v>
      </c>
      <c r="K134" s="240"/>
    </row>
    <row r="135" spans="2:11" ht="15" customHeight="1" x14ac:dyDescent="0.3">
      <c r="B135" s="238"/>
      <c r="C135" s="199" t="s">
        <v>125</v>
      </c>
      <c r="D135" s="199"/>
      <c r="E135" s="199"/>
      <c r="F135" s="218" t="s">
        <v>441</v>
      </c>
      <c r="G135" s="199"/>
      <c r="H135" s="199" t="s">
        <v>487</v>
      </c>
      <c r="I135" s="199" t="s">
        <v>437</v>
      </c>
      <c r="J135" s="199">
        <v>255</v>
      </c>
      <c r="K135" s="240"/>
    </row>
    <row r="136" spans="2:11" ht="15" customHeight="1" x14ac:dyDescent="0.3">
      <c r="B136" s="238"/>
      <c r="C136" s="199" t="s">
        <v>464</v>
      </c>
      <c r="D136" s="199"/>
      <c r="E136" s="199"/>
      <c r="F136" s="218" t="s">
        <v>435</v>
      </c>
      <c r="G136" s="199"/>
      <c r="H136" s="199" t="s">
        <v>488</v>
      </c>
      <c r="I136" s="199" t="s">
        <v>466</v>
      </c>
      <c r="J136" s="199"/>
      <c r="K136" s="240"/>
    </row>
    <row r="137" spans="2:11" ht="15" customHeight="1" x14ac:dyDescent="0.3">
      <c r="B137" s="238"/>
      <c r="C137" s="199" t="s">
        <v>467</v>
      </c>
      <c r="D137" s="199"/>
      <c r="E137" s="199"/>
      <c r="F137" s="218" t="s">
        <v>435</v>
      </c>
      <c r="G137" s="199"/>
      <c r="H137" s="199" t="s">
        <v>489</v>
      </c>
      <c r="I137" s="199" t="s">
        <v>469</v>
      </c>
      <c r="J137" s="199"/>
      <c r="K137" s="240"/>
    </row>
    <row r="138" spans="2:11" ht="15" customHeight="1" x14ac:dyDescent="0.3">
      <c r="B138" s="238"/>
      <c r="C138" s="199" t="s">
        <v>470</v>
      </c>
      <c r="D138" s="199"/>
      <c r="E138" s="199"/>
      <c r="F138" s="218" t="s">
        <v>435</v>
      </c>
      <c r="G138" s="199"/>
      <c r="H138" s="199" t="s">
        <v>470</v>
      </c>
      <c r="I138" s="199" t="s">
        <v>469</v>
      </c>
      <c r="J138" s="199"/>
      <c r="K138" s="240"/>
    </row>
    <row r="139" spans="2:11" ht="15" customHeight="1" x14ac:dyDescent="0.3">
      <c r="B139" s="238"/>
      <c r="C139" s="199" t="s">
        <v>38</v>
      </c>
      <c r="D139" s="199"/>
      <c r="E139" s="199"/>
      <c r="F139" s="218" t="s">
        <v>435</v>
      </c>
      <c r="G139" s="199"/>
      <c r="H139" s="199" t="s">
        <v>490</v>
      </c>
      <c r="I139" s="199" t="s">
        <v>469</v>
      </c>
      <c r="J139" s="199"/>
      <c r="K139" s="240"/>
    </row>
    <row r="140" spans="2:11" ht="15" customHeight="1" x14ac:dyDescent="0.3">
      <c r="B140" s="238"/>
      <c r="C140" s="199" t="s">
        <v>491</v>
      </c>
      <c r="D140" s="199"/>
      <c r="E140" s="199"/>
      <c r="F140" s="218" t="s">
        <v>435</v>
      </c>
      <c r="G140" s="199"/>
      <c r="H140" s="199" t="s">
        <v>492</v>
      </c>
      <c r="I140" s="199" t="s">
        <v>469</v>
      </c>
      <c r="J140" s="199"/>
      <c r="K140" s="240"/>
    </row>
    <row r="141" spans="2:11" ht="15" customHeight="1" x14ac:dyDescent="0.3">
      <c r="B141" s="241"/>
      <c r="C141" s="242"/>
      <c r="D141" s="242"/>
      <c r="E141" s="242"/>
      <c r="F141" s="242"/>
      <c r="G141" s="242"/>
      <c r="H141" s="242"/>
      <c r="I141" s="242"/>
      <c r="J141" s="242"/>
      <c r="K141" s="243"/>
    </row>
    <row r="142" spans="2:11" ht="18.75" customHeight="1" x14ac:dyDescent="0.3">
      <c r="B142" s="195"/>
      <c r="C142" s="195"/>
      <c r="D142" s="195"/>
      <c r="E142" s="195"/>
      <c r="F142" s="230"/>
      <c r="G142" s="195"/>
      <c r="H142" s="195"/>
      <c r="I142" s="195"/>
      <c r="J142" s="195"/>
      <c r="K142" s="195"/>
    </row>
    <row r="143" spans="2:11" ht="18.75" customHeight="1" x14ac:dyDescent="0.3"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</row>
    <row r="144" spans="2:11" ht="7.5" customHeight="1" x14ac:dyDescent="0.3">
      <c r="B144" s="206"/>
      <c r="C144" s="207"/>
      <c r="D144" s="207"/>
      <c r="E144" s="207"/>
      <c r="F144" s="207"/>
      <c r="G144" s="207"/>
      <c r="H144" s="207"/>
      <c r="I144" s="207"/>
      <c r="J144" s="207"/>
      <c r="K144" s="208"/>
    </row>
    <row r="145" spans="2:11" ht="45" customHeight="1" x14ac:dyDescent="0.3">
      <c r="B145" s="209"/>
      <c r="C145" s="306" t="s">
        <v>493</v>
      </c>
      <c r="D145" s="306"/>
      <c r="E145" s="306"/>
      <c r="F145" s="306"/>
      <c r="G145" s="306"/>
      <c r="H145" s="306"/>
      <c r="I145" s="306"/>
      <c r="J145" s="306"/>
      <c r="K145" s="210"/>
    </row>
    <row r="146" spans="2:11" ht="17.25" customHeight="1" x14ac:dyDescent="0.3">
      <c r="B146" s="209"/>
      <c r="C146" s="211" t="s">
        <v>429</v>
      </c>
      <c r="D146" s="211"/>
      <c r="E146" s="211"/>
      <c r="F146" s="211" t="s">
        <v>430</v>
      </c>
      <c r="G146" s="212"/>
      <c r="H146" s="211" t="s">
        <v>120</v>
      </c>
      <c r="I146" s="211" t="s">
        <v>57</v>
      </c>
      <c r="J146" s="211" t="s">
        <v>431</v>
      </c>
      <c r="K146" s="210"/>
    </row>
    <row r="147" spans="2:11" ht="17.25" customHeight="1" x14ac:dyDescent="0.3">
      <c r="B147" s="209"/>
      <c r="C147" s="213" t="s">
        <v>432</v>
      </c>
      <c r="D147" s="213"/>
      <c r="E147" s="213"/>
      <c r="F147" s="214" t="s">
        <v>433</v>
      </c>
      <c r="G147" s="215"/>
      <c r="H147" s="213"/>
      <c r="I147" s="213"/>
      <c r="J147" s="213" t="s">
        <v>434</v>
      </c>
      <c r="K147" s="210"/>
    </row>
    <row r="148" spans="2:11" ht="5.25" customHeight="1" x14ac:dyDescent="0.3">
      <c r="B148" s="219"/>
      <c r="C148" s="216"/>
      <c r="D148" s="216"/>
      <c r="E148" s="216"/>
      <c r="F148" s="216"/>
      <c r="G148" s="217"/>
      <c r="H148" s="216"/>
      <c r="I148" s="216"/>
      <c r="J148" s="216"/>
      <c r="K148" s="240"/>
    </row>
    <row r="149" spans="2:11" ht="15" customHeight="1" x14ac:dyDescent="0.3">
      <c r="B149" s="219"/>
      <c r="C149" s="244" t="s">
        <v>438</v>
      </c>
      <c r="D149" s="199"/>
      <c r="E149" s="199"/>
      <c r="F149" s="245" t="s">
        <v>435</v>
      </c>
      <c r="G149" s="199"/>
      <c r="H149" s="244" t="s">
        <v>474</v>
      </c>
      <c r="I149" s="244" t="s">
        <v>437</v>
      </c>
      <c r="J149" s="244">
        <v>120</v>
      </c>
      <c r="K149" s="240"/>
    </row>
    <row r="150" spans="2:11" ht="15" customHeight="1" x14ac:dyDescent="0.3">
      <c r="B150" s="219"/>
      <c r="C150" s="244" t="s">
        <v>483</v>
      </c>
      <c r="D150" s="199"/>
      <c r="E150" s="199"/>
      <c r="F150" s="245" t="s">
        <v>435</v>
      </c>
      <c r="G150" s="199"/>
      <c r="H150" s="244" t="s">
        <v>494</v>
      </c>
      <c r="I150" s="244" t="s">
        <v>437</v>
      </c>
      <c r="J150" s="244" t="s">
        <v>485</v>
      </c>
      <c r="K150" s="240"/>
    </row>
    <row r="151" spans="2:11" ht="15" customHeight="1" x14ac:dyDescent="0.3">
      <c r="B151" s="219"/>
      <c r="C151" s="244" t="s">
        <v>384</v>
      </c>
      <c r="D151" s="199"/>
      <c r="E151" s="199"/>
      <c r="F151" s="245" t="s">
        <v>435</v>
      </c>
      <c r="G151" s="199"/>
      <c r="H151" s="244" t="s">
        <v>495</v>
      </c>
      <c r="I151" s="244" t="s">
        <v>437</v>
      </c>
      <c r="J151" s="244" t="s">
        <v>485</v>
      </c>
      <c r="K151" s="240"/>
    </row>
    <row r="152" spans="2:11" ht="15" customHeight="1" x14ac:dyDescent="0.3">
      <c r="B152" s="219"/>
      <c r="C152" s="244" t="s">
        <v>440</v>
      </c>
      <c r="D152" s="199"/>
      <c r="E152" s="199"/>
      <c r="F152" s="245" t="s">
        <v>441</v>
      </c>
      <c r="G152" s="199"/>
      <c r="H152" s="244" t="s">
        <v>474</v>
      </c>
      <c r="I152" s="244" t="s">
        <v>437</v>
      </c>
      <c r="J152" s="244">
        <v>50</v>
      </c>
      <c r="K152" s="240"/>
    </row>
    <row r="153" spans="2:11" ht="15" customHeight="1" x14ac:dyDescent="0.3">
      <c r="B153" s="219"/>
      <c r="C153" s="244" t="s">
        <v>443</v>
      </c>
      <c r="D153" s="199"/>
      <c r="E153" s="199"/>
      <c r="F153" s="245" t="s">
        <v>435</v>
      </c>
      <c r="G153" s="199"/>
      <c r="H153" s="244" t="s">
        <v>474</v>
      </c>
      <c r="I153" s="244" t="s">
        <v>445</v>
      </c>
      <c r="J153" s="244"/>
      <c r="K153" s="240"/>
    </row>
    <row r="154" spans="2:11" ht="15" customHeight="1" x14ac:dyDescent="0.3">
      <c r="B154" s="219"/>
      <c r="C154" s="244" t="s">
        <v>454</v>
      </c>
      <c r="D154" s="199"/>
      <c r="E154" s="199"/>
      <c r="F154" s="245" t="s">
        <v>441</v>
      </c>
      <c r="G154" s="199"/>
      <c r="H154" s="244" t="s">
        <v>474</v>
      </c>
      <c r="I154" s="244" t="s">
        <v>437</v>
      </c>
      <c r="J154" s="244">
        <v>50</v>
      </c>
      <c r="K154" s="240"/>
    </row>
    <row r="155" spans="2:11" ht="15" customHeight="1" x14ac:dyDescent="0.3">
      <c r="B155" s="219"/>
      <c r="C155" s="244" t="s">
        <v>462</v>
      </c>
      <c r="D155" s="199"/>
      <c r="E155" s="199"/>
      <c r="F155" s="245" t="s">
        <v>441</v>
      </c>
      <c r="G155" s="199"/>
      <c r="H155" s="244" t="s">
        <v>474</v>
      </c>
      <c r="I155" s="244" t="s">
        <v>437</v>
      </c>
      <c r="J155" s="244">
        <v>50</v>
      </c>
      <c r="K155" s="240"/>
    </row>
    <row r="156" spans="2:11" ht="15" customHeight="1" x14ac:dyDescent="0.3">
      <c r="B156" s="219"/>
      <c r="C156" s="244" t="s">
        <v>460</v>
      </c>
      <c r="D156" s="199"/>
      <c r="E156" s="199"/>
      <c r="F156" s="245" t="s">
        <v>441</v>
      </c>
      <c r="G156" s="199"/>
      <c r="H156" s="244" t="s">
        <v>474</v>
      </c>
      <c r="I156" s="244" t="s">
        <v>437</v>
      </c>
      <c r="J156" s="244">
        <v>50</v>
      </c>
      <c r="K156" s="240"/>
    </row>
    <row r="157" spans="2:11" ht="15" customHeight="1" x14ac:dyDescent="0.3">
      <c r="B157" s="219"/>
      <c r="C157" s="244" t="s">
        <v>101</v>
      </c>
      <c r="D157" s="199"/>
      <c r="E157" s="199"/>
      <c r="F157" s="245" t="s">
        <v>435</v>
      </c>
      <c r="G157" s="199"/>
      <c r="H157" s="244" t="s">
        <v>496</v>
      </c>
      <c r="I157" s="244" t="s">
        <v>437</v>
      </c>
      <c r="J157" s="244" t="s">
        <v>497</v>
      </c>
      <c r="K157" s="240"/>
    </row>
    <row r="158" spans="2:11" ht="15" customHeight="1" x14ac:dyDescent="0.3">
      <c r="B158" s="219"/>
      <c r="C158" s="244" t="s">
        <v>498</v>
      </c>
      <c r="D158" s="199"/>
      <c r="E158" s="199"/>
      <c r="F158" s="245" t="s">
        <v>435</v>
      </c>
      <c r="G158" s="199"/>
      <c r="H158" s="244" t="s">
        <v>499</v>
      </c>
      <c r="I158" s="244" t="s">
        <v>469</v>
      </c>
      <c r="J158" s="244"/>
      <c r="K158" s="240"/>
    </row>
    <row r="159" spans="2:11" ht="15" customHeight="1" x14ac:dyDescent="0.3">
      <c r="B159" s="246"/>
      <c r="C159" s="228"/>
      <c r="D159" s="228"/>
      <c r="E159" s="228"/>
      <c r="F159" s="228"/>
      <c r="G159" s="228"/>
      <c r="H159" s="228"/>
      <c r="I159" s="228"/>
      <c r="J159" s="228"/>
      <c r="K159" s="247"/>
    </row>
    <row r="160" spans="2:11" ht="18.75" customHeight="1" x14ac:dyDescent="0.3">
      <c r="B160" s="195"/>
      <c r="C160" s="199"/>
      <c r="D160" s="199"/>
      <c r="E160" s="199"/>
      <c r="F160" s="218"/>
      <c r="G160" s="199"/>
      <c r="H160" s="199"/>
      <c r="I160" s="199"/>
      <c r="J160" s="199"/>
      <c r="K160" s="195"/>
    </row>
    <row r="161" spans="2:11" ht="18.75" customHeight="1" x14ac:dyDescent="0.3"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</row>
    <row r="162" spans="2:11" ht="7.5" customHeight="1" x14ac:dyDescent="0.3">
      <c r="B162" s="187"/>
      <c r="C162" s="188"/>
      <c r="D162" s="188"/>
      <c r="E162" s="188"/>
      <c r="F162" s="188"/>
      <c r="G162" s="188"/>
      <c r="H162" s="188"/>
      <c r="I162" s="188"/>
      <c r="J162" s="188"/>
      <c r="K162" s="189"/>
    </row>
    <row r="163" spans="2:11" ht="45" customHeight="1" x14ac:dyDescent="0.3">
      <c r="B163" s="190"/>
      <c r="C163" s="301" t="s">
        <v>500</v>
      </c>
      <c r="D163" s="301"/>
      <c r="E163" s="301"/>
      <c r="F163" s="301"/>
      <c r="G163" s="301"/>
      <c r="H163" s="301"/>
      <c r="I163" s="301"/>
      <c r="J163" s="301"/>
      <c r="K163" s="191"/>
    </row>
    <row r="164" spans="2:11" ht="17.25" customHeight="1" x14ac:dyDescent="0.3">
      <c r="B164" s="190"/>
      <c r="C164" s="211" t="s">
        <v>429</v>
      </c>
      <c r="D164" s="211"/>
      <c r="E164" s="211"/>
      <c r="F164" s="211" t="s">
        <v>430</v>
      </c>
      <c r="G164" s="248"/>
      <c r="H164" s="249" t="s">
        <v>120</v>
      </c>
      <c r="I164" s="249" t="s">
        <v>57</v>
      </c>
      <c r="J164" s="211" t="s">
        <v>431</v>
      </c>
      <c r="K164" s="191"/>
    </row>
    <row r="165" spans="2:11" ht="17.25" customHeight="1" x14ac:dyDescent="0.3">
      <c r="B165" s="192"/>
      <c r="C165" s="213" t="s">
        <v>432</v>
      </c>
      <c r="D165" s="213"/>
      <c r="E165" s="213"/>
      <c r="F165" s="214" t="s">
        <v>433</v>
      </c>
      <c r="G165" s="250"/>
      <c r="H165" s="251"/>
      <c r="I165" s="251"/>
      <c r="J165" s="213" t="s">
        <v>434</v>
      </c>
      <c r="K165" s="193"/>
    </row>
    <row r="166" spans="2:11" ht="5.25" customHeight="1" x14ac:dyDescent="0.3">
      <c r="B166" s="219"/>
      <c r="C166" s="216"/>
      <c r="D166" s="216"/>
      <c r="E166" s="216"/>
      <c r="F166" s="216"/>
      <c r="G166" s="217"/>
      <c r="H166" s="216"/>
      <c r="I166" s="216"/>
      <c r="J166" s="216"/>
      <c r="K166" s="240"/>
    </row>
    <row r="167" spans="2:11" ht="15" customHeight="1" x14ac:dyDescent="0.3">
      <c r="B167" s="219"/>
      <c r="C167" s="199" t="s">
        <v>438</v>
      </c>
      <c r="D167" s="199"/>
      <c r="E167" s="199"/>
      <c r="F167" s="218" t="s">
        <v>435</v>
      </c>
      <c r="G167" s="199"/>
      <c r="H167" s="199" t="s">
        <v>474</v>
      </c>
      <c r="I167" s="199" t="s">
        <v>437</v>
      </c>
      <c r="J167" s="199">
        <v>120</v>
      </c>
      <c r="K167" s="240"/>
    </row>
    <row r="168" spans="2:11" ht="15" customHeight="1" x14ac:dyDescent="0.3">
      <c r="B168" s="219"/>
      <c r="C168" s="199" t="s">
        <v>483</v>
      </c>
      <c r="D168" s="199"/>
      <c r="E168" s="199"/>
      <c r="F168" s="218" t="s">
        <v>435</v>
      </c>
      <c r="G168" s="199"/>
      <c r="H168" s="199" t="s">
        <v>484</v>
      </c>
      <c r="I168" s="199" t="s">
        <v>437</v>
      </c>
      <c r="J168" s="199" t="s">
        <v>485</v>
      </c>
      <c r="K168" s="240"/>
    </row>
    <row r="169" spans="2:11" ht="15" customHeight="1" x14ac:dyDescent="0.3">
      <c r="B169" s="219"/>
      <c r="C169" s="199" t="s">
        <v>384</v>
      </c>
      <c r="D169" s="199"/>
      <c r="E169" s="199"/>
      <c r="F169" s="218" t="s">
        <v>435</v>
      </c>
      <c r="G169" s="199"/>
      <c r="H169" s="199" t="s">
        <v>501</v>
      </c>
      <c r="I169" s="199" t="s">
        <v>437</v>
      </c>
      <c r="J169" s="199" t="s">
        <v>485</v>
      </c>
      <c r="K169" s="240"/>
    </row>
    <row r="170" spans="2:11" ht="15" customHeight="1" x14ac:dyDescent="0.3">
      <c r="B170" s="219"/>
      <c r="C170" s="199" t="s">
        <v>440</v>
      </c>
      <c r="D170" s="199"/>
      <c r="E170" s="199"/>
      <c r="F170" s="218" t="s">
        <v>441</v>
      </c>
      <c r="G170" s="199"/>
      <c r="H170" s="199" t="s">
        <v>501</v>
      </c>
      <c r="I170" s="199" t="s">
        <v>437</v>
      </c>
      <c r="J170" s="199">
        <v>50</v>
      </c>
      <c r="K170" s="240"/>
    </row>
    <row r="171" spans="2:11" ht="15" customHeight="1" x14ac:dyDescent="0.3">
      <c r="B171" s="219"/>
      <c r="C171" s="199" t="s">
        <v>443</v>
      </c>
      <c r="D171" s="199"/>
      <c r="E171" s="199"/>
      <c r="F171" s="218" t="s">
        <v>435</v>
      </c>
      <c r="G171" s="199"/>
      <c r="H171" s="199" t="s">
        <v>501</v>
      </c>
      <c r="I171" s="199" t="s">
        <v>445</v>
      </c>
      <c r="J171" s="199"/>
      <c r="K171" s="240"/>
    </row>
    <row r="172" spans="2:11" ht="15" customHeight="1" x14ac:dyDescent="0.3">
      <c r="B172" s="219"/>
      <c r="C172" s="199" t="s">
        <v>454</v>
      </c>
      <c r="D172" s="199"/>
      <c r="E172" s="199"/>
      <c r="F172" s="218" t="s">
        <v>441</v>
      </c>
      <c r="G172" s="199"/>
      <c r="H172" s="199" t="s">
        <v>501</v>
      </c>
      <c r="I172" s="199" t="s">
        <v>437</v>
      </c>
      <c r="J172" s="199">
        <v>50</v>
      </c>
      <c r="K172" s="240"/>
    </row>
    <row r="173" spans="2:11" ht="15" customHeight="1" x14ac:dyDescent="0.3">
      <c r="B173" s="219"/>
      <c r="C173" s="199" t="s">
        <v>462</v>
      </c>
      <c r="D173" s="199"/>
      <c r="E173" s="199"/>
      <c r="F173" s="218" t="s">
        <v>441</v>
      </c>
      <c r="G173" s="199"/>
      <c r="H173" s="199" t="s">
        <v>501</v>
      </c>
      <c r="I173" s="199" t="s">
        <v>437</v>
      </c>
      <c r="J173" s="199">
        <v>50</v>
      </c>
      <c r="K173" s="240"/>
    </row>
    <row r="174" spans="2:11" ht="15" customHeight="1" x14ac:dyDescent="0.3">
      <c r="B174" s="219"/>
      <c r="C174" s="199" t="s">
        <v>460</v>
      </c>
      <c r="D174" s="199"/>
      <c r="E174" s="199"/>
      <c r="F174" s="218" t="s">
        <v>441</v>
      </c>
      <c r="G174" s="199"/>
      <c r="H174" s="199" t="s">
        <v>501</v>
      </c>
      <c r="I174" s="199" t="s">
        <v>437</v>
      </c>
      <c r="J174" s="199">
        <v>50</v>
      </c>
      <c r="K174" s="240"/>
    </row>
    <row r="175" spans="2:11" ht="15" customHeight="1" x14ac:dyDescent="0.3">
      <c r="B175" s="219"/>
      <c r="C175" s="199" t="s">
        <v>119</v>
      </c>
      <c r="D175" s="199"/>
      <c r="E175" s="199"/>
      <c r="F175" s="218" t="s">
        <v>435</v>
      </c>
      <c r="G175" s="199"/>
      <c r="H175" s="199" t="s">
        <v>502</v>
      </c>
      <c r="I175" s="199" t="s">
        <v>503</v>
      </c>
      <c r="J175" s="199"/>
      <c r="K175" s="240"/>
    </row>
    <row r="176" spans="2:11" ht="15" customHeight="1" x14ac:dyDescent="0.3">
      <c r="B176" s="219"/>
      <c r="C176" s="199" t="s">
        <v>57</v>
      </c>
      <c r="D176" s="199"/>
      <c r="E176" s="199"/>
      <c r="F176" s="218" t="s">
        <v>435</v>
      </c>
      <c r="G176" s="199"/>
      <c r="H176" s="199" t="s">
        <v>504</v>
      </c>
      <c r="I176" s="199" t="s">
        <v>505</v>
      </c>
      <c r="J176" s="199">
        <v>1</v>
      </c>
      <c r="K176" s="240"/>
    </row>
    <row r="177" spans="2:11" ht="15" customHeight="1" x14ac:dyDescent="0.3">
      <c r="B177" s="219"/>
      <c r="C177" s="199" t="s">
        <v>53</v>
      </c>
      <c r="D177" s="199"/>
      <c r="E177" s="199"/>
      <c r="F177" s="218" t="s">
        <v>435</v>
      </c>
      <c r="G177" s="199"/>
      <c r="H177" s="199" t="s">
        <v>506</v>
      </c>
      <c r="I177" s="199" t="s">
        <v>437</v>
      </c>
      <c r="J177" s="199">
        <v>20</v>
      </c>
      <c r="K177" s="240"/>
    </row>
    <row r="178" spans="2:11" ht="15" customHeight="1" x14ac:dyDescent="0.3">
      <c r="B178" s="219"/>
      <c r="C178" s="199" t="s">
        <v>120</v>
      </c>
      <c r="D178" s="199"/>
      <c r="E178" s="199"/>
      <c r="F178" s="218" t="s">
        <v>435</v>
      </c>
      <c r="G178" s="199"/>
      <c r="H178" s="199" t="s">
        <v>507</v>
      </c>
      <c r="I178" s="199" t="s">
        <v>437</v>
      </c>
      <c r="J178" s="199">
        <v>255</v>
      </c>
      <c r="K178" s="240"/>
    </row>
    <row r="179" spans="2:11" ht="15" customHeight="1" x14ac:dyDescent="0.3">
      <c r="B179" s="219"/>
      <c r="C179" s="199" t="s">
        <v>121</v>
      </c>
      <c r="D179" s="199"/>
      <c r="E179" s="199"/>
      <c r="F179" s="218" t="s">
        <v>435</v>
      </c>
      <c r="G179" s="199"/>
      <c r="H179" s="199" t="s">
        <v>400</v>
      </c>
      <c r="I179" s="199" t="s">
        <v>437</v>
      </c>
      <c r="J179" s="199">
        <v>10</v>
      </c>
      <c r="K179" s="240"/>
    </row>
    <row r="180" spans="2:11" ht="15" customHeight="1" x14ac:dyDescent="0.3">
      <c r="B180" s="219"/>
      <c r="C180" s="199" t="s">
        <v>122</v>
      </c>
      <c r="D180" s="199"/>
      <c r="E180" s="199"/>
      <c r="F180" s="218" t="s">
        <v>435</v>
      </c>
      <c r="G180" s="199"/>
      <c r="H180" s="199" t="s">
        <v>508</v>
      </c>
      <c r="I180" s="199" t="s">
        <v>469</v>
      </c>
      <c r="J180" s="199"/>
      <c r="K180" s="240"/>
    </row>
    <row r="181" spans="2:11" ht="15" customHeight="1" x14ac:dyDescent="0.3">
      <c r="B181" s="219"/>
      <c r="C181" s="199" t="s">
        <v>509</v>
      </c>
      <c r="D181" s="199"/>
      <c r="E181" s="199"/>
      <c r="F181" s="218" t="s">
        <v>435</v>
      </c>
      <c r="G181" s="199"/>
      <c r="H181" s="199" t="s">
        <v>510</v>
      </c>
      <c r="I181" s="199" t="s">
        <v>469</v>
      </c>
      <c r="J181" s="199"/>
      <c r="K181" s="240"/>
    </row>
    <row r="182" spans="2:11" ht="15" customHeight="1" x14ac:dyDescent="0.3">
      <c r="B182" s="219"/>
      <c r="C182" s="199" t="s">
        <v>498</v>
      </c>
      <c r="D182" s="199"/>
      <c r="E182" s="199"/>
      <c r="F182" s="218" t="s">
        <v>435</v>
      </c>
      <c r="G182" s="199"/>
      <c r="H182" s="199" t="s">
        <v>511</v>
      </c>
      <c r="I182" s="199" t="s">
        <v>469</v>
      </c>
      <c r="J182" s="199"/>
      <c r="K182" s="240"/>
    </row>
    <row r="183" spans="2:11" ht="15" customHeight="1" x14ac:dyDescent="0.3">
      <c r="B183" s="219"/>
      <c r="C183" s="199" t="s">
        <v>124</v>
      </c>
      <c r="D183" s="199"/>
      <c r="E183" s="199"/>
      <c r="F183" s="218" t="s">
        <v>441</v>
      </c>
      <c r="G183" s="199"/>
      <c r="H183" s="199" t="s">
        <v>512</v>
      </c>
      <c r="I183" s="199" t="s">
        <v>437</v>
      </c>
      <c r="J183" s="199">
        <v>50</v>
      </c>
      <c r="K183" s="240"/>
    </row>
    <row r="184" spans="2:11" ht="15" customHeight="1" x14ac:dyDescent="0.3">
      <c r="B184" s="219"/>
      <c r="C184" s="199" t="s">
        <v>513</v>
      </c>
      <c r="D184" s="199"/>
      <c r="E184" s="199"/>
      <c r="F184" s="218" t="s">
        <v>441</v>
      </c>
      <c r="G184" s="199"/>
      <c r="H184" s="199" t="s">
        <v>514</v>
      </c>
      <c r="I184" s="199" t="s">
        <v>515</v>
      </c>
      <c r="J184" s="199"/>
      <c r="K184" s="240"/>
    </row>
    <row r="185" spans="2:11" ht="15" customHeight="1" x14ac:dyDescent="0.3">
      <c r="B185" s="219"/>
      <c r="C185" s="199" t="s">
        <v>516</v>
      </c>
      <c r="D185" s="199"/>
      <c r="E185" s="199"/>
      <c r="F185" s="218" t="s">
        <v>441</v>
      </c>
      <c r="G185" s="199"/>
      <c r="H185" s="199" t="s">
        <v>517</v>
      </c>
      <c r="I185" s="199" t="s">
        <v>515</v>
      </c>
      <c r="J185" s="199"/>
      <c r="K185" s="240"/>
    </row>
    <row r="186" spans="2:11" ht="15" customHeight="1" x14ac:dyDescent="0.3">
      <c r="B186" s="219"/>
      <c r="C186" s="199" t="s">
        <v>518</v>
      </c>
      <c r="D186" s="199"/>
      <c r="E186" s="199"/>
      <c r="F186" s="218" t="s">
        <v>441</v>
      </c>
      <c r="G186" s="199"/>
      <c r="H186" s="199" t="s">
        <v>519</v>
      </c>
      <c r="I186" s="199" t="s">
        <v>515</v>
      </c>
      <c r="J186" s="199"/>
      <c r="K186" s="240"/>
    </row>
    <row r="187" spans="2:11" ht="15" customHeight="1" x14ac:dyDescent="0.3">
      <c r="B187" s="219"/>
      <c r="C187" s="252" t="s">
        <v>520</v>
      </c>
      <c r="D187" s="199"/>
      <c r="E187" s="199"/>
      <c r="F187" s="218" t="s">
        <v>441</v>
      </c>
      <c r="G187" s="199"/>
      <c r="H187" s="199" t="s">
        <v>521</v>
      </c>
      <c r="I187" s="199" t="s">
        <v>522</v>
      </c>
      <c r="J187" s="253" t="s">
        <v>523</v>
      </c>
      <c r="K187" s="240"/>
    </row>
    <row r="188" spans="2:11" ht="15" customHeight="1" x14ac:dyDescent="0.3">
      <c r="B188" s="219"/>
      <c r="C188" s="204" t="s">
        <v>42</v>
      </c>
      <c r="D188" s="199"/>
      <c r="E188" s="199"/>
      <c r="F188" s="218" t="s">
        <v>435</v>
      </c>
      <c r="G188" s="199"/>
      <c r="H188" s="195" t="s">
        <v>524</v>
      </c>
      <c r="I188" s="199" t="s">
        <v>525</v>
      </c>
      <c r="J188" s="199"/>
      <c r="K188" s="240"/>
    </row>
    <row r="189" spans="2:11" ht="15" customHeight="1" x14ac:dyDescent="0.3">
      <c r="B189" s="219"/>
      <c r="C189" s="204" t="s">
        <v>526</v>
      </c>
      <c r="D189" s="199"/>
      <c r="E189" s="199"/>
      <c r="F189" s="218" t="s">
        <v>435</v>
      </c>
      <c r="G189" s="199"/>
      <c r="H189" s="199" t="s">
        <v>527</v>
      </c>
      <c r="I189" s="199" t="s">
        <v>469</v>
      </c>
      <c r="J189" s="199"/>
      <c r="K189" s="240"/>
    </row>
    <row r="190" spans="2:11" ht="15" customHeight="1" x14ac:dyDescent="0.3">
      <c r="B190" s="219"/>
      <c r="C190" s="204" t="s">
        <v>528</v>
      </c>
      <c r="D190" s="199"/>
      <c r="E190" s="199"/>
      <c r="F190" s="218" t="s">
        <v>435</v>
      </c>
      <c r="G190" s="199"/>
      <c r="H190" s="199" t="s">
        <v>529</v>
      </c>
      <c r="I190" s="199" t="s">
        <v>469</v>
      </c>
      <c r="J190" s="199"/>
      <c r="K190" s="240"/>
    </row>
    <row r="191" spans="2:11" ht="15" customHeight="1" x14ac:dyDescent="0.3">
      <c r="B191" s="219"/>
      <c r="C191" s="204" t="s">
        <v>530</v>
      </c>
      <c r="D191" s="199"/>
      <c r="E191" s="199"/>
      <c r="F191" s="218" t="s">
        <v>441</v>
      </c>
      <c r="G191" s="199"/>
      <c r="H191" s="199" t="s">
        <v>531</v>
      </c>
      <c r="I191" s="199" t="s">
        <v>469</v>
      </c>
      <c r="J191" s="199"/>
      <c r="K191" s="240"/>
    </row>
    <row r="192" spans="2:11" ht="15" customHeight="1" x14ac:dyDescent="0.3">
      <c r="B192" s="246"/>
      <c r="C192" s="254"/>
      <c r="D192" s="228"/>
      <c r="E192" s="228"/>
      <c r="F192" s="228"/>
      <c r="G192" s="228"/>
      <c r="H192" s="228"/>
      <c r="I192" s="228"/>
      <c r="J192" s="228"/>
      <c r="K192" s="247"/>
    </row>
    <row r="193" spans="2:11" ht="18.75" customHeight="1" x14ac:dyDescent="0.3">
      <c r="B193" s="195"/>
      <c r="C193" s="199"/>
      <c r="D193" s="199"/>
      <c r="E193" s="199"/>
      <c r="F193" s="218"/>
      <c r="G193" s="199"/>
      <c r="H193" s="199"/>
      <c r="I193" s="199"/>
      <c r="J193" s="199"/>
      <c r="K193" s="195"/>
    </row>
    <row r="194" spans="2:11" ht="18.75" customHeight="1" x14ac:dyDescent="0.3">
      <c r="B194" s="195"/>
      <c r="C194" s="199"/>
      <c r="D194" s="199"/>
      <c r="E194" s="199"/>
      <c r="F194" s="218"/>
      <c r="G194" s="199"/>
      <c r="H194" s="199"/>
      <c r="I194" s="199"/>
      <c r="J194" s="199"/>
      <c r="K194" s="195"/>
    </row>
    <row r="195" spans="2:11" ht="18.75" customHeight="1" x14ac:dyDescent="0.3"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</row>
    <row r="196" spans="2:11" x14ac:dyDescent="0.3">
      <c r="B196" s="187"/>
      <c r="C196" s="188"/>
      <c r="D196" s="188"/>
      <c r="E196" s="188"/>
      <c r="F196" s="188"/>
      <c r="G196" s="188"/>
      <c r="H196" s="188"/>
      <c r="I196" s="188"/>
      <c r="J196" s="188"/>
      <c r="K196" s="189"/>
    </row>
    <row r="197" spans="2:11" ht="21" x14ac:dyDescent="0.3">
      <c r="B197" s="190"/>
      <c r="C197" s="301" t="s">
        <v>532</v>
      </c>
      <c r="D197" s="301"/>
      <c r="E197" s="301"/>
      <c r="F197" s="301"/>
      <c r="G197" s="301"/>
      <c r="H197" s="301"/>
      <c r="I197" s="301"/>
      <c r="J197" s="301"/>
      <c r="K197" s="191"/>
    </row>
    <row r="198" spans="2:11" ht="25.5" customHeight="1" x14ac:dyDescent="0.3">
      <c r="B198" s="190"/>
      <c r="C198" s="255" t="s">
        <v>533</v>
      </c>
      <c r="D198" s="255"/>
      <c r="E198" s="255"/>
      <c r="F198" s="255" t="s">
        <v>534</v>
      </c>
      <c r="G198" s="256"/>
      <c r="H198" s="307" t="s">
        <v>535</v>
      </c>
      <c r="I198" s="307"/>
      <c r="J198" s="307"/>
      <c r="K198" s="191"/>
    </row>
    <row r="199" spans="2:11" ht="5.25" customHeight="1" x14ac:dyDescent="0.3">
      <c r="B199" s="219"/>
      <c r="C199" s="216"/>
      <c r="D199" s="216"/>
      <c r="E199" s="216"/>
      <c r="F199" s="216"/>
      <c r="G199" s="199"/>
      <c r="H199" s="216"/>
      <c r="I199" s="216"/>
      <c r="J199" s="216"/>
      <c r="K199" s="240"/>
    </row>
    <row r="200" spans="2:11" ht="15" customHeight="1" x14ac:dyDescent="0.3">
      <c r="B200" s="219"/>
      <c r="C200" s="199" t="s">
        <v>525</v>
      </c>
      <c r="D200" s="199"/>
      <c r="E200" s="199"/>
      <c r="F200" s="218" t="s">
        <v>43</v>
      </c>
      <c r="G200" s="199"/>
      <c r="H200" s="304" t="s">
        <v>536</v>
      </c>
      <c r="I200" s="304"/>
      <c r="J200" s="304"/>
      <c r="K200" s="240"/>
    </row>
    <row r="201" spans="2:11" ht="15" customHeight="1" x14ac:dyDescent="0.3">
      <c r="B201" s="219"/>
      <c r="C201" s="225"/>
      <c r="D201" s="199"/>
      <c r="E201" s="199"/>
      <c r="F201" s="218" t="s">
        <v>44</v>
      </c>
      <c r="G201" s="199"/>
      <c r="H201" s="304" t="s">
        <v>537</v>
      </c>
      <c r="I201" s="304"/>
      <c r="J201" s="304"/>
      <c r="K201" s="240"/>
    </row>
    <row r="202" spans="2:11" ht="15" customHeight="1" x14ac:dyDescent="0.3">
      <c r="B202" s="219"/>
      <c r="C202" s="225"/>
      <c r="D202" s="199"/>
      <c r="E202" s="199"/>
      <c r="F202" s="218" t="s">
        <v>47</v>
      </c>
      <c r="G202" s="199"/>
      <c r="H202" s="304" t="s">
        <v>538</v>
      </c>
      <c r="I202" s="304"/>
      <c r="J202" s="304"/>
      <c r="K202" s="240"/>
    </row>
    <row r="203" spans="2:11" ht="15" customHeight="1" x14ac:dyDescent="0.3">
      <c r="B203" s="219"/>
      <c r="C203" s="199"/>
      <c r="D203" s="199"/>
      <c r="E203" s="199"/>
      <c r="F203" s="218" t="s">
        <v>45</v>
      </c>
      <c r="G203" s="199"/>
      <c r="H203" s="304" t="s">
        <v>539</v>
      </c>
      <c r="I203" s="304"/>
      <c r="J203" s="304"/>
      <c r="K203" s="240"/>
    </row>
    <row r="204" spans="2:11" ht="15" customHeight="1" x14ac:dyDescent="0.3">
      <c r="B204" s="219"/>
      <c r="C204" s="199"/>
      <c r="D204" s="199"/>
      <c r="E204" s="199"/>
      <c r="F204" s="218" t="s">
        <v>46</v>
      </c>
      <c r="G204" s="199"/>
      <c r="H204" s="304" t="s">
        <v>540</v>
      </c>
      <c r="I204" s="304"/>
      <c r="J204" s="304"/>
      <c r="K204" s="240"/>
    </row>
    <row r="205" spans="2:11" ht="15" customHeight="1" x14ac:dyDescent="0.3">
      <c r="B205" s="219"/>
      <c r="C205" s="199"/>
      <c r="D205" s="199"/>
      <c r="E205" s="199"/>
      <c r="F205" s="218"/>
      <c r="G205" s="199"/>
      <c r="H205" s="199"/>
      <c r="I205" s="199"/>
      <c r="J205" s="199"/>
      <c r="K205" s="240"/>
    </row>
    <row r="206" spans="2:11" ht="15" customHeight="1" x14ac:dyDescent="0.3">
      <c r="B206" s="219"/>
      <c r="C206" s="199" t="s">
        <v>481</v>
      </c>
      <c r="D206" s="199"/>
      <c r="E206" s="199"/>
      <c r="F206" s="218" t="s">
        <v>79</v>
      </c>
      <c r="G206" s="199"/>
      <c r="H206" s="304" t="s">
        <v>541</v>
      </c>
      <c r="I206" s="304"/>
      <c r="J206" s="304"/>
      <c r="K206" s="240"/>
    </row>
    <row r="207" spans="2:11" ht="15" customHeight="1" x14ac:dyDescent="0.3">
      <c r="B207" s="219"/>
      <c r="C207" s="225"/>
      <c r="D207" s="199"/>
      <c r="E207" s="199"/>
      <c r="F207" s="218" t="s">
        <v>378</v>
      </c>
      <c r="G207" s="199"/>
      <c r="H207" s="304" t="s">
        <v>379</v>
      </c>
      <c r="I207" s="304"/>
      <c r="J207" s="304"/>
      <c r="K207" s="240"/>
    </row>
    <row r="208" spans="2:11" ht="15" customHeight="1" x14ac:dyDescent="0.3">
      <c r="B208" s="219"/>
      <c r="C208" s="199"/>
      <c r="D208" s="199"/>
      <c r="E208" s="199"/>
      <c r="F208" s="218" t="s">
        <v>376</v>
      </c>
      <c r="G208" s="199"/>
      <c r="H208" s="304" t="s">
        <v>542</v>
      </c>
      <c r="I208" s="304"/>
      <c r="J208" s="304"/>
      <c r="K208" s="240"/>
    </row>
    <row r="209" spans="2:11" ht="15" customHeight="1" x14ac:dyDescent="0.3">
      <c r="B209" s="257"/>
      <c r="C209" s="225"/>
      <c r="D209" s="225"/>
      <c r="E209" s="225"/>
      <c r="F209" s="218" t="s">
        <v>380</v>
      </c>
      <c r="G209" s="204"/>
      <c r="H209" s="308" t="s">
        <v>381</v>
      </c>
      <c r="I209" s="308"/>
      <c r="J209" s="308"/>
      <c r="K209" s="258"/>
    </row>
    <row r="210" spans="2:11" ht="15" customHeight="1" x14ac:dyDescent="0.3">
      <c r="B210" s="257"/>
      <c r="C210" s="225"/>
      <c r="D210" s="225"/>
      <c r="E210" s="225"/>
      <c r="F210" s="218" t="s">
        <v>382</v>
      </c>
      <c r="G210" s="204"/>
      <c r="H210" s="308" t="s">
        <v>543</v>
      </c>
      <c r="I210" s="308"/>
      <c r="J210" s="308"/>
      <c r="K210" s="258"/>
    </row>
    <row r="211" spans="2:11" ht="15" customHeight="1" x14ac:dyDescent="0.3">
      <c r="B211" s="257"/>
      <c r="C211" s="225"/>
      <c r="D211" s="225"/>
      <c r="E211" s="225"/>
      <c r="F211" s="259"/>
      <c r="G211" s="204"/>
      <c r="H211" s="260"/>
      <c r="I211" s="260"/>
      <c r="J211" s="260"/>
      <c r="K211" s="258"/>
    </row>
    <row r="212" spans="2:11" ht="15" customHeight="1" x14ac:dyDescent="0.3">
      <c r="B212" s="257"/>
      <c r="C212" s="199" t="s">
        <v>505</v>
      </c>
      <c r="D212" s="225"/>
      <c r="E212" s="225"/>
      <c r="F212" s="218">
        <v>1</v>
      </c>
      <c r="G212" s="204"/>
      <c r="H212" s="308" t="s">
        <v>544</v>
      </c>
      <c r="I212" s="308"/>
      <c r="J212" s="308"/>
      <c r="K212" s="258"/>
    </row>
    <row r="213" spans="2:11" ht="15" customHeight="1" x14ac:dyDescent="0.3">
      <c r="B213" s="257"/>
      <c r="C213" s="225"/>
      <c r="D213" s="225"/>
      <c r="E213" s="225"/>
      <c r="F213" s="218">
        <v>2</v>
      </c>
      <c r="G213" s="204"/>
      <c r="H213" s="308" t="s">
        <v>545</v>
      </c>
      <c r="I213" s="308"/>
      <c r="J213" s="308"/>
      <c r="K213" s="258"/>
    </row>
    <row r="214" spans="2:11" ht="15" customHeight="1" x14ac:dyDescent="0.3">
      <c r="B214" s="257"/>
      <c r="C214" s="225"/>
      <c r="D214" s="225"/>
      <c r="E214" s="225"/>
      <c r="F214" s="218">
        <v>3</v>
      </c>
      <c r="G214" s="204"/>
      <c r="H214" s="308" t="s">
        <v>546</v>
      </c>
      <c r="I214" s="308"/>
      <c r="J214" s="308"/>
      <c r="K214" s="258"/>
    </row>
    <row r="215" spans="2:11" ht="15" customHeight="1" x14ac:dyDescent="0.3">
      <c r="B215" s="257"/>
      <c r="C215" s="225"/>
      <c r="D215" s="225"/>
      <c r="E215" s="225"/>
      <c r="F215" s="218">
        <v>4</v>
      </c>
      <c r="G215" s="204"/>
      <c r="H215" s="308" t="s">
        <v>547</v>
      </c>
      <c r="I215" s="308"/>
      <c r="J215" s="308"/>
      <c r="K215" s="258"/>
    </row>
    <row r="216" spans="2:11" ht="12.75" customHeight="1" x14ac:dyDescent="0.3">
      <c r="B216" s="261"/>
      <c r="C216" s="262"/>
      <c r="D216" s="262"/>
      <c r="E216" s="262"/>
      <c r="F216" s="262"/>
      <c r="G216" s="262"/>
      <c r="H216" s="262"/>
      <c r="I216" s="262"/>
      <c r="J216" s="262"/>
      <c r="K216" s="263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001 - Hřište</vt:lpstr>
      <vt:lpstr>Pokyny pro vyplnění</vt:lpstr>
      <vt:lpstr>'001 - Hřište'!Názvy_tisku</vt:lpstr>
      <vt:lpstr>'Rekapitulace stavby'!Názvy_tisku</vt:lpstr>
      <vt:lpstr>'001 - Hřište'!Oblast_tisku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ELITE-PC\HP</dc:creator>
  <cp:lastModifiedBy>HP</cp:lastModifiedBy>
  <dcterms:created xsi:type="dcterms:W3CDTF">2019-03-12T22:29:45Z</dcterms:created>
  <dcterms:modified xsi:type="dcterms:W3CDTF">2019-03-13T08:42:46Z</dcterms:modified>
</cp:coreProperties>
</file>