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9" i="12" l="1"/>
  <c r="F39" i="1" s="1"/>
  <c r="F40" i="1" s="1"/>
  <c r="AD49" i="12"/>
  <c r="G39" i="1" s="1"/>
  <c r="G40" i="1" s="1"/>
  <c r="G25" i="1" s="1"/>
  <c r="G9" i="12"/>
  <c r="G8" i="12" s="1"/>
  <c r="I47" i="1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I11" i="12"/>
  <c r="I10" i="12" s="1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Q43" i="12"/>
  <c r="G44" i="12"/>
  <c r="G43" i="12" s="1"/>
  <c r="I52" i="1" s="1"/>
  <c r="I44" i="12"/>
  <c r="I43" i="12" s="1"/>
  <c r="K44" i="12"/>
  <c r="K43" i="12" s="1"/>
  <c r="O44" i="12"/>
  <c r="O43" i="12" s="1"/>
  <c r="Q44" i="12"/>
  <c r="U44" i="12"/>
  <c r="U43" i="12" s="1"/>
  <c r="G46" i="12"/>
  <c r="I46" i="12"/>
  <c r="K46" i="12"/>
  <c r="O46" i="12"/>
  <c r="Q46" i="12"/>
  <c r="U46" i="12"/>
  <c r="U45" i="12" s="1"/>
  <c r="G47" i="12"/>
  <c r="I47" i="12"/>
  <c r="I45" i="12" s="1"/>
  <c r="K47" i="12"/>
  <c r="M47" i="12"/>
  <c r="O47" i="12"/>
  <c r="Q47" i="12"/>
  <c r="Q45" i="12" s="1"/>
  <c r="U47" i="12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16" i="1" l="1"/>
  <c r="K45" i="12"/>
  <c r="G45" i="12"/>
  <c r="I53" i="1" s="1"/>
  <c r="I19" i="1" s="1"/>
  <c r="U34" i="12"/>
  <c r="O34" i="12"/>
  <c r="U26" i="12"/>
  <c r="O26" i="12"/>
  <c r="U14" i="12"/>
  <c r="O14" i="12"/>
  <c r="U10" i="12"/>
  <c r="O10" i="12"/>
  <c r="M9" i="12"/>
  <c r="M8" i="12" s="1"/>
  <c r="O45" i="12"/>
  <c r="K34" i="12"/>
  <c r="Q34" i="12"/>
  <c r="I34" i="12"/>
  <c r="K26" i="12"/>
  <c r="Q26" i="12"/>
  <c r="I26" i="12"/>
  <c r="K14" i="12"/>
  <c r="Q14" i="12"/>
  <c r="I14" i="12"/>
  <c r="K10" i="12"/>
  <c r="Q10" i="12"/>
  <c r="G28" i="1"/>
  <c r="G23" i="1"/>
  <c r="G29" i="1" s="1"/>
  <c r="I39" i="1"/>
  <c r="I40" i="1" s="1"/>
  <c r="J39" i="1" s="1"/>
  <c r="J40" i="1" s="1"/>
  <c r="M34" i="12"/>
  <c r="M26" i="12"/>
  <c r="M14" i="12"/>
  <c r="M10" i="12"/>
  <c r="G26" i="12"/>
  <c r="I50" i="1" s="1"/>
  <c r="G14" i="12"/>
  <c r="I49" i="1" s="1"/>
  <c r="G10" i="12"/>
  <c r="I48" i="1" s="1"/>
  <c r="I54" i="1" s="1"/>
  <c r="G34" i="12"/>
  <c r="I51" i="1" s="1"/>
  <c r="M46" i="12"/>
  <c r="M45" i="12" s="1"/>
  <c r="M44" i="12"/>
  <c r="M43" i="12" s="1"/>
  <c r="G49" i="12" l="1"/>
  <c r="I17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<sst xmlns="http://schemas.openxmlformats.org/spreadsheetml/2006/main" count="301" uniqueCount="177">
  <si>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</si>
  <si>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</si>
  <si>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</si>
  <si>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</si>
  <si>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</si>
  <si>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</si>
  <si>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</si>
  <si>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</si>
  <si>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</si>
  <si>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</si>
  <si>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</si>
  <si>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</si>
  <si>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</si>
  <si>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</si>
  <si>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</si>
  <si>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</si>
  <si>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</si>
  <si>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</si>
  <si>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</si>
  <si>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</si>
  <si>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</si>
  <si>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</si>
  <si>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</si>
  <si>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</si>
  <si>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</si>
  <si>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</si>
  <si>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</si>
  <si>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</si>
  <si>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</si>
  <si>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</si>
  <si>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</si>
  <si>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</si>
  <si>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</si>
  <si>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</si>
  <si>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</si>
  <si>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</si>
  <si>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</si>
  <si>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</si>
  <si>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</si>
  <si>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</si>
  <si>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</si>
  <si>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</si>
  <si>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</si>
  <si>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</si>
  <si>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</si>
  <si>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Ing.Jeníčková,Ing. Zikudová</t>
  </si>
  <si>
    <t>St. úpravy šaten a soc. zařízení 1. ZŠ Skálova</t>
  </si>
  <si>
    <t>Město Turnov</t>
  </si>
  <si>
    <t>Nám. Českého ráje 1</t>
  </si>
  <si>
    <t>Turnov</t>
  </si>
  <si>
    <t>51101</t>
  </si>
  <si>
    <t>JENA-CZ, společnost s ručením omezeným</t>
  </si>
  <si>
    <t>Kacanovy 11</t>
  </si>
  <si>
    <t>511 01</t>
  </si>
  <si>
    <t>25295365</t>
  </si>
  <si>
    <t>Celkem za stavbu</t>
  </si>
  <si>
    <t>CZK</t>
  </si>
  <si>
    <t>Rekapitulace dílů</t>
  </si>
  <si>
    <t>Typ dílu</t>
  </si>
  <si>
    <t>97</t>
  </si>
  <si>
    <t>Prorážení otvorů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</si>
  <si>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</si>
  <si>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</si>
  <si>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</si>
  <si>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</si>
  <si>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</si>
  <si>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</si>
  <si>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</si>
  <si>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</si>
  <si>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</si>
  <si>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</si>
  <si>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</si>
  <si>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</si>
  <si>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</si>
  <si>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</si>
  <si>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</si>
  <si>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</si>
  <si>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</si>
  <si>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</si>
  <si>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</si>
  <si>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</si>
  <si>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</si>
  <si>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</si>
  <si>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</si>
  <si>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</si>
  <si>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</si>
  <si>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</si>
  <si>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</si>
  <si>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</si>
  <si>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</si>
  <si>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</si>
  <si>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</si>
  <si>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</si>
  <si>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</si>
  <si>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</si>
  <si>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</si>
  <si>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</si>
  <si>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</si>
  <si>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</si>
  <si>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</si>
  <si>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974100020RA0</t>
  </si>
  <si>
    <t>Vysekání rýh ve zdivu z cihel, 10 x 10 cm</t>
  </si>
  <si>
    <t>m</t>
  </si>
  <si>
    <t>POL2_0</t>
  </si>
  <si>
    <t>71311</t>
  </si>
  <si>
    <t>Izolace návleková MIRELON PRO tl. stěny 13 mm, vnitřní průměr 15 mm</t>
  </si>
  <si>
    <t>POL1_0</t>
  </si>
  <si>
    <t>71312</t>
  </si>
  <si>
    <t>Izolace návleková MIRELON PRO tl. stěny 20 mm, vnitřní průměr 25 mm</t>
  </si>
  <si>
    <t>71313</t>
  </si>
  <si>
    <t>733111303R00</t>
  </si>
  <si>
    <t>Potrubí závit. běžné svařované nízkotlak. DN 15</t>
  </si>
  <si>
    <t>733111105R00</t>
  </si>
  <si>
    <t>Potrubí závitové bezešvé běžné nízkotlaké DN 25</t>
  </si>
  <si>
    <t>733111306R00</t>
  </si>
  <si>
    <t>Potrubí závit. běžné svařované nízkotlak. DN 32</t>
  </si>
  <si>
    <t>733191112R00</t>
  </si>
  <si>
    <t>Manžety prostupové pro trubky do DN 32</t>
  </si>
  <si>
    <t>kus</t>
  </si>
  <si>
    <t>998733101R00</t>
  </si>
  <si>
    <t>Přesun hmot pro rozvody potrubí, výšky do 6 m</t>
  </si>
  <si>
    <t>t</t>
  </si>
  <si>
    <t>733110806R00</t>
  </si>
  <si>
    <t>Demontáž potrubí ocelového závitového do DN 15-32</t>
  </si>
  <si>
    <t>733190801R00</t>
  </si>
  <si>
    <t>Odřezání potrubních objímek dvojitých do DN 50</t>
  </si>
  <si>
    <t>733890801R00</t>
  </si>
  <si>
    <t>Přemístění vybouraných hmot - potrubí, H do 6 m</t>
  </si>
  <si>
    <t>733123912R00</t>
  </si>
  <si>
    <t>Svařovaný spoj potrubí ocelového hladkého D 25 mm</t>
  </si>
  <si>
    <t>733123915R00</t>
  </si>
  <si>
    <t>Svařovaný spoj potrubí ocelového hladkého D 38 mm</t>
  </si>
  <si>
    <t>733191923R00</t>
  </si>
  <si>
    <t>Navaření odbočky na potrubí,DN odbočky 15</t>
  </si>
  <si>
    <t>734213112R00</t>
  </si>
  <si>
    <t>Ventil automatický odvzdušňovací, IVAR VARIA DN 15</t>
  </si>
  <si>
    <t>734223112RT4</t>
  </si>
  <si>
    <t>Ventil termostatický, rohový, IVAR.VS DN 15, s hlavicí ručního ovládání IVAR.TM 3052</t>
  </si>
  <si>
    <t>734263112R00</t>
  </si>
  <si>
    <t>Šroubení regulační, rohové, IVAR.DS 302 DN 15</t>
  </si>
  <si>
    <t>734293312R00</t>
  </si>
  <si>
    <t>Kohout kulový vypouštěcí, IVAR.EURO M DN 15</t>
  </si>
  <si>
    <t>734200821R00</t>
  </si>
  <si>
    <t>Demontáž armatur se 2 závity do G 1/2</t>
  </si>
  <si>
    <t>998734101R00</t>
  </si>
  <si>
    <t>Přesun hmot pro armatury, výšky do 6 m</t>
  </si>
  <si>
    <t>734890801R00</t>
  </si>
  <si>
    <t>Přemístění demontovaných hmot - armatur, H do 6 m</t>
  </si>
  <si>
    <t>735156666R00</t>
  </si>
  <si>
    <t>Otopná tělesa panelová Radik Klasik 22  600/1100</t>
  </si>
  <si>
    <t>735156676R00</t>
  </si>
  <si>
    <t>Otopná tělesa panelová Radik Klasik 22  7600/1100</t>
  </si>
  <si>
    <t>735156686R00</t>
  </si>
  <si>
    <t>Otopná tělesa panelová Radik Klasik 22  900/1000</t>
  </si>
  <si>
    <t>998735101R00</t>
  </si>
  <si>
    <t>Přesun hmot pro otopná tělesa, výšky do 6 m</t>
  </si>
  <si>
    <t>735111810R00</t>
  </si>
  <si>
    <t>Demontáž těles otopných litinových článkových</t>
  </si>
  <si>
    <t>m2</t>
  </si>
  <si>
    <t>735494811R00</t>
  </si>
  <si>
    <t>Vypuštění vody z otopných těles</t>
  </si>
  <si>
    <t>735890802R00</t>
  </si>
  <si>
    <t>Přemístění demont. hmot - otop. těles, H 6 - 12 m</t>
  </si>
  <si>
    <t>735291800R00</t>
  </si>
  <si>
    <t>Demontáž konzol otopných těles do odpadu</t>
  </si>
  <si>
    <t>783424340R00</t>
  </si>
  <si>
    <t>Nátěr syntet. potrubí do DN 50 mm  Z+2x +1x email</t>
  </si>
  <si>
    <t>005211080R</t>
  </si>
  <si>
    <t xml:space="preserve">Bezpečnostní a hygienická opatření na staveništi </t>
  </si>
  <si>
    <t>Soubor</t>
  </si>
  <si>
    <t>005231020R</t>
  </si>
  <si>
    <t>Individuální a komplexní vyzkoušení</t>
  </si>
  <si>
    <t/>
  </si>
  <si>
    <t>SUM</t>
  </si>
  <si>
    <t>POPUZIV</t>
  </si>
  <si>
    <t>END</t>
  </si>
  <si>
    <r>
      <rPr>
        <b/>
        <sz val="12"/>
        <color rgb="FFFF0000"/>
        <rFont val="Arial CE"/>
        <charset val="238"/>
      </rPr>
      <t>Slep</t>
    </r>
    <r>
      <rPr>
        <b/>
        <sz val="12"/>
        <rFont val="Arial CE"/>
        <charset val="238"/>
      </rPr>
      <t>ý rozpočet vytápění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</si>
</sst>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2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0" t="s">
        <v>42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51</v>
      </c>
      <c r="E11" s="227"/>
      <c r="F11" s="227"/>
      <c r="G11" s="227"/>
      <c r="H11" s="28" t="s">
        <v>33</v>
      </c>
      <c r="I11" s="101" t="s">
        <v>54</v>
      </c>
      <c r="J11" s="11"/>
    </row>
    <row r="12" spans="1:15" ht="15.75" customHeight="1" x14ac:dyDescent="0.2">
      <c r="A12" s="4"/>
      <c r="B12" s="41"/>
      <c r="C12" s="26"/>
      <c r="D12" s="230" t="s">
        <v>52</v>
      </c>
      <c r="E12" s="230"/>
      <c r="F12" s="230"/>
      <c r="G12" s="230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53</v>
      </c>
      <c r="D13" s="231" t="s">
        <v>49</v>
      </c>
      <c r="E13" s="231"/>
      <c r="F13" s="231"/>
      <c r="G13" s="23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28"/>
      <c r="H15" s="228"/>
      <c r="I15" s="228" t="s">
        <v>28</v>
      </c>
      <c r="J15" s="229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14"/>
      <c r="F16" s="219"/>
      <c r="G16" s="214"/>
      <c r="H16" s="219"/>
      <c r="I16" s="214">
        <f>SUMIF(F47:F53,A16,I47:I53)+SUMIF(F47:F53,"PSU",I47:I53)</f>
        <v>0</v>
      </c>
      <c r="J16" s="215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14"/>
      <c r="F17" s="219"/>
      <c r="G17" s="214"/>
      <c r="H17" s="219"/>
      <c r="I17" s="214">
        <f>SUMIF(F47:F53,A17,I47:I53)</f>
        <v>0</v>
      </c>
      <c r="J17" s="215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14"/>
      <c r="F18" s="219"/>
      <c r="G18" s="214"/>
      <c r="H18" s="219"/>
      <c r="I18" s="214">
        <f>SUMIF(F47:F53,A18,I47:I53)</f>
        <v>0</v>
      </c>
      <c r="J18" s="215"/>
    </row>
    <row r="19" spans="1:10" ht="23.25" customHeight="1" x14ac:dyDescent="0.2">
      <c r="A19" s="151" t="s">
        <v>71</v>
      </c>
      <c r="B19" s="152" t="s">
        <v>26</v>
      </c>
      <c r="C19" s="58"/>
      <c r="D19" s="59"/>
      <c r="E19" s="214"/>
      <c r="F19" s="219"/>
      <c r="G19" s="214"/>
      <c r="H19" s="219"/>
      <c r="I19" s="214">
        <f>SUMIF(F47:F53,A19,I47:I53)</f>
        <v>0</v>
      </c>
      <c r="J19" s="215"/>
    </row>
    <row r="20" spans="1:10" ht="23.25" customHeight="1" x14ac:dyDescent="0.2">
      <c r="A20" s="151" t="s">
        <v>72</v>
      </c>
      <c r="B20" s="152" t="s">
        <v>27</v>
      </c>
      <c r="C20" s="58"/>
      <c r="D20" s="59"/>
      <c r="E20" s="214"/>
      <c r="F20" s="219"/>
      <c r="G20" s="214"/>
      <c r="H20" s="219"/>
      <c r="I20" s="214">
        <f>SUMIF(F47:F53,A20,I47:I53)</f>
        <v>0</v>
      </c>
      <c r="J20" s="215"/>
    </row>
    <row r="21" spans="1:10" ht="23.25" customHeight="1" x14ac:dyDescent="0.2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I23*E23/100</f>
        <v>0</v>
      </c>
      <c r="H24" s="237"/>
      <c r="I24" s="237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3">
        <f>I25*E25/100</f>
        <v>0</v>
      </c>
      <c r="H26" s="224"/>
      <c r="I26" s="224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5">
        <f>0</f>
        <v>0</v>
      </c>
      <c r="H27" s="225"/>
      <c r="I27" s="225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18">
        <f>ZakladDPHSniVypocet+ZakladDPHZaklVypocet</f>
        <v>0</v>
      </c>
      <c r="H28" s="218"/>
      <c r="I28" s="218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11">
        <f>ZakladDPHSni+DPHSni+ZakladDPHZakl+DPHZakl+Zaokrouhleni</f>
        <v>0</v>
      </c>
      <c r="H29" s="211"/>
      <c r="I29" s="211"/>
      <c r="J29" s="12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44273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39"/>
      <c r="D39" s="240"/>
      <c r="E39" s="240"/>
      <c r="F39" s="116">
        <f>' Pol'!AC49</f>
        <v>0</v>
      </c>
      <c r="G39" s="117">
        <f>' Pol'!AD49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41" t="s">
        <v>55</v>
      </c>
      <c r="C40" s="242"/>
      <c r="D40" s="242"/>
      <c r="E40" s="242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57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58</v>
      </c>
      <c r="G46" s="139"/>
      <c r="H46" s="139"/>
      <c r="I46" s="243" t="s">
        <v>28</v>
      </c>
      <c r="J46" s="243"/>
    </row>
    <row r="47" spans="1:10" ht="25.5" customHeight="1" x14ac:dyDescent="0.2">
      <c r="A47" s="132"/>
      <c r="B47" s="140" t="s">
        <v>59</v>
      </c>
      <c r="C47" s="245" t="s">
        <v>60</v>
      </c>
      <c r="D47" s="246"/>
      <c r="E47" s="246"/>
      <c r="F47" s="142" t="s">
        <v>23</v>
      </c>
      <c r="G47" s="143"/>
      <c r="H47" s="143"/>
      <c r="I47" s="244">
        <f>' Pol'!G8</f>
        <v>0</v>
      </c>
      <c r="J47" s="244"/>
    </row>
    <row r="48" spans="1:10" ht="25.5" customHeight="1" x14ac:dyDescent="0.2">
      <c r="A48" s="132"/>
      <c r="B48" s="134" t="s">
        <v>61</v>
      </c>
      <c r="C48" s="233" t="s">
        <v>62</v>
      </c>
      <c r="D48" s="234"/>
      <c r="E48" s="234"/>
      <c r="F48" s="144" t="s">
        <v>24</v>
      </c>
      <c r="G48" s="145"/>
      <c r="H48" s="145"/>
      <c r="I48" s="232">
        <f>' Pol'!G10</f>
        <v>0</v>
      </c>
      <c r="J48" s="232"/>
    </row>
    <row r="49" spans="1:10" ht="25.5" customHeight="1" x14ac:dyDescent="0.2">
      <c r="A49" s="132"/>
      <c r="B49" s="134" t="s">
        <v>63</v>
      </c>
      <c r="C49" s="233" t="s">
        <v>64</v>
      </c>
      <c r="D49" s="234"/>
      <c r="E49" s="234"/>
      <c r="F49" s="144" t="s">
        <v>24</v>
      </c>
      <c r="G49" s="145"/>
      <c r="H49" s="145"/>
      <c r="I49" s="232">
        <f>' Pol'!G14</f>
        <v>0</v>
      </c>
      <c r="J49" s="232"/>
    </row>
    <row r="50" spans="1:10" ht="25.5" customHeight="1" x14ac:dyDescent="0.2">
      <c r="A50" s="132"/>
      <c r="B50" s="134" t="s">
        <v>65</v>
      </c>
      <c r="C50" s="233" t="s">
        <v>66</v>
      </c>
      <c r="D50" s="234"/>
      <c r="E50" s="234"/>
      <c r="F50" s="144" t="s">
        <v>24</v>
      </c>
      <c r="G50" s="145"/>
      <c r="H50" s="145"/>
      <c r="I50" s="232">
        <f>' Pol'!G26</f>
        <v>0</v>
      </c>
      <c r="J50" s="232"/>
    </row>
    <row r="51" spans="1:10" ht="25.5" customHeight="1" x14ac:dyDescent="0.2">
      <c r="A51" s="132"/>
      <c r="B51" s="134" t="s">
        <v>67</v>
      </c>
      <c r="C51" s="233" t="s">
        <v>68</v>
      </c>
      <c r="D51" s="234"/>
      <c r="E51" s="234"/>
      <c r="F51" s="144" t="s">
        <v>24</v>
      </c>
      <c r="G51" s="145"/>
      <c r="H51" s="145"/>
      <c r="I51" s="232">
        <f>' Pol'!G34</f>
        <v>0</v>
      </c>
      <c r="J51" s="232"/>
    </row>
    <row r="52" spans="1:10" ht="25.5" customHeight="1" x14ac:dyDescent="0.2">
      <c r="A52" s="132"/>
      <c r="B52" s="134" t="s">
        <v>69</v>
      </c>
      <c r="C52" s="233" t="s">
        <v>70</v>
      </c>
      <c r="D52" s="234"/>
      <c r="E52" s="234"/>
      <c r="F52" s="144" t="s">
        <v>24</v>
      </c>
      <c r="G52" s="145"/>
      <c r="H52" s="145"/>
      <c r="I52" s="232">
        <f>' Pol'!G43</f>
        <v>0</v>
      </c>
      <c r="J52" s="232"/>
    </row>
    <row r="53" spans="1:10" ht="25.5" customHeight="1" x14ac:dyDescent="0.2">
      <c r="A53" s="132"/>
      <c r="B53" s="141" t="s">
        <v>71</v>
      </c>
      <c r="C53" s="248" t="s">
        <v>26</v>
      </c>
      <c r="D53" s="249"/>
      <c r="E53" s="249"/>
      <c r="F53" s="146" t="s">
        <v>71</v>
      </c>
      <c r="G53" s="147"/>
      <c r="H53" s="147"/>
      <c r="I53" s="247">
        <f>' Pol'!G45</f>
        <v>0</v>
      </c>
      <c r="J53" s="247"/>
    </row>
    <row r="54" spans="1:10" ht="25.5" customHeight="1" x14ac:dyDescent="0.2">
      <c r="A54" s="133"/>
      <c r="B54" s="137" t="s">
        <v>1</v>
      </c>
      <c r="C54" s="137"/>
      <c r="D54" s="138"/>
      <c r="E54" s="138"/>
      <c r="F54" s="148"/>
      <c r="G54" s="149"/>
      <c r="H54" s="149"/>
      <c r="I54" s="250">
        <f>SUM(I47:I53)</f>
        <v>0</v>
      </c>
      <c r="J54" s="250"/>
    </row>
    <row r="55" spans="1:10" x14ac:dyDescent="0.2">
      <c r="F55" s="150"/>
      <c r="G55" s="103"/>
      <c r="H55" s="150"/>
      <c r="I55" s="103"/>
      <c r="J55" s="103"/>
    </row>
    <row r="56" spans="1:10" x14ac:dyDescent="0.2">
      <c r="F56" s="150"/>
      <c r="G56" s="103"/>
      <c r="H56" s="150"/>
      <c r="I56" s="103"/>
      <c r="J56" s="103"/>
    </row>
    <row r="57" spans="1:10" x14ac:dyDescent="0.2">
      <c r="F57" s="150"/>
      <c r="G57" s="103"/>
      <c r="H57" s="150"/>
      <c r="I57" s="103"/>
      <c r="J57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7" t="s">
        <v>176</v>
      </c>
      <c r="B1" s="267"/>
      <c r="C1" s="267"/>
      <c r="D1" s="267"/>
      <c r="E1" s="267"/>
      <c r="F1" s="267"/>
      <c r="G1" s="267"/>
      <c r="AE1" t="s">
        <v>74</v>
      </c>
    </row>
    <row r="2" spans="1:60" ht="24.95" customHeight="1" x14ac:dyDescent="0.2">
      <c r="A2" s="156" t="s">
        <v>73</v>
      </c>
      <c r="B2" s="154"/>
      <c r="C2" s="268" t="s">
        <v>46</v>
      </c>
      <c r="D2" s="269"/>
      <c r="E2" s="269"/>
      <c r="F2" s="269"/>
      <c r="G2" s="270"/>
      <c r="AE2" t="s">
        <v>75</v>
      </c>
    </row>
    <row r="3" spans="1:60" ht="24.95" hidden="1" customHeight="1" x14ac:dyDescent="0.2">
      <c r="A3" s="157" t="s">
        <v>7</v>
      </c>
      <c r="B3" s="155"/>
      <c r="C3" s="271"/>
      <c r="D3" s="271"/>
      <c r="E3" s="271"/>
      <c r="F3" s="271"/>
      <c r="G3" s="272"/>
      <c r="AE3" t="s">
        <v>76</v>
      </c>
    </row>
    <row r="4" spans="1:60" ht="24.95" hidden="1" customHeight="1" x14ac:dyDescent="0.2">
      <c r="A4" s="157" t="s">
        <v>8</v>
      </c>
      <c r="B4" s="155"/>
      <c r="C4" s="273"/>
      <c r="D4" s="271"/>
      <c r="E4" s="271"/>
      <c r="F4" s="271"/>
      <c r="G4" s="272"/>
      <c r="AE4" t="s">
        <v>77</v>
      </c>
    </row>
    <row r="5" spans="1:60" hidden="1" x14ac:dyDescent="0.2">
      <c r="A5" s="158" t="s">
        <v>78</v>
      </c>
      <c r="B5" s="159"/>
      <c r="C5" s="160"/>
      <c r="D5" s="161"/>
      <c r="E5" s="162"/>
      <c r="F5" s="162"/>
      <c r="G5" s="163"/>
      <c r="AE5" t="s">
        <v>79</v>
      </c>
    </row>
    <row r="6" spans="1:60" x14ac:dyDescent="0.2">
      <c r="D6" s="153"/>
    </row>
    <row r="7" spans="1:60" ht="38.25" x14ac:dyDescent="0.2">
      <c r="A7" s="168" t="s">
        <v>80</v>
      </c>
      <c r="B7" s="169" t="s">
        <v>81</v>
      </c>
      <c r="C7" s="169" t="s">
        <v>82</v>
      </c>
      <c r="D7" s="183" t="s">
        <v>83</v>
      </c>
      <c r="E7" s="168" t="s">
        <v>84</v>
      </c>
      <c r="F7" s="164" t="s">
        <v>85</v>
      </c>
      <c r="G7" s="184" t="s">
        <v>28</v>
      </c>
      <c r="H7" s="185" t="s">
        <v>29</v>
      </c>
      <c r="I7" s="185" t="s">
        <v>86</v>
      </c>
      <c r="J7" s="185" t="s">
        <v>30</v>
      </c>
      <c r="K7" s="185" t="s">
        <v>87</v>
      </c>
      <c r="L7" s="185" t="s">
        <v>88</v>
      </c>
      <c r="M7" s="185" t="s">
        <v>89</v>
      </c>
      <c r="N7" s="185" t="s">
        <v>90</v>
      </c>
      <c r="O7" s="185" t="s">
        <v>91</v>
      </c>
      <c r="P7" s="185" t="s">
        <v>92</v>
      </c>
      <c r="Q7" s="185" t="s">
        <v>93</v>
      </c>
      <c r="R7" s="185" t="s">
        <v>94</v>
      </c>
      <c r="S7" s="185" t="s">
        <v>95</v>
      </c>
      <c r="T7" s="185" t="s">
        <v>96</v>
      </c>
      <c r="U7" s="170" t="s">
        <v>97</v>
      </c>
    </row>
    <row r="8" spans="1:60" x14ac:dyDescent="0.2">
      <c r="A8" s="186" t="s">
        <v>98</v>
      </c>
      <c r="B8" s="187" t="s">
        <v>59</v>
      </c>
      <c r="C8" s="188" t="s">
        <v>60</v>
      </c>
      <c r="D8" s="189"/>
      <c r="E8" s="190"/>
      <c r="F8" s="177"/>
      <c r="G8" s="177">
        <f>SUMIF(AE9:AE9,"&lt;&gt;NOR",G9:G9)</f>
        <v>0</v>
      </c>
      <c r="H8" s="177"/>
      <c r="I8" s="177">
        <f>SUM(I9:I9)</f>
        <v>0</v>
      </c>
      <c r="J8" s="177"/>
      <c r="K8" s="177">
        <f>SUM(K9:K9)</f>
        <v>0</v>
      </c>
      <c r="L8" s="177"/>
      <c r="M8" s="177">
        <f>SUM(M9:M9)</f>
        <v>0</v>
      </c>
      <c r="N8" s="177"/>
      <c r="O8" s="177">
        <f>SUM(O9:O9)</f>
        <v>0</v>
      </c>
      <c r="P8" s="177"/>
      <c r="Q8" s="177">
        <f>SUM(Q9:Q9)</f>
        <v>0.13</v>
      </c>
      <c r="R8" s="177"/>
      <c r="S8" s="177"/>
      <c r="T8" s="191"/>
      <c r="U8" s="177">
        <f>SUM(U9:U9)</f>
        <v>2.74</v>
      </c>
      <c r="AE8" t="s">
        <v>99</v>
      </c>
    </row>
    <row r="9" spans="1:60" outlineLevel="1" x14ac:dyDescent="0.2">
      <c r="A9" s="166">
        <v>1</v>
      </c>
      <c r="B9" s="171" t="s">
        <v>100</v>
      </c>
      <c r="C9" s="204" t="s">
        <v>101</v>
      </c>
      <c r="D9" s="173" t="s">
        <v>102</v>
      </c>
      <c r="E9" s="175">
        <v>7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0</v>
      </c>
      <c r="M9" s="179">
        <f>G9*(1+L9/100)</f>
        <v>0</v>
      </c>
      <c r="N9" s="179">
        <v>4.8999999999999998E-4</v>
      </c>
      <c r="O9" s="179">
        <f>ROUND(E9*N9,2)</f>
        <v>0</v>
      </c>
      <c r="P9" s="179">
        <v>1.7999999999999999E-2</v>
      </c>
      <c r="Q9" s="179">
        <f>ROUND(E9*P9,2)</f>
        <v>0.13</v>
      </c>
      <c r="R9" s="179"/>
      <c r="S9" s="179"/>
      <c r="T9" s="180">
        <v>0.39212999999999998</v>
      </c>
      <c r="U9" s="179">
        <f>ROUND(E9*T9,2)</f>
        <v>2.74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103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x14ac:dyDescent="0.2">
      <c r="A10" s="167" t="s">
        <v>98</v>
      </c>
      <c r="B10" s="172" t="s">
        <v>61</v>
      </c>
      <c r="C10" s="205" t="s">
        <v>62</v>
      </c>
      <c r="D10" s="174"/>
      <c r="E10" s="176"/>
      <c r="F10" s="181"/>
      <c r="G10" s="181">
        <f>SUMIF(AE11:AE13,"&lt;&gt;NOR",G11:G13)</f>
        <v>0</v>
      </c>
      <c r="H10" s="181"/>
      <c r="I10" s="181">
        <f>SUM(I11:I13)</f>
        <v>0</v>
      </c>
      <c r="J10" s="181"/>
      <c r="K10" s="181">
        <f>SUM(K11:K13)</f>
        <v>0</v>
      </c>
      <c r="L10" s="181"/>
      <c r="M10" s="181">
        <f>SUM(M11:M13)</f>
        <v>0</v>
      </c>
      <c r="N10" s="181"/>
      <c r="O10" s="181">
        <f>SUM(O11:O13)</f>
        <v>0</v>
      </c>
      <c r="P10" s="181"/>
      <c r="Q10" s="181">
        <f>SUM(Q11:Q13)</f>
        <v>0</v>
      </c>
      <c r="R10" s="181"/>
      <c r="S10" s="181"/>
      <c r="T10" s="182"/>
      <c r="U10" s="181">
        <f>SUM(U11:U13)</f>
        <v>4.63</v>
      </c>
      <c r="AE10" t="s">
        <v>99</v>
      </c>
    </row>
    <row r="11" spans="1:60" ht="22.5" outlineLevel="1" x14ac:dyDescent="0.2">
      <c r="A11" s="166">
        <v>2</v>
      </c>
      <c r="B11" s="171" t="s">
        <v>104</v>
      </c>
      <c r="C11" s="204" t="s">
        <v>105</v>
      </c>
      <c r="D11" s="173" t="s">
        <v>102</v>
      </c>
      <c r="E11" s="175">
        <v>19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0</v>
      </c>
      <c r="M11" s="179">
        <f>G11*(1+L11/100)</f>
        <v>0</v>
      </c>
      <c r="N11" s="179">
        <v>2.0000000000000002E-5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/>
      <c r="T11" s="180">
        <v>0.13500000000000001</v>
      </c>
      <c r="U11" s="179">
        <f>ROUND(E11*T11,2)</f>
        <v>2.57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106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ht="22.5" outlineLevel="1" x14ac:dyDescent="0.2">
      <c r="A12" s="166">
        <v>3</v>
      </c>
      <c r="B12" s="171" t="s">
        <v>107</v>
      </c>
      <c r="C12" s="204" t="s">
        <v>108</v>
      </c>
      <c r="D12" s="173" t="s">
        <v>102</v>
      </c>
      <c r="E12" s="175">
        <v>8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0</v>
      </c>
      <c r="M12" s="179">
        <f>G12*(1+L12/100)</f>
        <v>0</v>
      </c>
      <c r="N12" s="179">
        <v>6.9999999999999994E-5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/>
      <c r="T12" s="180">
        <v>0.129</v>
      </c>
      <c r="U12" s="179">
        <f>ROUND(E12*T12,2)</f>
        <v>1.03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106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ht="22.5" outlineLevel="1" x14ac:dyDescent="0.2">
      <c r="A13" s="166">
        <v>4</v>
      </c>
      <c r="B13" s="171" t="s">
        <v>109</v>
      </c>
      <c r="C13" s="204" t="s">
        <v>108</v>
      </c>
      <c r="D13" s="173" t="s">
        <v>102</v>
      </c>
      <c r="E13" s="175">
        <v>8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0</v>
      </c>
      <c r="M13" s="179">
        <f>G13*(1+L13/100)</f>
        <v>0</v>
      </c>
      <c r="N13" s="179">
        <v>6.9999999999999994E-5</v>
      </c>
      <c r="O13" s="179">
        <f>ROUND(E13*N13,2)</f>
        <v>0</v>
      </c>
      <c r="P13" s="179">
        <v>0</v>
      </c>
      <c r="Q13" s="179">
        <f>ROUND(E13*P13,2)</f>
        <v>0</v>
      </c>
      <c r="R13" s="179"/>
      <c r="S13" s="179"/>
      <c r="T13" s="180">
        <v>0.129</v>
      </c>
      <c r="U13" s="179">
        <f>ROUND(E13*T13,2)</f>
        <v>1.03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106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x14ac:dyDescent="0.2">
      <c r="A14" s="167" t="s">
        <v>98</v>
      </c>
      <c r="B14" s="172" t="s">
        <v>63</v>
      </c>
      <c r="C14" s="205" t="s">
        <v>64</v>
      </c>
      <c r="D14" s="174"/>
      <c r="E14" s="176"/>
      <c r="F14" s="181"/>
      <c r="G14" s="181">
        <f>SUMIF(AE15:AE25,"&lt;&gt;NOR",G15:G25)</f>
        <v>0</v>
      </c>
      <c r="H14" s="181"/>
      <c r="I14" s="181">
        <f>SUM(I15:I25)</f>
        <v>0</v>
      </c>
      <c r="J14" s="181"/>
      <c r="K14" s="181">
        <f>SUM(K15:K25)</f>
        <v>0</v>
      </c>
      <c r="L14" s="181"/>
      <c r="M14" s="181">
        <f>SUM(M15:M25)</f>
        <v>0</v>
      </c>
      <c r="N14" s="181"/>
      <c r="O14" s="181">
        <f>SUM(O15:O25)</f>
        <v>0.26</v>
      </c>
      <c r="P14" s="181"/>
      <c r="Q14" s="181">
        <f>SUM(Q15:Q25)</f>
        <v>0.13</v>
      </c>
      <c r="R14" s="181"/>
      <c r="S14" s="181"/>
      <c r="T14" s="182"/>
      <c r="U14" s="181">
        <f>SUM(U15:U25)</f>
        <v>19.450000000000003</v>
      </c>
      <c r="AE14" t="s">
        <v>99</v>
      </c>
    </row>
    <row r="15" spans="1:60" outlineLevel="1" x14ac:dyDescent="0.2">
      <c r="A15" s="166">
        <v>5</v>
      </c>
      <c r="B15" s="171" t="s">
        <v>110</v>
      </c>
      <c r="C15" s="204" t="s">
        <v>111</v>
      </c>
      <c r="D15" s="173" t="s">
        <v>102</v>
      </c>
      <c r="E15" s="175">
        <v>19</v>
      </c>
      <c r="F15" s="178"/>
      <c r="G15" s="179">
        <f t="shared" ref="G15:G25" si="0">ROUND(E15*F15,2)</f>
        <v>0</v>
      </c>
      <c r="H15" s="178"/>
      <c r="I15" s="179">
        <f t="shared" ref="I15:I25" si="1">ROUND(E15*H15,2)</f>
        <v>0</v>
      </c>
      <c r="J15" s="178"/>
      <c r="K15" s="179">
        <f t="shared" ref="K15:K25" si="2">ROUND(E15*J15,2)</f>
        <v>0</v>
      </c>
      <c r="L15" s="179">
        <v>0</v>
      </c>
      <c r="M15" s="179">
        <f t="shared" ref="M15:M25" si="3">G15*(1+L15/100)</f>
        <v>0</v>
      </c>
      <c r="N15" s="179">
        <v>6.8799999999999998E-3</v>
      </c>
      <c r="O15" s="179">
        <f t="shared" ref="O15:O25" si="4">ROUND(E15*N15,2)</f>
        <v>0.13</v>
      </c>
      <c r="P15" s="179">
        <v>0</v>
      </c>
      <c r="Q15" s="179">
        <f t="shared" ref="Q15:Q25" si="5">ROUND(E15*P15,2)</f>
        <v>0</v>
      </c>
      <c r="R15" s="179"/>
      <c r="S15" s="179"/>
      <c r="T15" s="180">
        <v>0.39200000000000002</v>
      </c>
      <c r="U15" s="179">
        <f t="shared" ref="U15:U25" si="6">ROUND(E15*T15,2)</f>
        <v>7.45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106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166">
        <v>6</v>
      </c>
      <c r="B16" s="171" t="s">
        <v>112</v>
      </c>
      <c r="C16" s="204" t="s">
        <v>113</v>
      </c>
      <c r="D16" s="173" t="s">
        <v>102</v>
      </c>
      <c r="E16" s="175">
        <v>8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0</v>
      </c>
      <c r="M16" s="179">
        <f t="shared" si="3"/>
        <v>0</v>
      </c>
      <c r="N16" s="179">
        <v>7.4200000000000004E-3</v>
      </c>
      <c r="O16" s="179">
        <f t="shared" si="4"/>
        <v>0.06</v>
      </c>
      <c r="P16" s="179">
        <v>0</v>
      </c>
      <c r="Q16" s="179">
        <f t="shared" si="5"/>
        <v>0</v>
      </c>
      <c r="R16" s="179"/>
      <c r="S16" s="179"/>
      <c r="T16" s="180">
        <v>0.42099999999999999</v>
      </c>
      <c r="U16" s="179">
        <f t="shared" si="6"/>
        <v>3.37</v>
      </c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106</v>
      </c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 x14ac:dyDescent="0.2">
      <c r="A17" s="166">
        <v>7</v>
      </c>
      <c r="B17" s="171" t="s">
        <v>114</v>
      </c>
      <c r="C17" s="204" t="s">
        <v>115</v>
      </c>
      <c r="D17" s="173" t="s">
        <v>102</v>
      </c>
      <c r="E17" s="175">
        <v>8</v>
      </c>
      <c r="F17" s="178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0</v>
      </c>
      <c r="M17" s="179">
        <f t="shared" si="3"/>
        <v>0</v>
      </c>
      <c r="N17" s="179">
        <v>8.2400000000000008E-3</v>
      </c>
      <c r="O17" s="179">
        <f t="shared" si="4"/>
        <v>7.0000000000000007E-2</v>
      </c>
      <c r="P17" s="179">
        <v>0</v>
      </c>
      <c r="Q17" s="179">
        <f t="shared" si="5"/>
        <v>0</v>
      </c>
      <c r="R17" s="179"/>
      <c r="S17" s="179"/>
      <c r="T17" s="180">
        <v>0.442</v>
      </c>
      <c r="U17" s="179">
        <f t="shared" si="6"/>
        <v>3.54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106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166">
        <v>8</v>
      </c>
      <c r="B18" s="171" t="s">
        <v>116</v>
      </c>
      <c r="C18" s="204" t="s">
        <v>117</v>
      </c>
      <c r="D18" s="173" t="s">
        <v>118</v>
      </c>
      <c r="E18" s="175">
        <v>1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0</v>
      </c>
      <c r="M18" s="179">
        <f t="shared" si="3"/>
        <v>0</v>
      </c>
      <c r="N18" s="179">
        <v>1.8799999999999999E-3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/>
      <c r="T18" s="180">
        <v>0.33</v>
      </c>
      <c r="U18" s="179">
        <f t="shared" si="6"/>
        <v>0.33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106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>
        <v>9</v>
      </c>
      <c r="B19" s="171" t="s">
        <v>119</v>
      </c>
      <c r="C19" s="204" t="s">
        <v>120</v>
      </c>
      <c r="D19" s="173" t="s">
        <v>121</v>
      </c>
      <c r="E19" s="175">
        <v>0.25779999999999997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0</v>
      </c>
      <c r="M19" s="179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/>
      <c r="T19" s="180">
        <v>3.5630000000000002</v>
      </c>
      <c r="U19" s="179">
        <f t="shared" si="6"/>
        <v>0.92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106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ht="22.5" outlineLevel="1" x14ac:dyDescent="0.2">
      <c r="A20" s="166">
        <v>10</v>
      </c>
      <c r="B20" s="171" t="s">
        <v>122</v>
      </c>
      <c r="C20" s="204" t="s">
        <v>123</v>
      </c>
      <c r="D20" s="173" t="s">
        <v>102</v>
      </c>
      <c r="E20" s="175">
        <v>37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0</v>
      </c>
      <c r="M20" s="179">
        <f t="shared" si="3"/>
        <v>0</v>
      </c>
      <c r="N20" s="179">
        <v>2.0000000000000002E-5</v>
      </c>
      <c r="O20" s="179">
        <f t="shared" si="4"/>
        <v>0</v>
      </c>
      <c r="P20" s="179">
        <v>3.2000000000000002E-3</v>
      </c>
      <c r="Q20" s="179">
        <f t="shared" si="5"/>
        <v>0.12</v>
      </c>
      <c r="R20" s="179"/>
      <c r="S20" s="179"/>
      <c r="T20" s="180">
        <v>5.2999999999999999E-2</v>
      </c>
      <c r="U20" s="179">
        <f t="shared" si="6"/>
        <v>1.96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106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11</v>
      </c>
      <c r="B21" s="171" t="s">
        <v>124</v>
      </c>
      <c r="C21" s="204" t="s">
        <v>125</v>
      </c>
      <c r="D21" s="173" t="s">
        <v>118</v>
      </c>
      <c r="E21" s="175">
        <v>10</v>
      </c>
      <c r="F21" s="178"/>
      <c r="G21" s="179">
        <f t="shared" si="0"/>
        <v>0</v>
      </c>
      <c r="H21" s="178"/>
      <c r="I21" s="179">
        <f t="shared" si="1"/>
        <v>0</v>
      </c>
      <c r="J21" s="178"/>
      <c r="K21" s="179">
        <f t="shared" si="2"/>
        <v>0</v>
      </c>
      <c r="L21" s="179">
        <v>0</v>
      </c>
      <c r="M21" s="179">
        <f t="shared" si="3"/>
        <v>0</v>
      </c>
      <c r="N21" s="179">
        <v>0</v>
      </c>
      <c r="O21" s="179">
        <f t="shared" si="4"/>
        <v>0</v>
      </c>
      <c r="P21" s="179">
        <v>7.2000000000000005E-4</v>
      </c>
      <c r="Q21" s="179">
        <f t="shared" si="5"/>
        <v>0.01</v>
      </c>
      <c r="R21" s="179"/>
      <c r="S21" s="179"/>
      <c r="T21" s="180">
        <v>5.0000000000000001E-3</v>
      </c>
      <c r="U21" s="179">
        <f t="shared" si="6"/>
        <v>0.05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106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>
        <v>12</v>
      </c>
      <c r="B22" s="171" t="s">
        <v>126</v>
      </c>
      <c r="C22" s="204" t="s">
        <v>127</v>
      </c>
      <c r="D22" s="173" t="s">
        <v>121</v>
      </c>
      <c r="E22" s="175">
        <v>7.1999999999999998E-3</v>
      </c>
      <c r="F22" s="178"/>
      <c r="G22" s="179">
        <f t="shared" si="0"/>
        <v>0</v>
      </c>
      <c r="H22" s="178"/>
      <c r="I22" s="179">
        <f t="shared" si="1"/>
        <v>0</v>
      </c>
      <c r="J22" s="178"/>
      <c r="K22" s="179">
        <f t="shared" si="2"/>
        <v>0</v>
      </c>
      <c r="L22" s="179">
        <v>0</v>
      </c>
      <c r="M22" s="179">
        <f t="shared" si="3"/>
        <v>0</v>
      </c>
      <c r="N22" s="179">
        <v>0</v>
      </c>
      <c r="O22" s="179">
        <f t="shared" si="4"/>
        <v>0</v>
      </c>
      <c r="P22" s="179">
        <v>0</v>
      </c>
      <c r="Q22" s="179">
        <f t="shared" si="5"/>
        <v>0</v>
      </c>
      <c r="R22" s="179"/>
      <c r="S22" s="179"/>
      <c r="T22" s="180">
        <v>3.5630000000000002</v>
      </c>
      <c r="U22" s="179">
        <f t="shared" si="6"/>
        <v>0.03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106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ht="22.5" outlineLevel="1" x14ac:dyDescent="0.2">
      <c r="A23" s="166">
        <v>13</v>
      </c>
      <c r="B23" s="171" t="s">
        <v>128</v>
      </c>
      <c r="C23" s="204" t="s">
        <v>129</v>
      </c>
      <c r="D23" s="173" t="s">
        <v>118</v>
      </c>
      <c r="E23" s="175">
        <v>2</v>
      </c>
      <c r="F23" s="178"/>
      <c r="G23" s="179">
        <f t="shared" si="0"/>
        <v>0</v>
      </c>
      <c r="H23" s="178"/>
      <c r="I23" s="179">
        <f t="shared" si="1"/>
        <v>0</v>
      </c>
      <c r="J23" s="178"/>
      <c r="K23" s="179">
        <f t="shared" si="2"/>
        <v>0</v>
      </c>
      <c r="L23" s="179">
        <v>0</v>
      </c>
      <c r="M23" s="179">
        <f t="shared" si="3"/>
        <v>0</v>
      </c>
      <c r="N23" s="179">
        <v>2.7E-4</v>
      </c>
      <c r="O23" s="179">
        <f t="shared" si="4"/>
        <v>0</v>
      </c>
      <c r="P23" s="179">
        <v>0</v>
      </c>
      <c r="Q23" s="179">
        <f t="shared" si="5"/>
        <v>0</v>
      </c>
      <c r="R23" s="179"/>
      <c r="S23" s="179"/>
      <c r="T23" s="180">
        <v>0.13739999999999999</v>
      </c>
      <c r="U23" s="179">
        <f t="shared" si="6"/>
        <v>0.27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106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ht="22.5" outlineLevel="1" x14ac:dyDescent="0.2">
      <c r="A24" s="166">
        <v>14</v>
      </c>
      <c r="B24" s="171" t="s">
        <v>130</v>
      </c>
      <c r="C24" s="204" t="s">
        <v>131</v>
      </c>
      <c r="D24" s="173" t="s">
        <v>118</v>
      </c>
      <c r="E24" s="175">
        <v>2</v>
      </c>
      <c r="F24" s="178"/>
      <c r="G24" s="179">
        <f t="shared" si="0"/>
        <v>0</v>
      </c>
      <c r="H24" s="178"/>
      <c r="I24" s="179">
        <f t="shared" si="1"/>
        <v>0</v>
      </c>
      <c r="J24" s="178"/>
      <c r="K24" s="179">
        <f t="shared" si="2"/>
        <v>0</v>
      </c>
      <c r="L24" s="179">
        <v>0</v>
      </c>
      <c r="M24" s="179">
        <f t="shared" si="3"/>
        <v>0</v>
      </c>
      <c r="N24" s="179">
        <v>4.0999999999999999E-4</v>
      </c>
      <c r="O24" s="179">
        <f t="shared" si="4"/>
        <v>0</v>
      </c>
      <c r="P24" s="179">
        <v>0</v>
      </c>
      <c r="Q24" s="179">
        <f t="shared" si="5"/>
        <v>0</v>
      </c>
      <c r="R24" s="179"/>
      <c r="S24" s="179"/>
      <c r="T24" s="180">
        <v>0.20880000000000001</v>
      </c>
      <c r="U24" s="179">
        <f t="shared" si="6"/>
        <v>0.42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106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66">
        <v>15</v>
      </c>
      <c r="B25" s="171" t="s">
        <v>132</v>
      </c>
      <c r="C25" s="204" t="s">
        <v>133</v>
      </c>
      <c r="D25" s="173" t="s">
        <v>118</v>
      </c>
      <c r="E25" s="175">
        <v>4</v>
      </c>
      <c r="F25" s="178"/>
      <c r="G25" s="179">
        <f t="shared" si="0"/>
        <v>0</v>
      </c>
      <c r="H25" s="178"/>
      <c r="I25" s="179">
        <f t="shared" si="1"/>
        <v>0</v>
      </c>
      <c r="J25" s="178"/>
      <c r="K25" s="179">
        <f t="shared" si="2"/>
        <v>0</v>
      </c>
      <c r="L25" s="179">
        <v>0</v>
      </c>
      <c r="M25" s="179">
        <f t="shared" si="3"/>
        <v>0</v>
      </c>
      <c r="N25" s="179">
        <v>5.4000000000000001E-4</v>
      </c>
      <c r="O25" s="179">
        <f t="shared" si="4"/>
        <v>0</v>
      </c>
      <c r="P25" s="179">
        <v>0</v>
      </c>
      <c r="Q25" s="179">
        <f t="shared" si="5"/>
        <v>0</v>
      </c>
      <c r="R25" s="179"/>
      <c r="S25" s="179"/>
      <c r="T25" s="180">
        <v>0.27800000000000002</v>
      </c>
      <c r="U25" s="179">
        <f t="shared" si="6"/>
        <v>1.1100000000000001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106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x14ac:dyDescent="0.2">
      <c r="A26" s="167" t="s">
        <v>98</v>
      </c>
      <c r="B26" s="172" t="s">
        <v>65</v>
      </c>
      <c r="C26" s="205" t="s">
        <v>66</v>
      </c>
      <c r="D26" s="174"/>
      <c r="E26" s="176"/>
      <c r="F26" s="181"/>
      <c r="G26" s="181">
        <f>SUMIF(AE27:AE33,"&lt;&gt;NOR",G27:G33)</f>
        <v>0</v>
      </c>
      <c r="H26" s="181"/>
      <c r="I26" s="181">
        <f>SUM(I27:I33)</f>
        <v>0</v>
      </c>
      <c r="J26" s="181"/>
      <c r="K26" s="181">
        <f>SUM(K27:K33)</f>
        <v>0</v>
      </c>
      <c r="L26" s="181"/>
      <c r="M26" s="181">
        <f>SUM(M27:M33)</f>
        <v>0</v>
      </c>
      <c r="N26" s="181"/>
      <c r="O26" s="181">
        <f>SUM(O27:O33)</f>
        <v>0</v>
      </c>
      <c r="P26" s="181"/>
      <c r="Q26" s="181">
        <f>SUM(Q27:Q33)</f>
        <v>0</v>
      </c>
      <c r="R26" s="181"/>
      <c r="S26" s="181"/>
      <c r="T26" s="182"/>
      <c r="U26" s="181">
        <f>SUM(U27:U33)</f>
        <v>2.23</v>
      </c>
      <c r="AE26" t="s">
        <v>99</v>
      </c>
    </row>
    <row r="27" spans="1:60" ht="22.5" outlineLevel="1" x14ac:dyDescent="0.2">
      <c r="A27" s="166">
        <v>16</v>
      </c>
      <c r="B27" s="171" t="s">
        <v>134</v>
      </c>
      <c r="C27" s="204" t="s">
        <v>135</v>
      </c>
      <c r="D27" s="173" t="s">
        <v>118</v>
      </c>
      <c r="E27" s="175">
        <v>4</v>
      </c>
      <c r="F27" s="178"/>
      <c r="G27" s="179">
        <f t="shared" ref="G27:G33" si="7">ROUND(E27*F27,2)</f>
        <v>0</v>
      </c>
      <c r="H27" s="178"/>
      <c r="I27" s="179">
        <f t="shared" ref="I27:I33" si="8">ROUND(E27*H27,2)</f>
        <v>0</v>
      </c>
      <c r="J27" s="178"/>
      <c r="K27" s="179">
        <f t="shared" ref="K27:K33" si="9">ROUND(E27*J27,2)</f>
        <v>0</v>
      </c>
      <c r="L27" s="179">
        <v>0</v>
      </c>
      <c r="M27" s="179">
        <f t="shared" ref="M27:M33" si="10">G27*(1+L27/100)</f>
        <v>0</v>
      </c>
      <c r="N27" s="179">
        <v>0</v>
      </c>
      <c r="O27" s="179">
        <f t="shared" ref="O27:O33" si="11">ROUND(E27*N27,2)</f>
        <v>0</v>
      </c>
      <c r="P27" s="179">
        <v>0</v>
      </c>
      <c r="Q27" s="179">
        <f t="shared" ref="Q27:Q33" si="12">ROUND(E27*P27,2)</f>
        <v>0</v>
      </c>
      <c r="R27" s="179"/>
      <c r="S27" s="179"/>
      <c r="T27" s="180">
        <v>6.2E-2</v>
      </c>
      <c r="U27" s="179">
        <f t="shared" ref="U27:U33" si="13">ROUND(E27*T27,2)</f>
        <v>0.25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106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ht="22.5" outlineLevel="1" x14ac:dyDescent="0.2">
      <c r="A28" s="166">
        <v>17</v>
      </c>
      <c r="B28" s="171" t="s">
        <v>136</v>
      </c>
      <c r="C28" s="204" t="s">
        <v>137</v>
      </c>
      <c r="D28" s="173" t="s">
        <v>118</v>
      </c>
      <c r="E28" s="175">
        <v>4</v>
      </c>
      <c r="F28" s="178"/>
      <c r="G28" s="179">
        <f t="shared" si="7"/>
        <v>0</v>
      </c>
      <c r="H28" s="178"/>
      <c r="I28" s="179">
        <f t="shared" si="8"/>
        <v>0</v>
      </c>
      <c r="J28" s="178"/>
      <c r="K28" s="179">
        <f t="shared" si="9"/>
        <v>0</v>
      </c>
      <c r="L28" s="179">
        <v>0</v>
      </c>
      <c r="M28" s="179">
        <f t="shared" si="10"/>
        <v>0</v>
      </c>
      <c r="N28" s="179">
        <v>0</v>
      </c>
      <c r="O28" s="179">
        <f t="shared" si="11"/>
        <v>0</v>
      </c>
      <c r="P28" s="179">
        <v>0</v>
      </c>
      <c r="Q28" s="179">
        <f t="shared" si="12"/>
        <v>0</v>
      </c>
      <c r="R28" s="179"/>
      <c r="S28" s="179"/>
      <c r="T28" s="180">
        <v>0.247</v>
      </c>
      <c r="U28" s="179">
        <f t="shared" si="13"/>
        <v>0.99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106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66">
        <v>18</v>
      </c>
      <c r="B29" s="171" t="s">
        <v>138</v>
      </c>
      <c r="C29" s="204" t="s">
        <v>139</v>
      </c>
      <c r="D29" s="173" t="s">
        <v>118</v>
      </c>
      <c r="E29" s="175">
        <v>2</v>
      </c>
      <c r="F29" s="178"/>
      <c r="G29" s="179">
        <f t="shared" si="7"/>
        <v>0</v>
      </c>
      <c r="H29" s="178"/>
      <c r="I29" s="179">
        <f t="shared" si="8"/>
        <v>0</v>
      </c>
      <c r="J29" s="178"/>
      <c r="K29" s="179">
        <f t="shared" si="9"/>
        <v>0</v>
      </c>
      <c r="L29" s="179">
        <v>0</v>
      </c>
      <c r="M29" s="179">
        <f t="shared" si="10"/>
        <v>0</v>
      </c>
      <c r="N29" s="179">
        <v>0</v>
      </c>
      <c r="O29" s="179">
        <f t="shared" si="11"/>
        <v>0</v>
      </c>
      <c r="P29" s="179">
        <v>0</v>
      </c>
      <c r="Q29" s="179">
        <f t="shared" si="12"/>
        <v>0</v>
      </c>
      <c r="R29" s="179"/>
      <c r="S29" s="179"/>
      <c r="T29" s="180">
        <v>8.2000000000000003E-2</v>
      </c>
      <c r="U29" s="179">
        <f t="shared" si="13"/>
        <v>0.16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106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>
        <v>19</v>
      </c>
      <c r="B30" s="171" t="s">
        <v>140</v>
      </c>
      <c r="C30" s="204" t="s">
        <v>141</v>
      </c>
      <c r="D30" s="173" t="s">
        <v>118</v>
      </c>
      <c r="E30" s="175">
        <v>2</v>
      </c>
      <c r="F30" s="178"/>
      <c r="G30" s="179">
        <f t="shared" si="7"/>
        <v>0</v>
      </c>
      <c r="H30" s="178"/>
      <c r="I30" s="179">
        <f t="shared" si="8"/>
        <v>0</v>
      </c>
      <c r="J30" s="178"/>
      <c r="K30" s="179">
        <f t="shared" si="9"/>
        <v>0</v>
      </c>
      <c r="L30" s="179">
        <v>0</v>
      </c>
      <c r="M30" s="179">
        <f t="shared" si="10"/>
        <v>0</v>
      </c>
      <c r="N30" s="179">
        <v>0</v>
      </c>
      <c r="O30" s="179">
        <f t="shared" si="11"/>
        <v>0</v>
      </c>
      <c r="P30" s="179">
        <v>0</v>
      </c>
      <c r="Q30" s="179">
        <f t="shared" si="12"/>
        <v>0</v>
      </c>
      <c r="R30" s="179"/>
      <c r="S30" s="179"/>
      <c r="T30" s="180">
        <v>8.3000000000000004E-2</v>
      </c>
      <c r="U30" s="179">
        <f t="shared" si="13"/>
        <v>0.17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106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66">
        <v>20</v>
      </c>
      <c r="B31" s="171" t="s">
        <v>142</v>
      </c>
      <c r="C31" s="204" t="s">
        <v>143</v>
      </c>
      <c r="D31" s="173" t="s">
        <v>118</v>
      </c>
      <c r="E31" s="175">
        <v>4</v>
      </c>
      <c r="F31" s="178"/>
      <c r="G31" s="179">
        <f t="shared" si="7"/>
        <v>0</v>
      </c>
      <c r="H31" s="178"/>
      <c r="I31" s="179">
        <f t="shared" si="8"/>
        <v>0</v>
      </c>
      <c r="J31" s="178"/>
      <c r="K31" s="179">
        <f t="shared" si="9"/>
        <v>0</v>
      </c>
      <c r="L31" s="179">
        <v>0</v>
      </c>
      <c r="M31" s="179">
        <f t="shared" si="10"/>
        <v>0</v>
      </c>
      <c r="N31" s="179">
        <v>9.0000000000000006E-5</v>
      </c>
      <c r="O31" s="179">
        <f t="shared" si="11"/>
        <v>0</v>
      </c>
      <c r="P31" s="179">
        <v>4.4999999999999999E-4</v>
      </c>
      <c r="Q31" s="179">
        <f t="shared" si="12"/>
        <v>0</v>
      </c>
      <c r="R31" s="179"/>
      <c r="S31" s="179"/>
      <c r="T31" s="180">
        <v>0.16600000000000001</v>
      </c>
      <c r="U31" s="179">
        <f t="shared" si="13"/>
        <v>0.66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106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21</v>
      </c>
      <c r="B32" s="171" t="s">
        <v>144</v>
      </c>
      <c r="C32" s="204" t="s">
        <v>145</v>
      </c>
      <c r="D32" s="173" t="s">
        <v>121</v>
      </c>
      <c r="E32" s="175">
        <v>4.0000000000000002E-4</v>
      </c>
      <c r="F32" s="178"/>
      <c r="G32" s="179">
        <f t="shared" si="7"/>
        <v>0</v>
      </c>
      <c r="H32" s="178"/>
      <c r="I32" s="179">
        <f t="shared" si="8"/>
        <v>0</v>
      </c>
      <c r="J32" s="178"/>
      <c r="K32" s="179">
        <f t="shared" si="9"/>
        <v>0</v>
      </c>
      <c r="L32" s="179">
        <v>0</v>
      </c>
      <c r="M32" s="179">
        <f t="shared" si="10"/>
        <v>0</v>
      </c>
      <c r="N32" s="179">
        <v>0</v>
      </c>
      <c r="O32" s="179">
        <f t="shared" si="11"/>
        <v>0</v>
      </c>
      <c r="P32" s="179">
        <v>0</v>
      </c>
      <c r="Q32" s="179">
        <f t="shared" si="12"/>
        <v>0</v>
      </c>
      <c r="R32" s="179"/>
      <c r="S32" s="179"/>
      <c r="T32" s="180">
        <v>2.5750000000000002</v>
      </c>
      <c r="U32" s="179">
        <f t="shared" si="13"/>
        <v>0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106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66">
        <v>22</v>
      </c>
      <c r="B33" s="171" t="s">
        <v>146</v>
      </c>
      <c r="C33" s="204" t="s">
        <v>147</v>
      </c>
      <c r="D33" s="173" t="s">
        <v>121</v>
      </c>
      <c r="E33" s="175">
        <v>1.8E-3</v>
      </c>
      <c r="F33" s="178"/>
      <c r="G33" s="179">
        <f t="shared" si="7"/>
        <v>0</v>
      </c>
      <c r="H33" s="178"/>
      <c r="I33" s="179">
        <f t="shared" si="8"/>
        <v>0</v>
      </c>
      <c r="J33" s="178"/>
      <c r="K33" s="179">
        <f t="shared" si="9"/>
        <v>0</v>
      </c>
      <c r="L33" s="179">
        <v>0</v>
      </c>
      <c r="M33" s="179">
        <f t="shared" si="10"/>
        <v>0</v>
      </c>
      <c r="N33" s="179">
        <v>0</v>
      </c>
      <c r="O33" s="179">
        <f t="shared" si="11"/>
        <v>0</v>
      </c>
      <c r="P33" s="179">
        <v>0</v>
      </c>
      <c r="Q33" s="179">
        <f t="shared" si="12"/>
        <v>0</v>
      </c>
      <c r="R33" s="179"/>
      <c r="S33" s="179"/>
      <c r="T33" s="180">
        <v>2.5750000000000002</v>
      </c>
      <c r="U33" s="179">
        <f t="shared" si="13"/>
        <v>0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106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x14ac:dyDescent="0.2">
      <c r="A34" s="167" t="s">
        <v>98</v>
      </c>
      <c r="B34" s="172" t="s">
        <v>67</v>
      </c>
      <c r="C34" s="205" t="s">
        <v>68</v>
      </c>
      <c r="D34" s="174"/>
      <c r="E34" s="176"/>
      <c r="F34" s="181"/>
      <c r="G34" s="181">
        <f>SUMIF(AE35:AE42,"&lt;&gt;NOR",G35:G42)</f>
        <v>0</v>
      </c>
      <c r="H34" s="181"/>
      <c r="I34" s="181">
        <f>SUM(I35:I42)</f>
        <v>0</v>
      </c>
      <c r="J34" s="181"/>
      <c r="K34" s="181">
        <f>SUM(K35:K42)</f>
        <v>0</v>
      </c>
      <c r="L34" s="181"/>
      <c r="M34" s="181">
        <f>SUM(M35:M42)</f>
        <v>0</v>
      </c>
      <c r="N34" s="181"/>
      <c r="O34" s="181">
        <f>SUM(O35:O42)</f>
        <v>0.19</v>
      </c>
      <c r="P34" s="181"/>
      <c r="Q34" s="181">
        <f>SUM(Q35:Q42)</f>
        <v>0.15000000000000002</v>
      </c>
      <c r="R34" s="181"/>
      <c r="S34" s="181"/>
      <c r="T34" s="182"/>
      <c r="U34" s="181">
        <f>SUM(U35:U42)</f>
        <v>6.91</v>
      </c>
      <c r="AE34" t="s">
        <v>99</v>
      </c>
    </row>
    <row r="35" spans="1:60" outlineLevel="1" x14ac:dyDescent="0.2">
      <c r="A35" s="166">
        <v>23</v>
      </c>
      <c r="B35" s="171" t="s">
        <v>148</v>
      </c>
      <c r="C35" s="204" t="s">
        <v>149</v>
      </c>
      <c r="D35" s="173" t="s">
        <v>118</v>
      </c>
      <c r="E35" s="175">
        <v>1</v>
      </c>
      <c r="F35" s="178"/>
      <c r="G35" s="179">
        <f t="shared" ref="G35:G42" si="14">ROUND(E35*F35,2)</f>
        <v>0</v>
      </c>
      <c r="H35" s="178"/>
      <c r="I35" s="179">
        <f t="shared" ref="I35:I42" si="15">ROUND(E35*H35,2)</f>
        <v>0</v>
      </c>
      <c r="J35" s="178"/>
      <c r="K35" s="179">
        <f t="shared" ref="K35:K42" si="16">ROUND(E35*J35,2)</f>
        <v>0</v>
      </c>
      <c r="L35" s="179">
        <v>0</v>
      </c>
      <c r="M35" s="179">
        <f t="shared" ref="M35:M42" si="17">G35*(1+L35/100)</f>
        <v>0</v>
      </c>
      <c r="N35" s="179">
        <v>4.3560000000000001E-2</v>
      </c>
      <c r="O35" s="179">
        <f t="shared" ref="O35:O42" si="18">ROUND(E35*N35,2)</f>
        <v>0.04</v>
      </c>
      <c r="P35" s="179">
        <v>0</v>
      </c>
      <c r="Q35" s="179">
        <f t="shared" ref="Q35:Q42" si="19">ROUND(E35*P35,2)</f>
        <v>0</v>
      </c>
      <c r="R35" s="179"/>
      <c r="S35" s="179"/>
      <c r="T35" s="180">
        <v>1</v>
      </c>
      <c r="U35" s="179">
        <f t="shared" ref="U35:U42" si="20">ROUND(E35*T35,2)</f>
        <v>1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106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 x14ac:dyDescent="0.2">
      <c r="A36" s="166">
        <v>24</v>
      </c>
      <c r="B36" s="171" t="s">
        <v>150</v>
      </c>
      <c r="C36" s="204" t="s">
        <v>151</v>
      </c>
      <c r="D36" s="173" t="s">
        <v>118</v>
      </c>
      <c r="E36" s="175">
        <v>1</v>
      </c>
      <c r="F36" s="178"/>
      <c r="G36" s="179">
        <f t="shared" si="14"/>
        <v>0</v>
      </c>
      <c r="H36" s="178"/>
      <c r="I36" s="179">
        <f t="shared" si="15"/>
        <v>0</v>
      </c>
      <c r="J36" s="178"/>
      <c r="K36" s="179">
        <f t="shared" si="16"/>
        <v>0</v>
      </c>
      <c r="L36" s="179">
        <v>0</v>
      </c>
      <c r="M36" s="179">
        <f t="shared" si="17"/>
        <v>0</v>
      </c>
      <c r="N36" s="179">
        <v>4.3560000000000001E-2</v>
      </c>
      <c r="O36" s="179">
        <f t="shared" si="18"/>
        <v>0.04</v>
      </c>
      <c r="P36" s="179">
        <v>0</v>
      </c>
      <c r="Q36" s="179">
        <f t="shared" si="19"/>
        <v>0</v>
      </c>
      <c r="R36" s="179"/>
      <c r="S36" s="179"/>
      <c r="T36" s="180">
        <v>1</v>
      </c>
      <c r="U36" s="179">
        <f t="shared" si="20"/>
        <v>1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106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66">
        <v>25</v>
      </c>
      <c r="B37" s="171" t="s">
        <v>152</v>
      </c>
      <c r="C37" s="204" t="s">
        <v>153</v>
      </c>
      <c r="D37" s="173" t="s">
        <v>118</v>
      </c>
      <c r="E37" s="175">
        <v>2</v>
      </c>
      <c r="F37" s="178"/>
      <c r="G37" s="179">
        <f t="shared" si="14"/>
        <v>0</v>
      </c>
      <c r="H37" s="178"/>
      <c r="I37" s="179">
        <f t="shared" si="15"/>
        <v>0</v>
      </c>
      <c r="J37" s="178"/>
      <c r="K37" s="179">
        <f t="shared" si="16"/>
        <v>0</v>
      </c>
      <c r="L37" s="179">
        <v>0</v>
      </c>
      <c r="M37" s="179">
        <f t="shared" si="17"/>
        <v>0</v>
      </c>
      <c r="N37" s="179">
        <v>5.6300000000000003E-2</v>
      </c>
      <c r="O37" s="179">
        <f t="shared" si="18"/>
        <v>0.11</v>
      </c>
      <c r="P37" s="179">
        <v>0</v>
      </c>
      <c r="Q37" s="179">
        <f t="shared" si="19"/>
        <v>0</v>
      </c>
      <c r="R37" s="179"/>
      <c r="S37" s="179"/>
      <c r="T37" s="180">
        <v>0.99199999999999999</v>
      </c>
      <c r="U37" s="179">
        <f t="shared" si="20"/>
        <v>1.98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106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66">
        <v>26</v>
      </c>
      <c r="B38" s="171" t="s">
        <v>154</v>
      </c>
      <c r="C38" s="204" t="s">
        <v>155</v>
      </c>
      <c r="D38" s="173" t="s">
        <v>121</v>
      </c>
      <c r="E38" s="175">
        <v>0.19969999999999999</v>
      </c>
      <c r="F38" s="178"/>
      <c r="G38" s="179">
        <f t="shared" si="14"/>
        <v>0</v>
      </c>
      <c r="H38" s="178"/>
      <c r="I38" s="179">
        <f t="shared" si="15"/>
        <v>0</v>
      </c>
      <c r="J38" s="178"/>
      <c r="K38" s="179">
        <f t="shared" si="16"/>
        <v>0</v>
      </c>
      <c r="L38" s="179">
        <v>0</v>
      </c>
      <c r="M38" s="179">
        <f t="shared" si="17"/>
        <v>0</v>
      </c>
      <c r="N38" s="179">
        <v>0</v>
      </c>
      <c r="O38" s="179">
        <f t="shared" si="18"/>
        <v>0</v>
      </c>
      <c r="P38" s="179">
        <v>0</v>
      </c>
      <c r="Q38" s="179">
        <f t="shared" si="19"/>
        <v>0</v>
      </c>
      <c r="R38" s="179"/>
      <c r="S38" s="179"/>
      <c r="T38" s="180">
        <v>3.0750000000000002</v>
      </c>
      <c r="U38" s="179">
        <f t="shared" si="20"/>
        <v>0.61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106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>
        <v>27</v>
      </c>
      <c r="B39" s="171" t="s">
        <v>156</v>
      </c>
      <c r="C39" s="204" t="s">
        <v>157</v>
      </c>
      <c r="D39" s="173" t="s">
        <v>158</v>
      </c>
      <c r="E39" s="175">
        <v>6</v>
      </c>
      <c r="F39" s="178"/>
      <c r="G39" s="179">
        <f t="shared" si="14"/>
        <v>0</v>
      </c>
      <c r="H39" s="178"/>
      <c r="I39" s="179">
        <f t="shared" si="15"/>
        <v>0</v>
      </c>
      <c r="J39" s="178"/>
      <c r="K39" s="179">
        <f t="shared" si="16"/>
        <v>0</v>
      </c>
      <c r="L39" s="179">
        <v>0</v>
      </c>
      <c r="M39" s="179">
        <f t="shared" si="17"/>
        <v>0</v>
      </c>
      <c r="N39" s="179">
        <v>0</v>
      </c>
      <c r="O39" s="179">
        <f t="shared" si="18"/>
        <v>0</v>
      </c>
      <c r="P39" s="179">
        <v>2.3800000000000002E-2</v>
      </c>
      <c r="Q39" s="179">
        <f t="shared" si="19"/>
        <v>0.14000000000000001</v>
      </c>
      <c r="R39" s="179"/>
      <c r="S39" s="179"/>
      <c r="T39" s="180">
        <v>8.2000000000000003E-2</v>
      </c>
      <c r="U39" s="179">
        <f t="shared" si="20"/>
        <v>0.49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106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66">
        <v>28</v>
      </c>
      <c r="B40" s="171" t="s">
        <v>159</v>
      </c>
      <c r="C40" s="204" t="s">
        <v>160</v>
      </c>
      <c r="D40" s="173" t="s">
        <v>158</v>
      </c>
      <c r="E40" s="175">
        <v>20</v>
      </c>
      <c r="F40" s="178"/>
      <c r="G40" s="179">
        <f t="shared" si="14"/>
        <v>0</v>
      </c>
      <c r="H40" s="178"/>
      <c r="I40" s="179">
        <f t="shared" si="15"/>
        <v>0</v>
      </c>
      <c r="J40" s="178"/>
      <c r="K40" s="179">
        <f t="shared" si="16"/>
        <v>0</v>
      </c>
      <c r="L40" s="179">
        <v>0</v>
      </c>
      <c r="M40" s="179">
        <f t="shared" si="17"/>
        <v>0</v>
      </c>
      <c r="N40" s="179">
        <v>0</v>
      </c>
      <c r="O40" s="179">
        <f t="shared" si="18"/>
        <v>0</v>
      </c>
      <c r="P40" s="179">
        <v>0</v>
      </c>
      <c r="Q40" s="179">
        <f t="shared" si="19"/>
        <v>0</v>
      </c>
      <c r="R40" s="179"/>
      <c r="S40" s="179"/>
      <c r="T40" s="180">
        <v>5.1999999999999998E-2</v>
      </c>
      <c r="U40" s="179">
        <f t="shared" si="20"/>
        <v>1.04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106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66">
        <v>29</v>
      </c>
      <c r="B41" s="171" t="s">
        <v>161</v>
      </c>
      <c r="C41" s="204" t="s">
        <v>162</v>
      </c>
      <c r="D41" s="173" t="s">
        <v>121</v>
      </c>
      <c r="E41" s="175">
        <v>0.14879999999999999</v>
      </c>
      <c r="F41" s="178"/>
      <c r="G41" s="179">
        <f t="shared" si="14"/>
        <v>0</v>
      </c>
      <c r="H41" s="178"/>
      <c r="I41" s="179">
        <f t="shared" si="15"/>
        <v>0</v>
      </c>
      <c r="J41" s="178"/>
      <c r="K41" s="179">
        <f t="shared" si="16"/>
        <v>0</v>
      </c>
      <c r="L41" s="179">
        <v>0</v>
      </c>
      <c r="M41" s="179">
        <f t="shared" si="17"/>
        <v>0</v>
      </c>
      <c r="N41" s="179">
        <v>0</v>
      </c>
      <c r="O41" s="179">
        <f t="shared" si="18"/>
        <v>0</v>
      </c>
      <c r="P41" s="179">
        <v>0</v>
      </c>
      <c r="Q41" s="179">
        <f t="shared" si="19"/>
        <v>0</v>
      </c>
      <c r="R41" s="179"/>
      <c r="S41" s="179"/>
      <c r="T41" s="180">
        <v>3.7349999999999999</v>
      </c>
      <c r="U41" s="179">
        <f t="shared" si="20"/>
        <v>0.56000000000000005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106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166">
        <v>30</v>
      </c>
      <c r="B42" s="171" t="s">
        <v>163</v>
      </c>
      <c r="C42" s="204" t="s">
        <v>164</v>
      </c>
      <c r="D42" s="173" t="s">
        <v>118</v>
      </c>
      <c r="E42" s="175">
        <v>8</v>
      </c>
      <c r="F42" s="178"/>
      <c r="G42" s="179">
        <f t="shared" si="14"/>
        <v>0</v>
      </c>
      <c r="H42" s="178"/>
      <c r="I42" s="179">
        <f t="shared" si="15"/>
        <v>0</v>
      </c>
      <c r="J42" s="178"/>
      <c r="K42" s="179">
        <f t="shared" si="16"/>
        <v>0</v>
      </c>
      <c r="L42" s="179">
        <v>0</v>
      </c>
      <c r="M42" s="179">
        <f t="shared" si="17"/>
        <v>0</v>
      </c>
      <c r="N42" s="179">
        <v>1.0000000000000001E-5</v>
      </c>
      <c r="O42" s="179">
        <f t="shared" si="18"/>
        <v>0</v>
      </c>
      <c r="P42" s="179">
        <v>7.5000000000000002E-4</v>
      </c>
      <c r="Q42" s="179">
        <f t="shared" si="19"/>
        <v>0.01</v>
      </c>
      <c r="R42" s="179"/>
      <c r="S42" s="179"/>
      <c r="T42" s="180">
        <v>2.9000000000000001E-2</v>
      </c>
      <c r="U42" s="179">
        <f t="shared" si="20"/>
        <v>0.23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106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x14ac:dyDescent="0.2">
      <c r="A43" s="167" t="s">
        <v>98</v>
      </c>
      <c r="B43" s="172" t="s">
        <v>69</v>
      </c>
      <c r="C43" s="205" t="s">
        <v>70</v>
      </c>
      <c r="D43" s="174"/>
      <c r="E43" s="176"/>
      <c r="F43" s="181"/>
      <c r="G43" s="181">
        <f>SUMIF(AE44:AE44,"&lt;&gt;NOR",G44:G44)</f>
        <v>0</v>
      </c>
      <c r="H43" s="181"/>
      <c r="I43" s="181">
        <f>SUM(I44:I44)</f>
        <v>0</v>
      </c>
      <c r="J43" s="181"/>
      <c r="K43" s="181">
        <f>SUM(K44:K44)</f>
        <v>0</v>
      </c>
      <c r="L43" s="181"/>
      <c r="M43" s="181">
        <f>SUM(M44:M44)</f>
        <v>0</v>
      </c>
      <c r="N43" s="181"/>
      <c r="O43" s="181">
        <f>SUM(O44:O44)</f>
        <v>0</v>
      </c>
      <c r="P43" s="181"/>
      <c r="Q43" s="181">
        <f>SUM(Q44:Q44)</f>
        <v>0</v>
      </c>
      <c r="R43" s="181"/>
      <c r="S43" s="181"/>
      <c r="T43" s="182"/>
      <c r="U43" s="181">
        <f>SUM(U44:U44)</f>
        <v>4.0599999999999996</v>
      </c>
      <c r="AE43" t="s">
        <v>99</v>
      </c>
    </row>
    <row r="44" spans="1:60" outlineLevel="1" x14ac:dyDescent="0.2">
      <c r="A44" s="166">
        <v>31</v>
      </c>
      <c r="B44" s="171" t="s">
        <v>165</v>
      </c>
      <c r="C44" s="204" t="s">
        <v>166</v>
      </c>
      <c r="D44" s="173" t="s">
        <v>102</v>
      </c>
      <c r="E44" s="175">
        <v>35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0</v>
      </c>
      <c r="M44" s="179">
        <f>G44*(1+L44/100)</f>
        <v>0</v>
      </c>
      <c r="N44" s="179">
        <v>9.0000000000000006E-5</v>
      </c>
      <c r="O44" s="179">
        <f>ROUND(E44*N44,2)</f>
        <v>0</v>
      </c>
      <c r="P44" s="179">
        <v>0</v>
      </c>
      <c r="Q44" s="179">
        <f>ROUND(E44*P44,2)</f>
        <v>0</v>
      </c>
      <c r="R44" s="179"/>
      <c r="S44" s="179"/>
      <c r="T44" s="180">
        <v>0.11600000000000001</v>
      </c>
      <c r="U44" s="179">
        <f>ROUND(E44*T44,2)</f>
        <v>4.0599999999999996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106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x14ac:dyDescent="0.2">
      <c r="A45" s="167" t="s">
        <v>98</v>
      </c>
      <c r="B45" s="172" t="s">
        <v>71</v>
      </c>
      <c r="C45" s="205" t="s">
        <v>26</v>
      </c>
      <c r="D45" s="174"/>
      <c r="E45" s="176"/>
      <c r="F45" s="181"/>
      <c r="G45" s="181">
        <f>SUMIF(AE46:AE47,"&lt;&gt;NOR",G46:G47)</f>
        <v>0</v>
      </c>
      <c r="H45" s="181"/>
      <c r="I45" s="181">
        <f>SUM(I46:I47)</f>
        <v>0</v>
      </c>
      <c r="J45" s="181"/>
      <c r="K45" s="181">
        <f>SUM(K46:K47)</f>
        <v>0</v>
      </c>
      <c r="L45" s="181"/>
      <c r="M45" s="181">
        <f>SUM(M46:M47)</f>
        <v>0</v>
      </c>
      <c r="N45" s="181"/>
      <c r="O45" s="181">
        <f>SUM(O46:O47)</f>
        <v>0</v>
      </c>
      <c r="P45" s="181"/>
      <c r="Q45" s="181">
        <f>SUM(Q46:Q47)</f>
        <v>0</v>
      </c>
      <c r="R45" s="181"/>
      <c r="S45" s="181"/>
      <c r="T45" s="182"/>
      <c r="U45" s="181">
        <f>SUM(U46:U47)</f>
        <v>0</v>
      </c>
      <c r="AE45" t="s">
        <v>99</v>
      </c>
    </row>
    <row r="46" spans="1:60" outlineLevel="1" x14ac:dyDescent="0.2">
      <c r="A46" s="166">
        <v>32</v>
      </c>
      <c r="B46" s="171" t="s">
        <v>167</v>
      </c>
      <c r="C46" s="204" t="s">
        <v>168</v>
      </c>
      <c r="D46" s="173" t="s">
        <v>169</v>
      </c>
      <c r="E46" s="175">
        <v>1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0</v>
      </c>
      <c r="M46" s="179">
        <f>G46*(1+L46/100)</f>
        <v>0</v>
      </c>
      <c r="N46" s="179">
        <v>0</v>
      </c>
      <c r="O46" s="179">
        <f>ROUND(E46*N46,2)</f>
        <v>0</v>
      </c>
      <c r="P46" s="179">
        <v>0</v>
      </c>
      <c r="Q46" s="179">
        <f>ROUND(E46*P46,2)</f>
        <v>0</v>
      </c>
      <c r="R46" s="179"/>
      <c r="S46" s="179"/>
      <c r="T46" s="180">
        <v>0</v>
      </c>
      <c r="U46" s="179">
        <f>ROUND(E46*T46,2)</f>
        <v>0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106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192">
        <v>33</v>
      </c>
      <c r="B47" s="193" t="s">
        <v>170</v>
      </c>
      <c r="C47" s="206" t="s">
        <v>171</v>
      </c>
      <c r="D47" s="194" t="s">
        <v>169</v>
      </c>
      <c r="E47" s="195">
        <v>1</v>
      </c>
      <c r="F47" s="196"/>
      <c r="G47" s="197">
        <f>ROUND(E47*F47,2)</f>
        <v>0</v>
      </c>
      <c r="H47" s="196"/>
      <c r="I47" s="197">
        <f>ROUND(E47*H47,2)</f>
        <v>0</v>
      </c>
      <c r="J47" s="196"/>
      <c r="K47" s="197">
        <f>ROUND(E47*J47,2)</f>
        <v>0</v>
      </c>
      <c r="L47" s="197">
        <v>0</v>
      </c>
      <c r="M47" s="197">
        <f>G47*(1+L47/100)</f>
        <v>0</v>
      </c>
      <c r="N47" s="197">
        <v>0</v>
      </c>
      <c r="O47" s="197">
        <f>ROUND(E47*N47,2)</f>
        <v>0</v>
      </c>
      <c r="P47" s="197">
        <v>0</v>
      </c>
      <c r="Q47" s="197">
        <f>ROUND(E47*P47,2)</f>
        <v>0</v>
      </c>
      <c r="R47" s="197"/>
      <c r="S47" s="197"/>
      <c r="T47" s="198">
        <v>0</v>
      </c>
      <c r="U47" s="197">
        <f>ROUND(E47*T47,2)</f>
        <v>0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106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x14ac:dyDescent="0.2">
      <c r="A48" s="6"/>
      <c r="B48" s="7" t="s">
        <v>172</v>
      </c>
      <c r="C48" s="207" t="s">
        <v>172</v>
      </c>
      <c r="D48" s="9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v>15</v>
      </c>
      <c r="AD48">
        <v>21</v>
      </c>
    </row>
    <row r="49" spans="1:31" x14ac:dyDescent="0.2">
      <c r="A49" s="199"/>
      <c r="B49" s="200">
        <v>26</v>
      </c>
      <c r="C49" s="208" t="s">
        <v>172</v>
      </c>
      <c r="D49" s="201"/>
      <c r="E49" s="202"/>
      <c r="F49" s="202"/>
      <c r="G49" s="203">
        <f>G8+G10+G14+G26+G34+G43+G45</f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f>SUMIF(L7:L47,AC48,G7:G47)</f>
        <v>0</v>
      </c>
      <c r="AD49">
        <f>SUMIF(L7:L47,AD48,G7:G47)</f>
        <v>0</v>
      </c>
      <c r="AE49" t="s">
        <v>173</v>
      </c>
    </row>
    <row r="50" spans="1:31" x14ac:dyDescent="0.2">
      <c r="A50" s="6"/>
      <c r="B50" s="7" t="s">
        <v>172</v>
      </c>
      <c r="C50" s="207" t="s">
        <v>172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6"/>
      <c r="B51" s="7" t="s">
        <v>172</v>
      </c>
      <c r="C51" s="207" t="s">
        <v>172</v>
      </c>
      <c r="D51" s="9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74">
        <v>33</v>
      </c>
      <c r="B52" s="274"/>
      <c r="C52" s="275"/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55"/>
      <c r="B53" s="256"/>
      <c r="C53" s="257"/>
      <c r="D53" s="256"/>
      <c r="E53" s="256"/>
      <c r="F53" s="256"/>
      <c r="G53" s="258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E53" t="s">
        <v>174</v>
      </c>
    </row>
    <row r="54" spans="1:31" x14ac:dyDescent="0.2">
      <c r="A54" s="259"/>
      <c r="B54" s="260"/>
      <c r="C54" s="261"/>
      <c r="D54" s="260"/>
      <c r="E54" s="260"/>
      <c r="F54" s="260"/>
      <c r="G54" s="262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59"/>
      <c r="B55" s="260"/>
      <c r="C55" s="261"/>
      <c r="D55" s="260"/>
      <c r="E55" s="260"/>
      <c r="F55" s="260"/>
      <c r="G55" s="262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59"/>
      <c r="B56" s="260"/>
      <c r="C56" s="261"/>
      <c r="D56" s="260"/>
      <c r="E56" s="260"/>
      <c r="F56" s="260"/>
      <c r="G56" s="262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263"/>
      <c r="B57" s="264"/>
      <c r="C57" s="265"/>
      <c r="D57" s="264"/>
      <c r="E57" s="264"/>
      <c r="F57" s="264"/>
      <c r="G57" s="26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A58" s="6"/>
      <c r="B58" s="7" t="s">
        <v>172</v>
      </c>
      <c r="C58" s="207" t="s">
        <v>172</v>
      </c>
      <c r="D58" s="9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 x14ac:dyDescent="0.2">
      <c r="C59" s="209"/>
      <c r="D59" s="153"/>
      <c r="AE59" t="s">
        <v>175</v>
      </c>
    </row>
    <row r="60" spans="1:31" x14ac:dyDescent="0.2">
      <c r="D60" s="153"/>
    </row>
    <row r="61" spans="1:31" x14ac:dyDescent="0.2">
      <c r="D61" s="153"/>
    </row>
    <row r="62" spans="1:31" x14ac:dyDescent="0.2">
      <c r="D62" s="153"/>
    </row>
    <row r="63" spans="1:31" x14ac:dyDescent="0.2">
      <c r="D63" s="153"/>
    </row>
    <row r="64" spans="1:31" x14ac:dyDescent="0.2">
      <c r="D64" s="153"/>
    </row>
    <row r="65" spans="4:4" x14ac:dyDescent="0.2">
      <c r="D65" s="153"/>
    </row>
    <row r="66" spans="4:4" x14ac:dyDescent="0.2">
      <c r="D66" s="153"/>
    </row>
    <row r="67" spans="4:4" x14ac:dyDescent="0.2">
      <c r="D67" s="153"/>
    </row>
    <row r="68" spans="4:4" x14ac:dyDescent="0.2">
      <c r="D68" s="153"/>
    </row>
    <row r="69" spans="4:4" x14ac:dyDescent="0.2">
      <c r="D69" s="153"/>
    </row>
    <row r="70" spans="4:4" x14ac:dyDescent="0.2">
      <c r="D70" s="153"/>
    </row>
    <row r="71" spans="4:4" x14ac:dyDescent="0.2">
      <c r="D71" s="153"/>
    </row>
    <row r="72" spans="4:4" x14ac:dyDescent="0.2">
      <c r="D72" s="153"/>
    </row>
    <row r="73" spans="4:4" x14ac:dyDescent="0.2">
      <c r="D73" s="153"/>
    </row>
    <row r="74" spans="4:4" x14ac:dyDescent="0.2">
      <c r="D74" s="153"/>
    </row>
    <row r="75" spans="4:4" x14ac:dyDescent="0.2">
      <c r="D75" s="153"/>
    </row>
    <row r="76" spans="4:4" x14ac:dyDescent="0.2">
      <c r="D76" s="153"/>
    </row>
    <row r="77" spans="4:4" x14ac:dyDescent="0.2">
      <c r="D77" s="153"/>
    </row>
    <row r="78" spans="4:4" x14ac:dyDescent="0.2">
      <c r="D78" s="153"/>
    </row>
    <row r="79" spans="4:4" x14ac:dyDescent="0.2">
      <c r="D79" s="153"/>
    </row>
    <row r="80" spans="4:4" x14ac:dyDescent="0.2">
      <c r="D80" s="153"/>
    </row>
    <row r="81" spans="4:4" x14ac:dyDescent="0.2">
      <c r="D81" s="153"/>
    </row>
    <row r="82" spans="4:4" x14ac:dyDescent="0.2">
      <c r="D82" s="153"/>
    </row>
    <row r="83" spans="4:4" x14ac:dyDescent="0.2">
      <c r="D83" s="153"/>
    </row>
    <row r="84" spans="4:4" x14ac:dyDescent="0.2">
      <c r="D84" s="153"/>
    </row>
    <row r="85" spans="4:4" x14ac:dyDescent="0.2">
      <c r="D85" s="153"/>
    </row>
    <row r="86" spans="4:4" x14ac:dyDescent="0.2">
      <c r="D86" s="153"/>
    </row>
    <row r="87" spans="4:4" x14ac:dyDescent="0.2">
      <c r="D87" s="153"/>
    </row>
    <row r="88" spans="4:4" x14ac:dyDescent="0.2">
      <c r="D88" s="153"/>
    </row>
    <row r="89" spans="4:4" x14ac:dyDescent="0.2">
      <c r="D89" s="153"/>
    </row>
    <row r="90" spans="4:4" x14ac:dyDescent="0.2">
      <c r="D90" s="153"/>
    </row>
    <row r="91" spans="4:4" x14ac:dyDescent="0.2">
      <c r="D91" s="153"/>
    </row>
    <row r="92" spans="4:4" x14ac:dyDescent="0.2">
      <c r="D92" s="153"/>
    </row>
    <row r="93" spans="4:4" x14ac:dyDescent="0.2">
      <c r="D93" s="153"/>
    </row>
    <row r="94" spans="4:4" x14ac:dyDescent="0.2">
      <c r="D94" s="153"/>
    </row>
    <row r="95" spans="4:4" x14ac:dyDescent="0.2">
      <c r="D95" s="153"/>
    </row>
    <row r="96" spans="4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6">
    <mergeCell ref="A53:G57"/>
    <mergeCell ref="A1:G1"/>
    <mergeCell ref="C2:G2"/>
    <mergeCell ref="C3:G3"/>
    <mergeCell ref="C4:G4"/>
    <mergeCell ref="A52:C5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JENA-19</cp:lastModifiedBy>
  <cp:lastPrinted>2021-03-18T12:46:04Z</cp:lastPrinted>
  <dcterms:created xsi:type="dcterms:W3CDTF">2009-04-08T07:15:50Z</dcterms:created>
  <dcterms:modified xsi:type="dcterms:W3CDTF">2021-03-18T12:46:13Z</dcterms:modified>
</cp:coreProperties>
</file>