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1655" windowHeight="6030" tabRatio="918" activeTab="0"/>
  </bookViews>
  <sheets>
    <sheet name="ÚT Gymnázium Turnov" sheetId="1" r:id="rId1"/>
    <sheet name="M + R" sheetId="2" r:id="rId2"/>
  </sheets>
  <definedNames>
    <definedName name="_xlnm.Print_Titles" localSheetId="1">'M + R'!$113:$113</definedName>
    <definedName name="_xlnm.Print_Titles" localSheetId="0">'ÚT Gymnázium Turnov'!$77:$78</definedName>
    <definedName name="_xlnm.Print_Area" localSheetId="1">'M + R'!$C$4:$Q$63,'M + R'!$C$69:$Q$98,'M + R'!$C$104:$Q$201</definedName>
  </definedNames>
  <calcPr fullCalcOnLoad="1"/>
</workbook>
</file>

<file path=xl/sharedStrings.xml><?xml version="1.0" encoding="utf-8"?>
<sst xmlns="http://schemas.openxmlformats.org/spreadsheetml/2006/main" count="905" uniqueCount="447">
  <si>
    <t xml:space="preserve">Objekt: </t>
  </si>
  <si>
    <t>/12/</t>
  </si>
  <si>
    <t>Odkaz na výkres</t>
  </si>
  <si>
    <t>Práce PSV (montáž a dodávka)</t>
  </si>
  <si>
    <t>Základní rozpočtové náklady</t>
  </si>
  <si>
    <t>Základní rozpočtové náklady celkem</t>
  </si>
  <si>
    <t>Územní vlivy</t>
  </si>
  <si>
    <t xml:space="preserve">Zařízení staveniště </t>
  </si>
  <si>
    <t>Krycí list rozpočtu</t>
  </si>
  <si>
    <t xml:space="preserve">D. </t>
  </si>
  <si>
    <t>DPH 15,0 %</t>
  </si>
  <si>
    <t>DPH 21,0 %</t>
  </si>
  <si>
    <t>Základna</t>
  </si>
  <si>
    <t>Rekapitulace - práce PSV (montáž a dodávka)</t>
  </si>
  <si>
    <t>Rekapitulace - práce PSV (montáž a dodávka) celkem</t>
  </si>
  <si>
    <t>JKSO:</t>
  </si>
  <si>
    <t>P.Č.</t>
  </si>
  <si>
    <t>Kód položky</t>
  </si>
  <si>
    <t>Popis</t>
  </si>
  <si>
    <t>MJ</t>
  </si>
  <si>
    <t>Množství celkem</t>
  </si>
  <si>
    <t>A.</t>
  </si>
  <si>
    <t>B.</t>
  </si>
  <si>
    <t>Cena celkem      (Kč)</t>
  </si>
  <si>
    <t>Cena jednotková (Kč)</t>
  </si>
  <si>
    <t>Cena celkem     (Kč)</t>
  </si>
  <si>
    <t>Hmotnost    (t)</t>
  </si>
  <si>
    <t>Hmotnost celkem (t)</t>
  </si>
  <si>
    <t>Hmotnost sutě (t)</t>
  </si>
  <si>
    <t>Hmotnost sutě celkem (t)</t>
  </si>
  <si>
    <t xml:space="preserve"> </t>
  </si>
  <si>
    <t>/1/</t>
  </si>
  <si>
    <t>/2/</t>
  </si>
  <si>
    <t>/3/</t>
  </si>
  <si>
    <t>/4/</t>
  </si>
  <si>
    <t>Kč</t>
  </si>
  <si>
    <t>%</t>
  </si>
  <si>
    <t>/5/</t>
  </si>
  <si>
    <t>/6/</t>
  </si>
  <si>
    <t>/7/</t>
  </si>
  <si>
    <t>/8/</t>
  </si>
  <si>
    <t>/9/</t>
  </si>
  <si>
    <t>/10/</t>
  </si>
  <si>
    <t>/11/</t>
  </si>
  <si>
    <t>soub</t>
  </si>
  <si>
    <t>Zakázka číslo:</t>
  </si>
  <si>
    <t>Rozpočet zpracoval:</t>
  </si>
  <si>
    <t>Soupis prací je sestaven s využitím položek Cenové soustavy ÚRS.</t>
  </si>
  <si>
    <t>"R" položky nejsou specifikovány v ceníku ÚRS,ale jsou zpracovány individuálně</t>
  </si>
  <si>
    <t>v odpovídající cenové soustavě ÚRS,podle popisu uvedeném v dálkové přístupu</t>
  </si>
  <si>
    <t>k cenové soustavě na : www.cs-urs.cz</t>
  </si>
  <si>
    <t xml:space="preserve">Investor: </t>
  </si>
  <si>
    <t>Projektant:</t>
  </si>
  <si>
    <t>Zhotovitel</t>
  </si>
  <si>
    <t>Datum:</t>
  </si>
  <si>
    <t>Název:</t>
  </si>
  <si>
    <t>Podpis:</t>
  </si>
  <si>
    <t>E1.</t>
  </si>
  <si>
    <t>E2.</t>
  </si>
  <si>
    <t>Ústřední vytápění</t>
  </si>
  <si>
    <t>PC 731-001</t>
  </si>
  <si>
    <t>PC 731-002</t>
  </si>
  <si>
    <t>PC 731-003</t>
  </si>
  <si>
    <t>PC 731-004</t>
  </si>
  <si>
    <t>PC 731-005</t>
  </si>
  <si>
    <t>PC 731-006</t>
  </si>
  <si>
    <t>PC 731-007</t>
  </si>
  <si>
    <t>PC 731-008</t>
  </si>
  <si>
    <t>PC 731-009</t>
  </si>
  <si>
    <t>PC 731-010</t>
  </si>
  <si>
    <t>PC 731-011</t>
  </si>
  <si>
    <t>PC 731-012</t>
  </si>
  <si>
    <t>PC 731-013</t>
  </si>
  <si>
    <t>PC 731-014</t>
  </si>
  <si>
    <t>PC 731-015</t>
  </si>
  <si>
    <t>PC 731-016</t>
  </si>
  <si>
    <t>PC 731-017</t>
  </si>
  <si>
    <t xml:space="preserve">ROZPOČET  </t>
  </si>
  <si>
    <t>Část: Zdroje - ústřední vytápění</t>
  </si>
  <si>
    <t>kus</t>
  </si>
  <si>
    <t>PC 731-018</t>
  </si>
  <si>
    <t>PC 731-019</t>
  </si>
  <si>
    <t>PC 731-020</t>
  </si>
  <si>
    <t>PC 731-021</t>
  </si>
  <si>
    <t>PC 731-022</t>
  </si>
  <si>
    <t>PC 731-023</t>
  </si>
  <si>
    <t>PC 731-024</t>
  </si>
  <si>
    <t>PC 731-025</t>
  </si>
  <si>
    <t>PC 731-026</t>
  </si>
  <si>
    <t>PC 731-027</t>
  </si>
  <si>
    <t>PC 731-028</t>
  </si>
  <si>
    <t>PC 731-029</t>
  </si>
  <si>
    <t>PC 731-030</t>
  </si>
  <si>
    <t>PC 731-031</t>
  </si>
  <si>
    <t>PC 731-032</t>
  </si>
  <si>
    <t>PC 731-033</t>
  </si>
  <si>
    <t>PC 731-034</t>
  </si>
  <si>
    <t>PC 731-035</t>
  </si>
  <si>
    <t>PC 731-036</t>
  </si>
  <si>
    <t>PC 731-037</t>
  </si>
  <si>
    <t>PC 731-038</t>
  </si>
  <si>
    <t>PC 731-039</t>
  </si>
  <si>
    <t>PC 731-040</t>
  </si>
  <si>
    <t>PC 731-041</t>
  </si>
  <si>
    <t>m</t>
  </si>
  <si>
    <t>PC 731-042</t>
  </si>
  <si>
    <t>PC 731-043</t>
  </si>
  <si>
    <t>PC 731-044</t>
  </si>
  <si>
    <t>PC 731-045</t>
  </si>
  <si>
    <t>PC 731-046</t>
  </si>
  <si>
    <t>PC 731-047</t>
  </si>
  <si>
    <t>PC 731-048</t>
  </si>
  <si>
    <t>PC 731-049</t>
  </si>
  <si>
    <t>PC 731-050</t>
  </si>
  <si>
    <t>PC 731-051</t>
  </si>
  <si>
    <t>PC 731-052</t>
  </si>
  <si>
    <t>PC 731-053</t>
  </si>
  <si>
    <t>PC 731-054</t>
  </si>
  <si>
    <t>PC 731-055</t>
  </si>
  <si>
    <t>PC 731-056</t>
  </si>
  <si>
    <t>PC 731-057</t>
  </si>
  <si>
    <t>PC 731-058</t>
  </si>
  <si>
    <t>PC 731-059</t>
  </si>
  <si>
    <t>PC 731-060</t>
  </si>
  <si>
    <t>PC 731-061</t>
  </si>
  <si>
    <t>PC 731-062</t>
  </si>
  <si>
    <t>PC 731-063</t>
  </si>
  <si>
    <t>PC 731-064</t>
  </si>
  <si>
    <t>hod</t>
  </si>
  <si>
    <t>Souhrnné náklady stavby:</t>
  </si>
  <si>
    <t xml:space="preserve">C. </t>
  </si>
  <si>
    <t>Celkové náklady stavby bez DPH (A.+B.)</t>
  </si>
  <si>
    <t>Celkové náklady stavby včetně DPH (C.+E1.+E2.)</t>
  </si>
  <si>
    <t>Náklady na umístění stavby + ostatní náklady</t>
  </si>
  <si>
    <t>Náklady na umístění stavby + ostatní náklady celkem</t>
  </si>
  <si>
    <t>Ostatní náklady</t>
  </si>
  <si>
    <t>Ostatní náklady stavby</t>
  </si>
  <si>
    <t>PC 950-001</t>
  </si>
  <si>
    <t>Činnost s projektovou dokumentací</t>
  </si>
  <si>
    <t>PC 950-002</t>
  </si>
  <si>
    <t>PC 950-003</t>
  </si>
  <si>
    <t>Předání a převzetí díla</t>
  </si>
  <si>
    <t>PC 950-004</t>
  </si>
  <si>
    <t>Fotodokumentace</t>
  </si>
  <si>
    <t>PC 950-005</t>
  </si>
  <si>
    <t>Bilbord a označení staveniště</t>
  </si>
  <si>
    <t>PC 950-006</t>
  </si>
  <si>
    <t>ing. Antonín Horych</t>
  </si>
  <si>
    <t>TH Projekt s.r.o., Alšovice 233, 468 21 Pěnčín</t>
  </si>
  <si>
    <t>Stavební pomocné práce, sekání rýh, prostupů, zazdívky, opravy omítek, malby,likvidace suti,lešení, úklid</t>
  </si>
  <si>
    <t xml:space="preserve">Denní úklid a údržba staveniště včetně okolí v průběhu provádění stavby </t>
  </si>
  <si>
    <t xml:space="preserve">Kondenzační kotel stacionární výkon (50/30 st.C) 37,4-229,6 kW, ( 80/60 st.C) 33,5-210,1 kW, normový stupeň využití při 50/30 st.C - 106,9 %, kompaktibilní se stávajícím instalovaným  kotlem </t>
  </si>
  <si>
    <t>ks</t>
  </si>
  <si>
    <t>Stávající rozdělovač opatřit novou izolace 50mm+ AL fólie, 2x nový nátěr základní</t>
  </si>
  <si>
    <t>Stávající sběrač opatřit novou izolace 50mm + AL fólie, 2x nový nátěr základní</t>
  </si>
  <si>
    <t>Nátěr stávajících konzol pro rozdělovač a sběrač - odstín šedý</t>
  </si>
  <si>
    <t>kpl</t>
  </si>
  <si>
    <t>Oddělovací člen pro doplňování vody  ze systému pitné vody, výbava vodoměr, uzavírací ventily, systémový oddělovač s automatickým dopouštěním</t>
  </si>
  <si>
    <t>Filtr DN25, vložka nerez 90 mikrometrů, napojení na kanalizaci,PN6, max. teplota 40 st.C, mechanismus pro ruční odkalení</t>
  </si>
  <si>
    <t xml:space="preserve">Demineralizační jednotka pro kotelny do 500 kW   </t>
  </si>
  <si>
    <t xml:space="preserve">Testovací sada  pro topné vody </t>
  </si>
  <si>
    <t>Neutralizační box pro kotle do výkonu 400 kW + náplň, bez čerpadla</t>
  </si>
  <si>
    <t>HVDT - ocel  typ 4 ( průtok 20m3/h) + izolace 35mm+Al fólie, stojny</t>
  </si>
  <si>
    <t>Expanzomat - objem  50 l,  max. 6 bar, max. 120 st C.,</t>
  </si>
  <si>
    <t xml:space="preserve">Dávkovací zařízení pro chemikálie - ocel DN40, 2x nátěr odstín šedý, připojovací potrubí DN20 </t>
  </si>
  <si>
    <t>Manometr 0 – 0,6 MPa, pr. pouzdra 100 mm</t>
  </si>
  <si>
    <t>Manometr 0 – 1,0 MPa, pr. pouzdra 100 mm</t>
  </si>
  <si>
    <t>Pojišťovací ventil 4,0 bar, DN25</t>
  </si>
  <si>
    <t>Pojišťovací ventil 6,0 bar, DN20</t>
  </si>
  <si>
    <t>Filtr  teplovodní šikmý závitový DN40 , materiál mosaz, PN20</t>
  </si>
  <si>
    <t>Čerpadlo  kotlové - parametry - 9,3 m3/h ,4m, 230 V, funkce autodapt</t>
  </si>
  <si>
    <t>Čerpadlo  kotlové - parametry - 8,0 m3/h ,3m, 230 V, funkce autodapt</t>
  </si>
  <si>
    <t>Čerpadlo  kotlové - parametry - 5,0 m3/h ,3m, 230 V, funkce autodapt</t>
  </si>
  <si>
    <t>3cestný směšovací ventil DN32, Kvs=16, materiál mosaz</t>
  </si>
  <si>
    <t>3cestný směšovací ventil DN40, Kvs=25, materiál mosaz</t>
  </si>
  <si>
    <t xml:space="preserve">Kulový uzávěr s páčkou mosaz, DN15, plnoprůtočný, materiál niklovaná  mosaz,min. PN16, max. 120 st.C </t>
  </si>
  <si>
    <t xml:space="preserve">Kulový uzávěr s páčkou mosaz, DN 20, plnoprůtočný, materiál niklovaná  mosaz,min. PN16, max. 120 st.C </t>
  </si>
  <si>
    <t>Kulový uzávěr s páčkou mosaz, DN 25 , plnoprůtočný, materiál niklovaná  mosaz,min. PN16, max. 120 st.C</t>
  </si>
  <si>
    <t>Kulový uzávěr s páčkou mosaz, DN 40, plnoprůtočný, materiál niklovaná  mosaz,min. PN16, max. 120 st.C</t>
  </si>
  <si>
    <t>Uzavírací klapka  mezupřírubová  DN 65, tělo - tvárná litina, klapka nerez ocel, PN16</t>
  </si>
  <si>
    <t>Uzavírací klapka  mezupřírubová  DN 100, tělo - tvárná litina, klapka nerez ocel, PN16</t>
  </si>
  <si>
    <t>Zpětný klapka lehká závitová, mosaz DN40,materiál mosaz, PN16</t>
  </si>
  <si>
    <t>Zpětná klapka přírubová  DN 65 , tělo - litina, PN16</t>
  </si>
  <si>
    <t>Kulový uzávěr napouštěcí a vypouštěcí – DN15,materiál niklovaná  mosaz, min. PN10, max. 90 st. C</t>
  </si>
  <si>
    <t>Kulový uzávěr napouštěcí a vypouštěcí – DN20,materiál niklovaná  mosaz, min. PN10, max. 90 st. C</t>
  </si>
  <si>
    <t>Automatický odvzdušňovací ventil ½“</t>
  </si>
  <si>
    <t>Příruby, tvarovky, redukce, šroubení, pomocné materiály do DN100</t>
  </si>
  <si>
    <t>Přeinstalace potrubí HT50</t>
  </si>
  <si>
    <t xml:space="preserve">Potrubí z trubek ocelových hladkých ČSN 425715  DN20 +nátěr + izolace 20mm s AL fólií, uchycení        </t>
  </si>
  <si>
    <t xml:space="preserve">Potrubí z trubek ocelových hladkých ČSN 425715  DN40 +nátěr + izolace 20mm s AL fólií, uchycení        </t>
  </si>
  <si>
    <t xml:space="preserve">Potrubí z trubek ocelových hladkých ČSN 425715  DN65 +nátěr + izolace 35mm s AL fólií, uchycení        </t>
  </si>
  <si>
    <t xml:space="preserve">Potrubí z trubek ocelových hladkých ČSN 425715  DN100 +nátěr + izolace 35mm s AL fólií, uchycení      </t>
  </si>
  <si>
    <t xml:space="preserve">Potrubí PPR 20x3,4 + izolace Tubex 9mm,uchycení    </t>
  </si>
  <si>
    <t>Tvarovky PPR</t>
  </si>
  <si>
    <t>Kulový uzávěr nikl.mosaz - atest plyn DN15, ovl.páčkou</t>
  </si>
  <si>
    <t>Kulový uzávěr nikl.mosaz - atest plyn DN20, ovl.páčkou</t>
  </si>
  <si>
    <t>Kulový uzávěr nikl.mosaz - atest plyn DN32, ovl.páčkou</t>
  </si>
  <si>
    <t>Manometr pro topné plyny 0 - 4 kPa, průměr pouzdra 160 mm +manometrický trojcestný kohout DN15</t>
  </si>
  <si>
    <t>Potrubí  plynoinstalace z trubek  DN20,  3xnátěr, uchycení</t>
  </si>
  <si>
    <t>Potrubí plynoinstalace z trubek  DN32,3x nátěr, uchycení</t>
  </si>
  <si>
    <t>Odvod spalin - plast  pro kond.kotle -  revizní kus 160</t>
  </si>
  <si>
    <t>Odvod spalin - plast  pro kond.kotle -  potrubí Ø160</t>
  </si>
  <si>
    <t xml:space="preserve">Ukončovací hlavice Ø160 odvodu spalin - plast  pro kond.kotle </t>
  </si>
  <si>
    <t>Nasávací vzduchotechnický kus 600/600-90st. Pozink zpevněný + mřížka 600x600mm.</t>
  </si>
  <si>
    <t>Montáž, doprava, přesun hmot</t>
  </si>
  <si>
    <t>Demontáž stávajícího kotle Hydrotherm</t>
  </si>
  <si>
    <t>Ekologická likvidace</t>
  </si>
  <si>
    <t>t</t>
  </si>
  <si>
    <t>Revize</t>
  </si>
  <si>
    <t>Stavební úpravy v kotelně - začistění zdiva po montáži nového zařízení v kotelně</t>
  </si>
  <si>
    <t>Uvedení do provozu,zkoušky, seřízení systému</t>
  </si>
  <si>
    <t>Dokumentace  skutečného stavu</t>
  </si>
  <si>
    <r>
      <t>Teploměr  bimetalový 0- 120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C,pr. pouzdra 63 mm</t>
    </r>
  </si>
  <si>
    <r>
      <t>Filtr  teplovodní šikmý přírubový DN65 , materiál mosaz, PN16</t>
    </r>
    <r>
      <rPr>
        <i/>
        <sz val="8"/>
        <rFont val="Arial"/>
        <family val="2"/>
      </rPr>
      <t xml:space="preserve"> </t>
    </r>
  </si>
  <si>
    <r>
      <t>Odvod spalin - plast  pro kond.kotle -  koleno pr. 160 - 87</t>
    </r>
    <r>
      <rPr>
        <vertAlign val="superscript"/>
        <sz val="8"/>
        <rFont val="Arial"/>
        <family val="2"/>
      </rPr>
      <t xml:space="preserve">0    </t>
    </r>
  </si>
  <si>
    <r>
      <t>Odvod spalin - plast  pro kond.kotle -  koleno pr. 160 - 45</t>
    </r>
    <r>
      <rPr>
        <vertAlign val="superscript"/>
        <sz val="8"/>
        <rFont val="Arial"/>
        <family val="2"/>
      </rPr>
      <t xml:space="preserve">0    </t>
    </r>
  </si>
  <si>
    <r>
      <t>Odvod spalin - plast  pro kond.kotle-   patní koleno pr. 160 - 87</t>
    </r>
    <r>
      <rPr>
        <vertAlign val="superscript"/>
        <sz val="8"/>
        <rFont val="Arial"/>
        <family val="2"/>
      </rPr>
      <t xml:space="preserve">0     - </t>
    </r>
  </si>
  <si>
    <t>Stavba: Modernizace zdroje tepla Gymnázia Turnov, Jana Palacha 804, příspěvková organizace</t>
  </si>
  <si>
    <t>Město Turnov, Antonína Dvořáka 335, Turnov 511 01</t>
  </si>
  <si>
    <t xml:space="preserve"> 05 / 2019</t>
  </si>
  <si>
    <t>Datum: 02/2019</t>
  </si>
  <si>
    <t>List obsahuje:</t>
  </si>
  <si>
    <t>1) Krycí list rozpočtu</t>
  </si>
  <si>
    <t>2) Rekapitulace rozpočtu</t>
  </si>
  <si>
    <t>3) Rozpočet</t>
  </si>
  <si>
    <t>Zpět na list:</t>
  </si>
  <si>
    <t>Rekapitulace stavby</t>
  </si>
  <si>
    <t>optimalizováno pro tisk sestav ve formátu A4 - na výšku</t>
  </si>
  <si>
    <t>{43c3154f-c93c-4b94-81e9-67918da0bf6c}</t>
  </si>
  <si>
    <t>2</t>
  </si>
  <si>
    <t>KRYCÍ LIST ROZPOČTU</t>
  </si>
  <si>
    <t>v ---  níže se nacházejí doplnkové a pomocné údaje k sestavám  --- v</t>
  </si>
  <si>
    <t>False</t>
  </si>
  <si>
    <t>Stavba:</t>
  </si>
  <si>
    <t>Modernizace zdrojů tepla Gymnázia Turnov, Jana Palacha 804, příspěvková orgnizace                    Měření a regulace</t>
  </si>
  <si>
    <t>P-319063</t>
  </si>
  <si>
    <t>CC-CZ:</t>
  </si>
  <si>
    <t/>
  </si>
  <si>
    <t>Místo:</t>
  </si>
  <si>
    <t>Objednatel:</t>
  </si>
  <si>
    <t>IČ:</t>
  </si>
  <si>
    <t>DIČ:</t>
  </si>
  <si>
    <t>Zhotovitel:</t>
  </si>
  <si>
    <t>Zpracovatel:</t>
  </si>
  <si>
    <t>Poznámka:</t>
  </si>
  <si>
    <t>Náklady z rozpočtu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</si>
  <si>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</si>
  <si>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</si>
  <si>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</si>
  <si>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</si>
  <si>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</si>
  <si>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</si>
  <si>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</si>
  <si>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</si>
  <si>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</si>
  <si>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</si>
  <si>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</si>
  <si>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</si>
  <si>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</si>
  <si>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</si>
  <si>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</si>
  <si>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</si>
  <si>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</si>
  <si>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</si>
  <si>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</si>
  <si>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</si>
  <si>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</si>
  <si>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</si>
  <si>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</si>
  <si>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</si>
  <si>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</si>
  <si>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</si>
  <si>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</si>
  <si>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</si>
  <si>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</si>
  <si>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</si>
  <si>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 xml:space="preserve">    VRN1 - Průzkumné, geodetické a projektové práce</t>
  </si>
  <si>
    <t xml:space="preserve">    VRN7 - Provozní vlivy</t>
  </si>
  <si>
    <t xml:space="preserve">    VRN9 - Ostatní náklady</t>
  </si>
  <si>
    <t>2) Ostatní náklady</t>
  </si>
  <si>
    <t>Celkové náklady za stavbu 1) + 2)</t>
  </si>
  <si>
    <t>ROZPOČET</t>
  </si>
  <si>
    <t>PČ</t>
  </si>
  <si>
    <t>Typ</t>
  </si>
  <si>
    <t>Kód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</si>
  <si>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</si>
  <si>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</si>
  <si>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</si>
  <si>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</si>
  <si>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</si>
  <si>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</si>
  <si>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</si>
  <si>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</si>
  <si>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</si>
  <si>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</si>
  <si>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0</t>
  </si>
  <si>
    <t>ROZPOCET</t>
  </si>
  <si>
    <t xml:space="preserve">    9 - Ostatní konstrukce a práce, bourání</t>
  </si>
  <si>
    <t>1</t>
  </si>
  <si>
    <t>K</t>
  </si>
  <si>
    <t>971033141</t>
  </si>
  <si>
    <t>Vybourání otvorů ve zdivu cihelném D do 60 mm na MVC nebo MV tl do 300 mm</t>
  </si>
  <si>
    <t>971033148</t>
  </si>
  <si>
    <t>Vybourání otvorů ve zdivu cihelném D do 150 mm na MVC nebo MV tl do 300 mm</t>
  </si>
  <si>
    <t>973031324</t>
  </si>
  <si>
    <t>Vysekání kapes ve zdivu cihelném na MV nebo MVC pl do 0,10 m2 hl do 150 mm</t>
  </si>
  <si>
    <t>974082212</t>
  </si>
  <si>
    <t>Vysekání rýh pro vodiče v omítce MC stěn š do 30 mm</t>
  </si>
  <si>
    <t>974082214</t>
  </si>
  <si>
    <t>Vysekání rýh pro vodiče v omítce MC stěn š do 70 mm</t>
  </si>
  <si>
    <t>740991202</t>
  </si>
  <si>
    <t>Celková prohlídka elektrického rozvodu a zařízení do 1 milionu Kč - MaR</t>
  </si>
  <si>
    <t>16</t>
  </si>
  <si>
    <t>742231100</t>
  </si>
  <si>
    <t>Montáž rozvodné skříně do 50 kg</t>
  </si>
  <si>
    <t>M</t>
  </si>
  <si>
    <t>357118715R</t>
  </si>
  <si>
    <t>Rozvaděč MaR - viz výkr.č. E-02</t>
  </si>
  <si>
    <t>32</t>
  </si>
  <si>
    <t>742231109R</t>
  </si>
  <si>
    <t>Úpravy v napojovacím bodě</t>
  </si>
  <si>
    <t>357118719R</t>
  </si>
  <si>
    <t>Jistič 3/20A"B", vodič, podružný materiál</t>
  </si>
  <si>
    <t>74281111R</t>
  </si>
  <si>
    <t>Koordinace s provozovatelem / investorem</t>
  </si>
  <si>
    <t>743112115</t>
  </si>
  <si>
    <t>Montáž trubka plastová ohebná D 23 mm uložená pevně</t>
  </si>
  <si>
    <t>345710510</t>
  </si>
  <si>
    <t>trubka elektroinstalační ohebná D23 mm</t>
  </si>
  <si>
    <t>743112117</t>
  </si>
  <si>
    <t>Montáž trubka plastová ohebná D 36 mm uložená pevně</t>
  </si>
  <si>
    <t>345710940</t>
  </si>
  <si>
    <t>trubka elektroinstalační ohebná D36 mm</t>
  </si>
  <si>
    <t>743411111</t>
  </si>
  <si>
    <t>Montáž krabice na povrch plastová IP54 vč. vývodek</t>
  </si>
  <si>
    <t>345715110</t>
  </si>
  <si>
    <t>krabice přístrojová instalační na povrch IP54 vč. vývodek</t>
  </si>
  <si>
    <t>345715210</t>
  </si>
  <si>
    <t>krabice univerzální z PH KU 68/2-1903</t>
  </si>
  <si>
    <t>743411955</t>
  </si>
  <si>
    <t>Kabelový drátěný žlab 200x50mm vč. podpěr, výložníků a spojovacího materiálu</t>
  </si>
  <si>
    <t>345719105</t>
  </si>
  <si>
    <t>743411904</t>
  </si>
  <si>
    <t>Lišta LV 20x20mm</t>
  </si>
  <si>
    <t>345780841</t>
  </si>
  <si>
    <t>743681100D</t>
  </si>
  <si>
    <t xml:space="preserve">Demontáž stávajících rozvodů NN </t>
  </si>
  <si>
    <t>744211111</t>
  </si>
  <si>
    <t>Montáž vodič Cu izolovaný sk.1 do 1 kV žíla 0,35 až 6 mm2 do stěny</t>
  </si>
  <si>
    <t>341408256</t>
  </si>
  <si>
    <t>vodič silový s Cu jádrem CY H07 V-U 2 mm2</t>
  </si>
  <si>
    <t>341408258</t>
  </si>
  <si>
    <t>vodič silový s Cu jádrem CY H07 V-U 4 mm2</t>
  </si>
  <si>
    <t>744411260</t>
  </si>
  <si>
    <t>Montáž kabel Cu sk.2 do 1 kV do 1,10 kg pod omítku stěn</t>
  </si>
  <si>
    <t>103541000R</t>
  </si>
  <si>
    <t>kabel silový s Cu jádrem CYKY-J 5x2,5mm2</t>
  </si>
  <si>
    <t>744411230</t>
  </si>
  <si>
    <t>Montáž kabel Cu sk.2 do 1 kV do 0,40 kg pod omítku stěn</t>
  </si>
  <si>
    <t>341110380</t>
  </si>
  <si>
    <t>kabel silový s Cu jádrem CYKY 5x1,5 mm2</t>
  </si>
  <si>
    <t>341110360</t>
  </si>
  <si>
    <t>kabel silový s Cu jádrem CYKY 3x2,5 mm2</t>
  </si>
  <si>
    <t>744411220</t>
  </si>
  <si>
    <t>Montáž kabel Cu sk.2 do 1 kV do 0,20 kg pod omítku stěn</t>
  </si>
  <si>
    <t>341110395R</t>
  </si>
  <si>
    <t>kabel silový s Cu jádrem JYKY-O 2x1,5 mm2</t>
  </si>
  <si>
    <t>341110300</t>
  </si>
  <si>
    <t>kabel silový s Cu jádrem CYK/SY-J 3x1,5 mm2</t>
  </si>
  <si>
    <t>746211110</t>
  </si>
  <si>
    <t>Ukončení vodič izolovaný do 2,5mm2 v rozváděči nebo na přístroji</t>
  </si>
  <si>
    <t>21060624</t>
  </si>
  <si>
    <t>SVORKA WAGO 221-415 5x2,5</t>
  </si>
  <si>
    <t>68500240</t>
  </si>
  <si>
    <t>OZNAC.STITEK C.1</t>
  </si>
  <si>
    <t>345723090</t>
  </si>
  <si>
    <t>páska stahovací kabelová VPP 4/280</t>
  </si>
  <si>
    <t>100 kus</t>
  </si>
  <si>
    <t>747111190</t>
  </si>
  <si>
    <t>Montáž čidla teploty - příložné</t>
  </si>
  <si>
    <t>345357691R</t>
  </si>
  <si>
    <t>Čidlo teploty - příložné</t>
  </si>
  <si>
    <t>747111126</t>
  </si>
  <si>
    <t>Čidlo teploty - venkovní</t>
  </si>
  <si>
    <t>345355554</t>
  </si>
  <si>
    <t>747111114</t>
  </si>
  <si>
    <t xml:space="preserve">Servoventil </t>
  </si>
  <si>
    <t>345357119R</t>
  </si>
  <si>
    <t>Servoventil 230V dle PD ÚT</t>
  </si>
  <si>
    <t>747111119</t>
  </si>
  <si>
    <t xml:space="preserve">Regulátor prostorový teploty </t>
  </si>
  <si>
    <t>345357201R</t>
  </si>
  <si>
    <t>Regulátor teploty prostorový - 40°C / IP54</t>
  </si>
  <si>
    <t>747111178</t>
  </si>
  <si>
    <t>Regulátor tlaku</t>
  </si>
  <si>
    <t>345357206R</t>
  </si>
  <si>
    <t>Regulátor tlaku dle PD ÚT / IP54 vč. příslušenství</t>
  </si>
  <si>
    <t>747111180</t>
  </si>
  <si>
    <t>Čidlo plynu</t>
  </si>
  <si>
    <t>345350444R</t>
  </si>
  <si>
    <t>Dvouhladinové čidlo plynu</t>
  </si>
  <si>
    <t>747111189</t>
  </si>
  <si>
    <t>Čidlo zaplavení vč. sond</t>
  </si>
  <si>
    <t>345350412R</t>
  </si>
  <si>
    <t>7471111000</t>
  </si>
  <si>
    <t>Tlačítko STOP</t>
  </si>
  <si>
    <t>345350806R</t>
  </si>
  <si>
    <t>Tlačítko STOP v krabici IP54</t>
  </si>
  <si>
    <t>7471111090</t>
  </si>
  <si>
    <t>Akustické a světelné návěští</t>
  </si>
  <si>
    <t>345350406R</t>
  </si>
  <si>
    <t>Akustické a světelné návěští 230V/IP54</t>
  </si>
  <si>
    <t>7471100418</t>
  </si>
  <si>
    <t>Komunikátor GSM ( zdroj, záložní zdroj, baterie, SIM, … )</t>
  </si>
  <si>
    <t>345084840R</t>
  </si>
  <si>
    <t>7471621R</t>
  </si>
  <si>
    <t>Podružný montážní materiál</t>
  </si>
  <si>
    <t>749300748</t>
  </si>
  <si>
    <t>Svorka AB vč. pásky Cu</t>
  </si>
  <si>
    <t>340550123</t>
  </si>
  <si>
    <t>74991111R</t>
  </si>
  <si>
    <t>Podružný, spojovací, připojovací, kotevní a upevňovací materiál, svorky a - veškeré příslušenství</t>
  </si>
  <si>
    <t>340550847R</t>
  </si>
  <si>
    <t>5</t>
  </si>
  <si>
    <t>013254000</t>
  </si>
  <si>
    <t>Dokumentace skutečného provedení stavby</t>
  </si>
  <si>
    <t>soubor</t>
  </si>
  <si>
    <t>1024</t>
  </si>
  <si>
    <t>071103000</t>
  </si>
  <si>
    <t>práce ve výšce nad 3m</t>
  </si>
  <si>
    <t>092103001</t>
  </si>
  <si>
    <t>Náklady na zkušební provoz</t>
  </si>
  <si>
    <t>092100008</t>
  </si>
  <si>
    <t xml:space="preserve">Stavební přípomoce </t>
  </si>
  <si>
    <t>340520545R</t>
  </si>
  <si>
    <t>Materiál pro stavební přípomoce / zához rýh pro vodiče a kabely</t>
  </si>
  <si>
    <t>m2</t>
  </si>
  <si>
    <t>092100012</t>
  </si>
  <si>
    <t>Oživení, parametrizace a nastavení systému</t>
  </si>
  <si>
    <t>092100019</t>
  </si>
  <si>
    <t>Proškolení, návody k obsluze</t>
  </si>
  <si>
    <t>092203041</t>
  </si>
  <si>
    <t>Ekologická likvidace odpadů</t>
  </si>
  <si>
    <t>Ostatní práce</t>
  </si>
  <si>
    <t>Provoz investora</t>
  </si>
  <si>
    <t>Pasportizace stávajícího objektu, inventarizační prohlídky</t>
  </si>
  <si>
    <t xml:space="preserve">Měření a regulace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</si>
</sst>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"/>
    <numFmt numFmtId="167" formatCode="####;\-####"/>
    <numFmt numFmtId="168" formatCode="#,##0.00;\-#,##0.00"/>
    <numFmt numFmtId="169" formatCode="#,##0.000;\-#,##0.000"/>
    <numFmt numFmtId="170" formatCode="#,##0.00000;\-#,##0.00000"/>
    <numFmt numFmtId="171" formatCode="#,##0;\-#,##0"/>
    <numFmt numFmtId="172" formatCode="#,##0.0;\-#,##0.0"/>
    <numFmt numFmtId="173" formatCode="#,##0.00000"/>
    <numFmt numFmtId="174" formatCode="_-* #,##0_-;\-* #,##0_-;_-* &quot;-&quot;_-;_-@_-"/>
    <numFmt numFmtId="175" formatCode="_-* #,##0.00_-;\-* #,##0.00_-;_-* &quot;-&quot;??_-;_-@_-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%"/>
    <numFmt numFmtId="185" formatCode="dd\.mm\.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</numFmts>
  <fonts count="80">
    <font>
      <sz val="10"/>
      <name val="Arial"/>
      <family val="0"/>
    </font>
    <font>
      <sz val="11"/>
      <name val="Arial"/>
      <family val="2"/>
    </font>
    <font>
      <sz val="10"/>
      <name val="Helv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vertAlign val="superscript"/>
      <sz val="8"/>
      <name val="Arial"/>
      <family val="2"/>
    </font>
    <font>
      <sz val="11"/>
      <name val="Arial CE"/>
      <family val="0"/>
    </font>
    <font>
      <b/>
      <sz val="13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rebuchet MS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55"/>
      </top>
      <bottom/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/>
      <right style="dotted">
        <color indexed="8"/>
      </right>
      <top style="dotted">
        <color indexed="8"/>
      </top>
      <bottom style="dotted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2" borderId="0" applyNumberFormat="0" applyBorder="0" applyAlignment="0" applyProtection="0"/>
    <xf numFmtId="0" fontId="64" fillId="20" borderId="0" applyNumberFormat="0" applyBorder="0" applyAlignment="0" applyProtection="0"/>
    <xf numFmtId="0" fontId="64" fillId="25" borderId="0" applyNumberFormat="0" applyBorder="0" applyAlignment="0" applyProtection="0"/>
    <xf numFmtId="0" fontId="64" fillId="22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17" fillId="0" borderId="0">
      <alignment/>
      <protection/>
    </xf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30" borderId="0" applyNumberFormat="0" applyBorder="0" applyAlignment="0" applyProtection="0"/>
    <xf numFmtId="0" fontId="2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1" borderId="8" applyNumberFormat="0" applyAlignment="0" applyProtection="0"/>
    <xf numFmtId="0" fontId="77" fillId="32" borderId="8" applyNumberFormat="0" applyAlignment="0" applyProtection="0"/>
    <xf numFmtId="0" fontId="78" fillId="32" borderId="9" applyNumberFormat="0" applyAlignment="0" applyProtection="0"/>
    <xf numFmtId="0" fontId="79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</cellStyleXfs>
  <cellXfs count="35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3" fillId="39" borderId="10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" fontId="3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166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wrapText="1"/>
    </xf>
    <xf numFmtId="0" fontId="0" fillId="0" borderId="0" xfId="0" applyFont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wrapText="1"/>
      <protection/>
    </xf>
    <xf numFmtId="2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 locked="0"/>
    </xf>
    <xf numFmtId="166" fontId="1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/>
      <protection/>
    </xf>
    <xf numFmtId="2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left"/>
      <protection/>
    </xf>
    <xf numFmtId="166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2" fontId="3" fillId="0" borderId="0" xfId="0" applyNumberFormat="1" applyFont="1" applyAlignment="1">
      <alignment horizontal="right"/>
    </xf>
    <xf numFmtId="0" fontId="11" fillId="0" borderId="0" xfId="0" applyFont="1" applyBorder="1" applyAlignment="1" applyProtection="1">
      <alignment horizontal="left" vertical="center"/>
      <protection/>
    </xf>
    <xf numFmtId="169" fontId="11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9" fontId="12" fillId="0" borderId="0" xfId="0" applyNumberFormat="1" applyFont="1" applyBorder="1" applyAlignment="1" applyProtection="1">
      <alignment horizontal="right" vertical="center"/>
      <protection/>
    </xf>
    <xf numFmtId="170" fontId="3" fillId="0" borderId="0" xfId="0" applyNumberFormat="1" applyFont="1" applyBorder="1" applyAlignment="1" applyProtection="1">
      <alignment horizontal="right" vertical="center"/>
      <protection/>
    </xf>
    <xf numFmtId="16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 wrapText="1"/>
    </xf>
    <xf numFmtId="4" fontId="7" fillId="0" borderId="0" xfId="0" applyNumberFormat="1" applyFont="1" applyAlignment="1">
      <alignment/>
    </xf>
    <xf numFmtId="0" fontId="3" fillId="39" borderId="11" xfId="0" applyFont="1" applyFill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 applyProtection="1">
      <alignment horizontal="center" vertical="center" wrapText="1"/>
      <protection/>
    </xf>
    <xf numFmtId="2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3" fillId="39" borderId="10" xfId="0" applyFont="1" applyFill="1" applyBorder="1" applyAlignment="1" applyProtection="1">
      <alignment horizontal="center" wrapText="1"/>
      <protection/>
    </xf>
    <xf numFmtId="166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3" fillId="39" borderId="12" xfId="0" applyFont="1" applyFill="1" applyBorder="1" applyAlignment="1" applyProtection="1">
      <alignment horizontal="center" vertical="center" wrapText="1"/>
      <protection/>
    </xf>
    <xf numFmtId="167" fontId="3" fillId="39" borderId="13" xfId="0" applyNumberFormat="1" applyFont="1" applyFill="1" applyBorder="1" applyAlignment="1" applyProtection="1">
      <alignment horizontal="center" vertical="center"/>
      <protection/>
    </xf>
    <xf numFmtId="167" fontId="3" fillId="39" borderId="14" xfId="0" applyNumberFormat="1" applyFont="1" applyFill="1" applyBorder="1" applyAlignment="1" applyProtection="1">
      <alignment horizontal="center" vertical="center"/>
      <protection/>
    </xf>
    <xf numFmtId="167" fontId="3" fillId="39" borderId="14" xfId="0" applyNumberFormat="1" applyFont="1" applyFill="1" applyBorder="1" applyAlignment="1" applyProtection="1">
      <alignment horizontal="center" vertical="center" wrapText="1"/>
      <protection/>
    </xf>
    <xf numFmtId="2" fontId="3" fillId="39" borderId="14" xfId="0" applyNumberFormat="1" applyFont="1" applyFill="1" applyBorder="1" applyAlignment="1" applyProtection="1">
      <alignment horizontal="center" vertical="center"/>
      <protection/>
    </xf>
    <xf numFmtId="167" fontId="3" fillId="39" borderId="14" xfId="0" applyNumberFormat="1" applyFont="1" applyFill="1" applyBorder="1" applyAlignment="1" applyProtection="1">
      <alignment horizontal="center"/>
      <protection/>
    </xf>
    <xf numFmtId="166" fontId="3" fillId="39" borderId="14" xfId="0" applyNumberFormat="1" applyFont="1" applyFill="1" applyBorder="1" applyAlignment="1" applyProtection="1">
      <alignment horizontal="center" vertical="center"/>
      <protection/>
    </xf>
    <xf numFmtId="167" fontId="3" fillId="39" borderId="15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>
      <alignment horizontal="right"/>
    </xf>
    <xf numFmtId="170" fontId="3" fillId="0" borderId="0" xfId="0" applyNumberFormat="1" applyFont="1" applyAlignment="1" applyProtection="1">
      <alignment horizontal="right" vertical="center"/>
      <protection/>
    </xf>
    <xf numFmtId="169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166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 applyProtection="1">
      <alignment vertical="top" wrapText="1"/>
      <protection/>
    </xf>
    <xf numFmtId="3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vertical="top" wrapText="1"/>
    </xf>
    <xf numFmtId="166" fontId="3" fillId="0" borderId="0" xfId="0" applyNumberFormat="1" applyFont="1" applyBorder="1" applyAlignment="1">
      <alignment vertical="top"/>
    </xf>
    <xf numFmtId="166" fontId="3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166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3" fillId="0" borderId="0" xfId="0" applyFont="1" applyFill="1" applyBorder="1" applyAlignment="1">
      <alignment horizontal="justify" vertical="center" wrapText="1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/>
      <protection/>
    </xf>
    <xf numFmtId="2" fontId="0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 wrapText="1"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wrapText="1"/>
      <protection/>
    </xf>
    <xf numFmtId="2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8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left" wrapText="1"/>
      <protection/>
    </xf>
    <xf numFmtId="0" fontId="18" fillId="0" borderId="0" xfId="0" applyFont="1" applyFill="1" applyAlignment="1" applyProtection="1">
      <alignment horizontal="center"/>
      <protection/>
    </xf>
    <xf numFmtId="2" fontId="18" fillId="0" borderId="0" xfId="0" applyNumberFormat="1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 wrapText="1"/>
      <protection/>
    </xf>
    <xf numFmtId="3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22" fillId="40" borderId="0" xfId="67" applyFont="1" applyFill="1">
      <alignment/>
      <protection/>
    </xf>
    <xf numFmtId="0" fontId="25" fillId="40" borderId="0" xfId="67" applyFont="1" applyFill="1" applyAlignment="1">
      <alignment vertical="center"/>
      <protection/>
    </xf>
    <xf numFmtId="0" fontId="26" fillId="40" borderId="0" xfId="67" applyFont="1" applyFill="1" applyAlignment="1">
      <alignment horizontal="left" vertical="center"/>
      <protection/>
    </xf>
    <xf numFmtId="0" fontId="27" fillId="40" borderId="0" xfId="55" applyFont="1" applyFill="1" applyAlignment="1">
      <alignment vertical="center"/>
    </xf>
    <xf numFmtId="0" fontId="22" fillId="0" borderId="0" xfId="67" applyFont="1">
      <alignment/>
      <protection/>
    </xf>
    <xf numFmtId="0" fontId="22" fillId="0" borderId="0" xfId="67" applyFont="1" applyAlignment="1">
      <alignment horizontal="left" vertical="center"/>
      <protection/>
    </xf>
    <xf numFmtId="0" fontId="22" fillId="0" borderId="16" xfId="67" applyFont="1" applyBorder="1">
      <alignment/>
      <protection/>
    </xf>
    <xf numFmtId="0" fontId="22" fillId="0" borderId="17" xfId="67" applyFont="1" applyBorder="1">
      <alignment/>
      <protection/>
    </xf>
    <xf numFmtId="0" fontId="22" fillId="0" borderId="18" xfId="67" applyFont="1" applyBorder="1">
      <alignment/>
      <protection/>
    </xf>
    <xf numFmtId="0" fontId="22" fillId="0" borderId="19" xfId="67" applyFont="1" applyBorder="1">
      <alignment/>
      <protection/>
    </xf>
    <xf numFmtId="0" fontId="22" fillId="0" borderId="20" xfId="67" applyFont="1" applyBorder="1">
      <alignment/>
      <protection/>
    </xf>
    <xf numFmtId="0" fontId="28" fillId="0" borderId="0" xfId="67" applyFont="1" applyAlignment="1">
      <alignment horizontal="left" vertical="center"/>
      <protection/>
    </xf>
    <xf numFmtId="0" fontId="22" fillId="0" borderId="0" xfId="67" applyFont="1" applyAlignment="1">
      <alignment vertical="center"/>
      <protection/>
    </xf>
    <xf numFmtId="0" fontId="22" fillId="0" borderId="19" xfId="67" applyFont="1" applyBorder="1" applyAlignment="1">
      <alignment vertical="center"/>
      <protection/>
    </xf>
    <xf numFmtId="0" fontId="30" fillId="0" borderId="0" xfId="67" applyFont="1" applyAlignment="1">
      <alignment horizontal="left" vertical="top"/>
      <protection/>
    </xf>
    <xf numFmtId="0" fontId="22" fillId="0" borderId="20" xfId="67" applyFont="1" applyBorder="1" applyAlignment="1">
      <alignment vertical="center"/>
      <protection/>
    </xf>
    <xf numFmtId="0" fontId="31" fillId="0" borderId="0" xfId="67" applyFont="1" applyAlignment="1">
      <alignment horizontal="left" vertical="center"/>
      <protection/>
    </xf>
    <xf numFmtId="0" fontId="32" fillId="0" borderId="0" xfId="67" applyFont="1" applyAlignment="1">
      <alignment horizontal="left" vertical="center"/>
      <protection/>
    </xf>
    <xf numFmtId="0" fontId="22" fillId="0" borderId="0" xfId="67" applyAlignment="1">
      <alignment vertical="center"/>
      <protection/>
    </xf>
    <xf numFmtId="0" fontId="22" fillId="0" borderId="21" xfId="67" applyFont="1" applyBorder="1" applyAlignment="1">
      <alignment vertical="center"/>
      <protection/>
    </xf>
    <xf numFmtId="0" fontId="25" fillId="0" borderId="0" xfId="67" applyFont="1" applyAlignment="1">
      <alignment horizontal="left" vertical="center"/>
      <protection/>
    </xf>
    <xf numFmtId="0" fontId="33" fillId="0" borderId="0" xfId="67" applyFont="1" applyAlignment="1">
      <alignment horizontal="left" vertical="center"/>
      <protection/>
    </xf>
    <xf numFmtId="0" fontId="34" fillId="0" borderId="0" xfId="67" applyFont="1" applyAlignment="1">
      <alignment horizontal="left" vertical="center"/>
      <protection/>
    </xf>
    <xf numFmtId="0" fontId="35" fillId="0" borderId="0" xfId="67" applyFont="1" applyAlignment="1">
      <alignment horizontal="left" vertical="center"/>
      <protection/>
    </xf>
    <xf numFmtId="184" fontId="35" fillId="0" borderId="0" xfId="67" applyNumberFormat="1" applyFont="1" applyAlignment="1">
      <alignment vertical="center"/>
      <protection/>
    </xf>
    <xf numFmtId="0" fontId="35" fillId="0" borderId="0" xfId="67" applyFont="1" applyAlignment="1">
      <alignment horizontal="right" vertical="center"/>
      <protection/>
    </xf>
    <xf numFmtId="0" fontId="22" fillId="41" borderId="0" xfId="67" applyFont="1" applyFill="1" applyAlignment="1">
      <alignment vertical="center"/>
      <protection/>
    </xf>
    <xf numFmtId="0" fontId="30" fillId="41" borderId="22" xfId="67" applyFont="1" applyFill="1" applyBorder="1" applyAlignment="1">
      <alignment horizontal="left" vertical="center"/>
      <protection/>
    </xf>
    <xf numFmtId="0" fontId="22" fillId="41" borderId="23" xfId="67" applyFont="1" applyFill="1" applyBorder="1" applyAlignment="1">
      <alignment vertical="center"/>
      <protection/>
    </xf>
    <xf numFmtId="0" fontId="30" fillId="41" borderId="23" xfId="67" applyFont="1" applyFill="1" applyBorder="1" applyAlignment="1">
      <alignment horizontal="right" vertical="center"/>
      <protection/>
    </xf>
    <xf numFmtId="0" fontId="30" fillId="41" borderId="23" xfId="67" applyFont="1" applyFill="1" applyBorder="1" applyAlignment="1">
      <alignment horizontal="center" vertical="center"/>
      <protection/>
    </xf>
    <xf numFmtId="0" fontId="36" fillId="0" borderId="24" xfId="67" applyFont="1" applyBorder="1" applyAlignment="1">
      <alignment horizontal="left" vertical="center"/>
      <protection/>
    </xf>
    <xf numFmtId="0" fontId="22" fillId="0" borderId="25" xfId="67" applyFont="1" applyBorder="1" applyAlignment="1">
      <alignment vertical="center"/>
      <protection/>
    </xf>
    <xf numFmtId="0" fontId="22" fillId="0" borderId="26" xfId="67" applyFont="1" applyBorder="1">
      <alignment/>
      <protection/>
    </xf>
    <xf numFmtId="0" fontId="22" fillId="0" borderId="27" xfId="67" applyFont="1" applyBorder="1">
      <alignment/>
      <protection/>
    </xf>
    <xf numFmtId="0" fontId="37" fillId="0" borderId="28" xfId="67" applyFont="1" applyBorder="1" applyAlignment="1">
      <alignment horizontal="left" vertical="center"/>
      <protection/>
    </xf>
    <xf numFmtId="0" fontId="22" fillId="0" borderId="29" xfId="67" applyFont="1" applyBorder="1" applyAlignment="1">
      <alignment vertical="center"/>
      <protection/>
    </xf>
    <xf numFmtId="0" fontId="37" fillId="0" borderId="29" xfId="67" applyFont="1" applyBorder="1" applyAlignment="1">
      <alignment horizontal="left" vertical="center"/>
      <protection/>
    </xf>
    <xf numFmtId="0" fontId="22" fillId="0" borderId="30" xfId="67" applyFont="1" applyBorder="1" applyAlignment="1">
      <alignment vertical="center"/>
      <protection/>
    </xf>
    <xf numFmtId="0" fontId="22" fillId="0" borderId="31" xfId="67" applyFont="1" applyBorder="1" applyAlignment="1">
      <alignment vertical="center"/>
      <protection/>
    </xf>
    <xf numFmtId="0" fontId="22" fillId="0" borderId="32" xfId="67" applyFont="1" applyBorder="1" applyAlignment="1">
      <alignment vertical="center"/>
      <protection/>
    </xf>
    <xf numFmtId="0" fontId="22" fillId="0" borderId="33" xfId="67" applyFont="1" applyBorder="1" applyAlignment="1">
      <alignment vertical="center"/>
      <protection/>
    </xf>
    <xf numFmtId="0" fontId="22" fillId="0" borderId="16" xfId="67" applyFont="1" applyBorder="1" applyAlignment="1">
      <alignment vertical="center"/>
      <protection/>
    </xf>
    <xf numFmtId="0" fontId="22" fillId="0" borderId="17" xfId="67" applyFont="1" applyBorder="1" applyAlignment="1">
      <alignment vertical="center"/>
      <protection/>
    </xf>
    <xf numFmtId="0" fontId="22" fillId="0" borderId="18" xfId="67" applyFont="1" applyBorder="1" applyAlignment="1">
      <alignment vertical="center"/>
      <protection/>
    </xf>
    <xf numFmtId="0" fontId="30" fillId="0" borderId="0" xfId="67" applyFont="1" applyAlignment="1">
      <alignment horizontal="left" vertical="center"/>
      <protection/>
    </xf>
    <xf numFmtId="0" fontId="38" fillId="0" borderId="0" xfId="67" applyFont="1" applyAlignment="1">
      <alignment horizontal="left" vertical="center"/>
      <protection/>
    </xf>
    <xf numFmtId="0" fontId="39" fillId="0" borderId="0" xfId="67" applyFont="1" applyAlignment="1">
      <alignment horizontal="left" vertical="center"/>
      <protection/>
    </xf>
    <xf numFmtId="0" fontId="39" fillId="0" borderId="0" xfId="67" applyFont="1" applyAlignment="1">
      <alignment vertical="center"/>
      <protection/>
    </xf>
    <xf numFmtId="0" fontId="39" fillId="0" borderId="19" xfId="67" applyFont="1" applyBorder="1" applyAlignment="1">
      <alignment vertical="center"/>
      <protection/>
    </xf>
    <xf numFmtId="0" fontId="39" fillId="0" borderId="20" xfId="67" applyFont="1" applyBorder="1" applyAlignment="1">
      <alignment vertical="center"/>
      <protection/>
    </xf>
    <xf numFmtId="0" fontId="40" fillId="0" borderId="19" xfId="67" applyFont="1" applyBorder="1" applyAlignment="1">
      <alignment vertical="center"/>
      <protection/>
    </xf>
    <xf numFmtId="0" fontId="40" fillId="0" borderId="0" xfId="67" applyFont="1" applyAlignment="1">
      <alignment vertical="center"/>
      <protection/>
    </xf>
    <xf numFmtId="0" fontId="40" fillId="0" borderId="0" xfId="67" applyFont="1" applyAlignment="1">
      <alignment horizontal="left" vertical="center"/>
      <protection/>
    </xf>
    <xf numFmtId="0" fontId="40" fillId="0" borderId="20" xfId="67" applyFont="1" applyBorder="1" applyAlignment="1">
      <alignment vertical="center"/>
      <protection/>
    </xf>
    <xf numFmtId="0" fontId="22" fillId="0" borderId="34" xfId="67" applyFont="1" applyBorder="1" applyAlignment="1">
      <alignment vertical="center"/>
      <protection/>
    </xf>
    <xf numFmtId="0" fontId="31" fillId="0" borderId="34" xfId="67" applyFont="1" applyBorder="1" applyAlignment="1">
      <alignment horizontal="center" vertical="center"/>
      <protection/>
    </xf>
    <xf numFmtId="0" fontId="38" fillId="41" borderId="0" xfId="67" applyFont="1" applyFill="1" applyAlignment="1">
      <alignment horizontal="left" vertical="center"/>
      <protection/>
    </xf>
    <xf numFmtId="0" fontId="22" fillId="0" borderId="19" xfId="67" applyFont="1" applyBorder="1" applyAlignment="1">
      <alignment horizontal="center" vertical="center" wrapText="1"/>
      <protection/>
    </xf>
    <xf numFmtId="0" fontId="32" fillId="41" borderId="35" xfId="67" applyFont="1" applyFill="1" applyBorder="1" applyAlignment="1">
      <alignment horizontal="center" vertical="center" wrapText="1"/>
      <protection/>
    </xf>
    <xf numFmtId="0" fontId="32" fillId="41" borderId="36" xfId="67" applyFont="1" applyFill="1" applyBorder="1" applyAlignment="1">
      <alignment horizontal="center" vertical="center" wrapText="1"/>
      <protection/>
    </xf>
    <xf numFmtId="0" fontId="22" fillId="0" borderId="20" xfId="67" applyFont="1" applyBorder="1" applyAlignment="1">
      <alignment horizontal="center" vertical="center" wrapText="1"/>
      <protection/>
    </xf>
    <xf numFmtId="0" fontId="22" fillId="0" borderId="0" xfId="67" applyFont="1" applyAlignment="1">
      <alignment horizontal="center" vertical="center" wrapText="1"/>
      <protection/>
    </xf>
    <xf numFmtId="0" fontId="31" fillId="0" borderId="35" xfId="67" applyFont="1" applyBorder="1" applyAlignment="1">
      <alignment horizontal="center" vertical="center" wrapText="1"/>
      <protection/>
    </xf>
    <xf numFmtId="0" fontId="31" fillId="0" borderId="36" xfId="67" applyFont="1" applyBorder="1" applyAlignment="1">
      <alignment horizontal="center" vertical="center" wrapText="1"/>
      <protection/>
    </xf>
    <xf numFmtId="0" fontId="31" fillId="0" borderId="37" xfId="67" applyFont="1" applyBorder="1" applyAlignment="1">
      <alignment horizontal="center" vertical="center" wrapText="1"/>
      <protection/>
    </xf>
    <xf numFmtId="0" fontId="22" fillId="0" borderId="24" xfId="67" applyFont="1" applyBorder="1" applyAlignment="1">
      <alignment vertical="center"/>
      <protection/>
    </xf>
    <xf numFmtId="173" fontId="42" fillId="0" borderId="21" xfId="67" applyNumberFormat="1" applyFont="1" applyBorder="1">
      <alignment/>
      <protection/>
    </xf>
    <xf numFmtId="173" fontId="42" fillId="0" borderId="25" xfId="67" applyNumberFormat="1" applyFont="1" applyBorder="1">
      <alignment/>
      <protection/>
    </xf>
    <xf numFmtId="4" fontId="43" fillId="0" borderId="0" xfId="67" applyNumberFormat="1" applyFont="1" applyAlignment="1">
      <alignment vertical="center"/>
      <protection/>
    </xf>
    <xf numFmtId="0" fontId="44" fillId="0" borderId="19" xfId="67" applyFont="1" applyBorder="1">
      <alignment/>
      <protection/>
    </xf>
    <xf numFmtId="0" fontId="44" fillId="0" borderId="0" xfId="67" applyFont="1">
      <alignment/>
      <protection/>
    </xf>
    <xf numFmtId="0" fontId="39" fillId="0" borderId="0" xfId="67" applyFont="1" applyAlignment="1">
      <alignment horizontal="left"/>
      <protection/>
    </xf>
    <xf numFmtId="0" fontId="44" fillId="0" borderId="20" xfId="67" applyFont="1" applyBorder="1">
      <alignment/>
      <protection/>
    </xf>
    <xf numFmtId="0" fontId="44" fillId="0" borderId="26" xfId="67" applyFont="1" applyBorder="1">
      <alignment/>
      <protection/>
    </xf>
    <xf numFmtId="173" fontId="44" fillId="0" borderId="0" xfId="67" applyNumberFormat="1" applyFont="1">
      <alignment/>
      <protection/>
    </xf>
    <xf numFmtId="173" fontId="44" fillId="0" borderId="27" xfId="67" applyNumberFormat="1" applyFont="1" applyBorder="1">
      <alignment/>
      <protection/>
    </xf>
    <xf numFmtId="0" fontId="44" fillId="0" borderId="0" xfId="67" applyFont="1" applyAlignment="1">
      <alignment horizontal="left"/>
      <protection/>
    </xf>
    <xf numFmtId="0" fontId="44" fillId="0" borderId="0" xfId="67" applyFont="1" applyAlignment="1">
      <alignment horizontal="center"/>
      <protection/>
    </xf>
    <xf numFmtId="4" fontId="44" fillId="0" borderId="0" xfId="67" applyNumberFormat="1" applyFont="1" applyAlignment="1">
      <alignment vertical="center"/>
      <protection/>
    </xf>
    <xf numFmtId="0" fontId="40" fillId="0" borderId="0" xfId="67" applyFont="1" applyAlignment="1">
      <alignment horizontal="left"/>
      <protection/>
    </xf>
    <xf numFmtId="0" fontId="22" fillId="0" borderId="34" xfId="67" applyFont="1" applyBorder="1" applyAlignment="1">
      <alignment horizontal="center" vertical="center"/>
      <protection/>
    </xf>
    <xf numFmtId="49" fontId="22" fillId="0" borderId="34" xfId="67" applyNumberFormat="1" applyFont="1" applyBorder="1" applyAlignment="1">
      <alignment horizontal="left" vertical="center" wrapText="1"/>
      <protection/>
    </xf>
    <xf numFmtId="0" fontId="22" fillId="0" borderId="34" xfId="67" applyFont="1" applyBorder="1" applyAlignment="1">
      <alignment horizontal="center" vertical="center" wrapText="1"/>
      <protection/>
    </xf>
    <xf numFmtId="164" fontId="22" fillId="0" borderId="34" xfId="67" applyNumberFormat="1" applyFont="1" applyBorder="1" applyAlignment="1">
      <alignment vertical="center"/>
      <protection/>
    </xf>
    <xf numFmtId="4" fontId="40" fillId="0" borderId="21" xfId="67" applyNumberFormat="1" applyFont="1" applyBorder="1">
      <alignment/>
      <protection/>
    </xf>
    <xf numFmtId="4" fontId="40" fillId="0" borderId="21" xfId="67" applyNumberFormat="1" applyFont="1" applyBorder="1" applyAlignment="1">
      <alignment vertical="center"/>
      <protection/>
    </xf>
    <xf numFmtId="0" fontId="22" fillId="0" borderId="19" xfId="67" applyFont="1" applyBorder="1" applyAlignment="1" applyProtection="1">
      <alignment vertical="center"/>
      <protection locked="0"/>
    </xf>
    <xf numFmtId="0" fontId="22" fillId="0" borderId="34" xfId="67" applyFont="1" applyBorder="1" applyAlignment="1" applyProtection="1">
      <alignment horizontal="center" vertical="center"/>
      <protection locked="0"/>
    </xf>
    <xf numFmtId="49" fontId="22" fillId="0" borderId="34" xfId="67" applyNumberFormat="1" applyBorder="1" applyAlignment="1">
      <alignment horizontal="left" vertical="center" wrapText="1"/>
      <protection/>
    </xf>
    <xf numFmtId="0" fontId="22" fillId="0" borderId="34" xfId="67" applyFont="1" applyBorder="1" applyAlignment="1" applyProtection="1">
      <alignment horizontal="center" vertical="center" wrapText="1"/>
      <protection locked="0"/>
    </xf>
    <xf numFmtId="164" fontId="22" fillId="0" borderId="34" xfId="67" applyNumberFormat="1" applyFont="1" applyBorder="1" applyAlignment="1" applyProtection="1">
      <alignment vertical="center"/>
      <protection locked="0"/>
    </xf>
    <xf numFmtId="0" fontId="22" fillId="0" borderId="20" xfId="67" applyFont="1" applyBorder="1" applyAlignment="1" applyProtection="1">
      <alignment vertical="center"/>
      <protection locked="0"/>
    </xf>
    <xf numFmtId="0" fontId="35" fillId="0" borderId="34" xfId="67" applyFont="1" applyBorder="1" applyAlignment="1">
      <alignment horizontal="left" vertical="center"/>
      <protection/>
    </xf>
    <xf numFmtId="0" fontId="35" fillId="0" borderId="0" xfId="67" applyFont="1" applyAlignment="1">
      <alignment horizontal="center" vertical="center"/>
      <protection/>
    </xf>
    <xf numFmtId="173" fontId="35" fillId="0" borderId="0" xfId="67" applyNumberFormat="1" applyFont="1" applyAlignment="1">
      <alignment vertical="center"/>
      <protection/>
    </xf>
    <xf numFmtId="173" fontId="35" fillId="0" borderId="27" xfId="67" applyNumberFormat="1" applyFont="1" applyBorder="1" applyAlignment="1">
      <alignment vertical="center"/>
      <protection/>
    </xf>
    <xf numFmtId="4" fontId="22" fillId="0" borderId="0" xfId="67" applyNumberFormat="1" applyFont="1" applyAlignment="1">
      <alignment vertical="center"/>
      <protection/>
    </xf>
    <xf numFmtId="49" fontId="22" fillId="0" borderId="34" xfId="67" applyNumberFormat="1" applyFont="1" applyBorder="1" applyAlignment="1" applyProtection="1">
      <alignment horizontal="left" vertical="center" wrapText="1"/>
      <protection locked="0"/>
    </xf>
    <xf numFmtId="0" fontId="45" fillId="0" borderId="34" xfId="67" applyFont="1" applyBorder="1" applyAlignment="1" applyProtection="1">
      <alignment horizontal="center" vertical="center"/>
      <protection locked="0"/>
    </xf>
    <xf numFmtId="49" fontId="45" fillId="0" borderId="34" xfId="67" applyNumberFormat="1" applyFont="1" applyBorder="1" applyAlignment="1" applyProtection="1">
      <alignment horizontal="left" vertical="center" wrapText="1"/>
      <protection locked="0"/>
    </xf>
    <xf numFmtId="0" fontId="45" fillId="0" borderId="34" xfId="67" applyFont="1" applyBorder="1" applyAlignment="1" applyProtection="1">
      <alignment horizontal="center" vertical="center" wrapText="1"/>
      <protection locked="0"/>
    </xf>
    <xf numFmtId="164" fontId="45" fillId="0" borderId="34" xfId="67" applyNumberFormat="1" applyFont="1" applyBorder="1" applyAlignment="1" applyProtection="1">
      <alignment vertical="center"/>
      <protection locked="0"/>
    </xf>
    <xf numFmtId="49" fontId="22" fillId="0" borderId="34" xfId="67" applyNumberFormat="1" applyBorder="1" applyAlignment="1" applyProtection="1">
      <alignment horizontal="left" vertical="center" wrapText="1"/>
      <protection locked="0"/>
    </xf>
    <xf numFmtId="0" fontId="22" fillId="0" borderId="34" xfId="67" applyBorder="1" applyAlignment="1" applyProtection="1">
      <alignment horizontal="center" vertical="center" wrapText="1"/>
      <protection locked="0"/>
    </xf>
    <xf numFmtId="0" fontId="45" fillId="0" borderId="34" xfId="67" applyFont="1" applyBorder="1" applyAlignment="1">
      <alignment horizontal="center" vertical="center"/>
      <protection/>
    </xf>
    <xf numFmtId="49" fontId="45" fillId="0" borderId="34" xfId="67" applyNumberFormat="1" applyFont="1" applyBorder="1" applyAlignment="1">
      <alignment horizontal="left" vertical="center" wrapText="1"/>
      <protection/>
    </xf>
    <xf numFmtId="0" fontId="45" fillId="0" borderId="34" xfId="67" applyFont="1" applyBorder="1" applyAlignment="1">
      <alignment horizontal="center" vertical="center" wrapText="1"/>
      <protection/>
    </xf>
    <xf numFmtId="164" fontId="45" fillId="0" borderId="34" xfId="67" applyNumberFormat="1" applyFont="1" applyBorder="1" applyAlignment="1">
      <alignment vertical="center"/>
      <protection/>
    </xf>
    <xf numFmtId="0" fontId="35" fillId="0" borderId="26" xfId="67" applyFont="1" applyBorder="1" applyAlignment="1">
      <alignment horizontal="left" vertical="center"/>
      <protection/>
    </xf>
    <xf numFmtId="4" fontId="22" fillId="0" borderId="0" xfId="67" applyNumberFormat="1" applyFont="1">
      <alignment/>
      <protection/>
    </xf>
    <xf numFmtId="0" fontId="8" fillId="42" borderId="0" xfId="0" applyFont="1" applyFill="1" applyAlignment="1" applyProtection="1">
      <alignment horizontal="left"/>
      <protection/>
    </xf>
    <xf numFmtId="0" fontId="3" fillId="42" borderId="0" xfId="0" applyFont="1" applyFill="1" applyAlignment="1" applyProtection="1">
      <alignment horizontal="left"/>
      <protection/>
    </xf>
    <xf numFmtId="0" fontId="3" fillId="42" borderId="0" xfId="0" applyFont="1" applyFill="1" applyAlignment="1" applyProtection="1">
      <alignment horizontal="left" wrapText="1"/>
      <protection/>
    </xf>
    <xf numFmtId="2" fontId="3" fillId="42" borderId="0" xfId="0" applyNumberFormat="1" applyFont="1" applyFill="1" applyAlignment="1" applyProtection="1">
      <alignment horizontal="right"/>
      <protection/>
    </xf>
    <xf numFmtId="166" fontId="3" fillId="42" borderId="0" xfId="0" applyNumberFormat="1" applyFont="1" applyFill="1" applyAlignment="1" applyProtection="1">
      <alignment horizontal="left"/>
      <protection/>
    </xf>
    <xf numFmtId="0" fontId="1" fillId="42" borderId="0" xfId="0" applyFont="1" applyFill="1" applyAlignment="1" applyProtection="1">
      <alignment horizontal="left" wrapText="1"/>
      <protection/>
    </xf>
    <xf numFmtId="0" fontId="9" fillId="42" borderId="0" xfId="0" applyFont="1" applyFill="1" applyAlignment="1" applyProtection="1">
      <alignment horizontal="left" vertical="center"/>
      <protection/>
    </xf>
    <xf numFmtId="0" fontId="1" fillId="42" borderId="0" xfId="0" applyFont="1" applyFill="1" applyAlignment="1" applyProtection="1">
      <alignment horizontal="left" vertical="center"/>
      <protection/>
    </xf>
    <xf numFmtId="0" fontId="1" fillId="42" borderId="0" xfId="0" applyFont="1" applyFill="1" applyAlignment="1" applyProtection="1">
      <alignment horizontal="left" vertical="center" wrapText="1"/>
      <protection/>
    </xf>
    <xf numFmtId="2" fontId="1" fillId="42" borderId="0" xfId="0" applyNumberFormat="1" applyFont="1" applyFill="1" applyAlignment="1" applyProtection="1">
      <alignment horizontal="right" vertical="center"/>
      <protection/>
    </xf>
    <xf numFmtId="166" fontId="1" fillId="42" borderId="0" xfId="0" applyNumberFormat="1" applyFont="1" applyFill="1" applyAlignment="1" applyProtection="1">
      <alignment horizontal="left" vertical="center"/>
      <protection/>
    </xf>
    <xf numFmtId="0" fontId="1" fillId="42" borderId="0" xfId="0" applyFont="1" applyFill="1" applyAlignment="1" applyProtection="1">
      <alignment horizontal="left"/>
      <protection/>
    </xf>
    <xf numFmtId="0" fontId="10" fillId="42" borderId="0" xfId="0" applyFont="1" applyFill="1" applyAlignment="1" applyProtection="1">
      <alignment horizontal="left" vertical="center"/>
      <protection/>
    </xf>
    <xf numFmtId="0" fontId="10" fillId="42" borderId="0" xfId="0" applyFont="1" applyFill="1" applyAlignment="1" applyProtection="1">
      <alignment horizontal="left" vertical="center" wrapText="1"/>
      <protection/>
    </xf>
    <xf numFmtId="2" fontId="10" fillId="42" borderId="0" xfId="0" applyNumberFormat="1" applyFont="1" applyFill="1" applyAlignment="1" applyProtection="1">
      <alignment horizontal="right" vertical="center"/>
      <protection/>
    </xf>
    <xf numFmtId="2" fontId="1" fillId="42" borderId="0" xfId="0" applyNumberFormat="1" applyFont="1" applyFill="1" applyAlignment="1" applyProtection="1">
      <alignment horizontal="right"/>
      <protection/>
    </xf>
    <xf numFmtId="0" fontId="1" fillId="42" borderId="0" xfId="0" applyFont="1" applyFill="1" applyAlignment="1" applyProtection="1">
      <alignment horizontal="left"/>
      <protection locked="0"/>
    </xf>
    <xf numFmtId="166" fontId="1" fillId="42" borderId="0" xfId="0" applyNumberFormat="1" applyFont="1" applyFill="1" applyAlignment="1" applyProtection="1">
      <alignment horizontal="left"/>
      <protection/>
    </xf>
    <xf numFmtId="0" fontId="3" fillId="42" borderId="38" xfId="0" applyFont="1" applyFill="1" applyBorder="1" applyAlignment="1" applyProtection="1">
      <alignment horizontal="center" vertical="center" wrapText="1"/>
      <protection/>
    </xf>
    <xf numFmtId="0" fontId="3" fillId="42" borderId="39" xfId="0" applyFont="1" applyFill="1" applyBorder="1" applyAlignment="1" applyProtection="1">
      <alignment horizontal="center" vertical="center" wrapText="1"/>
      <protection/>
    </xf>
    <xf numFmtId="2" fontId="3" fillId="42" borderId="39" xfId="0" applyNumberFormat="1" applyFont="1" applyFill="1" applyBorder="1" applyAlignment="1" applyProtection="1">
      <alignment horizontal="right" vertical="center" wrapText="1"/>
      <protection/>
    </xf>
    <xf numFmtId="0" fontId="3" fillId="42" borderId="39" xfId="0" applyFont="1" applyFill="1" applyBorder="1" applyAlignment="1" applyProtection="1">
      <alignment horizontal="center" vertical="center" wrapText="1"/>
      <protection locked="0"/>
    </xf>
    <xf numFmtId="0" fontId="3" fillId="42" borderId="39" xfId="0" applyFont="1" applyFill="1" applyBorder="1" applyAlignment="1" applyProtection="1">
      <alignment horizontal="center" wrapText="1"/>
      <protection/>
    </xf>
    <xf numFmtId="166" fontId="3" fillId="42" borderId="39" xfId="0" applyNumberFormat="1" applyFont="1" applyFill="1" applyBorder="1" applyAlignment="1" applyProtection="1">
      <alignment horizontal="center" vertical="center" wrapText="1"/>
      <protection/>
    </xf>
    <xf numFmtId="0" fontId="3" fillId="42" borderId="40" xfId="0" applyFont="1" applyFill="1" applyBorder="1" applyAlignment="1" applyProtection="1">
      <alignment horizontal="center" vertical="center" wrapText="1"/>
      <protection/>
    </xf>
    <xf numFmtId="167" fontId="3" fillId="42" borderId="41" xfId="0" applyNumberFormat="1" applyFont="1" applyFill="1" applyBorder="1" applyAlignment="1" applyProtection="1">
      <alignment horizontal="center" vertical="center"/>
      <protection/>
    </xf>
    <xf numFmtId="167" fontId="3" fillId="42" borderId="42" xfId="0" applyNumberFormat="1" applyFont="1" applyFill="1" applyBorder="1" applyAlignment="1" applyProtection="1">
      <alignment horizontal="center" vertical="center"/>
      <protection/>
    </xf>
    <xf numFmtId="167" fontId="3" fillId="42" borderId="42" xfId="0" applyNumberFormat="1" applyFont="1" applyFill="1" applyBorder="1" applyAlignment="1" applyProtection="1">
      <alignment horizontal="center" vertical="center" wrapText="1"/>
      <protection/>
    </xf>
    <xf numFmtId="2" fontId="3" fillId="42" borderId="42" xfId="0" applyNumberFormat="1" applyFont="1" applyFill="1" applyBorder="1" applyAlignment="1" applyProtection="1">
      <alignment horizontal="right" vertical="center"/>
      <protection/>
    </xf>
    <xf numFmtId="167" fontId="3" fillId="42" borderId="42" xfId="0" applyNumberFormat="1" applyFont="1" applyFill="1" applyBorder="1" applyAlignment="1" applyProtection="1">
      <alignment horizontal="center"/>
      <protection/>
    </xf>
    <xf numFmtId="166" fontId="3" fillId="42" borderId="42" xfId="0" applyNumberFormat="1" applyFont="1" applyFill="1" applyBorder="1" applyAlignment="1" applyProtection="1">
      <alignment horizontal="center" vertical="center"/>
      <protection/>
    </xf>
    <xf numFmtId="167" fontId="3" fillId="42" borderId="43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/>
      <protection/>
    </xf>
    <xf numFmtId="0" fontId="14" fillId="42" borderId="44" xfId="0" applyFont="1" applyFill="1" applyBorder="1" applyAlignment="1" applyProtection="1">
      <alignment horizontal="left" vertical="center"/>
      <protection/>
    </xf>
    <xf numFmtId="0" fontId="0" fillId="42" borderId="44" xfId="0" applyFill="1" applyBorder="1" applyAlignment="1">
      <alignment horizontal="left" vertical="center"/>
    </xf>
    <xf numFmtId="0" fontId="0" fillId="42" borderId="44" xfId="0" applyFill="1" applyBorder="1" applyAlignment="1">
      <alignment/>
    </xf>
    <xf numFmtId="0" fontId="1" fillId="42" borderId="0" xfId="0" applyFont="1" applyFill="1" applyAlignment="1" applyProtection="1">
      <alignment horizontal="left" wrapText="1"/>
      <protection/>
    </xf>
    <xf numFmtId="0" fontId="1" fillId="42" borderId="0" xfId="0" applyFont="1" applyFill="1" applyAlignment="1" applyProtection="1">
      <alignment horizontal="left" vertical="center"/>
      <protection/>
    </xf>
    <xf numFmtId="0" fontId="0" fillId="42" borderId="0" xfId="0" applyFont="1" applyFill="1" applyAlignment="1">
      <alignment horizontal="left"/>
    </xf>
    <xf numFmtId="0" fontId="14" fillId="42" borderId="44" xfId="0" applyFont="1" applyFill="1" applyBorder="1" applyAlignment="1" applyProtection="1">
      <alignment horizontal="left" vertical="center" wrapText="1"/>
      <protection/>
    </xf>
    <xf numFmtId="0" fontId="2" fillId="42" borderId="44" xfId="0" applyFont="1" applyFill="1" applyBorder="1" applyAlignment="1">
      <alignment horizontal="left" vertical="center"/>
    </xf>
    <xf numFmtId="4" fontId="45" fillId="0" borderId="34" xfId="67" applyNumberFormat="1" applyFont="1" applyBorder="1" applyAlignment="1">
      <alignment vertical="center"/>
      <protection/>
    </xf>
    <xf numFmtId="0" fontId="22" fillId="0" borderId="34" xfId="67" applyFont="1" applyBorder="1" applyAlignment="1">
      <alignment vertical="center"/>
      <protection/>
    </xf>
    <xf numFmtId="4" fontId="22" fillId="0" borderId="34" xfId="67" applyNumberFormat="1" applyFont="1" applyBorder="1" applyAlignment="1">
      <alignment vertical="center"/>
      <protection/>
    </xf>
    <xf numFmtId="0" fontId="45" fillId="0" borderId="35" xfId="67" applyFont="1" applyBorder="1" applyAlignment="1">
      <alignment horizontal="left" vertical="center" wrapText="1"/>
      <protection/>
    </xf>
    <xf numFmtId="0" fontId="45" fillId="0" borderId="36" xfId="67" applyFont="1" applyBorder="1" applyAlignment="1">
      <alignment horizontal="left" vertical="center" wrapText="1"/>
      <protection/>
    </xf>
    <xf numFmtId="0" fontId="45" fillId="0" borderId="37" xfId="67" applyFont="1" applyBorder="1" applyAlignment="1">
      <alignment horizontal="left" vertical="center" wrapText="1"/>
      <protection/>
    </xf>
    <xf numFmtId="4" fontId="40" fillId="0" borderId="36" xfId="67" applyNumberFormat="1" applyFont="1" applyBorder="1">
      <alignment/>
      <protection/>
    </xf>
    <xf numFmtId="0" fontId="45" fillId="0" borderId="35" xfId="67" applyFont="1" applyBorder="1" applyAlignment="1" applyProtection="1">
      <alignment horizontal="left" vertical="center" wrapText="1"/>
      <protection locked="0"/>
    </xf>
    <xf numFmtId="0" fontId="45" fillId="0" borderId="36" xfId="67" applyFont="1" applyBorder="1" applyAlignment="1" applyProtection="1">
      <alignment horizontal="left" vertical="center" wrapText="1"/>
      <protection locked="0"/>
    </xf>
    <xf numFmtId="0" fontId="45" fillId="0" borderId="37" xfId="67" applyFont="1" applyBorder="1" applyAlignment="1" applyProtection="1">
      <alignment horizontal="left" vertical="center" wrapText="1"/>
      <protection locked="0"/>
    </xf>
    <xf numFmtId="4" fontId="45" fillId="0" borderId="34" xfId="67" applyNumberFormat="1" applyFont="1" applyBorder="1" applyAlignment="1" applyProtection="1">
      <alignment vertical="center"/>
      <protection locked="0"/>
    </xf>
    <xf numFmtId="0" fontId="22" fillId="0" borderId="34" xfId="67" applyFont="1" applyBorder="1" applyAlignment="1" applyProtection="1">
      <alignment vertical="center"/>
      <protection locked="0"/>
    </xf>
    <xf numFmtId="0" fontId="22" fillId="0" borderId="35" xfId="67" applyBorder="1" applyAlignment="1" applyProtection="1">
      <alignment horizontal="left" vertical="center" wrapText="1"/>
      <protection locked="0"/>
    </xf>
    <xf numFmtId="0" fontId="22" fillId="0" borderId="36" xfId="67" applyBorder="1" applyAlignment="1" applyProtection="1">
      <alignment horizontal="left" vertical="center" wrapText="1"/>
      <protection locked="0"/>
    </xf>
    <xf numFmtId="0" fontId="22" fillId="0" borderId="37" xfId="67" applyBorder="1" applyAlignment="1" applyProtection="1">
      <alignment horizontal="left" vertical="center" wrapText="1"/>
      <protection locked="0"/>
    </xf>
    <xf numFmtId="4" fontId="22" fillId="0" borderId="34" xfId="67" applyNumberFormat="1" applyFont="1" applyBorder="1" applyAlignment="1" applyProtection="1">
      <alignment vertical="center"/>
      <protection locked="0"/>
    </xf>
    <xf numFmtId="0" fontId="22" fillId="0" borderId="35" xfId="67" applyBorder="1" applyAlignment="1">
      <alignment horizontal="left" vertical="center" wrapText="1"/>
      <protection/>
    </xf>
    <xf numFmtId="0" fontId="22" fillId="0" borderId="36" xfId="67" applyBorder="1" applyAlignment="1">
      <alignment horizontal="left" vertical="center" wrapText="1"/>
      <protection/>
    </xf>
    <xf numFmtId="0" fontId="22" fillId="0" borderId="37" xfId="67" applyBorder="1" applyAlignment="1">
      <alignment horizontal="left" vertical="center" wrapText="1"/>
      <protection/>
    </xf>
    <xf numFmtId="0" fontId="32" fillId="0" borderId="0" xfId="67" applyFont="1" applyAlignment="1">
      <alignment horizontal="left" vertical="center"/>
      <protection/>
    </xf>
    <xf numFmtId="0" fontId="22" fillId="0" borderId="0" xfId="67" applyFont="1" applyAlignment="1">
      <alignment vertical="center"/>
      <protection/>
    </xf>
    <xf numFmtId="0" fontId="28" fillId="0" borderId="0" xfId="67" applyFont="1" applyAlignment="1">
      <alignment horizontal="center" vertical="center"/>
      <protection/>
    </xf>
    <xf numFmtId="0" fontId="22" fillId="0" borderId="0" xfId="67" applyFont="1">
      <alignment/>
      <protection/>
    </xf>
    <xf numFmtId="0" fontId="29" fillId="0" borderId="0" xfId="67" applyFont="1" applyAlignment="1">
      <alignment horizontal="center" vertical="center"/>
      <protection/>
    </xf>
    <xf numFmtId="0" fontId="30" fillId="0" borderId="0" xfId="67" applyFont="1" applyAlignment="1">
      <alignment horizontal="left" vertical="top" wrapText="1"/>
      <protection/>
    </xf>
    <xf numFmtId="185" fontId="32" fillId="0" borderId="0" xfId="67" applyNumberFormat="1" applyFont="1" applyAlignment="1">
      <alignment horizontal="left" vertical="center"/>
      <protection/>
    </xf>
    <xf numFmtId="4" fontId="35" fillId="0" borderId="0" xfId="67" applyNumberFormat="1" applyFont="1" applyAlignment="1">
      <alignment vertical="center"/>
      <protection/>
    </xf>
    <xf numFmtId="0" fontId="32" fillId="0" borderId="0" xfId="67" applyFont="1" applyAlignment="1">
      <alignment horizontal="left" vertical="center" wrapText="1"/>
      <protection/>
    </xf>
    <xf numFmtId="4" fontId="25" fillId="0" borderId="0" xfId="67" applyNumberFormat="1" applyFont="1" applyAlignment="1">
      <alignment vertical="center"/>
      <protection/>
    </xf>
    <xf numFmtId="4" fontId="34" fillId="0" borderId="0" xfId="67" applyNumberFormat="1" applyFont="1" applyAlignment="1">
      <alignment vertical="center"/>
      <protection/>
    </xf>
    <xf numFmtId="0" fontId="30" fillId="0" borderId="0" xfId="67" applyFont="1" applyAlignment="1">
      <alignment horizontal="left" vertical="center" wrapText="1"/>
      <protection/>
    </xf>
    <xf numFmtId="4" fontId="30" fillId="41" borderId="23" xfId="67" applyNumberFormat="1" applyFont="1" applyFill="1" applyBorder="1" applyAlignment="1">
      <alignment vertical="center"/>
      <protection/>
    </xf>
    <xf numFmtId="0" fontId="22" fillId="41" borderId="23" xfId="67" applyFont="1" applyFill="1" applyBorder="1" applyAlignment="1">
      <alignment vertical="center"/>
      <protection/>
    </xf>
    <xf numFmtId="0" fontId="22" fillId="41" borderId="45" xfId="67" applyFont="1" applyFill="1" applyBorder="1" applyAlignment="1">
      <alignment vertical="center"/>
      <protection/>
    </xf>
    <xf numFmtId="0" fontId="32" fillId="41" borderId="0" xfId="67" applyFont="1" applyFill="1" applyAlignment="1">
      <alignment horizontal="center" vertical="center"/>
      <protection/>
    </xf>
    <xf numFmtId="0" fontId="22" fillId="41" borderId="0" xfId="67" applyFont="1" applyFill="1" applyAlignment="1">
      <alignment vertical="center"/>
      <protection/>
    </xf>
    <xf numFmtId="4" fontId="40" fillId="0" borderId="0" xfId="67" applyNumberFormat="1" applyFont="1" applyAlignment="1">
      <alignment vertical="center"/>
      <protection/>
    </xf>
    <xf numFmtId="0" fontId="40" fillId="0" borderId="0" xfId="67" applyFont="1" applyAlignment="1">
      <alignment vertical="center"/>
      <protection/>
    </xf>
    <xf numFmtId="4" fontId="39" fillId="0" borderId="0" xfId="67" applyNumberFormat="1" applyFont="1" applyAlignment="1">
      <alignment vertical="center"/>
      <protection/>
    </xf>
    <xf numFmtId="0" fontId="39" fillId="0" borderId="0" xfId="67" applyFont="1" applyAlignment="1">
      <alignment vertical="center"/>
      <protection/>
    </xf>
    <xf numFmtId="4" fontId="38" fillId="41" borderId="0" xfId="67" applyNumberFormat="1" applyFont="1" applyFill="1" applyAlignment="1">
      <alignment vertical="center"/>
      <protection/>
    </xf>
    <xf numFmtId="4" fontId="38" fillId="0" borderId="0" xfId="67" applyNumberFormat="1" applyFont="1" applyAlignment="1">
      <alignment vertical="center"/>
      <protection/>
    </xf>
    <xf numFmtId="4" fontId="40" fillId="0" borderId="29" xfId="67" applyNumberFormat="1" applyFont="1" applyBorder="1">
      <alignment/>
      <protection/>
    </xf>
    <xf numFmtId="4" fontId="40" fillId="0" borderId="29" xfId="67" applyNumberFormat="1" applyFont="1" applyBorder="1" applyAlignment="1">
      <alignment vertical="center"/>
      <protection/>
    </xf>
    <xf numFmtId="0" fontId="32" fillId="41" borderId="36" xfId="67" applyFont="1" applyFill="1" applyBorder="1" applyAlignment="1">
      <alignment horizontal="center" vertical="center" wrapText="1"/>
      <protection/>
    </xf>
    <xf numFmtId="0" fontId="22" fillId="41" borderId="36" xfId="67" applyFont="1" applyFill="1" applyBorder="1" applyAlignment="1">
      <alignment horizontal="center" vertical="center" wrapText="1"/>
      <protection/>
    </xf>
    <xf numFmtId="0" fontId="22" fillId="41" borderId="37" xfId="67" applyFont="1" applyFill="1" applyBorder="1" applyAlignment="1">
      <alignment horizontal="center" vertical="center" wrapText="1"/>
      <protection/>
    </xf>
    <xf numFmtId="0" fontId="22" fillId="0" borderId="35" xfId="67" applyFont="1" applyBorder="1" applyAlignment="1">
      <alignment horizontal="left" vertical="center" wrapText="1"/>
      <protection/>
    </xf>
    <xf numFmtId="0" fontId="22" fillId="0" borderId="36" xfId="67" applyFont="1" applyBorder="1" applyAlignment="1">
      <alignment horizontal="left" vertical="center" wrapText="1"/>
      <protection/>
    </xf>
    <xf numFmtId="0" fontId="22" fillId="0" borderId="37" xfId="67" applyFont="1" applyBorder="1" applyAlignment="1">
      <alignment horizontal="left" vertical="center" wrapText="1"/>
      <protection/>
    </xf>
    <xf numFmtId="4" fontId="38" fillId="0" borderId="21" xfId="67" applyNumberFormat="1" applyFont="1" applyBorder="1">
      <alignment/>
      <protection/>
    </xf>
    <xf numFmtId="4" fontId="30" fillId="0" borderId="21" xfId="67" applyNumberFormat="1" applyFont="1" applyBorder="1" applyAlignment="1">
      <alignment vertical="center"/>
      <protection/>
    </xf>
    <xf numFmtId="4" fontId="39" fillId="0" borderId="0" xfId="67" applyNumberFormat="1" applyFont="1">
      <alignment/>
      <protection/>
    </xf>
    <xf numFmtId="0" fontId="22" fillId="0" borderId="35" xfId="67" applyFont="1" applyBorder="1" applyAlignment="1" applyProtection="1">
      <alignment horizontal="left" vertical="center" wrapText="1"/>
      <protection locked="0"/>
    </xf>
    <xf numFmtId="0" fontId="22" fillId="0" borderId="36" xfId="67" applyFont="1" applyBorder="1" applyAlignment="1" applyProtection="1">
      <alignment horizontal="left" vertical="center" wrapText="1"/>
      <protection locked="0"/>
    </xf>
    <xf numFmtId="0" fontId="22" fillId="0" borderId="37" xfId="67" applyFont="1" applyBorder="1" applyAlignment="1" applyProtection="1">
      <alignment horizontal="left" vertical="center" wrapText="1"/>
      <protection locked="0"/>
    </xf>
    <xf numFmtId="4" fontId="40" fillId="0" borderId="36" xfId="67" applyNumberFormat="1" applyFont="1" applyBorder="1" applyAlignment="1">
      <alignment vertical="center"/>
      <protection/>
    </xf>
    <xf numFmtId="0" fontId="41" fillId="41" borderId="36" xfId="67" applyFont="1" applyFill="1" applyBorder="1" applyAlignment="1">
      <alignment horizontal="center" vertical="center" wrapText="1"/>
      <protection/>
    </xf>
    <xf numFmtId="4" fontId="22" fillId="0" borderId="35" xfId="67" applyNumberFormat="1" applyFont="1" applyBorder="1" applyAlignment="1" applyProtection="1">
      <alignment vertical="center"/>
      <protection locked="0"/>
    </xf>
    <xf numFmtId="4" fontId="22" fillId="0" borderId="37" xfId="67" applyNumberFormat="1" applyFont="1" applyBorder="1" applyAlignment="1" applyProtection="1">
      <alignment vertical="center"/>
      <protection locked="0"/>
    </xf>
    <xf numFmtId="4" fontId="22" fillId="0" borderId="36" xfId="67" applyNumberFormat="1" applyFont="1" applyBorder="1" applyAlignment="1" applyProtection="1">
      <alignment vertical="center"/>
      <protection locked="0"/>
    </xf>
    <xf numFmtId="0" fontId="27" fillId="40" borderId="0" xfId="55" applyFont="1" applyFill="1" applyAlignment="1">
      <alignment horizontal="center" vertical="center"/>
    </xf>
    <xf numFmtId="4" fontId="39" fillId="0" borderId="21" xfId="67" applyNumberFormat="1" applyFont="1" applyBorder="1">
      <alignment/>
      <protection/>
    </xf>
    <xf numFmtId="4" fontId="39" fillId="0" borderId="21" xfId="67" applyNumberFormat="1" applyFont="1" applyBorder="1" applyAlignment="1">
      <alignment vertical="center"/>
      <protection/>
    </xf>
    <xf numFmtId="4" fontId="22" fillId="43" borderId="34" xfId="67" applyNumberFormat="1" applyFont="1" applyFill="1" applyBorder="1" applyAlignment="1">
      <alignment vertical="center"/>
      <protection/>
    </xf>
    <xf numFmtId="0" fontId="22" fillId="43" borderId="34" xfId="67" applyFont="1" applyFill="1" applyBorder="1" applyAlignment="1">
      <alignment vertical="center"/>
      <protection/>
    </xf>
    <xf numFmtId="4" fontId="22" fillId="43" borderId="34" xfId="67" applyNumberFormat="1" applyFont="1" applyFill="1" applyBorder="1" applyAlignment="1" applyProtection="1">
      <alignment vertical="center"/>
      <protection locked="0"/>
    </xf>
    <xf numFmtId="0" fontId="22" fillId="43" borderId="34" xfId="67" applyFont="1" applyFill="1" applyBorder="1" applyAlignment="1" applyProtection="1">
      <alignment vertical="center"/>
      <protection locked="0"/>
    </xf>
    <xf numFmtId="4" fontId="45" fillId="43" borderId="34" xfId="67" applyNumberFormat="1" applyFont="1" applyFill="1" applyBorder="1" applyAlignment="1" applyProtection="1">
      <alignment vertical="center"/>
      <protection locked="0"/>
    </xf>
    <xf numFmtId="0" fontId="45" fillId="43" borderId="34" xfId="67" applyFont="1" applyFill="1" applyBorder="1" applyAlignment="1" applyProtection="1">
      <alignment vertical="center"/>
      <protection locked="0"/>
    </xf>
    <xf numFmtId="4" fontId="45" fillId="43" borderId="34" xfId="67" applyNumberFormat="1" applyFont="1" applyFill="1" applyBorder="1" applyAlignment="1">
      <alignment vertical="center"/>
      <protection/>
    </xf>
    <xf numFmtId="0" fontId="45" fillId="43" borderId="34" xfId="67" applyFont="1" applyFill="1" applyBorder="1" applyAlignment="1">
      <alignment vertical="center"/>
      <protection/>
    </xf>
    <xf numFmtId="4" fontId="22" fillId="43" borderId="35" xfId="67" applyNumberFormat="1" applyFont="1" applyFill="1" applyBorder="1" applyAlignment="1" applyProtection="1">
      <alignment vertical="center"/>
      <protection locked="0"/>
    </xf>
    <xf numFmtId="4" fontId="22" fillId="43" borderId="37" xfId="67" applyNumberFormat="1" applyFont="1" applyFill="1" applyBorder="1" applyAlignment="1" applyProtection="1">
      <alignment vertical="center"/>
      <protection locked="0"/>
    </xf>
    <xf numFmtId="0" fontId="28" fillId="0" borderId="0" xfId="67" applyFont="1" applyFill="1" applyAlignment="1">
      <alignment horizontal="center" vertical="center"/>
      <protection/>
    </xf>
    <xf numFmtId="0" fontId="22" fillId="0" borderId="0" xfId="67" applyFont="1" applyFill="1">
      <alignment/>
      <protection/>
    </xf>
    <xf numFmtId="4" fontId="3" fillId="43" borderId="0" xfId="0" applyNumberFormat="1" applyFont="1" applyFill="1" applyBorder="1" applyAlignment="1">
      <alignment horizontal="right" vertical="center" wrapText="1"/>
    </xf>
    <xf numFmtId="4" fontId="3" fillId="43" borderId="0" xfId="0" applyNumberFormat="1" applyFont="1" applyFill="1" applyBorder="1" applyAlignment="1" applyProtection="1">
      <alignment vertical="top"/>
      <protection locked="0"/>
    </xf>
    <xf numFmtId="4" fontId="3" fillId="43" borderId="0" xfId="0" applyNumberFormat="1" applyFont="1" applyFill="1" applyAlignment="1">
      <alignment/>
    </xf>
  </cellXfs>
  <cellStyles count="7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Hypertextový odkaz_M + R výkaz výměr a rozpočet - kotelna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Normální 3" xfId="66"/>
    <cellStyle name="normální_M + R výkaz výměr a rozpočet - kotelna" xfId="67"/>
    <cellStyle name="Followed Hyperlink" xfId="68"/>
    <cellStyle name="Poznámka" xfId="69"/>
    <cellStyle name="Percent" xfId="70"/>
    <cellStyle name="Propojená buňka" xfId="71"/>
    <cellStyle name="Správně" xfId="72"/>
    <cellStyle name="Špat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035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 descr="C:\KROSplusData\System\Temp\rad103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PageLayoutView="0" workbookViewId="0" topLeftCell="A1">
      <selection activeCell="P154" sqref="P154"/>
    </sheetView>
  </sheetViews>
  <sheetFormatPr defaultColWidth="9.140625" defaultRowHeight="11.25" customHeight="1"/>
  <cols>
    <col min="1" max="1" width="4.8515625" style="33" customWidth="1"/>
    <col min="2" max="2" width="12.7109375" style="33" customWidth="1"/>
    <col min="3" max="3" width="38.00390625" style="89" customWidth="1"/>
    <col min="4" max="4" width="5.421875" style="33" customWidth="1"/>
    <col min="5" max="5" width="9.00390625" style="97" customWidth="1"/>
    <col min="6" max="6" width="10.00390625" style="33" customWidth="1"/>
    <col min="7" max="7" width="13.00390625" style="98" customWidth="1"/>
    <col min="8" max="8" width="7.7109375" style="88" customWidth="1"/>
    <col min="9" max="11" width="7.7109375" style="33" customWidth="1"/>
    <col min="12" max="12" width="13.7109375" style="89" customWidth="1"/>
    <col min="13" max="13" width="9.00390625" style="33" customWidth="1"/>
    <col min="14" max="16384" width="9.140625" style="33" customWidth="1"/>
  </cols>
  <sheetData>
    <row r="1" spans="1:12" ht="16.5" customHeight="1">
      <c r="A1" s="239" t="s">
        <v>77</v>
      </c>
      <c r="B1" s="240"/>
      <c r="C1" s="241"/>
      <c r="D1" s="240"/>
      <c r="E1" s="242"/>
      <c r="F1" s="240"/>
      <c r="G1" s="240"/>
      <c r="H1" s="243"/>
      <c r="I1" s="240"/>
      <c r="J1" s="240"/>
      <c r="K1" s="240"/>
      <c r="L1" s="244"/>
    </row>
    <row r="2" spans="1:12" ht="16.5" customHeight="1">
      <c r="A2" s="239"/>
      <c r="B2" s="240"/>
      <c r="C2" s="241"/>
      <c r="D2" s="240"/>
      <c r="E2" s="242"/>
      <c r="F2" s="240"/>
      <c r="G2" s="240"/>
      <c r="H2" s="243"/>
      <c r="I2" s="240"/>
      <c r="J2" s="240"/>
      <c r="K2" s="240"/>
      <c r="L2" s="244"/>
    </row>
    <row r="3" spans="1:12" ht="15" customHeight="1">
      <c r="A3" s="245" t="s">
        <v>217</v>
      </c>
      <c r="B3" s="246"/>
      <c r="C3" s="247"/>
      <c r="D3" s="246"/>
      <c r="E3" s="248"/>
      <c r="F3" s="246"/>
      <c r="G3" s="246"/>
      <c r="H3" s="249"/>
      <c r="I3" s="246"/>
      <c r="J3" s="250"/>
      <c r="K3" s="250"/>
      <c r="L3" s="244"/>
    </row>
    <row r="4" spans="1:12" ht="15" customHeight="1">
      <c r="A4" s="245" t="s">
        <v>0</v>
      </c>
      <c r="B4" s="246"/>
      <c r="C4" s="247"/>
      <c r="D4" s="246"/>
      <c r="E4" s="248"/>
      <c r="F4" s="246"/>
      <c r="G4" s="246"/>
      <c r="H4" s="249"/>
      <c r="I4" s="246"/>
      <c r="J4" s="250"/>
      <c r="K4" s="250"/>
      <c r="L4" s="244"/>
    </row>
    <row r="5" spans="1:12" ht="15" customHeight="1">
      <c r="A5" s="245" t="s">
        <v>78</v>
      </c>
      <c r="B5" s="246"/>
      <c r="C5" s="247"/>
      <c r="D5" s="246"/>
      <c r="E5" s="248"/>
      <c r="F5" s="246"/>
      <c r="G5" s="246"/>
      <c r="H5" s="249"/>
      <c r="I5" s="246"/>
      <c r="J5" s="250"/>
      <c r="K5" s="250"/>
      <c r="L5" s="244"/>
    </row>
    <row r="6" spans="1:12" ht="15" customHeight="1">
      <c r="A6" s="245"/>
      <c r="B6" s="246"/>
      <c r="C6" s="247"/>
      <c r="D6" s="246"/>
      <c r="E6" s="248"/>
      <c r="F6" s="246"/>
      <c r="G6" s="246"/>
      <c r="H6" s="249"/>
      <c r="I6" s="246"/>
      <c r="J6" s="250"/>
      <c r="K6" s="250"/>
      <c r="L6" s="244"/>
    </row>
    <row r="7" spans="1:12" s="34" customFormat="1" ht="15" customHeight="1">
      <c r="A7" s="251" t="s">
        <v>47</v>
      </c>
      <c r="B7" s="251"/>
      <c r="C7" s="252"/>
      <c r="D7" s="251"/>
      <c r="E7" s="253"/>
      <c r="F7" s="251"/>
      <c r="G7" s="251"/>
      <c r="H7" s="276" t="s">
        <v>45</v>
      </c>
      <c r="I7" s="276"/>
      <c r="J7" s="276"/>
      <c r="K7" s="275" t="s">
        <v>219</v>
      </c>
      <c r="L7" s="275"/>
    </row>
    <row r="8" spans="1:12" s="34" customFormat="1" ht="15" customHeight="1">
      <c r="A8" s="251" t="s">
        <v>48</v>
      </c>
      <c r="B8" s="251"/>
      <c r="C8" s="252"/>
      <c r="D8" s="251"/>
      <c r="E8" s="253"/>
      <c r="F8" s="251"/>
      <c r="G8" s="251"/>
      <c r="H8" s="276"/>
      <c r="I8" s="276"/>
      <c r="J8" s="276"/>
      <c r="K8" s="275"/>
      <c r="L8" s="275"/>
    </row>
    <row r="9" spans="1:12" s="34" customFormat="1" ht="15" customHeight="1">
      <c r="A9" s="251" t="s">
        <v>49</v>
      </c>
      <c r="B9" s="251"/>
      <c r="C9" s="252"/>
      <c r="D9" s="251"/>
      <c r="E9" s="253"/>
      <c r="F9" s="251"/>
      <c r="G9" s="251"/>
      <c r="H9" s="276" t="s">
        <v>46</v>
      </c>
      <c r="I9" s="277"/>
      <c r="J9" s="277"/>
      <c r="K9" s="275" t="s">
        <v>147</v>
      </c>
      <c r="L9" s="275"/>
    </row>
    <row r="10" spans="1:12" s="34" customFormat="1" ht="15" customHeight="1">
      <c r="A10" s="251" t="s">
        <v>50</v>
      </c>
      <c r="B10" s="251"/>
      <c r="C10" s="252"/>
      <c r="D10" s="251"/>
      <c r="E10" s="253"/>
      <c r="F10" s="251"/>
      <c r="G10" s="251"/>
      <c r="H10" s="276"/>
      <c r="I10" s="277"/>
      <c r="J10" s="277"/>
      <c r="K10" s="275"/>
      <c r="L10" s="275"/>
    </row>
    <row r="11" spans="1:12" ht="15" customHeight="1">
      <c r="A11" s="245"/>
      <c r="B11" s="246"/>
      <c r="C11" s="247"/>
      <c r="D11" s="246"/>
      <c r="E11" s="248"/>
      <c r="F11" s="246"/>
      <c r="G11" s="246"/>
      <c r="H11" s="249"/>
      <c r="I11" s="246"/>
      <c r="J11" s="250"/>
      <c r="K11" s="250"/>
      <c r="L11" s="244"/>
    </row>
    <row r="12" spans="1:12" ht="15" customHeight="1">
      <c r="A12" s="246" t="s">
        <v>15</v>
      </c>
      <c r="B12" s="246"/>
      <c r="C12" s="247"/>
      <c r="D12" s="246"/>
      <c r="E12" s="248"/>
      <c r="F12" s="246"/>
      <c r="G12" s="246"/>
      <c r="H12" s="276"/>
      <c r="I12" s="277"/>
      <c r="J12" s="277"/>
      <c r="K12" s="275"/>
      <c r="L12" s="275"/>
    </row>
    <row r="13" spans="1:12" ht="15" customHeight="1">
      <c r="A13" s="246"/>
      <c r="B13" s="246"/>
      <c r="C13" s="247"/>
      <c r="D13" s="246"/>
      <c r="E13" s="248"/>
      <c r="F13" s="246"/>
      <c r="G13" s="246"/>
      <c r="H13" s="276"/>
      <c r="I13" s="277"/>
      <c r="J13" s="277"/>
      <c r="K13" s="275"/>
      <c r="L13" s="275"/>
    </row>
    <row r="14" spans="1:12" ht="15" customHeight="1">
      <c r="A14" s="272"/>
      <c r="B14" s="272"/>
      <c r="C14" s="278" t="s">
        <v>55</v>
      </c>
      <c r="D14" s="273"/>
      <c r="E14" s="273"/>
      <c r="F14" s="273"/>
      <c r="G14" s="272" t="s">
        <v>54</v>
      </c>
      <c r="H14" s="273"/>
      <c r="I14" s="272" t="s">
        <v>56</v>
      </c>
      <c r="J14" s="274"/>
      <c r="K14" s="274"/>
      <c r="L14" s="244"/>
    </row>
    <row r="15" spans="1:12" ht="15" customHeight="1">
      <c r="A15" s="272" t="s">
        <v>51</v>
      </c>
      <c r="B15" s="272"/>
      <c r="C15" s="272" t="s">
        <v>218</v>
      </c>
      <c r="D15" s="273"/>
      <c r="E15" s="273"/>
      <c r="F15" s="273"/>
      <c r="G15" s="272"/>
      <c r="H15" s="273"/>
      <c r="I15" s="272"/>
      <c r="J15" s="274"/>
      <c r="K15" s="274"/>
      <c r="L15" s="244"/>
    </row>
    <row r="16" spans="1:12" ht="15" customHeight="1">
      <c r="A16" s="272" t="s">
        <v>52</v>
      </c>
      <c r="B16" s="272"/>
      <c r="C16" s="272" t="s">
        <v>148</v>
      </c>
      <c r="D16" s="279"/>
      <c r="E16" s="279"/>
      <c r="F16" s="279"/>
      <c r="G16" s="272"/>
      <c r="H16" s="273"/>
      <c r="I16" s="272"/>
      <c r="J16" s="274"/>
      <c r="K16" s="274"/>
      <c r="L16" s="244"/>
    </row>
    <row r="17" spans="1:12" ht="15" customHeight="1">
      <c r="A17" s="272" t="s">
        <v>53</v>
      </c>
      <c r="B17" s="272"/>
      <c r="C17" s="272"/>
      <c r="D17" s="279"/>
      <c r="E17" s="279"/>
      <c r="F17" s="279"/>
      <c r="G17" s="272"/>
      <c r="H17" s="273"/>
      <c r="I17" s="272"/>
      <c r="J17" s="274"/>
      <c r="K17" s="274"/>
      <c r="L17" s="244"/>
    </row>
    <row r="18" spans="1:12" ht="13.5" customHeight="1">
      <c r="A18" s="246"/>
      <c r="B18" s="246"/>
      <c r="C18" s="247"/>
      <c r="D18" s="246"/>
      <c r="E18" s="248"/>
      <c r="F18" s="246"/>
      <c r="G18" s="250"/>
      <c r="H18" s="246"/>
      <c r="I18" s="250"/>
      <c r="J18" s="250"/>
      <c r="K18" s="244"/>
      <c r="L18" s="244"/>
    </row>
    <row r="19" spans="1:12" ht="13.5" customHeight="1">
      <c r="A19" s="246" t="s">
        <v>220</v>
      </c>
      <c r="B19" s="246"/>
      <c r="C19" s="247"/>
      <c r="D19" s="246"/>
      <c r="E19" s="248"/>
      <c r="F19" s="246"/>
      <c r="G19" s="250"/>
      <c r="H19" s="249"/>
      <c r="I19" s="246"/>
      <c r="J19" s="250"/>
      <c r="K19" s="250"/>
      <c r="L19" s="244"/>
    </row>
    <row r="20" spans="1:12" ht="15.75" customHeight="1">
      <c r="A20" s="250"/>
      <c r="B20" s="250"/>
      <c r="C20" s="244"/>
      <c r="D20" s="250"/>
      <c r="E20" s="254"/>
      <c r="F20" s="255"/>
      <c r="G20" s="250"/>
      <c r="H20" s="256"/>
      <c r="I20" s="250"/>
      <c r="J20" s="250"/>
      <c r="K20" s="250"/>
      <c r="L20" s="244"/>
    </row>
    <row r="21" spans="1:12" s="35" customFormat="1" ht="34.5" customHeight="1">
      <c r="A21" s="257" t="s">
        <v>16</v>
      </c>
      <c r="B21" s="258" t="s">
        <v>17</v>
      </c>
      <c r="C21" s="258" t="s">
        <v>18</v>
      </c>
      <c r="D21" s="258" t="s">
        <v>19</v>
      </c>
      <c r="E21" s="259"/>
      <c r="F21" s="260" t="s">
        <v>12</v>
      </c>
      <c r="G21" s="261" t="s">
        <v>23</v>
      </c>
      <c r="H21" s="262" t="s">
        <v>26</v>
      </c>
      <c r="I21" s="258" t="s">
        <v>27</v>
      </c>
      <c r="J21" s="258" t="s">
        <v>28</v>
      </c>
      <c r="K21" s="258" t="s">
        <v>29</v>
      </c>
      <c r="L21" s="263" t="s">
        <v>2</v>
      </c>
    </row>
    <row r="22" spans="1:12" s="35" customFormat="1" ht="12.75" customHeight="1">
      <c r="A22" s="264" t="s">
        <v>31</v>
      </c>
      <c r="B22" s="265" t="s">
        <v>32</v>
      </c>
      <c r="C22" s="266" t="s">
        <v>33</v>
      </c>
      <c r="D22" s="265" t="s">
        <v>34</v>
      </c>
      <c r="E22" s="267" t="s">
        <v>37</v>
      </c>
      <c r="F22" s="265" t="s">
        <v>38</v>
      </c>
      <c r="G22" s="268" t="s">
        <v>39</v>
      </c>
      <c r="H22" s="269" t="s">
        <v>40</v>
      </c>
      <c r="I22" s="265" t="s">
        <v>41</v>
      </c>
      <c r="J22" s="265" t="s">
        <v>42</v>
      </c>
      <c r="K22" s="265" t="s">
        <v>43</v>
      </c>
      <c r="L22" s="270" t="s">
        <v>1</v>
      </c>
    </row>
    <row r="23" spans="1:12" s="42" customFormat="1" ht="17.25" customHeight="1">
      <c r="A23" s="36"/>
      <c r="B23" s="36"/>
      <c r="C23" s="37"/>
      <c r="D23" s="36"/>
      <c r="E23" s="38"/>
      <c r="F23" s="39"/>
      <c r="G23" s="36"/>
      <c r="H23" s="40"/>
      <c r="I23" s="36"/>
      <c r="J23" s="36"/>
      <c r="K23" s="36"/>
      <c r="L23" s="41"/>
    </row>
    <row r="24" spans="1:12" s="42" customFormat="1" ht="18.75" customHeight="1">
      <c r="A24" s="36"/>
      <c r="B24" s="36"/>
      <c r="C24" s="37"/>
      <c r="D24" s="36"/>
      <c r="E24" s="38"/>
      <c r="F24" s="39"/>
      <c r="G24" s="36"/>
      <c r="H24" s="40"/>
      <c r="I24" s="36"/>
      <c r="J24" s="36"/>
      <c r="K24" s="36"/>
      <c r="L24" s="41"/>
    </row>
    <row r="25" spans="1:12" s="42" customFormat="1" ht="19.5" customHeight="1">
      <c r="A25" s="99"/>
      <c r="B25" s="99"/>
      <c r="C25" s="100" t="s">
        <v>129</v>
      </c>
      <c r="D25" s="101"/>
      <c r="E25" s="271"/>
      <c r="F25" s="271"/>
      <c r="G25" s="271"/>
      <c r="H25" s="8"/>
      <c r="I25" s="7"/>
      <c r="J25" s="43"/>
      <c r="K25" s="43"/>
      <c r="L25" s="41"/>
    </row>
    <row r="26" spans="1:12" s="42" customFormat="1" ht="11.25" customHeight="1">
      <c r="A26" s="99"/>
      <c r="B26" s="99"/>
      <c r="C26" s="102"/>
      <c r="D26" s="101"/>
      <c r="E26" s="103"/>
      <c r="F26" s="104"/>
      <c r="G26" s="105"/>
      <c r="H26" s="8"/>
      <c r="I26" s="7"/>
      <c r="J26" s="43"/>
      <c r="K26" s="43"/>
      <c r="L26" s="41"/>
    </row>
    <row r="27" spans="1:12" s="42" customFormat="1" ht="12" customHeight="1">
      <c r="A27" s="10" t="s">
        <v>130</v>
      </c>
      <c r="B27" s="4"/>
      <c r="C27" s="5" t="s">
        <v>131</v>
      </c>
      <c r="D27" s="11" t="s">
        <v>35</v>
      </c>
      <c r="E27" s="106"/>
      <c r="F27" s="106"/>
      <c r="G27" s="107">
        <f>G45+G56</f>
        <v>0</v>
      </c>
      <c r="H27" s="8"/>
      <c r="I27" s="7"/>
      <c r="J27" s="43"/>
      <c r="K27" s="43"/>
      <c r="L27" s="41"/>
    </row>
    <row r="28" spans="1:12" s="42" customFormat="1" ht="12" customHeight="1">
      <c r="A28" s="10"/>
      <c r="B28" s="4"/>
      <c r="C28" s="5"/>
      <c r="D28" s="11"/>
      <c r="E28" s="106"/>
      <c r="F28" s="106"/>
      <c r="G28" s="107"/>
      <c r="H28" s="8"/>
      <c r="I28" s="7"/>
      <c r="J28" s="43"/>
      <c r="K28" s="43"/>
      <c r="L28" s="41"/>
    </row>
    <row r="29" spans="1:12" s="42" customFormat="1" ht="15.75" customHeight="1">
      <c r="A29" s="4" t="s">
        <v>57</v>
      </c>
      <c r="B29" s="4"/>
      <c r="C29" s="9" t="s">
        <v>10</v>
      </c>
      <c r="D29" s="6" t="s">
        <v>36</v>
      </c>
      <c r="E29" s="108">
        <v>15</v>
      </c>
      <c r="F29" s="108"/>
      <c r="G29" s="109">
        <f>E29*F29*0.01</f>
        <v>0</v>
      </c>
      <c r="H29" s="13"/>
      <c r="I29" s="12"/>
      <c r="J29" s="43"/>
      <c r="K29" s="43"/>
      <c r="L29" s="41"/>
    </row>
    <row r="30" spans="1:12" s="42" customFormat="1" ht="15.75" customHeight="1">
      <c r="A30" s="4" t="s">
        <v>58</v>
      </c>
      <c r="B30" s="4"/>
      <c r="C30" s="9" t="s">
        <v>11</v>
      </c>
      <c r="D30" s="6" t="s">
        <v>36</v>
      </c>
      <c r="E30" s="108">
        <v>21</v>
      </c>
      <c r="F30" s="109">
        <f>G27</f>
        <v>0</v>
      </c>
      <c r="G30" s="109">
        <f>E30*F30*0.01</f>
        <v>0</v>
      </c>
      <c r="H30" s="8"/>
      <c r="I30" s="7"/>
      <c r="J30" s="43"/>
      <c r="K30" s="43"/>
      <c r="L30" s="41"/>
    </row>
    <row r="31" spans="1:12" s="42" customFormat="1" ht="12" customHeight="1">
      <c r="A31" s="4"/>
      <c r="B31" s="4"/>
      <c r="C31" s="9"/>
      <c r="D31" s="6"/>
      <c r="E31" s="108"/>
      <c r="F31" s="108"/>
      <c r="G31" s="109"/>
      <c r="H31" s="2"/>
      <c r="I31" s="1"/>
      <c r="J31" s="36"/>
      <c r="K31" s="36"/>
      <c r="L31" s="41"/>
    </row>
    <row r="32" spans="1:12" s="49" customFormat="1" ht="12" customHeight="1">
      <c r="A32" s="10" t="s">
        <v>9</v>
      </c>
      <c r="B32" s="4"/>
      <c r="C32" s="5" t="s">
        <v>132</v>
      </c>
      <c r="D32" s="11" t="s">
        <v>35</v>
      </c>
      <c r="E32" s="106"/>
      <c r="F32" s="106"/>
      <c r="G32" s="107">
        <f>SUM(G27:G31)</f>
        <v>0</v>
      </c>
      <c r="H32" s="47"/>
      <c r="I32" s="46"/>
      <c r="J32" s="46"/>
      <c r="K32" s="46"/>
      <c r="L32" s="48"/>
    </row>
    <row r="33" spans="1:12" s="49" customFormat="1" ht="12" customHeight="1">
      <c r="A33" s="14"/>
      <c r="B33" s="15"/>
      <c r="C33" s="16"/>
      <c r="D33" s="21"/>
      <c r="E33" s="22"/>
      <c r="F33" s="22"/>
      <c r="G33" s="110"/>
      <c r="H33" s="47"/>
      <c r="I33" s="46"/>
      <c r="J33" s="46"/>
      <c r="K33" s="46"/>
      <c r="L33" s="48"/>
    </row>
    <row r="34" spans="1:12" s="49" customFormat="1" ht="12" customHeight="1">
      <c r="A34" s="14"/>
      <c r="B34" s="15"/>
      <c r="C34" s="16"/>
      <c r="D34" s="21"/>
      <c r="E34" s="22"/>
      <c r="F34" s="22"/>
      <c r="G34" s="110"/>
      <c r="H34" s="47"/>
      <c r="I34" s="46"/>
      <c r="J34" s="46"/>
      <c r="K34" s="46"/>
      <c r="L34" s="48"/>
    </row>
    <row r="35" spans="1:12" s="49" customFormat="1" ht="12" customHeight="1">
      <c r="A35" s="14"/>
      <c r="B35" s="15"/>
      <c r="C35" s="16"/>
      <c r="D35" s="21"/>
      <c r="E35" s="22"/>
      <c r="F35" s="22"/>
      <c r="G35" s="110"/>
      <c r="H35" s="47"/>
      <c r="I35" s="46"/>
      <c r="J35" s="46"/>
      <c r="K35" s="46"/>
      <c r="L35" s="48"/>
    </row>
    <row r="36" spans="1:12" s="49" customFormat="1" ht="12" customHeight="1">
      <c r="A36" s="14"/>
      <c r="B36" s="15"/>
      <c r="C36" s="16"/>
      <c r="D36" s="21"/>
      <c r="E36" s="22"/>
      <c r="F36" s="22"/>
      <c r="G36" s="110"/>
      <c r="H36" s="47"/>
      <c r="I36" s="46"/>
      <c r="J36" s="46"/>
      <c r="K36" s="46"/>
      <c r="L36" s="48"/>
    </row>
    <row r="37" spans="1:12" s="49" customFormat="1" ht="12" customHeight="1">
      <c r="A37" s="14"/>
      <c r="B37" s="15"/>
      <c r="C37" s="16"/>
      <c r="D37" s="21"/>
      <c r="E37" s="22"/>
      <c r="F37" s="22"/>
      <c r="G37" s="110"/>
      <c r="H37" s="47"/>
      <c r="I37" s="46"/>
      <c r="J37" s="46"/>
      <c r="K37" s="46"/>
      <c r="L37" s="48"/>
    </row>
    <row r="38" spans="1:12" s="54" customFormat="1" ht="12" customHeight="1">
      <c r="A38" s="111"/>
      <c r="B38" s="111"/>
      <c r="C38" s="112" t="s">
        <v>8</v>
      </c>
      <c r="D38" s="113"/>
      <c r="E38" s="114"/>
      <c r="F38" s="115"/>
      <c r="G38" s="111"/>
      <c r="H38" s="19"/>
      <c r="I38" s="18"/>
      <c r="J38" s="51"/>
      <c r="K38" s="52"/>
      <c r="L38" s="53"/>
    </row>
    <row r="39" spans="1:12" s="54" customFormat="1" ht="12" customHeight="1">
      <c r="A39" s="111"/>
      <c r="B39" s="111"/>
      <c r="C39" s="112"/>
      <c r="D39" s="113"/>
      <c r="E39" s="114"/>
      <c r="F39" s="115"/>
      <c r="G39" s="111"/>
      <c r="H39" s="19"/>
      <c r="I39" s="18"/>
      <c r="J39" s="55"/>
      <c r="K39" s="56"/>
      <c r="L39" s="53"/>
    </row>
    <row r="40" spans="1:12" s="60" customFormat="1" ht="12" customHeight="1">
      <c r="A40" s="111"/>
      <c r="B40" s="111"/>
      <c r="C40" s="116"/>
      <c r="D40" s="113"/>
      <c r="E40" s="114"/>
      <c r="F40" s="115"/>
      <c r="G40" s="111"/>
      <c r="H40" s="19"/>
      <c r="I40" s="18"/>
      <c r="J40" s="57"/>
      <c r="K40" s="58"/>
      <c r="L40" s="59"/>
    </row>
    <row r="41" spans="1:12" s="60" customFormat="1" ht="12" customHeight="1">
      <c r="A41" s="14" t="s">
        <v>21</v>
      </c>
      <c r="B41" s="15"/>
      <c r="C41" s="16" t="s">
        <v>4</v>
      </c>
      <c r="D41" s="17" t="s">
        <v>30</v>
      </c>
      <c r="E41" s="18" t="s">
        <v>30</v>
      </c>
      <c r="F41" s="18"/>
      <c r="G41" s="18"/>
      <c r="H41" s="19"/>
      <c r="I41" s="18"/>
      <c r="J41" s="57"/>
      <c r="K41" s="58"/>
      <c r="L41" s="59"/>
    </row>
    <row r="42" spans="1:12" s="60" customFormat="1" ht="12" customHeight="1">
      <c r="A42" s="15"/>
      <c r="B42" s="15"/>
      <c r="C42" s="20"/>
      <c r="D42" s="17" t="s">
        <v>30</v>
      </c>
      <c r="E42" s="18" t="s">
        <v>30</v>
      </c>
      <c r="F42" s="18"/>
      <c r="G42" s="18"/>
      <c r="H42" s="23"/>
      <c r="I42" s="22"/>
      <c r="J42" s="57"/>
      <c r="K42" s="58"/>
      <c r="L42" s="59"/>
    </row>
    <row r="43" spans="1:12" s="60" customFormat="1" ht="12" customHeight="1">
      <c r="A43" s="15">
        <v>1</v>
      </c>
      <c r="B43" s="15"/>
      <c r="C43" s="20" t="s">
        <v>3</v>
      </c>
      <c r="D43" s="17" t="s">
        <v>35</v>
      </c>
      <c r="E43" s="18"/>
      <c r="F43" s="18"/>
      <c r="G43" s="117">
        <f>G65</f>
        <v>0</v>
      </c>
      <c r="H43" s="19"/>
      <c r="I43" s="18"/>
      <c r="J43" s="57"/>
      <c r="K43" s="58"/>
      <c r="L43" s="59"/>
    </row>
    <row r="44" spans="1:12" s="60" customFormat="1" ht="12" customHeight="1">
      <c r="A44" s="15"/>
      <c r="B44" s="15"/>
      <c r="C44" s="20"/>
      <c r="D44" s="17"/>
      <c r="E44" s="18"/>
      <c r="F44" s="18"/>
      <c r="G44" s="117"/>
      <c r="H44" s="19"/>
      <c r="I44" s="18"/>
      <c r="J44" s="57"/>
      <c r="K44" s="58"/>
      <c r="L44" s="59"/>
    </row>
    <row r="45" spans="1:12" s="60" customFormat="1" ht="12" customHeight="1">
      <c r="A45" s="14" t="s">
        <v>21</v>
      </c>
      <c r="B45" s="14"/>
      <c r="C45" s="16" t="s">
        <v>5</v>
      </c>
      <c r="D45" s="21" t="s">
        <v>35</v>
      </c>
      <c r="E45" s="22"/>
      <c r="F45" s="22"/>
      <c r="G45" s="110">
        <f>SUM(G43:G44)</f>
        <v>0</v>
      </c>
      <c r="H45" s="19"/>
      <c r="I45" s="18"/>
      <c r="J45" s="57"/>
      <c r="K45" s="58"/>
      <c r="L45" s="59"/>
    </row>
    <row r="46" spans="1:12" s="60" customFormat="1" ht="12" customHeight="1">
      <c r="A46" s="15"/>
      <c r="B46" s="15"/>
      <c r="C46" s="20"/>
      <c r="D46" s="17"/>
      <c r="E46" s="18"/>
      <c r="F46" s="18"/>
      <c r="G46" s="117"/>
      <c r="H46" s="19"/>
      <c r="I46" s="18"/>
      <c r="J46" s="57"/>
      <c r="K46" s="58"/>
      <c r="L46" s="59"/>
    </row>
    <row r="47" spans="1:12" s="60" customFormat="1" ht="12" customHeight="1">
      <c r="A47" s="15"/>
      <c r="B47" s="15"/>
      <c r="C47" s="20"/>
      <c r="D47" s="17"/>
      <c r="E47" s="18"/>
      <c r="F47" s="18"/>
      <c r="G47" s="117"/>
      <c r="H47" s="19"/>
      <c r="I47" s="18"/>
      <c r="J47" s="57"/>
      <c r="K47" s="58"/>
      <c r="L47" s="59"/>
    </row>
    <row r="48" spans="1:12" s="60" customFormat="1" ht="12" customHeight="1">
      <c r="A48" s="15"/>
      <c r="B48" s="15"/>
      <c r="C48" s="20"/>
      <c r="D48" s="17"/>
      <c r="E48" s="18"/>
      <c r="F48" s="18"/>
      <c r="G48" s="117"/>
      <c r="H48" s="19"/>
      <c r="I48" s="18"/>
      <c r="J48" s="57"/>
      <c r="K48" s="58"/>
      <c r="L48" s="59"/>
    </row>
    <row r="49" spans="1:12" s="60" customFormat="1" ht="12" customHeight="1">
      <c r="A49" s="14" t="s">
        <v>22</v>
      </c>
      <c r="B49" s="15"/>
      <c r="C49" s="16" t="s">
        <v>133</v>
      </c>
      <c r="D49" s="17" t="s">
        <v>30</v>
      </c>
      <c r="E49" s="18" t="s">
        <v>30</v>
      </c>
      <c r="F49" s="18"/>
      <c r="G49" s="117"/>
      <c r="H49" s="19"/>
      <c r="I49" s="18"/>
      <c r="J49" s="57"/>
      <c r="K49" s="58"/>
      <c r="L49" s="59"/>
    </row>
    <row r="50" spans="1:12" s="60" customFormat="1" ht="12" customHeight="1">
      <c r="A50" s="15"/>
      <c r="B50" s="15"/>
      <c r="C50" s="20"/>
      <c r="D50" s="17" t="s">
        <v>30</v>
      </c>
      <c r="E50" s="18" t="s">
        <v>30</v>
      </c>
      <c r="F50" s="18"/>
      <c r="G50" s="117"/>
      <c r="H50" s="19"/>
      <c r="I50" s="18"/>
      <c r="J50" s="57"/>
      <c r="K50" s="58"/>
      <c r="L50" s="59"/>
    </row>
    <row r="51" spans="1:12" s="60" customFormat="1" ht="12" customHeight="1">
      <c r="A51" s="15">
        <v>2</v>
      </c>
      <c r="B51" s="15"/>
      <c r="C51" s="20" t="s">
        <v>7</v>
      </c>
      <c r="D51" s="17" t="s">
        <v>35</v>
      </c>
      <c r="E51" s="18" t="s">
        <v>30</v>
      </c>
      <c r="F51" s="18"/>
      <c r="G51" s="117">
        <f>G45*0.015</f>
        <v>0</v>
      </c>
      <c r="H51" s="19"/>
      <c r="I51" s="18"/>
      <c r="J51" s="57"/>
      <c r="K51" s="58"/>
      <c r="L51" s="59"/>
    </row>
    <row r="52" spans="1:12" s="60" customFormat="1" ht="12" customHeight="1">
      <c r="A52" s="15">
        <v>3</v>
      </c>
      <c r="B52" s="15"/>
      <c r="C52" s="20" t="s">
        <v>6</v>
      </c>
      <c r="D52" s="17" t="s">
        <v>35</v>
      </c>
      <c r="E52" s="18"/>
      <c r="F52" s="18"/>
      <c r="G52" s="117">
        <f>G45*0.02</f>
        <v>0</v>
      </c>
      <c r="H52" s="19"/>
      <c r="I52" s="18"/>
      <c r="J52" s="57"/>
      <c r="K52" s="58"/>
      <c r="L52" s="59"/>
    </row>
    <row r="53" spans="1:12" s="60" customFormat="1" ht="12" customHeight="1">
      <c r="A53" s="15">
        <v>4</v>
      </c>
      <c r="B53" s="15"/>
      <c r="C53" s="20" t="s">
        <v>444</v>
      </c>
      <c r="D53" s="17" t="s">
        <v>35</v>
      </c>
      <c r="E53" s="18"/>
      <c r="F53" s="18"/>
      <c r="G53" s="117">
        <f>G45*0.008</f>
        <v>0</v>
      </c>
      <c r="H53" s="19"/>
      <c r="I53" s="18"/>
      <c r="J53" s="57"/>
      <c r="K53" s="58"/>
      <c r="L53" s="59"/>
    </row>
    <row r="54" spans="1:12" s="60" customFormat="1" ht="12" customHeight="1">
      <c r="A54" s="15">
        <v>5</v>
      </c>
      <c r="B54" s="15"/>
      <c r="C54" s="20" t="s">
        <v>135</v>
      </c>
      <c r="D54" s="17" t="s">
        <v>35</v>
      </c>
      <c r="E54" s="18"/>
      <c r="F54" s="18"/>
      <c r="G54" s="117">
        <f>G162</f>
        <v>0</v>
      </c>
      <c r="H54" s="19"/>
      <c r="I54" s="18"/>
      <c r="J54" s="57"/>
      <c r="K54" s="58"/>
      <c r="L54" s="59"/>
    </row>
    <row r="55" spans="1:12" s="60" customFormat="1" ht="12" customHeight="1">
      <c r="A55" s="15"/>
      <c r="B55" s="15"/>
      <c r="C55" s="20"/>
      <c r="D55" s="17"/>
      <c r="E55" s="18"/>
      <c r="F55" s="18"/>
      <c r="G55" s="117"/>
      <c r="H55" s="19"/>
      <c r="I55" s="18"/>
      <c r="J55" s="57"/>
      <c r="K55" s="58"/>
      <c r="L55" s="59"/>
    </row>
    <row r="56" spans="1:12" s="60" customFormat="1" ht="12" customHeight="1">
      <c r="A56" s="14" t="s">
        <v>22</v>
      </c>
      <c r="B56" s="14"/>
      <c r="C56" s="16" t="s">
        <v>134</v>
      </c>
      <c r="D56" s="21" t="s">
        <v>35</v>
      </c>
      <c r="E56" s="22"/>
      <c r="F56" s="22"/>
      <c r="G56" s="110">
        <f>SUM(G51:G55)</f>
        <v>0</v>
      </c>
      <c r="H56" s="19"/>
      <c r="I56" s="18"/>
      <c r="J56" s="57"/>
      <c r="K56" s="58"/>
      <c r="L56" s="59"/>
    </row>
    <row r="57" spans="1:12" s="60" customFormat="1" ht="12" customHeight="1">
      <c r="A57" s="14"/>
      <c r="B57" s="14"/>
      <c r="C57" s="16"/>
      <c r="D57" s="21"/>
      <c r="E57" s="44"/>
      <c r="F57" s="22"/>
      <c r="G57" s="45"/>
      <c r="H57" s="19"/>
      <c r="I57" s="18"/>
      <c r="J57" s="57"/>
      <c r="K57" s="58"/>
      <c r="L57" s="59"/>
    </row>
    <row r="58" spans="1:12" s="60" customFormat="1" ht="12" customHeight="1">
      <c r="A58" s="14"/>
      <c r="B58" s="14"/>
      <c r="C58" s="16"/>
      <c r="D58" s="21"/>
      <c r="E58" s="44"/>
      <c r="F58" s="22"/>
      <c r="G58" s="45"/>
      <c r="H58" s="19"/>
      <c r="I58" s="18"/>
      <c r="J58" s="57"/>
      <c r="K58" s="58"/>
      <c r="L58" s="59"/>
    </row>
    <row r="59" spans="1:12" s="60" customFormat="1" ht="12" customHeight="1">
      <c r="A59" s="14"/>
      <c r="B59" s="15"/>
      <c r="C59" s="16"/>
      <c r="D59" s="21"/>
      <c r="E59" s="44"/>
      <c r="F59" s="22"/>
      <c r="G59" s="45"/>
      <c r="H59" s="19"/>
      <c r="I59" s="18"/>
      <c r="J59" s="57"/>
      <c r="K59" s="58"/>
      <c r="L59" s="59"/>
    </row>
    <row r="60" spans="1:12" s="60" customFormat="1" ht="12" customHeight="1">
      <c r="A60" s="15"/>
      <c r="B60" s="15"/>
      <c r="C60" s="16" t="s">
        <v>13</v>
      </c>
      <c r="D60" s="17"/>
      <c r="E60" s="50"/>
      <c r="F60" s="18"/>
      <c r="G60" s="30"/>
      <c r="H60" s="19"/>
      <c r="I60" s="18"/>
      <c r="J60" s="57"/>
      <c r="K60" s="58"/>
      <c r="L60" s="59"/>
    </row>
    <row r="61" spans="1:12" s="60" customFormat="1" ht="12" customHeight="1">
      <c r="A61" s="15"/>
      <c r="B61" s="15"/>
      <c r="C61" s="20"/>
      <c r="D61" s="17"/>
      <c r="E61" s="50"/>
      <c r="F61" s="18"/>
      <c r="G61" s="30"/>
      <c r="H61" s="19"/>
      <c r="I61" s="18"/>
      <c r="J61" s="57"/>
      <c r="K61" s="58"/>
      <c r="L61" s="59"/>
    </row>
    <row r="62" spans="1:12" s="60" customFormat="1" ht="12" customHeight="1">
      <c r="A62" s="15">
        <v>731</v>
      </c>
      <c r="B62" s="15"/>
      <c r="C62" s="20" t="str">
        <f>C149</f>
        <v>Ústřední vytápění</v>
      </c>
      <c r="D62" s="17" t="s">
        <v>35</v>
      </c>
      <c r="E62" s="50"/>
      <c r="F62" s="18"/>
      <c r="G62" s="61">
        <f>G149</f>
        <v>0</v>
      </c>
      <c r="H62" s="19"/>
      <c r="I62" s="18"/>
      <c r="J62" s="57"/>
      <c r="K62" s="58"/>
      <c r="L62" s="59"/>
    </row>
    <row r="63" spans="1:12" s="60" customFormat="1" ht="12" customHeight="1">
      <c r="A63" s="15">
        <v>741</v>
      </c>
      <c r="B63" s="15"/>
      <c r="C63" s="20" t="s">
        <v>446</v>
      </c>
      <c r="D63" s="17" t="s">
        <v>35</v>
      </c>
      <c r="E63" s="50"/>
      <c r="F63" s="18"/>
      <c r="G63" s="61">
        <f>'M + R'!P100</f>
        <v>0</v>
      </c>
      <c r="H63" s="19"/>
      <c r="I63" s="18"/>
      <c r="J63" s="57"/>
      <c r="K63" s="58"/>
      <c r="L63" s="59"/>
    </row>
    <row r="64" spans="1:12" s="60" customFormat="1" ht="12" customHeight="1">
      <c r="A64" s="15"/>
      <c r="B64" s="15"/>
      <c r="C64" s="20"/>
      <c r="D64" s="17"/>
      <c r="E64" s="50"/>
      <c r="F64" s="18"/>
      <c r="G64" s="30"/>
      <c r="H64" s="19"/>
      <c r="I64" s="18"/>
      <c r="J64" s="57"/>
      <c r="K64" s="58"/>
      <c r="L64" s="59"/>
    </row>
    <row r="65" spans="1:12" s="60" customFormat="1" ht="12" customHeight="1">
      <c r="A65" s="14"/>
      <c r="B65" s="14"/>
      <c r="C65" s="16" t="s">
        <v>14</v>
      </c>
      <c r="D65" s="21" t="s">
        <v>35</v>
      </c>
      <c r="E65" s="44"/>
      <c r="F65" s="22"/>
      <c r="G65" s="45">
        <f>SUM(G62:G64)</f>
        <v>0</v>
      </c>
      <c r="H65" s="23"/>
      <c r="I65" s="22"/>
      <c r="J65" s="57"/>
      <c r="K65" s="58"/>
      <c r="L65" s="59"/>
    </row>
    <row r="66" spans="1:12" s="60" customFormat="1" ht="12" customHeight="1">
      <c r="A66" s="14"/>
      <c r="B66" s="14"/>
      <c r="C66" s="16"/>
      <c r="D66" s="21"/>
      <c r="E66" s="44"/>
      <c r="F66" s="22"/>
      <c r="G66" s="45"/>
      <c r="H66" s="23"/>
      <c r="I66" s="22"/>
      <c r="J66" s="57"/>
      <c r="K66" s="58"/>
      <c r="L66" s="59"/>
    </row>
    <row r="67" spans="1:12" s="60" customFormat="1" ht="12" customHeight="1">
      <c r="A67" s="14"/>
      <c r="B67" s="14"/>
      <c r="C67" s="16"/>
      <c r="D67" s="21"/>
      <c r="E67" s="44"/>
      <c r="F67" s="22"/>
      <c r="G67" s="45"/>
      <c r="H67" s="23"/>
      <c r="I67" s="22"/>
      <c r="J67" s="57"/>
      <c r="K67" s="58"/>
      <c r="L67" s="59"/>
    </row>
    <row r="68" spans="1:12" s="60" customFormat="1" ht="12" customHeight="1">
      <c r="A68" s="14"/>
      <c r="B68" s="14"/>
      <c r="C68" s="16"/>
      <c r="D68" s="21"/>
      <c r="E68" s="44"/>
      <c r="F68" s="22"/>
      <c r="G68" s="45"/>
      <c r="H68" s="23"/>
      <c r="I68" s="22"/>
      <c r="J68" s="57"/>
      <c r="K68" s="58"/>
      <c r="L68" s="59"/>
    </row>
    <row r="69" spans="1:12" s="60" customFormat="1" ht="12" customHeight="1">
      <c r="A69" s="14"/>
      <c r="B69" s="14"/>
      <c r="C69" s="16"/>
      <c r="D69" s="21"/>
      <c r="E69" s="44"/>
      <c r="F69" s="22"/>
      <c r="G69" s="45"/>
      <c r="H69" s="23"/>
      <c r="I69" s="22"/>
      <c r="J69" s="57"/>
      <c r="K69" s="58"/>
      <c r="L69" s="59"/>
    </row>
    <row r="70" spans="1:12" s="60" customFormat="1" ht="12" customHeight="1">
      <c r="A70" s="14"/>
      <c r="B70" s="14"/>
      <c r="C70" s="16"/>
      <c r="D70" s="21"/>
      <c r="E70" s="44"/>
      <c r="F70" s="22"/>
      <c r="G70" s="45"/>
      <c r="H70" s="23"/>
      <c r="I70" s="22"/>
      <c r="J70" s="57"/>
      <c r="K70" s="58"/>
      <c r="L70" s="59"/>
    </row>
    <row r="71" spans="1:12" s="60" customFormat="1" ht="12" customHeight="1">
      <c r="A71" s="14"/>
      <c r="B71" s="14"/>
      <c r="C71" s="16"/>
      <c r="D71" s="21"/>
      <c r="E71" s="44"/>
      <c r="F71" s="22"/>
      <c r="G71" s="45"/>
      <c r="H71" s="23"/>
      <c r="I71" s="22"/>
      <c r="J71" s="57"/>
      <c r="K71" s="58"/>
      <c r="L71" s="59"/>
    </row>
    <row r="72" spans="1:12" s="60" customFormat="1" ht="12" customHeight="1">
      <c r="A72" s="14"/>
      <c r="B72" s="14"/>
      <c r="C72" s="16"/>
      <c r="D72" s="21"/>
      <c r="E72" s="44"/>
      <c r="F72" s="22"/>
      <c r="G72" s="45"/>
      <c r="H72" s="23"/>
      <c r="I72" s="22"/>
      <c r="J72" s="57"/>
      <c r="K72" s="58"/>
      <c r="L72" s="59"/>
    </row>
    <row r="73" spans="1:12" s="60" customFormat="1" ht="12" customHeight="1">
      <c r="A73" s="14"/>
      <c r="B73" s="14"/>
      <c r="C73" s="16"/>
      <c r="D73" s="21"/>
      <c r="E73" s="44"/>
      <c r="F73" s="22"/>
      <c r="G73" s="45"/>
      <c r="H73" s="23"/>
      <c r="I73" s="22"/>
      <c r="J73" s="57"/>
      <c r="K73" s="58"/>
      <c r="L73" s="59"/>
    </row>
    <row r="74" spans="1:12" s="60" customFormat="1" ht="12" customHeight="1">
      <c r="A74" s="14"/>
      <c r="B74" s="14"/>
      <c r="C74" s="16"/>
      <c r="D74" s="21"/>
      <c r="E74" s="44"/>
      <c r="F74" s="22"/>
      <c r="G74" s="45"/>
      <c r="H74" s="23"/>
      <c r="I74" s="22"/>
      <c r="J74" s="57"/>
      <c r="K74" s="58"/>
      <c r="L74" s="59"/>
    </row>
    <row r="75" spans="1:12" s="60" customFormat="1" ht="13.5" customHeight="1">
      <c r="A75" s="14"/>
      <c r="B75" s="14"/>
      <c r="C75" s="16"/>
      <c r="D75" s="21"/>
      <c r="E75" s="44"/>
      <c r="F75" s="22"/>
      <c r="G75" s="45"/>
      <c r="H75" s="23"/>
      <c r="I75" s="22"/>
      <c r="J75" s="57"/>
      <c r="K75" s="58"/>
      <c r="L75" s="59"/>
    </row>
    <row r="76" spans="1:12" s="60" customFormat="1" ht="12" customHeight="1">
      <c r="A76" s="14"/>
      <c r="B76" s="14"/>
      <c r="C76" s="16"/>
      <c r="D76" s="21"/>
      <c r="E76" s="44"/>
      <c r="F76" s="22"/>
      <c r="G76" s="62"/>
      <c r="H76" s="23"/>
      <c r="I76" s="22"/>
      <c r="J76" s="57"/>
      <c r="K76" s="58"/>
      <c r="L76" s="59"/>
    </row>
    <row r="77" spans="1:12" s="60" customFormat="1" ht="12" customHeight="1">
      <c r="A77" s="14"/>
      <c r="B77" s="14"/>
      <c r="C77" s="16"/>
      <c r="D77" s="21"/>
      <c r="E77" s="44"/>
      <c r="F77" s="22"/>
      <c r="G77" s="62"/>
      <c r="H77" s="23"/>
      <c r="I77" s="22"/>
      <c r="J77" s="57"/>
      <c r="K77" s="58"/>
      <c r="L77" s="59"/>
    </row>
    <row r="78" spans="1:12" s="60" customFormat="1" ht="41.25" customHeight="1">
      <c r="A78" s="63" t="s">
        <v>16</v>
      </c>
      <c r="B78" s="64" t="s">
        <v>17</v>
      </c>
      <c r="C78" s="64" t="s">
        <v>18</v>
      </c>
      <c r="D78" s="64" t="s">
        <v>19</v>
      </c>
      <c r="E78" s="65" t="s">
        <v>20</v>
      </c>
      <c r="F78" s="3" t="s">
        <v>24</v>
      </c>
      <c r="G78" s="66" t="s">
        <v>25</v>
      </c>
      <c r="H78" s="67" t="s">
        <v>26</v>
      </c>
      <c r="I78" s="64" t="s">
        <v>27</v>
      </c>
      <c r="J78" s="64" t="s">
        <v>28</v>
      </c>
      <c r="K78" s="64" t="s">
        <v>29</v>
      </c>
      <c r="L78" s="68" t="s">
        <v>2</v>
      </c>
    </row>
    <row r="79" spans="1:12" s="60" customFormat="1" ht="14.25" customHeight="1">
      <c r="A79" s="69" t="s">
        <v>31</v>
      </c>
      <c r="B79" s="70" t="s">
        <v>32</v>
      </c>
      <c r="C79" s="71" t="s">
        <v>33</v>
      </c>
      <c r="D79" s="70" t="s">
        <v>34</v>
      </c>
      <c r="E79" s="72" t="s">
        <v>37</v>
      </c>
      <c r="F79" s="70" t="s">
        <v>38</v>
      </c>
      <c r="G79" s="73" t="s">
        <v>39</v>
      </c>
      <c r="H79" s="74" t="s">
        <v>40</v>
      </c>
      <c r="I79" s="70" t="s">
        <v>41</v>
      </c>
      <c r="J79" s="70" t="s">
        <v>42</v>
      </c>
      <c r="K79" s="70" t="s">
        <v>43</v>
      </c>
      <c r="L79" s="75" t="s">
        <v>1</v>
      </c>
    </row>
    <row r="80" spans="1:12" s="60" customFormat="1" ht="14.25" customHeight="1">
      <c r="A80" s="24"/>
      <c r="B80" s="24"/>
      <c r="C80" s="25"/>
      <c r="D80" s="26"/>
      <c r="E80" s="76"/>
      <c r="F80" s="26"/>
      <c r="G80" s="26"/>
      <c r="H80" s="27"/>
      <c r="I80" s="26"/>
      <c r="J80" s="77"/>
      <c r="K80" s="78"/>
      <c r="L80" s="79"/>
    </row>
    <row r="81" spans="1:12" s="60" customFormat="1" ht="14.25" customHeight="1">
      <c r="A81" s="24"/>
      <c r="B81" s="24"/>
      <c r="C81" s="25"/>
      <c r="D81" s="26"/>
      <c r="E81" s="76"/>
      <c r="F81" s="26"/>
      <c r="G81" s="26"/>
      <c r="H81" s="27"/>
      <c r="I81" s="26"/>
      <c r="J81" s="77"/>
      <c r="K81" s="78"/>
      <c r="L81" s="79"/>
    </row>
    <row r="82" spans="1:12" s="35" customFormat="1" ht="14.25" customHeight="1">
      <c r="A82" s="82">
        <v>731</v>
      </c>
      <c r="B82" s="82"/>
      <c r="C82" s="83" t="s">
        <v>59</v>
      </c>
      <c r="D82" s="26"/>
      <c r="E82" s="76"/>
      <c r="F82" s="31"/>
      <c r="G82" s="31"/>
      <c r="H82" s="29"/>
      <c r="I82" s="29"/>
      <c r="J82" s="80"/>
      <c r="K82" s="80"/>
      <c r="L82" s="81"/>
    </row>
    <row r="83" spans="1:12" s="35" customFormat="1" ht="14.25" customHeight="1">
      <c r="A83" s="82"/>
      <c r="B83" s="82"/>
      <c r="C83" s="83"/>
      <c r="D83" s="26"/>
      <c r="E83" s="76"/>
      <c r="F83" s="31"/>
      <c r="G83" s="31"/>
      <c r="H83" s="29"/>
      <c r="I83" s="29"/>
      <c r="J83" s="80"/>
      <c r="K83" s="80"/>
      <c r="L83" s="81"/>
    </row>
    <row r="84" spans="1:12" s="87" customFormat="1" ht="45">
      <c r="A84" s="82">
        <v>1</v>
      </c>
      <c r="B84" s="82" t="s">
        <v>60</v>
      </c>
      <c r="C84" s="121" t="s">
        <v>151</v>
      </c>
      <c r="D84" s="122" t="s">
        <v>152</v>
      </c>
      <c r="E84" s="123">
        <v>1</v>
      </c>
      <c r="F84" s="356"/>
      <c r="G84" s="124">
        <f aca="true" t="shared" si="0" ref="G84:G139">SUM(E84*F84)</f>
        <v>0</v>
      </c>
      <c r="H84" s="84"/>
      <c r="I84" s="84"/>
      <c r="J84" s="85"/>
      <c r="K84" s="85"/>
      <c r="L84" s="86"/>
    </row>
    <row r="85" spans="1:12" s="87" customFormat="1" ht="22.5">
      <c r="A85" s="82">
        <v>2</v>
      </c>
      <c r="B85" s="82" t="s">
        <v>61</v>
      </c>
      <c r="C85" s="121" t="s">
        <v>153</v>
      </c>
      <c r="D85" s="122" t="s">
        <v>152</v>
      </c>
      <c r="E85" s="123">
        <v>1</v>
      </c>
      <c r="F85" s="356"/>
      <c r="G85" s="124">
        <f t="shared" si="0"/>
        <v>0</v>
      </c>
      <c r="H85" s="84"/>
      <c r="I85" s="84"/>
      <c r="J85" s="85"/>
      <c r="K85" s="85"/>
      <c r="L85" s="86"/>
    </row>
    <row r="86" spans="1:12" s="87" customFormat="1" ht="22.5">
      <c r="A86" s="82">
        <v>3</v>
      </c>
      <c r="B86" s="82" t="s">
        <v>62</v>
      </c>
      <c r="C86" s="121" t="s">
        <v>154</v>
      </c>
      <c r="D86" s="122" t="s">
        <v>152</v>
      </c>
      <c r="E86" s="123">
        <v>1</v>
      </c>
      <c r="F86" s="356"/>
      <c r="G86" s="124">
        <f t="shared" si="0"/>
        <v>0</v>
      </c>
      <c r="H86" s="84"/>
      <c r="I86" s="84"/>
      <c r="J86" s="85"/>
      <c r="K86" s="85"/>
      <c r="L86" s="86"/>
    </row>
    <row r="87" spans="1:12" s="87" customFormat="1" ht="22.5">
      <c r="A87" s="82">
        <v>4</v>
      </c>
      <c r="B87" s="82" t="s">
        <v>63</v>
      </c>
      <c r="C87" s="121" t="s">
        <v>155</v>
      </c>
      <c r="D87" s="122" t="s">
        <v>156</v>
      </c>
      <c r="E87" s="123">
        <v>1</v>
      </c>
      <c r="F87" s="356"/>
      <c r="G87" s="124">
        <f t="shared" si="0"/>
        <v>0</v>
      </c>
      <c r="H87" s="84"/>
      <c r="I87" s="84"/>
      <c r="J87" s="85"/>
      <c r="K87" s="85"/>
      <c r="L87" s="86"/>
    </row>
    <row r="88" spans="1:12" s="87" customFormat="1" ht="33.75">
      <c r="A88" s="82">
        <v>5</v>
      </c>
      <c r="B88" s="82" t="s">
        <v>64</v>
      </c>
      <c r="C88" s="121" t="s">
        <v>157</v>
      </c>
      <c r="D88" s="122" t="s">
        <v>152</v>
      </c>
      <c r="E88" s="123">
        <v>1</v>
      </c>
      <c r="F88" s="356"/>
      <c r="G88" s="124">
        <f t="shared" si="0"/>
        <v>0</v>
      </c>
      <c r="H88" s="84"/>
      <c r="I88" s="84"/>
      <c r="J88" s="85"/>
      <c r="K88" s="85"/>
      <c r="L88" s="86"/>
    </row>
    <row r="89" spans="1:12" s="87" customFormat="1" ht="33.75">
      <c r="A89" s="82">
        <v>6</v>
      </c>
      <c r="B89" s="82" t="s">
        <v>65</v>
      </c>
      <c r="C89" s="121" t="s">
        <v>158</v>
      </c>
      <c r="D89" s="122" t="s">
        <v>152</v>
      </c>
      <c r="E89" s="123">
        <v>1</v>
      </c>
      <c r="F89" s="356"/>
      <c r="G89" s="124">
        <f t="shared" si="0"/>
        <v>0</v>
      </c>
      <c r="H89" s="84"/>
      <c r="I89" s="84"/>
      <c r="J89" s="85"/>
      <c r="K89" s="85"/>
      <c r="L89" s="86"/>
    </row>
    <row r="90" spans="1:12" s="87" customFormat="1" ht="11.25">
      <c r="A90" s="82">
        <v>7</v>
      </c>
      <c r="B90" s="82" t="s">
        <v>66</v>
      </c>
      <c r="C90" s="121" t="s">
        <v>159</v>
      </c>
      <c r="D90" s="122" t="s">
        <v>152</v>
      </c>
      <c r="E90" s="123">
        <v>1</v>
      </c>
      <c r="F90" s="356"/>
      <c r="G90" s="124">
        <f t="shared" si="0"/>
        <v>0</v>
      </c>
      <c r="H90" s="84"/>
      <c r="I90" s="84"/>
      <c r="J90" s="85"/>
      <c r="K90" s="85"/>
      <c r="L90" s="86"/>
    </row>
    <row r="91" spans="1:12" s="87" customFormat="1" ht="11.25">
      <c r="A91" s="82">
        <v>8</v>
      </c>
      <c r="B91" s="82" t="s">
        <v>67</v>
      </c>
      <c r="C91" s="121" t="s">
        <v>160</v>
      </c>
      <c r="D91" s="122" t="s">
        <v>152</v>
      </c>
      <c r="E91" s="123">
        <v>1</v>
      </c>
      <c r="F91" s="356"/>
      <c r="G91" s="124">
        <f t="shared" si="0"/>
        <v>0</v>
      </c>
      <c r="H91" s="84"/>
      <c r="I91" s="84"/>
      <c r="J91" s="85"/>
      <c r="K91" s="85"/>
      <c r="L91" s="86"/>
    </row>
    <row r="92" spans="1:12" s="87" customFormat="1" ht="22.5">
      <c r="A92" s="82">
        <v>9</v>
      </c>
      <c r="B92" s="82" t="s">
        <v>68</v>
      </c>
      <c r="C92" s="121" t="s">
        <v>161</v>
      </c>
      <c r="D92" s="122" t="s">
        <v>152</v>
      </c>
      <c r="E92" s="123">
        <v>1</v>
      </c>
      <c r="F92" s="356"/>
      <c r="G92" s="124">
        <f t="shared" si="0"/>
        <v>0</v>
      </c>
      <c r="H92" s="84"/>
      <c r="I92" s="84"/>
      <c r="J92" s="85"/>
      <c r="K92" s="85"/>
      <c r="L92" s="86"/>
    </row>
    <row r="93" spans="1:12" s="87" customFormat="1" ht="22.5">
      <c r="A93" s="82">
        <v>10</v>
      </c>
      <c r="B93" s="82" t="s">
        <v>69</v>
      </c>
      <c r="C93" s="90" t="s">
        <v>162</v>
      </c>
      <c r="D93" s="122" t="s">
        <v>152</v>
      </c>
      <c r="E93" s="123">
        <v>1</v>
      </c>
      <c r="F93" s="356"/>
      <c r="G93" s="124">
        <f t="shared" si="0"/>
        <v>0</v>
      </c>
      <c r="H93" s="84"/>
      <c r="I93" s="84"/>
      <c r="J93" s="85"/>
      <c r="K93" s="85"/>
      <c r="L93" s="86"/>
    </row>
    <row r="94" spans="1:12" s="87" customFormat="1" ht="12" customHeight="1">
      <c r="A94" s="82">
        <v>11</v>
      </c>
      <c r="B94" s="82" t="s">
        <v>70</v>
      </c>
      <c r="C94" s="90" t="s">
        <v>163</v>
      </c>
      <c r="D94" s="122" t="s">
        <v>152</v>
      </c>
      <c r="E94" s="123">
        <v>2</v>
      </c>
      <c r="F94" s="356"/>
      <c r="G94" s="124">
        <f t="shared" si="0"/>
        <v>0</v>
      </c>
      <c r="H94" s="84"/>
      <c r="I94" s="84"/>
      <c r="J94" s="85"/>
      <c r="K94" s="85"/>
      <c r="L94" s="86"/>
    </row>
    <row r="95" spans="1:12" s="87" customFormat="1" ht="22.5">
      <c r="A95" s="82">
        <v>12</v>
      </c>
      <c r="B95" s="82" t="s">
        <v>71</v>
      </c>
      <c r="C95" s="90" t="s">
        <v>164</v>
      </c>
      <c r="D95" s="122" t="s">
        <v>152</v>
      </c>
      <c r="E95" s="123">
        <v>1</v>
      </c>
      <c r="F95" s="356"/>
      <c r="G95" s="124">
        <f t="shared" si="0"/>
        <v>0</v>
      </c>
      <c r="H95" s="84"/>
      <c r="I95" s="84"/>
      <c r="J95" s="85"/>
      <c r="K95" s="85"/>
      <c r="L95" s="86"/>
    </row>
    <row r="96" spans="1:12" s="87" customFormat="1" ht="11.25">
      <c r="A96" s="82">
        <v>13</v>
      </c>
      <c r="B96" s="82" t="s">
        <v>72</v>
      </c>
      <c r="C96" s="90" t="s">
        <v>212</v>
      </c>
      <c r="D96" s="122" t="s">
        <v>152</v>
      </c>
      <c r="E96" s="123">
        <v>12</v>
      </c>
      <c r="F96" s="356"/>
      <c r="G96" s="124">
        <f t="shared" si="0"/>
        <v>0</v>
      </c>
      <c r="H96" s="84"/>
      <c r="I96" s="84"/>
      <c r="J96" s="85"/>
      <c r="K96" s="85"/>
      <c r="L96" s="86"/>
    </row>
    <row r="97" spans="1:12" s="87" customFormat="1" ht="11.25">
      <c r="A97" s="82">
        <v>14</v>
      </c>
      <c r="B97" s="82" t="s">
        <v>73</v>
      </c>
      <c r="C97" s="90" t="s">
        <v>165</v>
      </c>
      <c r="D97" s="122" t="s">
        <v>152</v>
      </c>
      <c r="E97" s="123">
        <v>14</v>
      </c>
      <c r="F97" s="356"/>
      <c r="G97" s="124">
        <f t="shared" si="0"/>
        <v>0</v>
      </c>
      <c r="H97" s="84"/>
      <c r="I97" s="84"/>
      <c r="J97" s="85"/>
      <c r="K97" s="85"/>
      <c r="L97" s="86"/>
    </row>
    <row r="98" spans="1:12" s="87" customFormat="1" ht="11.25">
      <c r="A98" s="82">
        <v>15</v>
      </c>
      <c r="B98" s="82" t="s">
        <v>74</v>
      </c>
      <c r="C98" s="90" t="s">
        <v>166</v>
      </c>
      <c r="D98" s="122" t="s">
        <v>152</v>
      </c>
      <c r="E98" s="123">
        <v>1</v>
      </c>
      <c r="F98" s="356"/>
      <c r="G98" s="124">
        <f t="shared" si="0"/>
        <v>0</v>
      </c>
      <c r="H98" s="84"/>
      <c r="I98" s="84"/>
      <c r="J98" s="85"/>
      <c r="K98" s="85"/>
      <c r="L98" s="86"/>
    </row>
    <row r="99" spans="1:12" s="87" customFormat="1" ht="11.25">
      <c r="A99" s="82">
        <v>16</v>
      </c>
      <c r="B99" s="82" t="s">
        <v>75</v>
      </c>
      <c r="C99" s="90" t="s">
        <v>167</v>
      </c>
      <c r="D99" s="122" t="s">
        <v>152</v>
      </c>
      <c r="E99" s="123">
        <v>2</v>
      </c>
      <c r="F99" s="356"/>
      <c r="G99" s="124">
        <f t="shared" si="0"/>
        <v>0</v>
      </c>
      <c r="H99" s="84"/>
      <c r="I99" s="84"/>
      <c r="J99" s="85"/>
      <c r="K99" s="85"/>
      <c r="L99" s="86"/>
    </row>
    <row r="100" spans="1:12" s="87" customFormat="1" ht="11.25">
      <c r="A100" s="82">
        <v>17</v>
      </c>
      <c r="B100" s="82" t="s">
        <v>76</v>
      </c>
      <c r="C100" s="90" t="s">
        <v>168</v>
      </c>
      <c r="D100" s="122" t="s">
        <v>152</v>
      </c>
      <c r="E100" s="123">
        <v>1</v>
      </c>
      <c r="F100" s="356"/>
      <c r="G100" s="124">
        <f t="shared" si="0"/>
        <v>0</v>
      </c>
      <c r="H100" s="84"/>
      <c r="I100" s="84"/>
      <c r="J100" s="85"/>
      <c r="K100" s="85"/>
      <c r="L100" s="86"/>
    </row>
    <row r="101" spans="1:12" s="87" customFormat="1" ht="22.5">
      <c r="A101" s="82">
        <v>18</v>
      </c>
      <c r="B101" s="82" t="s">
        <v>80</v>
      </c>
      <c r="C101" s="90" t="s">
        <v>169</v>
      </c>
      <c r="D101" s="122" t="s">
        <v>152</v>
      </c>
      <c r="E101" s="123">
        <v>2</v>
      </c>
      <c r="F101" s="356"/>
      <c r="G101" s="124">
        <f t="shared" si="0"/>
        <v>0</v>
      </c>
      <c r="H101" s="84"/>
      <c r="I101" s="84"/>
      <c r="J101" s="85"/>
      <c r="K101" s="85"/>
      <c r="L101" s="86"/>
    </row>
    <row r="102" spans="1:12" s="87" customFormat="1" ht="22.5">
      <c r="A102" s="82">
        <v>19</v>
      </c>
      <c r="B102" s="82" t="s">
        <v>81</v>
      </c>
      <c r="C102" s="90" t="s">
        <v>213</v>
      </c>
      <c r="D102" s="122" t="s">
        <v>152</v>
      </c>
      <c r="E102" s="123">
        <v>2</v>
      </c>
      <c r="F102" s="356"/>
      <c r="G102" s="124">
        <f t="shared" si="0"/>
        <v>0</v>
      </c>
      <c r="H102" s="84"/>
      <c r="I102" s="84"/>
      <c r="J102" s="85"/>
      <c r="K102" s="85"/>
      <c r="L102" s="86"/>
    </row>
    <row r="103" spans="1:12" s="87" customFormat="1" ht="22.5">
      <c r="A103" s="82">
        <v>20</v>
      </c>
      <c r="B103" s="82" t="s">
        <v>82</v>
      </c>
      <c r="C103" s="90" t="s">
        <v>170</v>
      </c>
      <c r="D103" s="122" t="s">
        <v>152</v>
      </c>
      <c r="E103" s="123">
        <v>2</v>
      </c>
      <c r="F103" s="356"/>
      <c r="G103" s="124">
        <f t="shared" si="0"/>
        <v>0</v>
      </c>
      <c r="H103" s="84"/>
      <c r="I103" s="84"/>
      <c r="J103" s="85"/>
      <c r="K103" s="85"/>
      <c r="L103" s="86"/>
    </row>
    <row r="104" spans="1:12" s="87" customFormat="1" ht="22.5">
      <c r="A104" s="82">
        <v>21</v>
      </c>
      <c r="B104" s="82" t="s">
        <v>83</v>
      </c>
      <c r="C104" s="90" t="s">
        <v>171</v>
      </c>
      <c r="D104" s="122" t="s">
        <v>152</v>
      </c>
      <c r="E104" s="123">
        <v>2</v>
      </c>
      <c r="F104" s="356"/>
      <c r="G104" s="124">
        <f t="shared" si="0"/>
        <v>0</v>
      </c>
      <c r="H104" s="84"/>
      <c r="I104" s="84"/>
      <c r="J104" s="85"/>
      <c r="K104" s="85"/>
      <c r="L104" s="86"/>
    </row>
    <row r="105" spans="1:12" s="87" customFormat="1" ht="22.5">
      <c r="A105" s="82">
        <v>22</v>
      </c>
      <c r="B105" s="82" t="s">
        <v>84</v>
      </c>
      <c r="C105" s="90" t="s">
        <v>172</v>
      </c>
      <c r="D105" s="122" t="s">
        <v>152</v>
      </c>
      <c r="E105" s="123">
        <v>2</v>
      </c>
      <c r="F105" s="356"/>
      <c r="G105" s="124">
        <f t="shared" si="0"/>
        <v>0</v>
      </c>
      <c r="H105" s="84"/>
      <c r="I105" s="84"/>
      <c r="J105" s="85"/>
      <c r="K105" s="85"/>
      <c r="L105" s="86"/>
    </row>
    <row r="106" spans="1:12" s="87" customFormat="1" ht="12.75" customHeight="1">
      <c r="A106" s="82">
        <v>23</v>
      </c>
      <c r="B106" s="82" t="s">
        <v>85</v>
      </c>
      <c r="C106" s="90" t="s">
        <v>173</v>
      </c>
      <c r="D106" s="122" t="s">
        <v>152</v>
      </c>
      <c r="E106" s="123">
        <v>2</v>
      </c>
      <c r="F106" s="356"/>
      <c r="G106" s="124">
        <f t="shared" si="0"/>
        <v>0</v>
      </c>
      <c r="H106" s="84"/>
      <c r="I106" s="84"/>
      <c r="J106" s="85"/>
      <c r="K106" s="85"/>
      <c r="L106" s="86"/>
    </row>
    <row r="107" spans="1:12" s="87" customFormat="1" ht="12.75" customHeight="1">
      <c r="A107" s="82">
        <v>24</v>
      </c>
      <c r="B107" s="82" t="s">
        <v>86</v>
      </c>
      <c r="C107" s="90" t="s">
        <v>174</v>
      </c>
      <c r="D107" s="122" t="s">
        <v>152</v>
      </c>
      <c r="E107" s="123">
        <v>2</v>
      </c>
      <c r="F107" s="356"/>
      <c r="G107" s="124">
        <f t="shared" si="0"/>
        <v>0</v>
      </c>
      <c r="H107" s="84"/>
      <c r="I107" s="84"/>
      <c r="J107" s="85"/>
      <c r="K107" s="85"/>
      <c r="L107" s="86"/>
    </row>
    <row r="108" spans="1:12" s="87" customFormat="1" ht="26.25" customHeight="1">
      <c r="A108" s="82">
        <v>25</v>
      </c>
      <c r="B108" s="82" t="s">
        <v>87</v>
      </c>
      <c r="C108" s="90" t="s">
        <v>175</v>
      </c>
      <c r="D108" s="122" t="s">
        <v>152</v>
      </c>
      <c r="E108" s="123">
        <v>9</v>
      </c>
      <c r="F108" s="356"/>
      <c r="G108" s="124">
        <f t="shared" si="0"/>
        <v>0</v>
      </c>
      <c r="H108" s="84"/>
      <c r="I108" s="84"/>
      <c r="J108" s="85"/>
      <c r="K108" s="85"/>
      <c r="L108" s="86"/>
    </row>
    <row r="109" spans="1:12" s="87" customFormat="1" ht="24.75" customHeight="1">
      <c r="A109" s="82">
        <v>26</v>
      </c>
      <c r="B109" s="82" t="s">
        <v>88</v>
      </c>
      <c r="C109" s="90" t="s">
        <v>176</v>
      </c>
      <c r="D109" s="122" t="s">
        <v>152</v>
      </c>
      <c r="E109" s="123">
        <v>10</v>
      </c>
      <c r="F109" s="356"/>
      <c r="G109" s="124">
        <f t="shared" si="0"/>
        <v>0</v>
      </c>
      <c r="H109" s="84"/>
      <c r="I109" s="84"/>
      <c r="J109" s="85"/>
      <c r="K109" s="85"/>
      <c r="L109" s="86"/>
    </row>
    <row r="110" spans="1:12" s="87" customFormat="1" ht="24.75" customHeight="1">
      <c r="A110" s="82">
        <v>27</v>
      </c>
      <c r="B110" s="82" t="s">
        <v>89</v>
      </c>
      <c r="C110" s="90" t="s">
        <v>177</v>
      </c>
      <c r="D110" s="122" t="s">
        <v>152</v>
      </c>
      <c r="E110" s="123">
        <v>2</v>
      </c>
      <c r="F110" s="356"/>
      <c r="G110" s="124">
        <f t="shared" si="0"/>
        <v>0</v>
      </c>
      <c r="H110" s="84"/>
      <c r="I110" s="84"/>
      <c r="J110" s="85"/>
      <c r="K110" s="85"/>
      <c r="L110" s="86"/>
    </row>
    <row r="111" spans="1:12" s="87" customFormat="1" ht="24.75" customHeight="1">
      <c r="A111" s="82">
        <v>28</v>
      </c>
      <c r="B111" s="82" t="s">
        <v>90</v>
      </c>
      <c r="C111" s="90" t="s">
        <v>178</v>
      </c>
      <c r="D111" s="122" t="s">
        <v>152</v>
      </c>
      <c r="E111" s="123">
        <v>8</v>
      </c>
      <c r="F111" s="356"/>
      <c r="G111" s="124">
        <f t="shared" si="0"/>
        <v>0</v>
      </c>
      <c r="H111" s="84"/>
      <c r="I111" s="84"/>
      <c r="J111" s="85"/>
      <c r="K111" s="85"/>
      <c r="L111" s="86"/>
    </row>
    <row r="112" spans="1:12" s="87" customFormat="1" ht="22.5">
      <c r="A112" s="82">
        <v>29</v>
      </c>
      <c r="B112" s="82" t="s">
        <v>91</v>
      </c>
      <c r="C112" s="90" t="s">
        <v>179</v>
      </c>
      <c r="D112" s="122" t="s">
        <v>152</v>
      </c>
      <c r="E112" s="123">
        <v>16</v>
      </c>
      <c r="F112" s="356"/>
      <c r="G112" s="124">
        <f t="shared" si="0"/>
        <v>0</v>
      </c>
      <c r="H112" s="84"/>
      <c r="I112" s="84"/>
      <c r="J112" s="85"/>
      <c r="K112" s="85"/>
      <c r="L112" s="86"/>
    </row>
    <row r="113" spans="1:12" s="87" customFormat="1" ht="22.5">
      <c r="A113" s="82">
        <v>30</v>
      </c>
      <c r="B113" s="82" t="s">
        <v>92</v>
      </c>
      <c r="C113" s="90" t="s">
        <v>180</v>
      </c>
      <c r="D113" s="122" t="s">
        <v>152</v>
      </c>
      <c r="E113" s="123">
        <v>4</v>
      </c>
      <c r="F113" s="356"/>
      <c r="G113" s="124">
        <f t="shared" si="0"/>
        <v>0</v>
      </c>
      <c r="H113" s="84"/>
      <c r="I113" s="84"/>
      <c r="J113" s="85"/>
      <c r="K113" s="85"/>
      <c r="L113" s="86"/>
    </row>
    <row r="114" spans="1:12" s="87" customFormat="1" ht="22.5">
      <c r="A114" s="82">
        <v>31</v>
      </c>
      <c r="B114" s="82" t="s">
        <v>93</v>
      </c>
      <c r="C114" s="90" t="s">
        <v>181</v>
      </c>
      <c r="D114" s="122" t="s">
        <v>152</v>
      </c>
      <c r="E114" s="123">
        <v>2</v>
      </c>
      <c r="F114" s="356"/>
      <c r="G114" s="124">
        <f t="shared" si="0"/>
        <v>0</v>
      </c>
      <c r="H114" s="84"/>
      <c r="I114" s="84"/>
      <c r="J114" s="85"/>
      <c r="K114" s="85"/>
      <c r="L114" s="86"/>
    </row>
    <row r="115" spans="1:12" s="87" customFormat="1" ht="11.25">
      <c r="A115" s="82">
        <v>32</v>
      </c>
      <c r="B115" s="82" t="s">
        <v>94</v>
      </c>
      <c r="C115" s="90" t="s">
        <v>182</v>
      </c>
      <c r="D115" s="122" t="s">
        <v>152</v>
      </c>
      <c r="E115" s="123">
        <v>4</v>
      </c>
      <c r="F115" s="356"/>
      <c r="G115" s="124">
        <f t="shared" si="0"/>
        <v>0</v>
      </c>
      <c r="H115" s="84"/>
      <c r="I115" s="84"/>
      <c r="J115" s="85"/>
      <c r="K115" s="85"/>
      <c r="L115" s="86"/>
    </row>
    <row r="116" spans="1:12" s="87" customFormat="1" ht="23.25" customHeight="1">
      <c r="A116" s="82">
        <v>33</v>
      </c>
      <c r="B116" s="82" t="s">
        <v>95</v>
      </c>
      <c r="C116" s="90" t="s">
        <v>183</v>
      </c>
      <c r="D116" s="122" t="s">
        <v>152</v>
      </c>
      <c r="E116" s="123">
        <v>8</v>
      </c>
      <c r="F116" s="356"/>
      <c r="G116" s="124">
        <f t="shared" si="0"/>
        <v>0</v>
      </c>
      <c r="H116" s="84"/>
      <c r="I116" s="84"/>
      <c r="J116" s="85"/>
      <c r="K116" s="85"/>
      <c r="L116" s="86"/>
    </row>
    <row r="117" spans="1:12" s="87" customFormat="1" ht="23.25" customHeight="1">
      <c r="A117" s="82">
        <v>34</v>
      </c>
      <c r="B117" s="82" t="s">
        <v>96</v>
      </c>
      <c r="C117" s="90" t="s">
        <v>184</v>
      </c>
      <c r="D117" s="122" t="s">
        <v>152</v>
      </c>
      <c r="E117" s="123">
        <v>7</v>
      </c>
      <c r="F117" s="356"/>
      <c r="G117" s="124">
        <f t="shared" si="0"/>
        <v>0</v>
      </c>
      <c r="H117" s="84"/>
      <c r="I117" s="84"/>
      <c r="J117" s="85"/>
      <c r="K117" s="85"/>
      <c r="L117" s="86"/>
    </row>
    <row r="118" spans="1:12" s="87" customFormat="1" ht="11.25">
      <c r="A118" s="82">
        <v>35</v>
      </c>
      <c r="B118" s="82" t="s">
        <v>97</v>
      </c>
      <c r="C118" s="90" t="s">
        <v>185</v>
      </c>
      <c r="D118" s="122" t="s">
        <v>152</v>
      </c>
      <c r="E118" s="123">
        <v>9</v>
      </c>
      <c r="F118" s="356"/>
      <c r="G118" s="124">
        <f t="shared" si="0"/>
        <v>0</v>
      </c>
      <c r="H118" s="84"/>
      <c r="I118" s="84"/>
      <c r="J118" s="85"/>
      <c r="K118" s="85"/>
      <c r="L118" s="86"/>
    </row>
    <row r="119" spans="1:12" s="87" customFormat="1" ht="22.5">
      <c r="A119" s="82">
        <v>36</v>
      </c>
      <c r="B119" s="82" t="s">
        <v>98</v>
      </c>
      <c r="C119" s="90" t="s">
        <v>186</v>
      </c>
      <c r="D119" s="122" t="s">
        <v>152</v>
      </c>
      <c r="E119" s="123">
        <v>120</v>
      </c>
      <c r="F119" s="356"/>
      <c r="G119" s="124">
        <f t="shared" si="0"/>
        <v>0</v>
      </c>
      <c r="H119" s="84"/>
      <c r="I119" s="84"/>
      <c r="J119" s="85"/>
      <c r="K119" s="85"/>
      <c r="L119" s="86"/>
    </row>
    <row r="120" spans="1:12" s="87" customFormat="1" ht="11.25">
      <c r="A120" s="82">
        <v>37</v>
      </c>
      <c r="B120" s="82" t="s">
        <v>99</v>
      </c>
      <c r="C120" s="90" t="s">
        <v>187</v>
      </c>
      <c r="D120" s="122" t="s">
        <v>104</v>
      </c>
      <c r="E120" s="123">
        <v>6</v>
      </c>
      <c r="F120" s="356"/>
      <c r="G120" s="124">
        <f t="shared" si="0"/>
        <v>0</v>
      </c>
      <c r="H120" s="84"/>
      <c r="I120" s="84"/>
      <c r="J120" s="85"/>
      <c r="K120" s="85"/>
      <c r="L120" s="86"/>
    </row>
    <row r="121" spans="1:7" ht="22.5">
      <c r="A121" s="82">
        <v>38</v>
      </c>
      <c r="B121" s="82" t="s">
        <v>100</v>
      </c>
      <c r="C121" s="125" t="s">
        <v>188</v>
      </c>
      <c r="D121" s="126" t="s">
        <v>104</v>
      </c>
      <c r="E121" s="127">
        <v>24</v>
      </c>
      <c r="F121" s="357"/>
      <c r="G121" s="124">
        <f t="shared" si="0"/>
        <v>0</v>
      </c>
    </row>
    <row r="122" spans="1:7" ht="22.5">
      <c r="A122" s="82">
        <v>39</v>
      </c>
      <c r="B122" s="82" t="s">
        <v>101</v>
      </c>
      <c r="C122" s="125" t="s">
        <v>189</v>
      </c>
      <c r="D122" s="126" t="s">
        <v>104</v>
      </c>
      <c r="E122" s="127">
        <v>8</v>
      </c>
      <c r="F122" s="357"/>
      <c r="G122" s="124">
        <f t="shared" si="0"/>
        <v>0</v>
      </c>
    </row>
    <row r="123" spans="1:7" ht="22.5">
      <c r="A123" s="82">
        <v>40</v>
      </c>
      <c r="B123" s="82" t="s">
        <v>102</v>
      </c>
      <c r="C123" s="125" t="s">
        <v>190</v>
      </c>
      <c r="D123" s="126" t="s">
        <v>104</v>
      </c>
      <c r="E123" s="127">
        <v>24</v>
      </c>
      <c r="F123" s="357"/>
      <c r="G123" s="124">
        <f t="shared" si="0"/>
        <v>0</v>
      </c>
    </row>
    <row r="124" spans="1:7" ht="22.5">
      <c r="A124" s="82">
        <v>41</v>
      </c>
      <c r="B124" s="82" t="s">
        <v>103</v>
      </c>
      <c r="C124" s="125" t="s">
        <v>191</v>
      </c>
      <c r="D124" s="126" t="s">
        <v>104</v>
      </c>
      <c r="E124" s="127">
        <v>24</v>
      </c>
      <c r="F124" s="357"/>
      <c r="G124" s="124">
        <f t="shared" si="0"/>
        <v>0</v>
      </c>
    </row>
    <row r="125" spans="1:7" ht="12.75">
      <c r="A125" s="82">
        <v>42</v>
      </c>
      <c r="B125" s="82" t="s">
        <v>105</v>
      </c>
      <c r="C125" s="90" t="s">
        <v>192</v>
      </c>
      <c r="D125" s="122" t="s">
        <v>104</v>
      </c>
      <c r="E125" s="123">
        <v>6</v>
      </c>
      <c r="F125" s="356"/>
      <c r="G125" s="124">
        <f t="shared" si="0"/>
        <v>0</v>
      </c>
    </row>
    <row r="126" spans="1:7" ht="12.75">
      <c r="A126" s="82">
        <v>43</v>
      </c>
      <c r="B126" s="82" t="s">
        <v>106</v>
      </c>
      <c r="C126" s="90" t="s">
        <v>193</v>
      </c>
      <c r="D126" s="122" t="s">
        <v>156</v>
      </c>
      <c r="E126" s="123">
        <v>6</v>
      </c>
      <c r="F126" s="356"/>
      <c r="G126" s="124">
        <f t="shared" si="0"/>
        <v>0</v>
      </c>
    </row>
    <row r="127" spans="1:7" ht="12.75" customHeight="1">
      <c r="A127" s="82">
        <v>44</v>
      </c>
      <c r="B127" s="82" t="s">
        <v>107</v>
      </c>
      <c r="C127" s="90" t="s">
        <v>194</v>
      </c>
      <c r="D127" s="122" t="s">
        <v>152</v>
      </c>
      <c r="E127" s="123">
        <v>2</v>
      </c>
      <c r="F127" s="356"/>
      <c r="G127" s="124">
        <f aca="true" t="shared" si="1" ref="G127:G132">SUM(E127*F127)</f>
        <v>0</v>
      </c>
    </row>
    <row r="128" spans="1:7" ht="11.25" customHeight="1">
      <c r="A128" s="82">
        <v>45</v>
      </c>
      <c r="B128" s="82" t="s">
        <v>108</v>
      </c>
      <c r="C128" s="90" t="s">
        <v>195</v>
      </c>
      <c r="D128" s="122" t="s">
        <v>152</v>
      </c>
      <c r="E128" s="123">
        <v>1</v>
      </c>
      <c r="F128" s="356"/>
      <c r="G128" s="124">
        <f t="shared" si="1"/>
        <v>0</v>
      </c>
    </row>
    <row r="129" spans="1:7" ht="11.25" customHeight="1">
      <c r="A129" s="82">
        <v>46</v>
      </c>
      <c r="B129" s="82" t="s">
        <v>109</v>
      </c>
      <c r="C129" s="90" t="s">
        <v>196</v>
      </c>
      <c r="D129" s="122" t="s">
        <v>152</v>
      </c>
      <c r="E129" s="123">
        <v>1</v>
      </c>
      <c r="F129" s="356"/>
      <c r="G129" s="124">
        <f t="shared" si="1"/>
        <v>0</v>
      </c>
    </row>
    <row r="130" spans="1:7" ht="11.25" customHeight="1">
      <c r="A130" s="82">
        <v>47</v>
      </c>
      <c r="B130" s="82" t="s">
        <v>110</v>
      </c>
      <c r="C130" s="90" t="s">
        <v>197</v>
      </c>
      <c r="D130" s="122" t="s">
        <v>152</v>
      </c>
      <c r="E130" s="123">
        <v>1</v>
      </c>
      <c r="F130" s="356"/>
      <c r="G130" s="124">
        <f t="shared" si="1"/>
        <v>0</v>
      </c>
    </row>
    <row r="131" spans="1:7" ht="11.25" customHeight="1">
      <c r="A131" s="82">
        <v>48</v>
      </c>
      <c r="B131" s="82" t="s">
        <v>111</v>
      </c>
      <c r="C131" s="90" t="s">
        <v>198</v>
      </c>
      <c r="D131" s="122" t="s">
        <v>104</v>
      </c>
      <c r="E131" s="123">
        <v>6</v>
      </c>
      <c r="F131" s="356"/>
      <c r="G131" s="124">
        <f t="shared" si="1"/>
        <v>0</v>
      </c>
    </row>
    <row r="132" spans="1:7" ht="11.25" customHeight="1">
      <c r="A132" s="82">
        <v>49</v>
      </c>
      <c r="B132" s="82" t="s">
        <v>112</v>
      </c>
      <c r="C132" s="90" t="s">
        <v>199</v>
      </c>
      <c r="D132" s="122" t="s">
        <v>104</v>
      </c>
      <c r="E132" s="123">
        <v>6</v>
      </c>
      <c r="F132" s="356"/>
      <c r="G132" s="124">
        <f t="shared" si="1"/>
        <v>0</v>
      </c>
    </row>
    <row r="133" spans="1:7" ht="11.25" customHeight="1">
      <c r="A133" s="82">
        <v>50</v>
      </c>
      <c r="B133" s="82" t="s">
        <v>113</v>
      </c>
      <c r="C133" s="90" t="s">
        <v>214</v>
      </c>
      <c r="D133" s="122" t="s">
        <v>152</v>
      </c>
      <c r="E133" s="123">
        <v>1</v>
      </c>
      <c r="F133" s="356"/>
      <c r="G133" s="124">
        <f t="shared" si="0"/>
        <v>0</v>
      </c>
    </row>
    <row r="134" spans="1:7" ht="11.25" customHeight="1">
      <c r="A134" s="82">
        <v>51</v>
      </c>
      <c r="B134" s="82" t="s">
        <v>114</v>
      </c>
      <c r="C134" s="90" t="s">
        <v>215</v>
      </c>
      <c r="D134" s="122" t="s">
        <v>152</v>
      </c>
      <c r="E134" s="123">
        <v>2</v>
      </c>
      <c r="F134" s="356"/>
      <c r="G134" s="124">
        <f>SUM(E134*F134)</f>
        <v>0</v>
      </c>
    </row>
    <row r="135" spans="1:7" ht="11.25" customHeight="1">
      <c r="A135" s="82">
        <v>52</v>
      </c>
      <c r="B135" s="82" t="s">
        <v>115</v>
      </c>
      <c r="C135" s="90" t="s">
        <v>216</v>
      </c>
      <c r="D135" s="122" t="s">
        <v>152</v>
      </c>
      <c r="E135" s="123">
        <v>1</v>
      </c>
      <c r="F135" s="356"/>
      <c r="G135" s="124">
        <f t="shared" si="0"/>
        <v>0</v>
      </c>
    </row>
    <row r="136" spans="1:7" ht="11.25" customHeight="1">
      <c r="A136" s="82">
        <v>53</v>
      </c>
      <c r="B136" s="82" t="s">
        <v>116</v>
      </c>
      <c r="C136" s="90" t="s">
        <v>200</v>
      </c>
      <c r="D136" s="122" t="s">
        <v>152</v>
      </c>
      <c r="E136" s="123">
        <v>2</v>
      </c>
      <c r="F136" s="356"/>
      <c r="G136" s="124">
        <f t="shared" si="0"/>
        <v>0</v>
      </c>
    </row>
    <row r="137" spans="1:7" ht="11.25" customHeight="1">
      <c r="A137" s="82">
        <v>54</v>
      </c>
      <c r="B137" s="82" t="s">
        <v>117</v>
      </c>
      <c r="C137" s="90" t="s">
        <v>201</v>
      </c>
      <c r="D137" s="122" t="s">
        <v>104</v>
      </c>
      <c r="E137" s="123">
        <v>24</v>
      </c>
      <c r="F137" s="356"/>
      <c r="G137" s="124">
        <f t="shared" si="0"/>
        <v>0</v>
      </c>
    </row>
    <row r="138" spans="1:7" ht="11.25" customHeight="1">
      <c r="A138" s="82">
        <v>55</v>
      </c>
      <c r="B138" s="82" t="s">
        <v>118</v>
      </c>
      <c r="C138" s="90" t="s">
        <v>202</v>
      </c>
      <c r="D138" s="122" t="s">
        <v>152</v>
      </c>
      <c r="E138" s="123">
        <v>1</v>
      </c>
      <c r="F138" s="356"/>
      <c r="G138" s="124">
        <f t="shared" si="0"/>
        <v>0</v>
      </c>
    </row>
    <row r="139" spans="1:7" ht="11.25" customHeight="1">
      <c r="A139" s="82">
        <v>56</v>
      </c>
      <c r="B139" s="82" t="s">
        <v>119</v>
      </c>
      <c r="C139" s="90" t="s">
        <v>203</v>
      </c>
      <c r="D139" s="122" t="s">
        <v>152</v>
      </c>
      <c r="E139" s="123">
        <v>1</v>
      </c>
      <c r="F139" s="356"/>
      <c r="G139" s="124">
        <f t="shared" si="0"/>
        <v>0</v>
      </c>
    </row>
    <row r="140" spans="1:7" ht="11.25" customHeight="1">
      <c r="A140" s="82">
        <v>57</v>
      </c>
      <c r="B140" s="82" t="s">
        <v>120</v>
      </c>
      <c r="C140" s="90" t="s">
        <v>204</v>
      </c>
      <c r="D140" s="122" t="s">
        <v>128</v>
      </c>
      <c r="E140" s="123">
        <v>400</v>
      </c>
      <c r="F140" s="356"/>
      <c r="G140" s="124">
        <f aca="true" t="shared" si="2" ref="G140:G147">SUM(E140*F140)</f>
        <v>0</v>
      </c>
    </row>
    <row r="141" spans="1:7" ht="11.25" customHeight="1">
      <c r="A141" s="82">
        <v>58</v>
      </c>
      <c r="B141" s="82" t="s">
        <v>121</v>
      </c>
      <c r="C141" s="90" t="s">
        <v>205</v>
      </c>
      <c r="D141" s="122" t="s">
        <v>128</v>
      </c>
      <c r="E141" s="123">
        <v>168</v>
      </c>
      <c r="F141" s="356"/>
      <c r="G141" s="124">
        <f t="shared" si="2"/>
        <v>0</v>
      </c>
    </row>
    <row r="142" spans="1:7" ht="11.25" customHeight="1">
      <c r="A142" s="82">
        <v>59</v>
      </c>
      <c r="B142" s="82" t="s">
        <v>122</v>
      </c>
      <c r="C142" s="90" t="s">
        <v>206</v>
      </c>
      <c r="D142" s="122" t="s">
        <v>207</v>
      </c>
      <c r="E142" s="123">
        <v>1.5</v>
      </c>
      <c r="F142" s="356"/>
      <c r="G142" s="124">
        <f t="shared" si="2"/>
        <v>0</v>
      </c>
    </row>
    <row r="143" spans="1:7" ht="11.25" customHeight="1">
      <c r="A143" s="82">
        <v>60</v>
      </c>
      <c r="B143" s="82" t="s">
        <v>123</v>
      </c>
      <c r="C143" s="90" t="s">
        <v>208</v>
      </c>
      <c r="D143" s="122" t="s">
        <v>152</v>
      </c>
      <c r="E143" s="123">
        <v>1</v>
      </c>
      <c r="F143" s="356"/>
      <c r="G143" s="124">
        <f t="shared" si="2"/>
        <v>0</v>
      </c>
    </row>
    <row r="144" spans="1:7" ht="22.5">
      <c r="A144" s="82">
        <v>61</v>
      </c>
      <c r="B144" s="82" t="s">
        <v>124</v>
      </c>
      <c r="C144" s="90" t="s">
        <v>209</v>
      </c>
      <c r="D144" s="122" t="s">
        <v>156</v>
      </c>
      <c r="E144" s="123">
        <v>1</v>
      </c>
      <c r="F144" s="356"/>
      <c r="G144" s="124">
        <f t="shared" si="2"/>
        <v>0</v>
      </c>
    </row>
    <row r="145" spans="1:7" ht="24" customHeight="1">
      <c r="A145" s="82">
        <v>62</v>
      </c>
      <c r="B145" s="82" t="s">
        <v>125</v>
      </c>
      <c r="C145" s="90" t="s">
        <v>149</v>
      </c>
      <c r="D145" s="122" t="s">
        <v>156</v>
      </c>
      <c r="E145" s="123">
        <v>1</v>
      </c>
      <c r="F145" s="356"/>
      <c r="G145" s="124">
        <f t="shared" si="2"/>
        <v>0</v>
      </c>
    </row>
    <row r="146" spans="1:7" ht="12.75">
      <c r="A146" s="82">
        <v>63</v>
      </c>
      <c r="B146" s="82" t="s">
        <v>126</v>
      </c>
      <c r="C146" s="90" t="s">
        <v>210</v>
      </c>
      <c r="D146" s="122" t="s">
        <v>128</v>
      </c>
      <c r="E146" s="123">
        <v>24</v>
      </c>
      <c r="F146" s="356"/>
      <c r="G146" s="124">
        <f t="shared" si="2"/>
        <v>0</v>
      </c>
    </row>
    <row r="147" spans="1:7" ht="12.75">
      <c r="A147" s="82">
        <v>64</v>
      </c>
      <c r="B147" s="82" t="s">
        <v>127</v>
      </c>
      <c r="C147" s="90" t="s">
        <v>211</v>
      </c>
      <c r="D147" s="122" t="s">
        <v>152</v>
      </c>
      <c r="E147" s="123">
        <v>1</v>
      </c>
      <c r="F147" s="356"/>
      <c r="G147" s="124">
        <f t="shared" si="2"/>
        <v>0</v>
      </c>
    </row>
    <row r="148" spans="1:7" ht="11.25" customHeight="1">
      <c r="A148" s="82"/>
      <c r="B148" s="82"/>
      <c r="C148" s="92"/>
      <c r="D148" s="26"/>
      <c r="E148" s="91"/>
      <c r="F148" s="32"/>
      <c r="G148" s="31"/>
    </row>
    <row r="149" spans="1:7" ht="11.25" customHeight="1">
      <c r="A149" s="82">
        <v>731</v>
      </c>
      <c r="B149" s="82"/>
      <c r="C149" s="93" t="str">
        <f>C82</f>
        <v>Ústřední vytápění</v>
      </c>
      <c r="D149" s="26" t="s">
        <v>35</v>
      </c>
      <c r="E149" s="76"/>
      <c r="F149" s="31"/>
      <c r="G149" s="31">
        <f>SUM(G84:G148)</f>
        <v>0</v>
      </c>
    </row>
    <row r="150" spans="3:7" ht="11.25" customHeight="1">
      <c r="C150" s="59"/>
      <c r="D150" s="87"/>
      <c r="E150" s="94"/>
      <c r="F150" s="87"/>
      <c r="G150" s="95"/>
    </row>
    <row r="151" spans="3:7" ht="11.25" customHeight="1">
      <c r="C151" s="59"/>
      <c r="D151" s="96"/>
      <c r="E151" s="94"/>
      <c r="F151" s="87"/>
      <c r="G151" s="95"/>
    </row>
    <row r="152" spans="3:7" ht="11.25" customHeight="1">
      <c r="C152" s="59"/>
      <c r="D152" s="96"/>
      <c r="E152" s="94"/>
      <c r="F152" s="87"/>
      <c r="G152" s="95"/>
    </row>
    <row r="153" spans="1:7" ht="11.25" customHeight="1">
      <c r="A153" s="15">
        <v>95</v>
      </c>
      <c r="B153" s="15"/>
      <c r="C153" s="20" t="s">
        <v>136</v>
      </c>
      <c r="D153" s="17"/>
      <c r="E153" s="28"/>
      <c r="F153" s="118"/>
      <c r="G153" s="28"/>
    </row>
    <row r="154" spans="1:7" ht="11.25" customHeight="1">
      <c r="A154" s="15"/>
      <c r="B154" s="15"/>
      <c r="C154" s="20"/>
      <c r="D154" s="17"/>
      <c r="E154" s="28"/>
      <c r="F154" s="118"/>
      <c r="G154" s="28"/>
    </row>
    <row r="155" spans="1:7" ht="11.25" customHeight="1">
      <c r="A155" s="15">
        <v>1</v>
      </c>
      <c r="B155" s="15" t="s">
        <v>137</v>
      </c>
      <c r="C155" s="119" t="s">
        <v>138</v>
      </c>
      <c r="D155" s="17" t="s">
        <v>44</v>
      </c>
      <c r="E155" s="28">
        <v>1</v>
      </c>
      <c r="F155" s="358"/>
      <c r="G155" s="28">
        <f aca="true" t="shared" si="3" ref="G155:G160">E155*F155</f>
        <v>0</v>
      </c>
    </row>
    <row r="156" spans="1:7" ht="14.25" customHeight="1">
      <c r="A156" s="15">
        <v>2</v>
      </c>
      <c r="B156" s="15" t="s">
        <v>139</v>
      </c>
      <c r="C156" s="119" t="s">
        <v>445</v>
      </c>
      <c r="D156" s="17" t="s">
        <v>44</v>
      </c>
      <c r="E156" s="28">
        <v>1</v>
      </c>
      <c r="F156" s="358"/>
      <c r="G156" s="28">
        <f t="shared" si="3"/>
        <v>0</v>
      </c>
    </row>
    <row r="157" spans="1:7" ht="11.25" customHeight="1">
      <c r="A157" s="15">
        <v>3</v>
      </c>
      <c r="B157" s="15" t="s">
        <v>140</v>
      </c>
      <c r="C157" s="119" t="s">
        <v>141</v>
      </c>
      <c r="D157" s="17" t="s">
        <v>44</v>
      </c>
      <c r="E157" s="28">
        <v>1</v>
      </c>
      <c r="F157" s="358"/>
      <c r="G157" s="28">
        <f t="shared" si="3"/>
        <v>0</v>
      </c>
    </row>
    <row r="158" spans="1:7" ht="11.25" customHeight="1">
      <c r="A158" s="15">
        <v>4</v>
      </c>
      <c r="B158" s="15" t="s">
        <v>142</v>
      </c>
      <c r="C158" s="119" t="s">
        <v>143</v>
      </c>
      <c r="D158" s="17" t="s">
        <v>44</v>
      </c>
      <c r="E158" s="28">
        <v>1</v>
      </c>
      <c r="F158" s="358"/>
      <c r="G158" s="28">
        <f t="shared" si="3"/>
        <v>0</v>
      </c>
    </row>
    <row r="159" spans="1:7" ht="11.25" customHeight="1">
      <c r="A159" s="15">
        <v>5</v>
      </c>
      <c r="B159" s="15" t="s">
        <v>144</v>
      </c>
      <c r="C159" s="119" t="s">
        <v>145</v>
      </c>
      <c r="D159" s="17" t="s">
        <v>44</v>
      </c>
      <c r="E159" s="28">
        <v>1</v>
      </c>
      <c r="F159" s="358"/>
      <c r="G159" s="28">
        <f t="shared" si="3"/>
        <v>0</v>
      </c>
    </row>
    <row r="160" spans="1:7" ht="21.75" customHeight="1">
      <c r="A160" s="15">
        <v>6</v>
      </c>
      <c r="B160" s="15" t="s">
        <v>146</v>
      </c>
      <c r="C160" s="120" t="s">
        <v>150</v>
      </c>
      <c r="D160" s="17" t="s">
        <v>44</v>
      </c>
      <c r="E160" s="28">
        <v>1</v>
      </c>
      <c r="F160" s="358"/>
      <c r="G160" s="28">
        <f t="shared" si="3"/>
        <v>0</v>
      </c>
    </row>
    <row r="161" spans="1:7" ht="11.25" customHeight="1">
      <c r="A161" s="15"/>
      <c r="B161" s="15"/>
      <c r="C161" s="20"/>
      <c r="D161" s="17"/>
      <c r="E161" s="28"/>
      <c r="F161" s="118"/>
      <c r="G161" s="28"/>
    </row>
    <row r="162" spans="1:7" ht="11.25" customHeight="1">
      <c r="A162" s="15">
        <f>A153</f>
        <v>95</v>
      </c>
      <c r="B162" s="15"/>
      <c r="C162" s="20" t="str">
        <f>C153</f>
        <v>Ostatní náklady stavby</v>
      </c>
      <c r="D162" s="17" t="s">
        <v>35</v>
      </c>
      <c r="E162" s="28"/>
      <c r="F162" s="118"/>
      <c r="G162" s="28">
        <f>SUM(G155:G160)</f>
        <v>0</v>
      </c>
    </row>
    <row r="167" ht="22.5" customHeight="1">
      <c r="C167" s="33"/>
    </row>
  </sheetData>
  <sheetProtection/>
  <mergeCells count="29">
    <mergeCell ref="K13:L13"/>
    <mergeCell ref="A17:B17"/>
    <mergeCell ref="C17:F17"/>
    <mergeCell ref="G17:H17"/>
    <mergeCell ref="I17:K17"/>
    <mergeCell ref="A16:B16"/>
    <mergeCell ref="C16:F16"/>
    <mergeCell ref="G16:H16"/>
    <mergeCell ref="I16:K16"/>
    <mergeCell ref="K8:L8"/>
    <mergeCell ref="H9:J9"/>
    <mergeCell ref="K9:L9"/>
    <mergeCell ref="H10:J10"/>
    <mergeCell ref="K10:L10"/>
    <mergeCell ref="A14:B14"/>
    <mergeCell ref="C14:F14"/>
    <mergeCell ref="G14:H14"/>
    <mergeCell ref="I14:K14"/>
    <mergeCell ref="H13:J13"/>
    <mergeCell ref="E25:G25"/>
    <mergeCell ref="C15:F15"/>
    <mergeCell ref="G15:H15"/>
    <mergeCell ref="I15:K15"/>
    <mergeCell ref="A15:B15"/>
    <mergeCell ref="K7:L7"/>
    <mergeCell ref="H7:J7"/>
    <mergeCell ref="H12:J12"/>
    <mergeCell ref="K12:L12"/>
    <mergeCell ref="H8:J8"/>
  </mergeCell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r:id="rId1"/>
  <headerFooter alignWithMargins="0">
    <oddFooter>&amp;LCenová soustava ÚRS&amp;C&amp;A&amp;RStránka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M203" sqref="AM203"/>
    </sheetView>
  </sheetViews>
  <sheetFormatPr defaultColWidth="8.00390625" defaultRowHeight="12.75"/>
  <cols>
    <col min="1" max="1" width="6.140625" style="132" customWidth="1"/>
    <col min="2" max="2" width="1.28515625" style="132" customWidth="1"/>
    <col min="3" max="3" width="4.140625" style="132" customWidth="1"/>
    <col min="4" max="4" width="3.140625" style="132" customWidth="1"/>
    <col min="5" max="5" width="12.57421875" style="132" customWidth="1"/>
    <col min="6" max="7" width="8.140625" style="132" customWidth="1"/>
    <col min="8" max="8" width="9.140625" style="132" customWidth="1"/>
    <col min="9" max="9" width="5.140625" style="132" customWidth="1"/>
    <col min="10" max="10" width="3.8515625" style="132" customWidth="1"/>
    <col min="11" max="11" width="8.421875" style="132" customWidth="1"/>
    <col min="12" max="12" width="8.8515625" style="132" customWidth="1"/>
    <col min="13" max="14" width="4.421875" style="132" customWidth="1"/>
    <col min="15" max="15" width="1.421875" style="132" customWidth="1"/>
    <col min="16" max="16" width="9.140625" style="132" customWidth="1"/>
    <col min="17" max="17" width="3.00390625" style="132" customWidth="1"/>
    <col min="18" max="18" width="1.28515625" style="132" customWidth="1"/>
    <col min="19" max="19" width="6.00390625" style="132" customWidth="1"/>
    <col min="20" max="20" width="21.8515625" style="132" hidden="1" customWidth="1"/>
    <col min="21" max="21" width="12.00390625" style="132" hidden="1" customWidth="1"/>
    <col min="22" max="22" width="9.00390625" style="132" hidden="1" customWidth="1"/>
    <col min="23" max="23" width="12.00390625" style="132" hidden="1" customWidth="1"/>
    <col min="24" max="24" width="9.00390625" style="132" hidden="1" customWidth="1"/>
    <col min="25" max="25" width="11.00390625" style="132" hidden="1" customWidth="1"/>
    <col min="26" max="26" width="8.140625" style="132" hidden="1" customWidth="1"/>
    <col min="27" max="27" width="11.00390625" style="132" hidden="1" customWidth="1"/>
    <col min="28" max="28" width="12.00390625" style="132" hidden="1" customWidth="1"/>
    <col min="29" max="29" width="8.140625" style="132" customWidth="1"/>
    <col min="30" max="30" width="11.00390625" style="132" customWidth="1"/>
    <col min="31" max="31" width="12.00390625" style="132" customWidth="1"/>
    <col min="32" max="43" width="8.00390625" style="132" customWidth="1"/>
    <col min="44" max="64" width="7.8515625" style="132" hidden="1" customWidth="1"/>
    <col min="65" max="16384" width="8.00390625" style="132" customWidth="1"/>
  </cols>
  <sheetData>
    <row r="1" spans="1:66" ht="21.75" customHeight="1">
      <c r="A1" s="128"/>
      <c r="B1" s="129"/>
      <c r="C1" s="129"/>
      <c r="D1" s="130" t="s">
        <v>221</v>
      </c>
      <c r="E1" s="129"/>
      <c r="F1" s="131" t="s">
        <v>222</v>
      </c>
      <c r="G1" s="131"/>
      <c r="H1" s="341" t="s">
        <v>223</v>
      </c>
      <c r="I1" s="341"/>
      <c r="J1" s="341"/>
      <c r="K1" s="341"/>
      <c r="L1" s="131" t="s">
        <v>224</v>
      </c>
      <c r="M1" s="129"/>
      <c r="N1" s="129"/>
      <c r="O1" s="130" t="s">
        <v>225</v>
      </c>
      <c r="P1" s="129"/>
      <c r="Q1" s="129"/>
      <c r="R1" s="129"/>
      <c r="S1" s="131" t="s">
        <v>226</v>
      </c>
      <c r="T1" s="131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</row>
    <row r="2" spans="3:46" ht="36.75" customHeight="1">
      <c r="C2" s="301" t="s">
        <v>227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S2" s="354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T2" s="133" t="s">
        <v>228</v>
      </c>
    </row>
    <row r="3" spans="2:46" ht="6.7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  <c r="AT3" s="133" t="s">
        <v>229</v>
      </c>
    </row>
    <row r="4" spans="2:46" ht="36.75" customHeight="1">
      <c r="B4" s="137"/>
      <c r="C4" s="303" t="s">
        <v>230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138"/>
      <c r="T4" s="139" t="s">
        <v>231</v>
      </c>
      <c r="AT4" s="133" t="s">
        <v>232</v>
      </c>
    </row>
    <row r="5" spans="2:18" ht="6.75" customHeight="1">
      <c r="B5" s="137"/>
      <c r="R5" s="138"/>
    </row>
    <row r="6" spans="2:18" s="140" customFormat="1" ht="32.25" customHeight="1">
      <c r="B6" s="141"/>
      <c r="D6" s="142" t="s">
        <v>233</v>
      </c>
      <c r="F6" s="304" t="s">
        <v>234</v>
      </c>
      <c r="G6" s="300"/>
      <c r="H6" s="300"/>
      <c r="I6" s="300"/>
      <c r="J6" s="300"/>
      <c r="K6" s="300"/>
      <c r="L6" s="300"/>
      <c r="M6" s="300"/>
      <c r="N6" s="300"/>
      <c r="O6" s="300"/>
      <c r="P6" s="300"/>
      <c r="R6" s="143"/>
    </row>
    <row r="7" spans="2:18" s="140" customFormat="1" ht="14.25" customHeight="1">
      <c r="B7" s="141"/>
      <c r="D7" s="144" t="s">
        <v>15</v>
      </c>
      <c r="F7" s="145" t="s">
        <v>235</v>
      </c>
      <c r="M7" s="144" t="s">
        <v>236</v>
      </c>
      <c r="O7" s="145" t="s">
        <v>237</v>
      </c>
      <c r="R7" s="143"/>
    </row>
    <row r="8" spans="2:18" s="140" customFormat="1" ht="14.25" customHeight="1">
      <c r="B8" s="141"/>
      <c r="D8" s="144" t="s">
        <v>238</v>
      </c>
      <c r="F8" s="145" t="s">
        <v>30</v>
      </c>
      <c r="J8" s="146" t="s">
        <v>30</v>
      </c>
      <c r="M8" s="144" t="s">
        <v>54</v>
      </c>
      <c r="O8" s="305">
        <v>43544</v>
      </c>
      <c r="P8" s="300"/>
      <c r="R8" s="143"/>
    </row>
    <row r="9" spans="2:18" s="140" customFormat="1" ht="10.5" customHeight="1">
      <c r="B9" s="141"/>
      <c r="R9" s="143"/>
    </row>
    <row r="10" spans="2:18" s="140" customFormat="1" ht="14.25" customHeight="1">
      <c r="B10" s="141"/>
      <c r="D10" s="144" t="s">
        <v>239</v>
      </c>
      <c r="M10" s="144" t="s">
        <v>240</v>
      </c>
      <c r="O10" s="299"/>
      <c r="P10" s="300"/>
      <c r="R10" s="143"/>
    </row>
    <row r="11" spans="2:18" s="140" customFormat="1" ht="18" customHeight="1">
      <c r="B11" s="141"/>
      <c r="E11" s="145"/>
      <c r="M11" s="144" t="s">
        <v>241</v>
      </c>
      <c r="O11" s="299"/>
      <c r="P11" s="300"/>
      <c r="R11" s="143"/>
    </row>
    <row r="12" spans="2:18" s="140" customFormat="1" ht="6.75" customHeight="1">
      <c r="B12" s="141"/>
      <c r="R12" s="143"/>
    </row>
    <row r="13" spans="2:18" s="140" customFormat="1" ht="14.25" customHeight="1">
      <c r="B13" s="141"/>
      <c r="D13" s="144" t="s">
        <v>242</v>
      </c>
      <c r="M13" s="144" t="s">
        <v>240</v>
      </c>
      <c r="O13" s="299"/>
      <c r="P13" s="300"/>
      <c r="R13" s="143"/>
    </row>
    <row r="14" spans="2:18" s="140" customFormat="1" ht="18" customHeight="1">
      <c r="B14" s="141"/>
      <c r="E14" s="145"/>
      <c r="M14" s="144" t="s">
        <v>241</v>
      </c>
      <c r="O14" s="299"/>
      <c r="P14" s="300"/>
      <c r="R14" s="143"/>
    </row>
    <row r="15" spans="2:18" s="140" customFormat="1" ht="6.75" customHeight="1">
      <c r="B15" s="141"/>
      <c r="R15" s="143"/>
    </row>
    <row r="16" spans="2:18" s="140" customFormat="1" ht="14.25" customHeight="1">
      <c r="B16" s="141"/>
      <c r="D16" s="144" t="s">
        <v>52</v>
      </c>
      <c r="M16" s="144" t="s">
        <v>240</v>
      </c>
      <c r="O16" s="299"/>
      <c r="P16" s="300"/>
      <c r="R16" s="143"/>
    </row>
    <row r="17" spans="2:18" s="140" customFormat="1" ht="18" customHeight="1">
      <c r="B17" s="141"/>
      <c r="E17" s="145"/>
      <c r="M17" s="144" t="s">
        <v>241</v>
      </c>
      <c r="O17" s="299"/>
      <c r="P17" s="300"/>
      <c r="R17" s="143"/>
    </row>
    <row r="18" spans="2:18" s="140" customFormat="1" ht="6.75" customHeight="1">
      <c r="B18" s="141"/>
      <c r="R18" s="143"/>
    </row>
    <row r="19" spans="2:18" s="140" customFormat="1" ht="14.25" customHeight="1">
      <c r="B19" s="141"/>
      <c r="D19" s="144" t="s">
        <v>243</v>
      </c>
      <c r="M19" s="144" t="s">
        <v>240</v>
      </c>
      <c r="O19" s="299"/>
      <c r="P19" s="300"/>
      <c r="R19" s="143"/>
    </row>
    <row r="20" spans="2:18" s="140" customFormat="1" ht="18" customHeight="1">
      <c r="B20" s="141"/>
      <c r="E20" s="145"/>
      <c r="M20" s="144" t="s">
        <v>241</v>
      </c>
      <c r="O20" s="299"/>
      <c r="P20" s="300"/>
      <c r="R20" s="143"/>
    </row>
    <row r="21" spans="2:18" s="140" customFormat="1" ht="6.75" customHeight="1">
      <c r="B21" s="141"/>
      <c r="R21" s="143"/>
    </row>
    <row r="22" spans="2:18" s="140" customFormat="1" ht="14.25" customHeight="1">
      <c r="B22" s="141"/>
      <c r="D22" s="144" t="s">
        <v>244</v>
      </c>
      <c r="R22" s="143"/>
    </row>
    <row r="23" spans="2:18" s="140" customFormat="1" ht="20.25" customHeight="1">
      <c r="B23" s="141"/>
      <c r="E23" s="307" t="s">
        <v>237</v>
      </c>
      <c r="F23" s="300"/>
      <c r="G23" s="300"/>
      <c r="H23" s="300"/>
      <c r="I23" s="300"/>
      <c r="J23" s="300"/>
      <c r="K23" s="300"/>
      <c r="L23" s="300"/>
      <c r="R23" s="143"/>
    </row>
    <row r="24" spans="2:18" s="140" customFormat="1" ht="6.75" customHeight="1">
      <c r="B24" s="141"/>
      <c r="R24" s="143"/>
    </row>
    <row r="25" spans="2:18" s="140" customFormat="1" ht="6.75" customHeight="1">
      <c r="B25" s="141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R25" s="143"/>
    </row>
    <row r="26" spans="2:18" s="140" customFormat="1" ht="14.25" customHeight="1">
      <c r="B26" s="141"/>
      <c r="D26" s="148" t="s">
        <v>245</v>
      </c>
      <c r="M26" s="308">
        <f>N80</f>
        <v>0</v>
      </c>
      <c r="N26" s="300"/>
      <c r="O26" s="300"/>
      <c r="P26" s="300"/>
      <c r="R26" s="143"/>
    </row>
    <row r="27" spans="2:18" s="140" customFormat="1" ht="14.25" customHeight="1">
      <c r="B27" s="141"/>
      <c r="D27" s="149" t="s">
        <v>135</v>
      </c>
      <c r="M27" s="308">
        <f>N96</f>
        <v>0</v>
      </c>
      <c r="N27" s="300"/>
      <c r="O27" s="300"/>
      <c r="P27" s="300"/>
      <c r="R27" s="143"/>
    </row>
    <row r="28" spans="2:18" s="140" customFormat="1" ht="6.75" customHeight="1">
      <c r="B28" s="141"/>
      <c r="R28" s="143"/>
    </row>
    <row r="29" spans="2:18" s="140" customFormat="1" ht="24.75" customHeight="1">
      <c r="B29" s="141"/>
      <c r="D29" s="150" t="s">
        <v>246</v>
      </c>
      <c r="M29" s="309">
        <f>ROUND(M26+M27,2)</f>
        <v>0</v>
      </c>
      <c r="N29" s="300"/>
      <c r="O29" s="300"/>
      <c r="P29" s="300"/>
      <c r="R29" s="143"/>
    </row>
    <row r="30" spans="2:18" s="140" customFormat="1" ht="6.75" customHeight="1">
      <c r="B30" s="141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R30" s="143"/>
    </row>
    <row r="31" spans="2:18" s="140" customFormat="1" ht="14.25" customHeight="1">
      <c r="B31" s="141"/>
      <c r="D31" s="151" t="s">
        <v>247</v>
      </c>
      <c r="E31" s="151" t="s">
        <v>248</v>
      </c>
      <c r="F31" s="152">
        <v>0.21</v>
      </c>
      <c r="G31" s="153" t="s">
        <v>249</v>
      </c>
      <c r="H31" s="306">
        <v>0</v>
      </c>
      <c r="I31" s="306"/>
      <c r="J31" s="306"/>
      <c r="M31" s="306">
        <v>0</v>
      </c>
      <c r="N31" s="300"/>
      <c r="O31" s="300"/>
      <c r="P31" s="300"/>
      <c r="R31" s="143"/>
    </row>
    <row r="32" spans="2:18" s="140" customFormat="1" ht="14.25" customHeight="1">
      <c r="B32" s="141"/>
      <c r="E32" s="151" t="s">
        <v>250</v>
      </c>
      <c r="F32" s="152">
        <v>0.15</v>
      </c>
      <c r="G32" s="153" t="s">
        <v>249</v>
      </c>
      <c r="H32" s="306">
        <f>ROUND((SUM(BF96:BF97)+SUM(BF114:BF201)),2)</f>
        <v>0</v>
      </c>
      <c r="I32" s="306"/>
      <c r="J32" s="306"/>
      <c r="M32" s="306">
        <f>ROUND(ROUND((SUM(BF96:BF97)+SUM(BF114:BF201)),2)*F32,2)</f>
        <v>0</v>
      </c>
      <c r="N32" s="300"/>
      <c r="O32" s="300"/>
      <c r="P32" s="300"/>
      <c r="R32" s="143"/>
    </row>
    <row r="33" spans="2:18" s="140" customFormat="1" ht="14.25" customHeight="1" hidden="1">
      <c r="B33" s="141"/>
      <c r="E33" s="151" t="s">
        <v>251</v>
      </c>
      <c r="F33" s="152">
        <v>0.21</v>
      </c>
      <c r="G33" s="153" t="s">
        <v>249</v>
      </c>
      <c r="H33" s="306">
        <f>ROUND((SUM(BG96:BG97)+SUM(BG114:BG201)),2)</f>
        <v>0</v>
      </c>
      <c r="I33" s="306"/>
      <c r="J33" s="306"/>
      <c r="M33" s="306">
        <v>0</v>
      </c>
      <c r="N33" s="300"/>
      <c r="O33" s="300"/>
      <c r="P33" s="300"/>
      <c r="R33" s="143"/>
    </row>
    <row r="34" spans="2:18" s="140" customFormat="1" ht="14.25" customHeight="1" hidden="1">
      <c r="B34" s="141"/>
      <c r="E34" s="151" t="s">
        <v>252</v>
      </c>
      <c r="F34" s="152">
        <v>0.15</v>
      </c>
      <c r="G34" s="153" t="s">
        <v>249</v>
      </c>
      <c r="H34" s="306">
        <f>ROUND((SUM(BH96:BH97)+SUM(BH114:BH201)),2)</f>
        <v>0</v>
      </c>
      <c r="I34" s="306"/>
      <c r="J34" s="306"/>
      <c r="M34" s="306">
        <v>0</v>
      </c>
      <c r="N34" s="300"/>
      <c r="O34" s="300"/>
      <c r="P34" s="300"/>
      <c r="R34" s="143"/>
    </row>
    <row r="35" spans="2:18" s="140" customFormat="1" ht="14.25" customHeight="1" hidden="1">
      <c r="B35" s="141"/>
      <c r="E35" s="151" t="s">
        <v>253</v>
      </c>
      <c r="F35" s="152">
        <v>0</v>
      </c>
      <c r="G35" s="153" t="s">
        <v>249</v>
      </c>
      <c r="H35" s="306">
        <f>ROUND((SUM(BI96:BI97)+SUM(BI114:BI201)),2)</f>
        <v>0</v>
      </c>
      <c r="I35" s="306"/>
      <c r="J35" s="306"/>
      <c r="M35" s="306">
        <v>0</v>
      </c>
      <c r="N35" s="300"/>
      <c r="O35" s="300"/>
      <c r="P35" s="300"/>
      <c r="R35" s="143"/>
    </row>
    <row r="36" spans="2:18" s="140" customFormat="1" ht="6.75" customHeight="1">
      <c r="B36" s="141"/>
      <c r="R36" s="143"/>
    </row>
    <row r="37" spans="2:18" s="140" customFormat="1" ht="24.75" customHeight="1">
      <c r="B37" s="141"/>
      <c r="C37" s="154"/>
      <c r="D37" s="155" t="s">
        <v>246</v>
      </c>
      <c r="E37" s="156"/>
      <c r="F37" s="156"/>
      <c r="G37" s="157" t="s">
        <v>254</v>
      </c>
      <c r="H37" s="158" t="s">
        <v>255</v>
      </c>
      <c r="I37" s="156"/>
      <c r="J37" s="156"/>
      <c r="K37" s="156"/>
      <c r="L37" s="311">
        <f>M29+M31</f>
        <v>0</v>
      </c>
      <c r="M37" s="312"/>
      <c r="N37" s="312"/>
      <c r="O37" s="312"/>
      <c r="P37" s="313"/>
      <c r="Q37" s="154"/>
      <c r="R37" s="143"/>
    </row>
    <row r="38" spans="2:18" s="140" customFormat="1" ht="14.25" customHeight="1">
      <c r="B38" s="141"/>
      <c r="R38" s="143"/>
    </row>
    <row r="39" spans="2:18" s="140" customFormat="1" ht="14.25" customHeight="1">
      <c r="B39" s="141"/>
      <c r="R39" s="143"/>
    </row>
    <row r="40" spans="2:18" ht="13.5">
      <c r="B40" s="137"/>
      <c r="R40" s="138"/>
    </row>
    <row r="41" spans="2:18" ht="13.5">
      <c r="B41" s="137"/>
      <c r="R41" s="138"/>
    </row>
    <row r="42" spans="2:18" ht="13.5">
      <c r="B42" s="137"/>
      <c r="R42" s="138"/>
    </row>
    <row r="43" spans="2:18" s="140" customFormat="1" ht="15">
      <c r="B43" s="141"/>
      <c r="D43" s="159" t="s">
        <v>256</v>
      </c>
      <c r="E43" s="147"/>
      <c r="F43" s="147"/>
      <c r="G43" s="147"/>
      <c r="H43" s="160"/>
      <c r="J43" s="159" t="s">
        <v>257</v>
      </c>
      <c r="K43" s="147"/>
      <c r="L43" s="147"/>
      <c r="M43" s="147"/>
      <c r="N43" s="147"/>
      <c r="O43" s="147"/>
      <c r="P43" s="160"/>
      <c r="R43" s="143"/>
    </row>
    <row r="44" spans="2:18" ht="13.5">
      <c r="B44" s="137"/>
      <c r="D44" s="161"/>
      <c r="H44" s="162"/>
      <c r="J44" s="161"/>
      <c r="P44" s="162"/>
      <c r="R44" s="138"/>
    </row>
    <row r="45" spans="2:18" ht="13.5">
      <c r="B45" s="137"/>
      <c r="D45" s="161"/>
      <c r="H45" s="162"/>
      <c r="J45" s="161"/>
      <c r="P45" s="162"/>
      <c r="R45" s="138"/>
    </row>
    <row r="46" spans="2:18" ht="13.5">
      <c r="B46" s="137"/>
      <c r="D46" s="161"/>
      <c r="H46" s="162"/>
      <c r="J46" s="161"/>
      <c r="P46" s="162"/>
      <c r="R46" s="138"/>
    </row>
    <row r="47" spans="2:18" ht="13.5">
      <c r="B47" s="137"/>
      <c r="D47" s="161"/>
      <c r="H47" s="162"/>
      <c r="J47" s="161"/>
      <c r="P47" s="162"/>
      <c r="R47" s="138"/>
    </row>
    <row r="48" spans="2:18" ht="13.5">
      <c r="B48" s="137"/>
      <c r="D48" s="161"/>
      <c r="H48" s="162"/>
      <c r="J48" s="161"/>
      <c r="P48" s="162"/>
      <c r="R48" s="138"/>
    </row>
    <row r="49" spans="2:18" ht="13.5">
      <c r="B49" s="137"/>
      <c r="D49" s="161"/>
      <c r="H49" s="162"/>
      <c r="J49" s="161"/>
      <c r="P49" s="162"/>
      <c r="R49" s="138"/>
    </row>
    <row r="50" spans="2:18" ht="13.5">
      <c r="B50" s="137"/>
      <c r="D50" s="161"/>
      <c r="H50" s="162"/>
      <c r="J50" s="161"/>
      <c r="P50" s="162"/>
      <c r="R50" s="138"/>
    </row>
    <row r="51" spans="2:18" ht="13.5">
      <c r="B51" s="137"/>
      <c r="D51" s="161"/>
      <c r="H51" s="162"/>
      <c r="J51" s="161"/>
      <c r="P51" s="162"/>
      <c r="R51" s="138"/>
    </row>
    <row r="52" spans="2:18" s="140" customFormat="1" ht="15">
      <c r="B52" s="141"/>
      <c r="D52" s="163" t="s">
        <v>258</v>
      </c>
      <c r="E52" s="164"/>
      <c r="F52" s="164"/>
      <c r="G52" s="165" t="s">
        <v>259</v>
      </c>
      <c r="H52" s="166"/>
      <c r="J52" s="163" t="s">
        <v>258</v>
      </c>
      <c r="K52" s="164"/>
      <c r="L52" s="164"/>
      <c r="M52" s="164"/>
      <c r="N52" s="165" t="s">
        <v>259</v>
      </c>
      <c r="O52" s="164"/>
      <c r="P52" s="166"/>
      <c r="R52" s="143"/>
    </row>
    <row r="53" spans="2:18" ht="13.5">
      <c r="B53" s="137"/>
      <c r="R53" s="138"/>
    </row>
    <row r="54" spans="2:18" s="140" customFormat="1" ht="15">
      <c r="B54" s="141"/>
      <c r="D54" s="159" t="s">
        <v>260</v>
      </c>
      <c r="E54" s="147"/>
      <c r="F54" s="147"/>
      <c r="G54" s="147"/>
      <c r="H54" s="160"/>
      <c r="J54" s="159" t="s">
        <v>53</v>
      </c>
      <c r="K54" s="147"/>
      <c r="L54" s="147"/>
      <c r="M54" s="147"/>
      <c r="N54" s="147"/>
      <c r="O54" s="147"/>
      <c r="P54" s="160"/>
      <c r="R54" s="143"/>
    </row>
    <row r="55" spans="2:18" ht="13.5">
      <c r="B55" s="137"/>
      <c r="D55" s="161"/>
      <c r="H55" s="162"/>
      <c r="J55" s="161"/>
      <c r="P55" s="162"/>
      <c r="R55" s="138"/>
    </row>
    <row r="56" spans="2:18" ht="13.5">
      <c r="B56" s="137"/>
      <c r="D56" s="161"/>
      <c r="H56" s="162"/>
      <c r="J56" s="161"/>
      <c r="P56" s="162"/>
      <c r="R56" s="138"/>
    </row>
    <row r="57" spans="2:18" ht="13.5">
      <c r="B57" s="137"/>
      <c r="D57" s="161"/>
      <c r="H57" s="162"/>
      <c r="J57" s="161"/>
      <c r="P57" s="162"/>
      <c r="R57" s="138"/>
    </row>
    <row r="58" spans="2:18" ht="13.5">
      <c r="B58" s="137"/>
      <c r="D58" s="161"/>
      <c r="H58" s="162"/>
      <c r="J58" s="161"/>
      <c r="P58" s="162"/>
      <c r="R58" s="138"/>
    </row>
    <row r="59" spans="2:18" ht="13.5">
      <c r="B59" s="137"/>
      <c r="D59" s="161"/>
      <c r="H59" s="162"/>
      <c r="J59" s="161"/>
      <c r="P59" s="162"/>
      <c r="R59" s="138"/>
    </row>
    <row r="60" spans="2:18" ht="13.5">
      <c r="B60" s="137"/>
      <c r="D60" s="161"/>
      <c r="H60" s="162"/>
      <c r="J60" s="161"/>
      <c r="P60" s="162"/>
      <c r="R60" s="138"/>
    </row>
    <row r="61" spans="2:18" ht="13.5">
      <c r="B61" s="137"/>
      <c r="D61" s="161"/>
      <c r="H61" s="162"/>
      <c r="J61" s="161"/>
      <c r="P61" s="162"/>
      <c r="R61" s="138"/>
    </row>
    <row r="62" spans="2:18" ht="13.5">
      <c r="B62" s="137"/>
      <c r="D62" s="161"/>
      <c r="H62" s="162"/>
      <c r="J62" s="161"/>
      <c r="P62" s="162"/>
      <c r="R62" s="138"/>
    </row>
    <row r="63" spans="2:18" s="140" customFormat="1" ht="15">
      <c r="B63" s="141"/>
      <c r="D63" s="163" t="s">
        <v>258</v>
      </c>
      <c r="E63" s="164"/>
      <c r="F63" s="164"/>
      <c r="G63" s="165" t="s">
        <v>259</v>
      </c>
      <c r="H63" s="166"/>
      <c r="J63" s="163" t="s">
        <v>258</v>
      </c>
      <c r="K63" s="164"/>
      <c r="L63" s="164"/>
      <c r="M63" s="164"/>
      <c r="N63" s="165" t="s">
        <v>259</v>
      </c>
      <c r="O63" s="164"/>
      <c r="P63" s="166"/>
      <c r="R63" s="143"/>
    </row>
    <row r="64" spans="2:18" s="140" customFormat="1" ht="14.25" customHeight="1">
      <c r="B64" s="167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9"/>
    </row>
    <row r="68" spans="2:18" s="140" customFormat="1" ht="6.75" customHeight="1">
      <c r="B68" s="170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2"/>
    </row>
    <row r="69" spans="2:18" s="140" customFormat="1" ht="36.75" customHeight="1">
      <c r="B69" s="141"/>
      <c r="C69" s="303" t="s">
        <v>261</v>
      </c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143"/>
    </row>
    <row r="70" spans="2:18" s="140" customFormat="1" ht="6.75" customHeight="1">
      <c r="B70" s="141"/>
      <c r="R70" s="143"/>
    </row>
    <row r="71" spans="2:18" s="140" customFormat="1" ht="36.75" customHeight="1">
      <c r="B71" s="141"/>
      <c r="C71" s="173" t="s">
        <v>233</v>
      </c>
      <c r="F71" s="310" t="str">
        <f>F6</f>
        <v>Modernizace zdrojů tepla Gymnázia Turnov, Jana Palacha 804, příspěvková orgnizace                    Měření a regulace</v>
      </c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R71" s="143"/>
    </row>
    <row r="72" spans="2:18" s="140" customFormat="1" ht="6.75" customHeight="1">
      <c r="B72" s="141"/>
      <c r="R72" s="143"/>
    </row>
    <row r="73" spans="2:18" s="140" customFormat="1" ht="18" customHeight="1">
      <c r="B73" s="141"/>
      <c r="C73" s="144" t="s">
        <v>238</v>
      </c>
      <c r="F73" s="145" t="str">
        <f>F8</f>
        <v> </v>
      </c>
      <c r="K73" s="144" t="s">
        <v>54</v>
      </c>
      <c r="M73" s="305">
        <f>IF(O8="","",O8)</f>
        <v>43544</v>
      </c>
      <c r="N73" s="300"/>
      <c r="O73" s="300"/>
      <c r="P73" s="300"/>
      <c r="R73" s="143"/>
    </row>
    <row r="74" spans="2:18" s="140" customFormat="1" ht="6.75" customHeight="1">
      <c r="B74" s="141"/>
      <c r="R74" s="143"/>
    </row>
    <row r="75" spans="2:18" s="140" customFormat="1" ht="15">
      <c r="B75" s="141"/>
      <c r="C75" s="144" t="s">
        <v>239</v>
      </c>
      <c r="F75" s="145"/>
      <c r="K75" s="144" t="s">
        <v>52</v>
      </c>
      <c r="M75" s="299"/>
      <c r="N75" s="300"/>
      <c r="O75" s="300"/>
      <c r="P75" s="300"/>
      <c r="Q75" s="300"/>
      <c r="R75" s="143"/>
    </row>
    <row r="76" spans="2:18" s="140" customFormat="1" ht="14.25" customHeight="1">
      <c r="B76" s="141"/>
      <c r="C76" s="144" t="s">
        <v>242</v>
      </c>
      <c r="F76" s="145">
        <f>IF(E14="","",E14)</f>
      </c>
      <c r="K76" s="144" t="s">
        <v>243</v>
      </c>
      <c r="M76" s="299"/>
      <c r="N76" s="300"/>
      <c r="O76" s="300"/>
      <c r="P76" s="300"/>
      <c r="Q76" s="300"/>
      <c r="R76" s="143"/>
    </row>
    <row r="77" spans="2:18" s="140" customFormat="1" ht="9.75" customHeight="1">
      <c r="B77" s="141"/>
      <c r="R77" s="143"/>
    </row>
    <row r="78" spans="2:18" s="140" customFormat="1" ht="29.25" customHeight="1">
      <c r="B78" s="141"/>
      <c r="C78" s="314" t="s">
        <v>262</v>
      </c>
      <c r="D78" s="315"/>
      <c r="E78" s="315"/>
      <c r="F78" s="315"/>
      <c r="G78" s="315"/>
      <c r="H78" s="154"/>
      <c r="I78" s="154"/>
      <c r="J78" s="154"/>
      <c r="K78" s="154"/>
      <c r="L78" s="154"/>
      <c r="M78" s="154"/>
      <c r="N78" s="314" t="s">
        <v>263</v>
      </c>
      <c r="O78" s="300"/>
      <c r="P78" s="300"/>
      <c r="Q78" s="300"/>
      <c r="R78" s="143"/>
    </row>
    <row r="79" spans="2:18" s="140" customFormat="1" ht="9.75" customHeight="1">
      <c r="B79" s="141"/>
      <c r="R79" s="143"/>
    </row>
    <row r="80" spans="2:47" s="140" customFormat="1" ht="29.25" customHeight="1">
      <c r="B80" s="141"/>
      <c r="C80" s="174" t="s">
        <v>264</v>
      </c>
      <c r="N80" s="321">
        <f>N114</f>
        <v>0</v>
      </c>
      <c r="O80" s="300"/>
      <c r="P80" s="300"/>
      <c r="Q80" s="300"/>
      <c r="R80" s="143"/>
      <c r="AU80" s="133" t="s">
        <v>265</v>
      </c>
    </row>
    <row r="81" spans="2:47" s="140" customFormat="1" ht="29.25" customHeight="1">
      <c r="B81" s="141"/>
      <c r="C81" s="174"/>
      <c r="D81" s="175" t="s">
        <v>266</v>
      </c>
      <c r="E81" s="176"/>
      <c r="F81" s="176"/>
      <c r="G81" s="176"/>
      <c r="H81" s="176"/>
      <c r="I81" s="176"/>
      <c r="J81" s="176"/>
      <c r="K81" s="176"/>
      <c r="L81" s="176"/>
      <c r="M81" s="176"/>
      <c r="N81" s="318">
        <f>N116</f>
        <v>0</v>
      </c>
      <c r="O81" s="319"/>
      <c r="P81" s="319"/>
      <c r="Q81" s="319"/>
      <c r="R81" s="143"/>
      <c r="AU81" s="133"/>
    </row>
    <row r="82" spans="2:18" s="176" customFormat="1" ht="24.75" customHeight="1">
      <c r="B82" s="177"/>
      <c r="D82" s="175" t="s">
        <v>267</v>
      </c>
      <c r="N82" s="318">
        <f>N83+N84+N85+N86+N87+N88+N89+N90</f>
        <v>0</v>
      </c>
      <c r="O82" s="319"/>
      <c r="P82" s="319"/>
      <c r="Q82" s="319"/>
      <c r="R82" s="178"/>
    </row>
    <row r="83" spans="2:18" s="180" customFormat="1" ht="19.5" customHeight="1">
      <c r="B83" s="179"/>
      <c r="D83" s="181" t="s">
        <v>268</v>
      </c>
      <c r="N83" s="316">
        <f>N124</f>
        <v>0</v>
      </c>
      <c r="O83" s="317"/>
      <c r="P83" s="317"/>
      <c r="Q83" s="317"/>
      <c r="R83" s="182"/>
    </row>
    <row r="84" spans="2:18" s="180" customFormat="1" ht="19.5" customHeight="1">
      <c r="B84" s="179"/>
      <c r="D84" s="181" t="s">
        <v>269</v>
      </c>
      <c r="N84" s="316">
        <f>N126</f>
        <v>0</v>
      </c>
      <c r="O84" s="317"/>
      <c r="P84" s="317"/>
      <c r="Q84" s="317"/>
      <c r="R84" s="182"/>
    </row>
    <row r="85" spans="2:18" s="180" customFormat="1" ht="19.5" customHeight="1">
      <c r="B85" s="179"/>
      <c r="C85" s="180"/>
      <c r="D85" s="181" t="s">
        <v>270</v>
      </c>
      <c r="N85" s="316">
        <f>N132</f>
        <v>0</v>
      </c>
      <c r="O85" s="317"/>
      <c r="P85" s="317"/>
      <c r="Q85" s="317"/>
      <c r="R85" s="182"/>
    </row>
    <row r="86" spans="2:18" s="180" customFormat="1" ht="19.5" customHeight="1">
      <c r="B86" s="179"/>
      <c r="D86" s="181" t="s">
        <v>271</v>
      </c>
      <c r="N86" s="316">
        <f>N145</f>
        <v>0</v>
      </c>
      <c r="O86" s="317"/>
      <c r="P86" s="317"/>
      <c r="Q86" s="317"/>
      <c r="R86" s="182"/>
    </row>
    <row r="87" spans="2:18" s="180" customFormat="1" ht="19.5" customHeight="1">
      <c r="B87" s="179"/>
      <c r="D87" s="181" t="s">
        <v>272</v>
      </c>
      <c r="E87" s="181"/>
      <c r="N87" s="316">
        <f>N157</f>
        <v>0</v>
      </c>
      <c r="O87" s="317"/>
      <c r="P87" s="317"/>
      <c r="Q87" s="317"/>
      <c r="R87" s="182"/>
    </row>
    <row r="88" spans="2:18" s="180" customFormat="1" ht="19.5" customHeight="1">
      <c r="B88" s="179"/>
      <c r="D88" s="181" t="s">
        <v>273</v>
      </c>
      <c r="N88" s="316">
        <f>N162</f>
        <v>0</v>
      </c>
      <c r="O88" s="317"/>
      <c r="P88" s="317"/>
      <c r="Q88" s="317"/>
      <c r="R88" s="182"/>
    </row>
    <row r="89" spans="2:18" s="180" customFormat="1" ht="19.5" customHeight="1">
      <c r="B89" s="179"/>
      <c r="D89" s="181" t="s">
        <v>274</v>
      </c>
      <c r="N89" s="316">
        <f>N184</f>
        <v>0</v>
      </c>
      <c r="O89" s="317"/>
      <c r="P89" s="317"/>
      <c r="Q89" s="317"/>
      <c r="R89" s="182"/>
    </row>
    <row r="90" spans="2:18" s="180" customFormat="1" ht="19.5" customHeight="1">
      <c r="B90" s="179"/>
      <c r="D90" s="181" t="s">
        <v>275</v>
      </c>
      <c r="N90" s="316">
        <f>N185</f>
        <v>0</v>
      </c>
      <c r="O90" s="317"/>
      <c r="P90" s="317"/>
      <c r="Q90" s="317"/>
      <c r="R90" s="182"/>
    </row>
    <row r="91" spans="2:18" s="176" customFormat="1" ht="24.75" customHeight="1">
      <c r="B91" s="177"/>
      <c r="D91" s="175" t="s">
        <v>443</v>
      </c>
      <c r="N91" s="318">
        <f>N190</f>
        <v>0</v>
      </c>
      <c r="O91" s="319"/>
      <c r="P91" s="319"/>
      <c r="Q91" s="319"/>
      <c r="R91" s="178"/>
    </row>
    <row r="92" spans="2:18" s="180" customFormat="1" ht="19.5" customHeight="1">
      <c r="B92" s="179"/>
      <c r="D92" s="181" t="s">
        <v>276</v>
      </c>
      <c r="N92" s="316">
        <f>N191</f>
        <v>0</v>
      </c>
      <c r="O92" s="317"/>
      <c r="P92" s="317"/>
      <c r="Q92" s="317"/>
      <c r="R92" s="182"/>
    </row>
    <row r="93" spans="2:18" s="180" customFormat="1" ht="19.5" customHeight="1">
      <c r="B93" s="179"/>
      <c r="D93" s="181" t="s">
        <v>277</v>
      </c>
      <c r="N93" s="316">
        <f>N193</f>
        <v>0</v>
      </c>
      <c r="O93" s="317"/>
      <c r="P93" s="317"/>
      <c r="Q93" s="317"/>
      <c r="R93" s="182"/>
    </row>
    <row r="94" spans="2:18" s="180" customFormat="1" ht="19.5" customHeight="1">
      <c r="B94" s="179"/>
      <c r="D94" s="181" t="s">
        <v>278</v>
      </c>
      <c r="N94" s="316">
        <f>N195</f>
        <v>0</v>
      </c>
      <c r="O94" s="317"/>
      <c r="P94" s="317"/>
      <c r="Q94" s="317"/>
      <c r="R94" s="182"/>
    </row>
    <row r="95" spans="2:18" s="140" customFormat="1" ht="21.75" customHeight="1">
      <c r="B95" s="141"/>
      <c r="R95" s="143"/>
    </row>
    <row r="96" spans="2:21" s="140" customFormat="1" ht="29.25" customHeight="1">
      <c r="B96" s="141"/>
      <c r="C96" s="174" t="s">
        <v>279</v>
      </c>
      <c r="N96" s="321">
        <v>0</v>
      </c>
      <c r="O96" s="300"/>
      <c r="P96" s="300"/>
      <c r="Q96" s="300"/>
      <c r="R96" s="143"/>
      <c r="T96" s="183"/>
      <c r="U96" s="184" t="s">
        <v>247</v>
      </c>
    </row>
    <row r="97" spans="2:18" s="140" customFormat="1" ht="18" customHeight="1">
      <c r="B97" s="141"/>
      <c r="R97" s="143"/>
    </row>
    <row r="98" spans="2:18" s="140" customFormat="1" ht="29.25" customHeight="1">
      <c r="B98" s="141"/>
      <c r="C98" s="185" t="s">
        <v>280</v>
      </c>
      <c r="D98" s="154"/>
      <c r="E98" s="154"/>
      <c r="F98" s="154"/>
      <c r="G98" s="154"/>
      <c r="H98" s="154"/>
      <c r="I98" s="154"/>
      <c r="J98" s="154"/>
      <c r="K98" s="154"/>
      <c r="L98" s="320">
        <f>N91+N82+N81</f>
        <v>0</v>
      </c>
      <c r="M98" s="315"/>
      <c r="N98" s="315"/>
      <c r="O98" s="315"/>
      <c r="P98" s="315"/>
      <c r="Q98" s="315"/>
      <c r="R98" s="143"/>
    </row>
    <row r="99" spans="2:18" s="140" customFormat="1" ht="6.75" customHeight="1"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9"/>
    </row>
    <row r="100" ht="13.5">
      <c r="P100" s="238">
        <f>L98</f>
        <v>0</v>
      </c>
    </row>
    <row r="103" spans="2:18" s="140" customFormat="1" ht="6.75" customHeight="1">
      <c r="B103" s="170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2"/>
    </row>
    <row r="104" spans="2:18" s="140" customFormat="1" ht="36.75" customHeight="1">
      <c r="B104" s="141"/>
      <c r="C104" s="303" t="s">
        <v>281</v>
      </c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143"/>
    </row>
    <row r="105" spans="2:18" s="140" customFormat="1" ht="6.75" customHeight="1">
      <c r="B105" s="141"/>
      <c r="R105" s="143"/>
    </row>
    <row r="106" spans="2:18" s="140" customFormat="1" ht="36.75" customHeight="1">
      <c r="B106" s="141"/>
      <c r="C106" s="173" t="s">
        <v>233</v>
      </c>
      <c r="F106" s="310" t="str">
        <f>F6</f>
        <v>Modernizace zdrojů tepla Gymnázia Turnov, Jana Palacha 804, příspěvková orgnizace                    Měření a regulace</v>
      </c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R106" s="143"/>
    </row>
    <row r="107" spans="2:18" s="140" customFormat="1" ht="6.75" customHeight="1">
      <c r="B107" s="141"/>
      <c r="R107" s="143"/>
    </row>
    <row r="108" spans="2:18" s="140" customFormat="1" ht="18" customHeight="1">
      <c r="B108" s="141"/>
      <c r="C108" s="144" t="s">
        <v>238</v>
      </c>
      <c r="F108" s="145" t="str">
        <f>F8</f>
        <v> </v>
      </c>
      <c r="K108" s="144" t="s">
        <v>54</v>
      </c>
      <c r="M108" s="305">
        <f>IF(O8="","",O8)</f>
        <v>43544</v>
      </c>
      <c r="N108" s="300"/>
      <c r="O108" s="300"/>
      <c r="P108" s="300"/>
      <c r="R108" s="143"/>
    </row>
    <row r="109" spans="2:18" s="140" customFormat="1" ht="6.75" customHeight="1">
      <c r="B109" s="141"/>
      <c r="R109" s="143"/>
    </row>
    <row r="110" spans="2:18" s="140" customFormat="1" ht="15">
      <c r="B110" s="141"/>
      <c r="C110" s="144" t="s">
        <v>239</v>
      </c>
      <c r="F110" s="145"/>
      <c r="K110" s="144" t="s">
        <v>52</v>
      </c>
      <c r="M110" s="299"/>
      <c r="N110" s="300"/>
      <c r="O110" s="300"/>
      <c r="P110" s="300"/>
      <c r="Q110" s="300"/>
      <c r="R110" s="143"/>
    </row>
    <row r="111" spans="2:18" s="140" customFormat="1" ht="14.25" customHeight="1">
      <c r="B111" s="141"/>
      <c r="C111" s="144" t="s">
        <v>242</v>
      </c>
      <c r="F111" s="145">
        <f>IF(E14="","",E14)</f>
      </c>
      <c r="K111" s="144" t="s">
        <v>243</v>
      </c>
      <c r="M111" s="299"/>
      <c r="N111" s="300"/>
      <c r="O111" s="300"/>
      <c r="P111" s="300"/>
      <c r="Q111" s="300"/>
      <c r="R111" s="143"/>
    </row>
    <row r="112" spans="2:18" s="140" customFormat="1" ht="9.75" customHeight="1">
      <c r="B112" s="141"/>
      <c r="R112" s="143"/>
    </row>
    <row r="113" spans="2:27" s="190" customFormat="1" ht="29.25" customHeight="1">
      <c r="B113" s="186"/>
      <c r="C113" s="187" t="s">
        <v>282</v>
      </c>
      <c r="D113" s="188" t="s">
        <v>283</v>
      </c>
      <c r="E113" s="188" t="s">
        <v>284</v>
      </c>
      <c r="F113" s="324" t="s">
        <v>18</v>
      </c>
      <c r="G113" s="324"/>
      <c r="H113" s="324"/>
      <c r="I113" s="324"/>
      <c r="J113" s="188" t="s">
        <v>19</v>
      </c>
      <c r="K113" s="188" t="s">
        <v>285</v>
      </c>
      <c r="L113" s="337" t="s">
        <v>286</v>
      </c>
      <c r="M113" s="325"/>
      <c r="N113" s="324" t="s">
        <v>263</v>
      </c>
      <c r="O113" s="325"/>
      <c r="P113" s="325"/>
      <c r="Q113" s="326"/>
      <c r="R113" s="189"/>
      <c r="T113" s="191" t="s">
        <v>287</v>
      </c>
      <c r="U113" s="192" t="s">
        <v>247</v>
      </c>
      <c r="V113" s="192" t="s">
        <v>288</v>
      </c>
      <c r="W113" s="192" t="s">
        <v>289</v>
      </c>
      <c r="X113" s="192" t="s">
        <v>290</v>
      </c>
      <c r="Y113" s="192" t="s">
        <v>291</v>
      </c>
      <c r="Z113" s="192" t="s">
        <v>292</v>
      </c>
      <c r="AA113" s="193" t="s">
        <v>293</v>
      </c>
    </row>
    <row r="114" spans="2:63" s="140" customFormat="1" ht="29.25" customHeight="1">
      <c r="B114" s="141"/>
      <c r="C114" s="174" t="s">
        <v>245</v>
      </c>
      <c r="N114" s="330">
        <f>L98</f>
        <v>0</v>
      </c>
      <c r="O114" s="331"/>
      <c r="P114" s="331"/>
      <c r="Q114" s="331"/>
      <c r="R114" s="143"/>
      <c r="T114" s="194"/>
      <c r="U114" s="147"/>
      <c r="V114" s="147"/>
      <c r="W114" s="195" t="e">
        <f>W115+W190</f>
        <v>#REF!</v>
      </c>
      <c r="X114" s="147"/>
      <c r="Y114" s="195" t="e">
        <f>Y115+Y190</f>
        <v>#REF!</v>
      </c>
      <c r="Z114" s="147"/>
      <c r="AA114" s="196" t="e">
        <f>AA115+AA190</f>
        <v>#REF!</v>
      </c>
      <c r="AT114" s="133" t="s">
        <v>294</v>
      </c>
      <c r="AU114" s="133" t="s">
        <v>265</v>
      </c>
      <c r="BK114" s="197" t="e">
        <f>BK115+BK190</f>
        <v>#REF!</v>
      </c>
    </row>
    <row r="115" spans="2:63" s="199" customFormat="1" ht="36.75" customHeight="1">
      <c r="B115" s="198"/>
      <c r="D115" s="200" t="s">
        <v>266</v>
      </c>
      <c r="E115" s="200"/>
      <c r="F115" s="200"/>
      <c r="G115" s="200"/>
      <c r="H115" s="200"/>
      <c r="I115" s="200"/>
      <c r="J115" s="200"/>
      <c r="K115" s="200"/>
      <c r="L115" s="200"/>
      <c r="M115" s="200"/>
      <c r="N115" s="332">
        <f>N116</f>
        <v>0</v>
      </c>
      <c r="O115" s="318"/>
      <c r="P115" s="318"/>
      <c r="Q115" s="318"/>
      <c r="R115" s="201"/>
      <c r="T115" s="202"/>
      <c r="W115" s="203" t="e">
        <f>W116+W126+W132+W145+W162+W184+W185</f>
        <v>#REF!</v>
      </c>
      <c r="Y115" s="203" t="e">
        <f>Y116+Y126+Y132+Y145+Y162+Y184+Y185</f>
        <v>#REF!</v>
      </c>
      <c r="AA115" s="204" t="e">
        <f>AA116+AA126+AA132+AA145+AA162+AA184+AA185</f>
        <v>#REF!</v>
      </c>
      <c r="AR115" s="205" t="s">
        <v>229</v>
      </c>
      <c r="AT115" s="206" t="s">
        <v>294</v>
      </c>
      <c r="AU115" s="206" t="s">
        <v>295</v>
      </c>
      <c r="AY115" s="205" t="s">
        <v>296</v>
      </c>
      <c r="BK115" s="207" t="e">
        <f>BK116+BK126+BK132+BK145+BK162+BK184+BK185</f>
        <v>#REF!</v>
      </c>
    </row>
    <row r="116" spans="2:63" s="199" customFormat="1" ht="19.5" customHeight="1">
      <c r="B116" s="198"/>
      <c r="D116" s="208" t="s">
        <v>297</v>
      </c>
      <c r="E116" s="208"/>
      <c r="F116" s="208"/>
      <c r="G116" s="208"/>
      <c r="H116" s="208"/>
      <c r="I116" s="208"/>
      <c r="J116" s="208"/>
      <c r="K116" s="208"/>
      <c r="L116" s="208"/>
      <c r="M116" s="208"/>
      <c r="N116" s="322">
        <f>N117+N119+N120+N121+N118</f>
        <v>0</v>
      </c>
      <c r="O116" s="323"/>
      <c r="P116" s="323"/>
      <c r="Q116" s="323"/>
      <c r="R116" s="201"/>
      <c r="T116" s="202"/>
      <c r="W116" s="203">
        <f>W125</f>
        <v>31.842</v>
      </c>
      <c r="Y116" s="203">
        <f>Y125</f>
        <v>0</v>
      </c>
      <c r="AA116" s="204">
        <f>AA125</f>
        <v>0</v>
      </c>
      <c r="AR116" s="205" t="s">
        <v>229</v>
      </c>
      <c r="AT116" s="206" t="s">
        <v>294</v>
      </c>
      <c r="AU116" s="206" t="s">
        <v>298</v>
      </c>
      <c r="AY116" s="205" t="s">
        <v>296</v>
      </c>
      <c r="BK116" s="207">
        <f>BK125</f>
        <v>0</v>
      </c>
    </row>
    <row r="117" spans="2:63" s="199" customFormat="1" ht="28.5" customHeight="1">
      <c r="B117" s="198"/>
      <c r="C117" s="209" t="s">
        <v>298</v>
      </c>
      <c r="D117" s="209" t="s">
        <v>299</v>
      </c>
      <c r="E117" s="210" t="s">
        <v>300</v>
      </c>
      <c r="F117" s="327" t="s">
        <v>301</v>
      </c>
      <c r="G117" s="328"/>
      <c r="H117" s="328"/>
      <c r="I117" s="329"/>
      <c r="J117" s="211" t="s">
        <v>79</v>
      </c>
      <c r="K117" s="212">
        <v>4</v>
      </c>
      <c r="L117" s="344"/>
      <c r="M117" s="345"/>
      <c r="N117" s="282">
        <f>ROUND(L117*K117,2)</f>
        <v>0</v>
      </c>
      <c r="O117" s="281"/>
      <c r="P117" s="281"/>
      <c r="Q117" s="281"/>
      <c r="R117" s="201"/>
      <c r="T117" s="202"/>
      <c r="W117" s="203"/>
      <c r="Y117" s="203"/>
      <c r="AA117" s="204"/>
      <c r="AR117" s="205"/>
      <c r="AT117" s="206"/>
      <c r="AU117" s="206"/>
      <c r="AY117" s="205"/>
      <c r="BK117" s="207"/>
    </row>
    <row r="118" spans="2:63" s="199" customFormat="1" ht="28.5" customHeight="1">
      <c r="B118" s="198"/>
      <c r="C118" s="209">
        <v>2</v>
      </c>
      <c r="D118" s="209" t="s">
        <v>299</v>
      </c>
      <c r="E118" s="210" t="s">
        <v>302</v>
      </c>
      <c r="F118" s="327" t="s">
        <v>303</v>
      </c>
      <c r="G118" s="328"/>
      <c r="H118" s="328"/>
      <c r="I118" s="329"/>
      <c r="J118" s="211" t="s">
        <v>79</v>
      </c>
      <c r="K118" s="212">
        <v>2</v>
      </c>
      <c r="L118" s="344"/>
      <c r="M118" s="345"/>
      <c r="N118" s="282">
        <f>ROUND(L118*K118,2)</f>
        <v>0</v>
      </c>
      <c r="O118" s="281"/>
      <c r="P118" s="281"/>
      <c r="Q118" s="281"/>
      <c r="R118" s="201"/>
      <c r="T118" s="202"/>
      <c r="W118" s="203"/>
      <c r="Y118" s="203"/>
      <c r="AA118" s="204"/>
      <c r="AR118" s="205"/>
      <c r="AT118" s="206"/>
      <c r="AU118" s="206"/>
      <c r="AY118" s="205"/>
      <c r="BK118" s="207"/>
    </row>
    <row r="119" spans="2:63" s="199" customFormat="1" ht="28.5" customHeight="1">
      <c r="B119" s="198"/>
      <c r="C119" s="209">
        <v>3</v>
      </c>
      <c r="D119" s="209" t="s">
        <v>299</v>
      </c>
      <c r="E119" s="210" t="s">
        <v>304</v>
      </c>
      <c r="F119" s="327" t="s">
        <v>305</v>
      </c>
      <c r="G119" s="328"/>
      <c r="H119" s="328"/>
      <c r="I119" s="329"/>
      <c r="J119" s="211" t="s">
        <v>79</v>
      </c>
      <c r="K119" s="212">
        <v>2</v>
      </c>
      <c r="L119" s="344"/>
      <c r="M119" s="345"/>
      <c r="N119" s="282">
        <f>ROUND(L119*K119,2)</f>
        <v>0</v>
      </c>
      <c r="O119" s="281"/>
      <c r="P119" s="281"/>
      <c r="Q119" s="281"/>
      <c r="R119" s="201"/>
      <c r="T119" s="202"/>
      <c r="W119" s="203"/>
      <c r="Y119" s="203"/>
      <c r="AA119" s="204"/>
      <c r="AR119" s="205"/>
      <c r="AT119" s="206"/>
      <c r="AU119" s="206"/>
      <c r="AY119" s="205"/>
      <c r="BK119" s="207"/>
    </row>
    <row r="120" spans="2:63" s="199" customFormat="1" ht="28.5" customHeight="1">
      <c r="B120" s="198"/>
      <c r="C120" s="209">
        <v>4</v>
      </c>
      <c r="D120" s="209" t="s">
        <v>299</v>
      </c>
      <c r="E120" s="210" t="s">
        <v>306</v>
      </c>
      <c r="F120" s="327" t="s">
        <v>307</v>
      </c>
      <c r="G120" s="328"/>
      <c r="H120" s="328"/>
      <c r="I120" s="329"/>
      <c r="J120" s="211" t="s">
        <v>104</v>
      </c>
      <c r="K120" s="212">
        <v>10</v>
      </c>
      <c r="L120" s="344"/>
      <c r="M120" s="345"/>
      <c r="N120" s="282">
        <f>ROUND(L120*K120,2)</f>
        <v>0</v>
      </c>
      <c r="O120" s="281"/>
      <c r="P120" s="281"/>
      <c r="Q120" s="281"/>
      <c r="R120" s="201"/>
      <c r="T120" s="202"/>
      <c r="W120" s="203"/>
      <c r="Y120" s="203"/>
      <c r="AA120" s="204"/>
      <c r="AR120" s="205"/>
      <c r="AT120" s="206"/>
      <c r="AU120" s="206"/>
      <c r="AY120" s="205"/>
      <c r="BK120" s="207"/>
    </row>
    <row r="121" spans="2:63" s="199" customFormat="1" ht="28.5" customHeight="1">
      <c r="B121" s="198"/>
      <c r="C121" s="209">
        <v>5</v>
      </c>
      <c r="D121" s="209" t="s">
        <v>299</v>
      </c>
      <c r="E121" s="210" t="s">
        <v>308</v>
      </c>
      <c r="F121" s="327" t="s">
        <v>309</v>
      </c>
      <c r="G121" s="328"/>
      <c r="H121" s="328"/>
      <c r="I121" s="329"/>
      <c r="J121" s="211" t="s">
        <v>104</v>
      </c>
      <c r="K121" s="212">
        <v>1</v>
      </c>
      <c r="L121" s="344"/>
      <c r="M121" s="345"/>
      <c r="N121" s="282">
        <f>ROUND(L121*K121,2)</f>
        <v>0</v>
      </c>
      <c r="O121" s="281"/>
      <c r="P121" s="281"/>
      <c r="Q121" s="281"/>
      <c r="R121" s="201"/>
      <c r="T121" s="202"/>
      <c r="W121" s="203"/>
      <c r="Y121" s="203"/>
      <c r="AA121" s="204"/>
      <c r="AR121" s="205"/>
      <c r="AT121" s="206"/>
      <c r="AU121" s="206"/>
      <c r="AY121" s="205"/>
      <c r="BK121" s="207"/>
    </row>
    <row r="122" spans="2:63" s="199" customFormat="1" ht="19.5" customHeight="1">
      <c r="B122" s="19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13"/>
      <c r="O122" s="214"/>
      <c r="P122" s="214"/>
      <c r="Q122" s="214"/>
      <c r="R122" s="201"/>
      <c r="T122" s="202"/>
      <c r="W122" s="203"/>
      <c r="Y122" s="203"/>
      <c r="AA122" s="204"/>
      <c r="AR122" s="205"/>
      <c r="AT122" s="206"/>
      <c r="AU122" s="206"/>
      <c r="AY122" s="205"/>
      <c r="BK122" s="207"/>
    </row>
    <row r="123" spans="2:63" s="199" customFormat="1" ht="19.5" customHeight="1">
      <c r="B123" s="198"/>
      <c r="D123" s="200" t="s">
        <v>267</v>
      </c>
      <c r="E123" s="200"/>
      <c r="F123" s="200"/>
      <c r="G123" s="200"/>
      <c r="H123" s="200"/>
      <c r="I123" s="200"/>
      <c r="J123" s="200"/>
      <c r="K123" s="200"/>
      <c r="L123" s="200"/>
      <c r="M123" s="200"/>
      <c r="N123" s="332">
        <f>N124+N126+N132+N145+N157+N162+N184+N185</f>
        <v>0</v>
      </c>
      <c r="O123" s="318"/>
      <c r="P123" s="318"/>
      <c r="Q123" s="318"/>
      <c r="R123" s="201"/>
      <c r="T123" s="202"/>
      <c r="W123" s="203"/>
      <c r="Y123" s="203"/>
      <c r="AA123" s="204"/>
      <c r="AR123" s="205"/>
      <c r="AT123" s="206"/>
      <c r="AU123" s="206"/>
      <c r="AY123" s="205"/>
      <c r="BK123" s="207"/>
    </row>
    <row r="124" spans="2:63" s="199" customFormat="1" ht="19.5" customHeight="1">
      <c r="B124" s="198"/>
      <c r="D124" s="208" t="s">
        <v>268</v>
      </c>
      <c r="E124" s="208"/>
      <c r="F124" s="208"/>
      <c r="G124" s="208"/>
      <c r="H124" s="208"/>
      <c r="I124" s="208"/>
      <c r="J124" s="208"/>
      <c r="K124" s="208"/>
      <c r="L124" s="208"/>
      <c r="M124" s="208"/>
      <c r="N124" s="322">
        <f>N125</f>
        <v>0</v>
      </c>
      <c r="O124" s="323"/>
      <c r="P124" s="323"/>
      <c r="Q124" s="323"/>
      <c r="R124" s="201"/>
      <c r="T124" s="202"/>
      <c r="W124" s="203"/>
      <c r="Y124" s="203"/>
      <c r="AA124" s="204"/>
      <c r="AR124" s="205"/>
      <c r="AT124" s="206"/>
      <c r="AU124" s="206"/>
      <c r="AY124" s="205"/>
      <c r="BK124" s="207"/>
    </row>
    <row r="125" spans="2:65" s="140" customFormat="1" ht="28.5" customHeight="1">
      <c r="B125" s="215"/>
      <c r="C125" s="216">
        <v>6</v>
      </c>
      <c r="D125" s="216" t="s">
        <v>299</v>
      </c>
      <c r="E125" s="217" t="s">
        <v>310</v>
      </c>
      <c r="F125" s="292" t="s">
        <v>311</v>
      </c>
      <c r="G125" s="293"/>
      <c r="H125" s="293"/>
      <c r="I125" s="294"/>
      <c r="J125" s="218" t="s">
        <v>79</v>
      </c>
      <c r="K125" s="219">
        <v>1</v>
      </c>
      <c r="L125" s="346"/>
      <c r="M125" s="347"/>
      <c r="N125" s="295">
        <f>ROUND(L125*K125,2)</f>
        <v>0</v>
      </c>
      <c r="O125" s="291"/>
      <c r="P125" s="291"/>
      <c r="Q125" s="291"/>
      <c r="R125" s="220"/>
      <c r="T125" s="221" t="s">
        <v>237</v>
      </c>
      <c r="U125" s="222" t="s">
        <v>248</v>
      </c>
      <c r="V125" s="223">
        <v>31.842</v>
      </c>
      <c r="W125" s="223">
        <f>V125*K125</f>
        <v>31.842</v>
      </c>
      <c r="X125" s="223">
        <v>0</v>
      </c>
      <c r="Y125" s="223">
        <f>X125*K125</f>
        <v>0</v>
      </c>
      <c r="Z125" s="223">
        <v>0</v>
      </c>
      <c r="AA125" s="224">
        <f>Z125*K125</f>
        <v>0</v>
      </c>
      <c r="AR125" s="133" t="s">
        <v>312</v>
      </c>
      <c r="AT125" s="133" t="s">
        <v>299</v>
      </c>
      <c r="AU125" s="133" t="s">
        <v>229</v>
      </c>
      <c r="AY125" s="133" t="s">
        <v>296</v>
      </c>
      <c r="BE125" s="225">
        <f>IF(U125="základní",N125,0)</f>
        <v>0</v>
      </c>
      <c r="BF125" s="225">
        <f>IF(U125="snížená",N125,0)</f>
        <v>0</v>
      </c>
      <c r="BG125" s="225">
        <f>IF(U125="zákl. přenesená",N125,0)</f>
        <v>0</v>
      </c>
      <c r="BH125" s="225">
        <f>IF(U125="sníž. přenesená",N125,0)</f>
        <v>0</v>
      </c>
      <c r="BI125" s="225">
        <f>IF(U125="nulová",N125,0)</f>
        <v>0</v>
      </c>
      <c r="BJ125" s="133" t="s">
        <v>298</v>
      </c>
      <c r="BK125" s="225">
        <f>ROUND(L125*K125,2)</f>
        <v>0</v>
      </c>
      <c r="BL125" s="133" t="s">
        <v>312</v>
      </c>
      <c r="BM125" s="133"/>
    </row>
    <row r="126" spans="2:63" s="199" customFormat="1" ht="29.25" customHeight="1">
      <c r="B126" s="198"/>
      <c r="D126" s="208" t="s">
        <v>269</v>
      </c>
      <c r="E126" s="208"/>
      <c r="F126" s="208"/>
      <c r="G126" s="208"/>
      <c r="H126" s="208"/>
      <c r="I126" s="208"/>
      <c r="J126" s="208"/>
      <c r="K126" s="208"/>
      <c r="L126" s="208"/>
      <c r="M126" s="208"/>
      <c r="N126" s="286">
        <f>N127+N128+N131+N129+N130</f>
        <v>0</v>
      </c>
      <c r="O126" s="336"/>
      <c r="P126" s="336"/>
      <c r="Q126" s="336"/>
      <c r="R126" s="201"/>
      <c r="T126" s="202"/>
      <c r="W126" s="203">
        <f>SUM(W127:W131)</f>
        <v>5.126</v>
      </c>
      <c r="Y126" s="203">
        <f>SUM(Y127:Y131)</f>
        <v>0.005</v>
      </c>
      <c r="AA126" s="204">
        <f>SUM(AA127:AA131)</f>
        <v>0</v>
      </c>
      <c r="AR126" s="205" t="s">
        <v>229</v>
      </c>
      <c r="AT126" s="206" t="s">
        <v>294</v>
      </c>
      <c r="AU126" s="206" t="s">
        <v>298</v>
      </c>
      <c r="AY126" s="205" t="s">
        <v>296</v>
      </c>
      <c r="BK126" s="207">
        <f>SUM(BK127:BK131)</f>
        <v>0</v>
      </c>
    </row>
    <row r="127" spans="2:65" s="140" customFormat="1" ht="28.5" customHeight="1">
      <c r="B127" s="215"/>
      <c r="C127" s="216">
        <v>7</v>
      </c>
      <c r="D127" s="216" t="s">
        <v>299</v>
      </c>
      <c r="E127" s="226" t="s">
        <v>313</v>
      </c>
      <c r="F127" s="333" t="s">
        <v>314</v>
      </c>
      <c r="G127" s="334"/>
      <c r="H127" s="334"/>
      <c r="I127" s="335"/>
      <c r="J127" s="218" t="s">
        <v>152</v>
      </c>
      <c r="K127" s="219">
        <v>1</v>
      </c>
      <c r="L127" s="346"/>
      <c r="M127" s="347"/>
      <c r="N127" s="295">
        <f>ROUND(L127*K127,2)</f>
        <v>0</v>
      </c>
      <c r="O127" s="291"/>
      <c r="P127" s="291"/>
      <c r="Q127" s="291"/>
      <c r="R127" s="220"/>
      <c r="T127" s="221" t="s">
        <v>237</v>
      </c>
      <c r="U127" s="222" t="s">
        <v>248</v>
      </c>
      <c r="V127" s="223">
        <v>4.958</v>
      </c>
      <c r="W127" s="223">
        <f>V127*K127</f>
        <v>4.958</v>
      </c>
      <c r="X127" s="223">
        <v>0</v>
      </c>
      <c r="Y127" s="223">
        <f>X127*K127</f>
        <v>0</v>
      </c>
      <c r="Z127" s="223">
        <v>0</v>
      </c>
      <c r="AA127" s="224">
        <f>Z127*K127</f>
        <v>0</v>
      </c>
      <c r="AR127" s="133" t="s">
        <v>312</v>
      </c>
      <c r="AT127" s="133" t="s">
        <v>299</v>
      </c>
      <c r="AU127" s="133" t="s">
        <v>229</v>
      </c>
      <c r="AY127" s="133" t="s">
        <v>296</v>
      </c>
      <c r="BE127" s="225">
        <f>IF(U127="základní",N127,0)</f>
        <v>0</v>
      </c>
      <c r="BF127" s="225">
        <f>IF(U127="snížená",N127,0)</f>
        <v>0</v>
      </c>
      <c r="BG127" s="225">
        <f>IF(U127="zákl. přenesená",N127,0)</f>
        <v>0</v>
      </c>
      <c r="BH127" s="225">
        <f>IF(U127="sníž. přenesená",N127,0)</f>
        <v>0</v>
      </c>
      <c r="BI127" s="225">
        <f>IF(U127="nulová",N127,0)</f>
        <v>0</v>
      </c>
      <c r="BJ127" s="133" t="s">
        <v>298</v>
      </c>
      <c r="BK127" s="225">
        <f>ROUND(L127*K127,2)</f>
        <v>0</v>
      </c>
      <c r="BL127" s="133" t="s">
        <v>312</v>
      </c>
      <c r="BM127" s="133"/>
    </row>
    <row r="128" spans="2:65" s="140" customFormat="1" ht="28.5" customHeight="1">
      <c r="B128" s="215"/>
      <c r="C128" s="227">
        <v>8</v>
      </c>
      <c r="D128" s="227" t="s">
        <v>315</v>
      </c>
      <c r="E128" s="228" t="s">
        <v>316</v>
      </c>
      <c r="F128" s="287" t="s">
        <v>317</v>
      </c>
      <c r="G128" s="288"/>
      <c r="H128" s="288"/>
      <c r="I128" s="289"/>
      <c r="J128" s="229" t="s">
        <v>152</v>
      </c>
      <c r="K128" s="230">
        <v>1</v>
      </c>
      <c r="L128" s="348"/>
      <c r="M128" s="349"/>
      <c r="N128" s="290">
        <f>ROUND(L128*K128,2)</f>
        <v>0</v>
      </c>
      <c r="O128" s="291"/>
      <c r="P128" s="291"/>
      <c r="Q128" s="291"/>
      <c r="R128" s="220"/>
      <c r="T128" s="221" t="s">
        <v>237</v>
      </c>
      <c r="U128" s="222" t="s">
        <v>248</v>
      </c>
      <c r="V128" s="223">
        <v>0</v>
      </c>
      <c r="W128" s="223">
        <f>V128*K128</f>
        <v>0</v>
      </c>
      <c r="X128" s="223">
        <v>0.005</v>
      </c>
      <c r="Y128" s="223">
        <f>X128*K128</f>
        <v>0.005</v>
      </c>
      <c r="Z128" s="223">
        <v>0</v>
      </c>
      <c r="AA128" s="224">
        <f>Z128*K128</f>
        <v>0</v>
      </c>
      <c r="AR128" s="133" t="s">
        <v>318</v>
      </c>
      <c r="AT128" s="133" t="s">
        <v>315</v>
      </c>
      <c r="AU128" s="133" t="s">
        <v>229</v>
      </c>
      <c r="AY128" s="133" t="s">
        <v>296</v>
      </c>
      <c r="BE128" s="225">
        <f>IF(U128="základní",N128,0)</f>
        <v>0</v>
      </c>
      <c r="BF128" s="225">
        <f>IF(U128="snížená",N128,0)</f>
        <v>0</v>
      </c>
      <c r="BG128" s="225">
        <f>IF(U128="zákl. přenesená",N128,0)</f>
        <v>0</v>
      </c>
      <c r="BH128" s="225">
        <f>IF(U128="sníž. přenesená",N128,0)</f>
        <v>0</v>
      </c>
      <c r="BI128" s="225">
        <f>IF(U128="nulová",N128,0)</f>
        <v>0</v>
      </c>
      <c r="BJ128" s="133" t="s">
        <v>298</v>
      </c>
      <c r="BK128" s="225">
        <f>ROUND(L128*K128,2)</f>
        <v>0</v>
      </c>
      <c r="BL128" s="133" t="s">
        <v>312</v>
      </c>
      <c r="BM128" s="133"/>
    </row>
    <row r="129" spans="2:65" s="140" customFormat="1" ht="28.5" customHeight="1">
      <c r="B129" s="215"/>
      <c r="C129" s="216">
        <v>9</v>
      </c>
      <c r="D129" s="216" t="s">
        <v>299</v>
      </c>
      <c r="E129" s="231" t="s">
        <v>319</v>
      </c>
      <c r="F129" s="292" t="s">
        <v>320</v>
      </c>
      <c r="G129" s="334"/>
      <c r="H129" s="334"/>
      <c r="I129" s="335"/>
      <c r="J129" s="232" t="s">
        <v>128</v>
      </c>
      <c r="K129" s="219">
        <v>4</v>
      </c>
      <c r="L129" s="346"/>
      <c r="M129" s="347"/>
      <c r="N129" s="295">
        <f>ROUND(L129*K129,2)</f>
        <v>0</v>
      </c>
      <c r="O129" s="291"/>
      <c r="P129" s="291"/>
      <c r="Q129" s="291"/>
      <c r="R129" s="220"/>
      <c r="T129" s="221"/>
      <c r="U129" s="222"/>
      <c r="V129" s="223"/>
      <c r="W129" s="223"/>
      <c r="X129" s="223"/>
      <c r="Y129" s="223"/>
      <c r="Z129" s="223"/>
      <c r="AA129" s="224"/>
      <c r="AR129" s="133"/>
      <c r="AT129" s="133"/>
      <c r="AU129" s="133"/>
      <c r="AY129" s="133"/>
      <c r="BE129" s="225"/>
      <c r="BF129" s="225"/>
      <c r="BG129" s="225"/>
      <c r="BH129" s="225"/>
      <c r="BI129" s="225"/>
      <c r="BJ129" s="133"/>
      <c r="BK129" s="225"/>
      <c r="BL129" s="133"/>
      <c r="BM129" s="133"/>
    </row>
    <row r="130" spans="2:65" s="140" customFormat="1" ht="28.5" customHeight="1">
      <c r="B130" s="215"/>
      <c r="C130" s="227">
        <v>10</v>
      </c>
      <c r="D130" s="227" t="s">
        <v>315</v>
      </c>
      <c r="E130" s="228" t="s">
        <v>321</v>
      </c>
      <c r="F130" s="287" t="s">
        <v>322</v>
      </c>
      <c r="G130" s="288"/>
      <c r="H130" s="288"/>
      <c r="I130" s="289"/>
      <c r="J130" s="229" t="s">
        <v>152</v>
      </c>
      <c r="K130" s="230">
        <v>1</v>
      </c>
      <c r="L130" s="348"/>
      <c r="M130" s="349"/>
      <c r="N130" s="290">
        <f>ROUND(L130*K130,2)</f>
        <v>0</v>
      </c>
      <c r="O130" s="291"/>
      <c r="P130" s="291"/>
      <c r="Q130" s="291"/>
      <c r="R130" s="220"/>
      <c r="T130" s="221"/>
      <c r="U130" s="222"/>
      <c r="V130" s="223"/>
      <c r="W130" s="223"/>
      <c r="X130" s="223"/>
      <c r="Y130" s="223"/>
      <c r="Z130" s="223"/>
      <c r="AA130" s="224"/>
      <c r="AR130" s="133"/>
      <c r="AT130" s="133"/>
      <c r="AU130" s="133"/>
      <c r="AY130" s="133"/>
      <c r="BE130" s="225"/>
      <c r="BF130" s="225"/>
      <c r="BG130" s="225"/>
      <c r="BH130" s="225"/>
      <c r="BI130" s="225"/>
      <c r="BJ130" s="133"/>
      <c r="BK130" s="225"/>
      <c r="BL130" s="133"/>
      <c r="BM130" s="133"/>
    </row>
    <row r="131" spans="2:65" s="140" customFormat="1" ht="28.5" customHeight="1">
      <c r="B131" s="215"/>
      <c r="C131" s="216">
        <v>11</v>
      </c>
      <c r="D131" s="216" t="s">
        <v>299</v>
      </c>
      <c r="E131" s="226" t="s">
        <v>323</v>
      </c>
      <c r="F131" s="333" t="s">
        <v>324</v>
      </c>
      <c r="G131" s="334"/>
      <c r="H131" s="334"/>
      <c r="I131" s="335"/>
      <c r="J131" s="218" t="s">
        <v>128</v>
      </c>
      <c r="K131" s="219">
        <v>4</v>
      </c>
      <c r="L131" s="346"/>
      <c r="M131" s="347"/>
      <c r="N131" s="295">
        <f>ROUND(L131*K131,2)</f>
        <v>0</v>
      </c>
      <c r="O131" s="291"/>
      <c r="P131" s="291"/>
      <c r="Q131" s="291"/>
      <c r="R131" s="220"/>
      <c r="T131" s="221" t="s">
        <v>237</v>
      </c>
      <c r="U131" s="222" t="s">
        <v>248</v>
      </c>
      <c r="V131" s="223">
        <v>0.042</v>
      </c>
      <c r="W131" s="223">
        <f>V131*K131</f>
        <v>0.168</v>
      </c>
      <c r="X131" s="223">
        <v>0</v>
      </c>
      <c r="Y131" s="223">
        <f>X131*K131</f>
        <v>0</v>
      </c>
      <c r="Z131" s="223">
        <v>0</v>
      </c>
      <c r="AA131" s="224">
        <f>Z131*K131</f>
        <v>0</v>
      </c>
      <c r="AR131" s="133" t="s">
        <v>312</v>
      </c>
      <c r="AT131" s="133" t="s">
        <v>299</v>
      </c>
      <c r="AU131" s="133" t="s">
        <v>229</v>
      </c>
      <c r="AY131" s="133" t="s">
        <v>296</v>
      </c>
      <c r="BE131" s="225">
        <f>IF(U131="základní",N131,0)</f>
        <v>0</v>
      </c>
      <c r="BF131" s="225">
        <f>IF(U131="snížená",N131,0)</f>
        <v>0</v>
      </c>
      <c r="BG131" s="225">
        <f>IF(U131="zákl. přenesená",N131,0)</f>
        <v>0</v>
      </c>
      <c r="BH131" s="225">
        <f>IF(U131="sníž. přenesená",N131,0)</f>
        <v>0</v>
      </c>
      <c r="BI131" s="225">
        <f>IF(U131="nulová",N131,0)</f>
        <v>0</v>
      </c>
      <c r="BJ131" s="133" t="s">
        <v>298</v>
      </c>
      <c r="BK131" s="225">
        <f>ROUND(L131*K131,2)</f>
        <v>0</v>
      </c>
      <c r="BL131" s="133" t="s">
        <v>312</v>
      </c>
      <c r="BM131" s="133"/>
    </row>
    <row r="132" spans="2:63" s="199" customFormat="1" ht="29.25" customHeight="1">
      <c r="B132" s="198"/>
      <c r="D132" s="208" t="s">
        <v>270</v>
      </c>
      <c r="E132" s="208"/>
      <c r="F132" s="208"/>
      <c r="G132" s="208"/>
      <c r="H132" s="208"/>
      <c r="I132" s="208"/>
      <c r="J132" s="208"/>
      <c r="K132" s="208"/>
      <c r="L132" s="208"/>
      <c r="M132" s="208"/>
      <c r="N132" s="286">
        <f>N133+N134+N135+N136+N137+N138+N139+N140+N141+N142+N143+N144</f>
        <v>0</v>
      </c>
      <c r="O132" s="336"/>
      <c r="P132" s="336"/>
      <c r="Q132" s="336"/>
      <c r="R132" s="201"/>
      <c r="T132" s="202"/>
      <c r="W132" s="203">
        <f>SUM(W133:W144)</f>
        <v>10.86</v>
      </c>
      <c r="Y132" s="203">
        <f>SUM(Y133:Y144)</f>
        <v>0.00504</v>
      </c>
      <c r="AA132" s="204">
        <f>SUM(AA133:AA144)</f>
        <v>0</v>
      </c>
      <c r="AR132" s="205" t="s">
        <v>229</v>
      </c>
      <c r="AT132" s="206" t="s">
        <v>294</v>
      </c>
      <c r="AU132" s="206" t="s">
        <v>298</v>
      </c>
      <c r="AY132" s="205" t="s">
        <v>296</v>
      </c>
      <c r="BK132" s="207">
        <f>SUM(BK133:BK144)</f>
        <v>0</v>
      </c>
    </row>
    <row r="133" spans="2:65" s="140" customFormat="1" ht="28.5" customHeight="1">
      <c r="B133" s="215"/>
      <c r="C133" s="216">
        <v>12</v>
      </c>
      <c r="D133" s="216" t="s">
        <v>299</v>
      </c>
      <c r="E133" s="226" t="s">
        <v>325</v>
      </c>
      <c r="F133" s="333" t="s">
        <v>326</v>
      </c>
      <c r="G133" s="334"/>
      <c r="H133" s="334"/>
      <c r="I133" s="335"/>
      <c r="J133" s="218" t="s">
        <v>104</v>
      </c>
      <c r="K133" s="219">
        <v>80</v>
      </c>
      <c r="L133" s="346"/>
      <c r="M133" s="347"/>
      <c r="N133" s="295">
        <f aca="true" t="shared" si="0" ref="N133:N144">ROUND(L133*K133,2)</f>
        <v>0</v>
      </c>
      <c r="O133" s="291"/>
      <c r="P133" s="291"/>
      <c r="Q133" s="291"/>
      <c r="R133" s="220"/>
      <c r="T133" s="221" t="s">
        <v>237</v>
      </c>
      <c r="U133" s="222" t="s">
        <v>248</v>
      </c>
      <c r="V133" s="223">
        <v>0.096</v>
      </c>
      <c r="W133" s="223">
        <f>V133*K133</f>
        <v>7.68</v>
      </c>
      <c r="X133" s="223">
        <v>0</v>
      </c>
      <c r="Y133" s="223">
        <f>X133*K133</f>
        <v>0</v>
      </c>
      <c r="Z133" s="223">
        <v>0</v>
      </c>
      <c r="AA133" s="224">
        <f>Z133*K133</f>
        <v>0</v>
      </c>
      <c r="AR133" s="133" t="s">
        <v>312</v>
      </c>
      <c r="AT133" s="133" t="s">
        <v>299</v>
      </c>
      <c r="AU133" s="133" t="s">
        <v>229</v>
      </c>
      <c r="AY133" s="133" t="s">
        <v>296</v>
      </c>
      <c r="BE133" s="225">
        <f>IF(U133="základní",N133,0)</f>
        <v>0</v>
      </c>
      <c r="BF133" s="225">
        <f>IF(U133="snížená",N133,0)</f>
        <v>0</v>
      </c>
      <c r="BG133" s="225">
        <f>IF(U133="zákl. přenesená",N133,0)</f>
        <v>0</v>
      </c>
      <c r="BH133" s="225">
        <f>IF(U133="sníž. přenesená",N133,0)</f>
        <v>0</v>
      </c>
      <c r="BI133" s="225">
        <f>IF(U133="nulová",N133,0)</f>
        <v>0</v>
      </c>
      <c r="BJ133" s="133" t="s">
        <v>298</v>
      </c>
      <c r="BK133" s="225">
        <f>ROUND(L133*K133,2)</f>
        <v>0</v>
      </c>
      <c r="BL133" s="133" t="s">
        <v>312</v>
      </c>
      <c r="BM133" s="133"/>
    </row>
    <row r="134" spans="2:65" s="140" customFormat="1" ht="28.5" customHeight="1">
      <c r="B134" s="215"/>
      <c r="C134" s="227">
        <v>13</v>
      </c>
      <c r="D134" s="227" t="s">
        <v>315</v>
      </c>
      <c r="E134" s="228" t="s">
        <v>327</v>
      </c>
      <c r="F134" s="287" t="s">
        <v>328</v>
      </c>
      <c r="G134" s="288"/>
      <c r="H134" s="288"/>
      <c r="I134" s="289"/>
      <c r="J134" s="229" t="s">
        <v>104</v>
      </c>
      <c r="K134" s="230">
        <v>80</v>
      </c>
      <c r="L134" s="348"/>
      <c r="M134" s="349"/>
      <c r="N134" s="290">
        <f t="shared" si="0"/>
        <v>0</v>
      </c>
      <c r="O134" s="291"/>
      <c r="P134" s="291"/>
      <c r="Q134" s="291"/>
      <c r="R134" s="220"/>
      <c r="T134" s="221" t="s">
        <v>237</v>
      </c>
      <c r="U134" s="222" t="s">
        <v>248</v>
      </c>
      <c r="V134" s="223">
        <v>0</v>
      </c>
      <c r="W134" s="223">
        <f>V134*K134</f>
        <v>0</v>
      </c>
      <c r="X134" s="223">
        <v>6.3E-05</v>
      </c>
      <c r="Y134" s="223">
        <f>X134*K134</f>
        <v>0.00504</v>
      </c>
      <c r="Z134" s="223">
        <v>0</v>
      </c>
      <c r="AA134" s="224">
        <f>Z134*K134</f>
        <v>0</v>
      </c>
      <c r="AR134" s="133" t="s">
        <v>318</v>
      </c>
      <c r="AT134" s="133" t="s">
        <v>315</v>
      </c>
      <c r="AU134" s="133" t="s">
        <v>229</v>
      </c>
      <c r="AY134" s="133" t="s">
        <v>296</v>
      </c>
      <c r="BE134" s="225">
        <f>IF(U134="základní",N134,0)</f>
        <v>0</v>
      </c>
      <c r="BF134" s="225">
        <f>IF(U134="snížená",N134,0)</f>
        <v>0</v>
      </c>
      <c r="BG134" s="225">
        <f>IF(U134="zákl. přenesená",N134,0)</f>
        <v>0</v>
      </c>
      <c r="BH134" s="225">
        <f>IF(U134="sníž. přenesená",N134,0)</f>
        <v>0</v>
      </c>
      <c r="BI134" s="225">
        <f>IF(U134="nulová",N134,0)</f>
        <v>0</v>
      </c>
      <c r="BJ134" s="133" t="s">
        <v>298</v>
      </c>
      <c r="BK134" s="225">
        <f>ROUND(L134*K134,2)</f>
        <v>0</v>
      </c>
      <c r="BL134" s="133" t="s">
        <v>312</v>
      </c>
      <c r="BM134" s="133"/>
    </row>
    <row r="135" spans="2:65" s="140" customFormat="1" ht="28.5" customHeight="1">
      <c r="B135" s="215"/>
      <c r="C135" s="216">
        <v>14</v>
      </c>
      <c r="D135" s="216" t="s">
        <v>299</v>
      </c>
      <c r="E135" s="226" t="s">
        <v>329</v>
      </c>
      <c r="F135" s="333" t="s">
        <v>330</v>
      </c>
      <c r="G135" s="334"/>
      <c r="H135" s="334"/>
      <c r="I135" s="335"/>
      <c r="J135" s="218" t="s">
        <v>104</v>
      </c>
      <c r="K135" s="219">
        <v>30</v>
      </c>
      <c r="L135" s="346"/>
      <c r="M135" s="347"/>
      <c r="N135" s="295">
        <f t="shared" si="0"/>
        <v>0</v>
      </c>
      <c r="O135" s="291"/>
      <c r="P135" s="291"/>
      <c r="Q135" s="291"/>
      <c r="R135" s="220"/>
      <c r="T135" s="221" t="s">
        <v>237</v>
      </c>
      <c r="U135" s="222" t="s">
        <v>248</v>
      </c>
      <c r="V135" s="223">
        <v>0.106</v>
      </c>
      <c r="W135" s="223">
        <f>V135*K135</f>
        <v>3.1799999999999997</v>
      </c>
      <c r="X135" s="223">
        <v>0</v>
      </c>
      <c r="Y135" s="223">
        <f>X135*K135</f>
        <v>0</v>
      </c>
      <c r="Z135" s="223">
        <v>0</v>
      </c>
      <c r="AA135" s="224">
        <f>Z135*K135</f>
        <v>0</v>
      </c>
      <c r="AR135" s="133" t="s">
        <v>312</v>
      </c>
      <c r="AT135" s="133" t="s">
        <v>299</v>
      </c>
      <c r="AU135" s="133" t="s">
        <v>229</v>
      </c>
      <c r="AY135" s="133" t="s">
        <v>296</v>
      </c>
      <c r="BE135" s="225">
        <f>IF(U135="základní",N135,0)</f>
        <v>0</v>
      </c>
      <c r="BF135" s="225">
        <f>IF(U135="snížená",N135,0)</f>
        <v>0</v>
      </c>
      <c r="BG135" s="225">
        <f>IF(U135="zákl. přenesená",N135,0)</f>
        <v>0</v>
      </c>
      <c r="BH135" s="225">
        <f>IF(U135="sníž. přenesená",N135,0)</f>
        <v>0</v>
      </c>
      <c r="BI135" s="225">
        <f>IF(U135="nulová",N135,0)</f>
        <v>0</v>
      </c>
      <c r="BJ135" s="133" t="s">
        <v>298</v>
      </c>
      <c r="BK135" s="225">
        <f>ROUND(L135*K135,2)</f>
        <v>0</v>
      </c>
      <c r="BL135" s="133" t="s">
        <v>312</v>
      </c>
      <c r="BM135" s="133"/>
    </row>
    <row r="136" spans="2:65" s="140" customFormat="1" ht="28.5" customHeight="1">
      <c r="B136" s="215"/>
      <c r="C136" s="227">
        <v>15</v>
      </c>
      <c r="D136" s="227" t="s">
        <v>315</v>
      </c>
      <c r="E136" s="228" t="s">
        <v>331</v>
      </c>
      <c r="F136" s="287" t="s">
        <v>332</v>
      </c>
      <c r="G136" s="288"/>
      <c r="H136" s="288"/>
      <c r="I136" s="289"/>
      <c r="J136" s="229" t="s">
        <v>104</v>
      </c>
      <c r="K136" s="230">
        <v>30</v>
      </c>
      <c r="L136" s="348"/>
      <c r="M136" s="349"/>
      <c r="N136" s="290">
        <f t="shared" si="0"/>
        <v>0</v>
      </c>
      <c r="O136" s="291"/>
      <c r="P136" s="291"/>
      <c r="Q136" s="291"/>
      <c r="R136" s="220"/>
      <c r="T136" s="221"/>
      <c r="U136" s="222"/>
      <c r="V136" s="223"/>
      <c r="W136" s="223"/>
      <c r="X136" s="223"/>
      <c r="Y136" s="223"/>
      <c r="Z136" s="223"/>
      <c r="AA136" s="224"/>
      <c r="AR136" s="133"/>
      <c r="AT136" s="133"/>
      <c r="AU136" s="133"/>
      <c r="AY136" s="133"/>
      <c r="BE136" s="225"/>
      <c r="BF136" s="225"/>
      <c r="BG136" s="225"/>
      <c r="BH136" s="225"/>
      <c r="BI136" s="225"/>
      <c r="BJ136" s="133"/>
      <c r="BK136" s="225"/>
      <c r="BL136" s="133"/>
      <c r="BM136" s="133"/>
    </row>
    <row r="137" spans="2:65" s="140" customFormat="1" ht="28.5" customHeight="1">
      <c r="B137" s="215"/>
      <c r="C137" s="216">
        <v>16</v>
      </c>
      <c r="D137" s="216" t="s">
        <v>299</v>
      </c>
      <c r="E137" s="210" t="s">
        <v>333</v>
      </c>
      <c r="F137" s="296" t="s">
        <v>334</v>
      </c>
      <c r="G137" s="328"/>
      <c r="H137" s="328"/>
      <c r="I137" s="329"/>
      <c r="J137" s="218" t="s">
        <v>152</v>
      </c>
      <c r="K137" s="219">
        <f>K138+K139</f>
        <v>55</v>
      </c>
      <c r="L137" s="346"/>
      <c r="M137" s="347"/>
      <c r="N137" s="295">
        <f t="shared" si="0"/>
        <v>0</v>
      </c>
      <c r="O137" s="291"/>
      <c r="P137" s="291"/>
      <c r="Q137" s="291"/>
      <c r="R137" s="220"/>
      <c r="T137" s="221"/>
      <c r="U137" s="222"/>
      <c r="V137" s="223"/>
      <c r="W137" s="223"/>
      <c r="X137" s="223"/>
      <c r="Y137" s="223"/>
      <c r="Z137" s="223"/>
      <c r="AA137" s="224"/>
      <c r="AR137" s="133"/>
      <c r="AT137" s="133"/>
      <c r="AU137" s="133"/>
      <c r="AY137" s="133"/>
      <c r="BE137" s="225"/>
      <c r="BF137" s="225"/>
      <c r="BG137" s="225"/>
      <c r="BH137" s="225"/>
      <c r="BI137" s="225"/>
      <c r="BJ137" s="133"/>
      <c r="BK137" s="225"/>
      <c r="BL137" s="133"/>
      <c r="BM137" s="133"/>
    </row>
    <row r="138" spans="2:65" s="140" customFormat="1" ht="28.5" customHeight="1">
      <c r="B138" s="215"/>
      <c r="C138" s="227">
        <v>17</v>
      </c>
      <c r="D138" s="233" t="s">
        <v>315</v>
      </c>
      <c r="E138" s="234" t="s">
        <v>335</v>
      </c>
      <c r="F138" s="283" t="s">
        <v>336</v>
      </c>
      <c r="G138" s="284"/>
      <c r="H138" s="284"/>
      <c r="I138" s="285"/>
      <c r="J138" s="235" t="s">
        <v>79</v>
      </c>
      <c r="K138" s="230">
        <v>54</v>
      </c>
      <c r="L138" s="350"/>
      <c r="M138" s="351"/>
      <c r="N138" s="290">
        <f t="shared" si="0"/>
        <v>0</v>
      </c>
      <c r="O138" s="291"/>
      <c r="P138" s="291"/>
      <c r="Q138" s="291"/>
      <c r="R138" s="220"/>
      <c r="T138" s="221"/>
      <c r="U138" s="222"/>
      <c r="V138" s="223"/>
      <c r="W138" s="223"/>
      <c r="X138" s="223"/>
      <c r="Y138" s="223"/>
      <c r="Z138" s="223"/>
      <c r="AA138" s="224"/>
      <c r="AR138" s="133"/>
      <c r="AT138" s="133"/>
      <c r="AU138" s="133"/>
      <c r="AY138" s="133"/>
      <c r="BE138" s="225"/>
      <c r="BF138" s="225"/>
      <c r="BG138" s="225"/>
      <c r="BH138" s="225"/>
      <c r="BI138" s="225"/>
      <c r="BJ138" s="133"/>
      <c r="BK138" s="225"/>
      <c r="BL138" s="133"/>
      <c r="BM138" s="133"/>
    </row>
    <row r="139" spans="2:65" s="140" customFormat="1" ht="28.5" customHeight="1">
      <c r="B139" s="215"/>
      <c r="C139" s="227">
        <v>18</v>
      </c>
      <c r="D139" s="233" t="s">
        <v>315</v>
      </c>
      <c r="E139" s="234" t="s">
        <v>337</v>
      </c>
      <c r="F139" s="283" t="s">
        <v>338</v>
      </c>
      <c r="G139" s="284"/>
      <c r="H139" s="284"/>
      <c r="I139" s="285"/>
      <c r="J139" s="235" t="s">
        <v>79</v>
      </c>
      <c r="K139" s="230">
        <v>1</v>
      </c>
      <c r="L139" s="350"/>
      <c r="M139" s="351"/>
      <c r="N139" s="290">
        <f t="shared" si="0"/>
        <v>0</v>
      </c>
      <c r="O139" s="291"/>
      <c r="P139" s="291"/>
      <c r="Q139" s="291"/>
      <c r="R139" s="220"/>
      <c r="T139" s="221"/>
      <c r="U139" s="222"/>
      <c r="V139" s="223"/>
      <c r="W139" s="223"/>
      <c r="X139" s="223"/>
      <c r="Y139" s="223"/>
      <c r="Z139" s="223"/>
      <c r="AA139" s="224"/>
      <c r="AR139" s="133"/>
      <c r="AT139" s="133"/>
      <c r="AU139" s="133"/>
      <c r="AY139" s="133"/>
      <c r="BE139" s="225"/>
      <c r="BF139" s="225"/>
      <c r="BG139" s="225"/>
      <c r="BH139" s="225"/>
      <c r="BI139" s="225"/>
      <c r="BJ139" s="133"/>
      <c r="BK139" s="225"/>
      <c r="BL139" s="133"/>
      <c r="BM139" s="133"/>
    </row>
    <row r="140" spans="2:65" s="140" customFormat="1" ht="28.5" customHeight="1">
      <c r="B140" s="215"/>
      <c r="C140" s="216">
        <v>19</v>
      </c>
      <c r="D140" s="216" t="s">
        <v>299</v>
      </c>
      <c r="E140" s="217" t="s">
        <v>339</v>
      </c>
      <c r="F140" s="296" t="s">
        <v>340</v>
      </c>
      <c r="G140" s="328"/>
      <c r="H140" s="328"/>
      <c r="I140" s="329"/>
      <c r="J140" s="232" t="s">
        <v>104</v>
      </c>
      <c r="K140" s="219">
        <v>15</v>
      </c>
      <c r="L140" s="346"/>
      <c r="M140" s="347"/>
      <c r="N140" s="295">
        <f t="shared" si="0"/>
        <v>0</v>
      </c>
      <c r="O140" s="291"/>
      <c r="P140" s="291"/>
      <c r="Q140" s="291"/>
      <c r="R140" s="220"/>
      <c r="T140" s="221"/>
      <c r="U140" s="222"/>
      <c r="V140" s="223"/>
      <c r="W140" s="223"/>
      <c r="X140" s="223"/>
      <c r="Y140" s="223"/>
      <c r="Z140" s="223"/>
      <c r="AA140" s="224"/>
      <c r="AR140" s="133"/>
      <c r="AT140" s="133"/>
      <c r="AU140" s="133"/>
      <c r="AY140" s="133"/>
      <c r="BE140" s="225"/>
      <c r="BF140" s="225"/>
      <c r="BG140" s="225"/>
      <c r="BH140" s="225"/>
      <c r="BI140" s="225"/>
      <c r="BJ140" s="133"/>
      <c r="BK140" s="225"/>
      <c r="BL140" s="133"/>
      <c r="BM140" s="133"/>
    </row>
    <row r="141" spans="2:65" s="140" customFormat="1" ht="28.5" customHeight="1">
      <c r="B141" s="215"/>
      <c r="C141" s="227">
        <v>20</v>
      </c>
      <c r="D141" s="233" t="s">
        <v>315</v>
      </c>
      <c r="E141" s="234" t="s">
        <v>341</v>
      </c>
      <c r="F141" s="283" t="s">
        <v>340</v>
      </c>
      <c r="G141" s="284"/>
      <c r="H141" s="284"/>
      <c r="I141" s="285"/>
      <c r="J141" s="235" t="s">
        <v>104</v>
      </c>
      <c r="K141" s="230">
        <v>15</v>
      </c>
      <c r="L141" s="350"/>
      <c r="M141" s="351"/>
      <c r="N141" s="290">
        <f t="shared" si="0"/>
        <v>0</v>
      </c>
      <c r="O141" s="291"/>
      <c r="P141" s="291"/>
      <c r="Q141" s="291"/>
      <c r="R141" s="220"/>
      <c r="T141" s="221"/>
      <c r="U141" s="222"/>
      <c r="V141" s="223"/>
      <c r="W141" s="223"/>
      <c r="X141" s="223"/>
      <c r="Y141" s="223"/>
      <c r="Z141" s="223"/>
      <c r="AA141" s="224"/>
      <c r="AR141" s="133"/>
      <c r="AT141" s="133"/>
      <c r="AU141" s="133"/>
      <c r="AY141" s="133"/>
      <c r="BE141" s="225"/>
      <c r="BF141" s="225"/>
      <c r="BG141" s="225"/>
      <c r="BH141" s="225"/>
      <c r="BI141" s="225"/>
      <c r="BJ141" s="133"/>
      <c r="BK141" s="225"/>
      <c r="BL141" s="133"/>
      <c r="BM141" s="133"/>
    </row>
    <row r="142" spans="2:65" s="140" customFormat="1" ht="28.5" customHeight="1">
      <c r="B142" s="215"/>
      <c r="C142" s="216">
        <v>21</v>
      </c>
      <c r="D142" s="216" t="s">
        <v>299</v>
      </c>
      <c r="E142" s="217" t="s">
        <v>342</v>
      </c>
      <c r="F142" s="296" t="s">
        <v>343</v>
      </c>
      <c r="G142" s="328"/>
      <c r="H142" s="328"/>
      <c r="I142" s="329"/>
      <c r="J142" s="232" t="s">
        <v>104</v>
      </c>
      <c r="K142" s="219">
        <v>38</v>
      </c>
      <c r="L142" s="346"/>
      <c r="M142" s="347"/>
      <c r="N142" s="295">
        <f t="shared" si="0"/>
        <v>0</v>
      </c>
      <c r="O142" s="291"/>
      <c r="P142" s="291"/>
      <c r="Q142" s="291"/>
      <c r="R142" s="220"/>
      <c r="T142" s="221"/>
      <c r="U142" s="222"/>
      <c r="V142" s="223"/>
      <c r="W142" s="223"/>
      <c r="X142" s="223"/>
      <c r="Y142" s="223"/>
      <c r="Z142" s="223"/>
      <c r="AA142" s="224"/>
      <c r="AR142" s="133"/>
      <c r="AT142" s="133"/>
      <c r="AU142" s="133"/>
      <c r="AY142" s="133"/>
      <c r="BE142" s="225"/>
      <c r="BF142" s="225"/>
      <c r="BG142" s="225"/>
      <c r="BH142" s="225"/>
      <c r="BI142" s="225"/>
      <c r="BJ142" s="133"/>
      <c r="BK142" s="225"/>
      <c r="BL142" s="133"/>
      <c r="BM142" s="133"/>
    </row>
    <row r="143" spans="2:65" s="140" customFormat="1" ht="28.5" customHeight="1">
      <c r="B143" s="215"/>
      <c r="C143" s="227">
        <v>22</v>
      </c>
      <c r="D143" s="233" t="s">
        <v>315</v>
      </c>
      <c r="E143" s="234" t="s">
        <v>344</v>
      </c>
      <c r="F143" s="283" t="s">
        <v>343</v>
      </c>
      <c r="G143" s="284"/>
      <c r="H143" s="284"/>
      <c r="I143" s="285"/>
      <c r="J143" s="235" t="s">
        <v>104</v>
      </c>
      <c r="K143" s="230">
        <v>38</v>
      </c>
      <c r="L143" s="350"/>
      <c r="M143" s="351"/>
      <c r="N143" s="290">
        <f t="shared" si="0"/>
        <v>0</v>
      </c>
      <c r="O143" s="291"/>
      <c r="P143" s="291"/>
      <c r="Q143" s="291"/>
      <c r="R143" s="220"/>
      <c r="T143" s="221"/>
      <c r="U143" s="222"/>
      <c r="V143" s="223"/>
      <c r="W143" s="223"/>
      <c r="X143" s="223"/>
      <c r="Y143" s="223"/>
      <c r="Z143" s="223"/>
      <c r="AA143" s="224"/>
      <c r="AR143" s="133"/>
      <c r="AT143" s="133"/>
      <c r="AU143" s="133"/>
      <c r="AY143" s="133"/>
      <c r="BE143" s="225"/>
      <c r="BF143" s="225"/>
      <c r="BG143" s="225"/>
      <c r="BH143" s="225"/>
      <c r="BI143" s="225"/>
      <c r="BJ143" s="133"/>
      <c r="BK143" s="225"/>
      <c r="BL143" s="133"/>
      <c r="BM143" s="133"/>
    </row>
    <row r="144" spans="2:65" s="140" customFormat="1" ht="28.5" customHeight="1">
      <c r="B144" s="215"/>
      <c r="C144" s="216">
        <v>23</v>
      </c>
      <c r="D144" s="216" t="s">
        <v>299</v>
      </c>
      <c r="E144" s="210" t="s">
        <v>345</v>
      </c>
      <c r="F144" s="296" t="s">
        <v>346</v>
      </c>
      <c r="G144" s="297"/>
      <c r="H144" s="297"/>
      <c r="I144" s="298"/>
      <c r="J144" s="218" t="s">
        <v>128</v>
      </c>
      <c r="K144" s="212">
        <v>20</v>
      </c>
      <c r="L144" s="344"/>
      <c r="M144" s="345"/>
      <c r="N144" s="295">
        <f t="shared" si="0"/>
        <v>0</v>
      </c>
      <c r="O144" s="291"/>
      <c r="P144" s="291"/>
      <c r="Q144" s="291"/>
      <c r="R144" s="220"/>
      <c r="T144" s="221"/>
      <c r="U144" s="222"/>
      <c r="V144" s="223"/>
      <c r="W144" s="223"/>
      <c r="X144" s="223"/>
      <c r="Y144" s="223"/>
      <c r="Z144" s="223"/>
      <c r="AA144" s="224"/>
      <c r="AR144" s="133"/>
      <c r="AT144" s="133"/>
      <c r="AU144" s="133"/>
      <c r="AY144" s="133"/>
      <c r="BE144" s="225"/>
      <c r="BF144" s="225"/>
      <c r="BG144" s="225"/>
      <c r="BH144" s="225"/>
      <c r="BI144" s="225"/>
      <c r="BJ144" s="133"/>
      <c r="BK144" s="225"/>
      <c r="BL144" s="133"/>
      <c r="BM144" s="133"/>
    </row>
    <row r="145" spans="2:63" s="199" customFormat="1" ht="29.25" customHeight="1">
      <c r="B145" s="198"/>
      <c r="D145" s="208" t="s">
        <v>271</v>
      </c>
      <c r="E145" s="208"/>
      <c r="F145" s="208"/>
      <c r="G145" s="208"/>
      <c r="H145" s="208"/>
      <c r="I145" s="208"/>
      <c r="J145" s="208"/>
      <c r="K145" s="208"/>
      <c r="L145" s="208"/>
      <c r="M145" s="208"/>
      <c r="N145" s="286">
        <f>N146+N147+N154+N156+N148+N149+N150+N151+N152+N153+N155</f>
        <v>0</v>
      </c>
      <c r="O145" s="336"/>
      <c r="P145" s="336"/>
      <c r="Q145" s="336"/>
      <c r="R145" s="201"/>
      <c r="T145" s="202"/>
      <c r="W145" s="203">
        <f>SUM(W146:W156)</f>
        <v>27</v>
      </c>
      <c r="Y145" s="203">
        <f>SUM(Y146:Y156)</f>
        <v>0.015359999999999999</v>
      </c>
      <c r="AA145" s="204">
        <f>SUM(AA146:AA156)</f>
        <v>0</v>
      </c>
      <c r="AR145" s="205" t="s">
        <v>229</v>
      </c>
      <c r="AT145" s="206" t="s">
        <v>294</v>
      </c>
      <c r="AU145" s="206" t="s">
        <v>298</v>
      </c>
      <c r="AY145" s="205" t="s">
        <v>296</v>
      </c>
      <c r="BK145" s="207">
        <f>SUM(BK146:BK156)</f>
        <v>0</v>
      </c>
    </row>
    <row r="146" spans="2:65" s="140" customFormat="1" ht="28.5" customHeight="1">
      <c r="B146" s="215"/>
      <c r="C146" s="216">
        <v>24</v>
      </c>
      <c r="D146" s="216" t="s">
        <v>299</v>
      </c>
      <c r="E146" s="210" t="s">
        <v>347</v>
      </c>
      <c r="F146" s="327" t="s">
        <v>348</v>
      </c>
      <c r="G146" s="328"/>
      <c r="H146" s="328"/>
      <c r="I146" s="329"/>
      <c r="J146" s="211" t="s">
        <v>104</v>
      </c>
      <c r="K146" s="212">
        <f>K147+K148</f>
        <v>300</v>
      </c>
      <c r="L146" s="344"/>
      <c r="M146" s="345"/>
      <c r="N146" s="295">
        <f aca="true" t="shared" si="1" ref="N146:N156">ROUND(L146*K146,2)</f>
        <v>0</v>
      </c>
      <c r="O146" s="291"/>
      <c r="P146" s="291"/>
      <c r="Q146" s="291"/>
      <c r="R146" s="220"/>
      <c r="T146" s="221" t="s">
        <v>237</v>
      </c>
      <c r="U146" s="222" t="s">
        <v>248</v>
      </c>
      <c r="V146" s="223">
        <v>0.09</v>
      </c>
      <c r="W146" s="223">
        <f>V146*K146</f>
        <v>27</v>
      </c>
      <c r="X146" s="223">
        <v>0</v>
      </c>
      <c r="Y146" s="223">
        <f>X146*K146</f>
        <v>0</v>
      </c>
      <c r="Z146" s="223">
        <v>0</v>
      </c>
      <c r="AA146" s="224">
        <f>Z146*K146</f>
        <v>0</v>
      </c>
      <c r="AR146" s="133" t="s">
        <v>312</v>
      </c>
      <c r="AT146" s="133" t="s">
        <v>299</v>
      </c>
      <c r="AU146" s="133" t="s">
        <v>229</v>
      </c>
      <c r="AY146" s="133" t="s">
        <v>296</v>
      </c>
      <c r="BE146" s="225">
        <f>IF(U146="základní",N146,0)</f>
        <v>0</v>
      </c>
      <c r="BF146" s="225">
        <f>IF(U146="snížená",N146,0)</f>
        <v>0</v>
      </c>
      <c r="BG146" s="225">
        <f>IF(U146="zákl. přenesená",N146,0)</f>
        <v>0</v>
      </c>
      <c r="BH146" s="225">
        <f>IF(U146="sníž. přenesená",N146,0)</f>
        <v>0</v>
      </c>
      <c r="BI146" s="225">
        <f>IF(U146="nulová",N146,0)</f>
        <v>0</v>
      </c>
      <c r="BJ146" s="133" t="s">
        <v>298</v>
      </c>
      <c r="BK146" s="225">
        <f>ROUND(L146*K146,2)</f>
        <v>0</v>
      </c>
      <c r="BL146" s="133" t="s">
        <v>312</v>
      </c>
      <c r="BM146" s="133"/>
    </row>
    <row r="147" spans="2:65" s="140" customFormat="1" ht="28.5" customHeight="1">
      <c r="B147" s="215"/>
      <c r="C147" s="227">
        <v>25</v>
      </c>
      <c r="D147" s="227" t="s">
        <v>315</v>
      </c>
      <c r="E147" s="234" t="s">
        <v>349</v>
      </c>
      <c r="F147" s="283" t="s">
        <v>350</v>
      </c>
      <c r="G147" s="284"/>
      <c r="H147" s="284"/>
      <c r="I147" s="285"/>
      <c r="J147" s="235" t="s">
        <v>104</v>
      </c>
      <c r="K147" s="236">
        <v>240</v>
      </c>
      <c r="L147" s="350"/>
      <c r="M147" s="351"/>
      <c r="N147" s="290">
        <f t="shared" si="1"/>
        <v>0</v>
      </c>
      <c r="O147" s="291"/>
      <c r="P147" s="291"/>
      <c r="Q147" s="291"/>
      <c r="R147" s="220"/>
      <c r="T147" s="221" t="s">
        <v>237</v>
      </c>
      <c r="U147" s="222" t="s">
        <v>248</v>
      </c>
      <c r="V147" s="223">
        <v>0</v>
      </c>
      <c r="W147" s="223">
        <f>V147*K147</f>
        <v>0</v>
      </c>
      <c r="X147" s="223">
        <v>6.4E-05</v>
      </c>
      <c r="Y147" s="223">
        <f>X147*K147</f>
        <v>0.015359999999999999</v>
      </c>
      <c r="Z147" s="223">
        <v>0</v>
      </c>
      <c r="AA147" s="224">
        <f>Z147*K147</f>
        <v>0</v>
      </c>
      <c r="AR147" s="133" t="s">
        <v>318</v>
      </c>
      <c r="AT147" s="133" t="s">
        <v>315</v>
      </c>
      <c r="AU147" s="133" t="s">
        <v>229</v>
      </c>
      <c r="AY147" s="133" t="s">
        <v>296</v>
      </c>
      <c r="BE147" s="225">
        <f>IF(U147="základní",N147,0)</f>
        <v>0</v>
      </c>
      <c r="BF147" s="225">
        <f>IF(U147="snížená",N147,0)</f>
        <v>0</v>
      </c>
      <c r="BG147" s="225">
        <f>IF(U147="zákl. přenesená",N147,0)</f>
        <v>0</v>
      </c>
      <c r="BH147" s="225">
        <f>IF(U147="sníž. přenesená",N147,0)</f>
        <v>0</v>
      </c>
      <c r="BI147" s="225">
        <f>IF(U147="nulová",N147,0)</f>
        <v>0</v>
      </c>
      <c r="BJ147" s="133" t="s">
        <v>298</v>
      </c>
      <c r="BK147" s="225">
        <f>ROUND(L147*K147,2)</f>
        <v>0</v>
      </c>
      <c r="BL147" s="133" t="s">
        <v>312</v>
      </c>
      <c r="BM147" s="133"/>
    </row>
    <row r="148" spans="2:65" s="140" customFormat="1" ht="28.5" customHeight="1">
      <c r="B148" s="215"/>
      <c r="C148" s="227">
        <v>26</v>
      </c>
      <c r="D148" s="227" t="s">
        <v>315</v>
      </c>
      <c r="E148" s="234" t="s">
        <v>351</v>
      </c>
      <c r="F148" s="283" t="s">
        <v>352</v>
      </c>
      <c r="G148" s="284"/>
      <c r="H148" s="284"/>
      <c r="I148" s="285"/>
      <c r="J148" s="235" t="s">
        <v>104</v>
      </c>
      <c r="K148" s="236">
        <v>60</v>
      </c>
      <c r="L148" s="350"/>
      <c r="M148" s="351"/>
      <c r="N148" s="290">
        <f t="shared" si="1"/>
        <v>0</v>
      </c>
      <c r="O148" s="291"/>
      <c r="P148" s="291"/>
      <c r="Q148" s="291"/>
      <c r="R148" s="220"/>
      <c r="T148" s="221"/>
      <c r="U148" s="222"/>
      <c r="V148" s="223"/>
      <c r="W148" s="223"/>
      <c r="X148" s="223"/>
      <c r="Y148" s="223"/>
      <c r="Z148" s="223"/>
      <c r="AA148" s="224"/>
      <c r="AR148" s="133"/>
      <c r="AT148" s="133"/>
      <c r="AU148" s="133"/>
      <c r="AY148" s="133"/>
      <c r="BE148" s="225"/>
      <c r="BF148" s="225"/>
      <c r="BG148" s="225"/>
      <c r="BH148" s="225"/>
      <c r="BI148" s="225"/>
      <c r="BJ148" s="133"/>
      <c r="BK148" s="225"/>
      <c r="BL148" s="133"/>
      <c r="BM148" s="133"/>
    </row>
    <row r="149" spans="2:65" s="140" customFormat="1" ht="28.5" customHeight="1">
      <c r="B149" s="215"/>
      <c r="C149" s="216">
        <v>27</v>
      </c>
      <c r="D149" s="209" t="s">
        <v>299</v>
      </c>
      <c r="E149" s="210" t="s">
        <v>353</v>
      </c>
      <c r="F149" s="327" t="s">
        <v>354</v>
      </c>
      <c r="G149" s="328"/>
      <c r="H149" s="328"/>
      <c r="I149" s="329"/>
      <c r="J149" s="211" t="s">
        <v>104</v>
      </c>
      <c r="K149" s="212">
        <v>30</v>
      </c>
      <c r="L149" s="344"/>
      <c r="M149" s="345"/>
      <c r="N149" s="282">
        <f t="shared" si="1"/>
        <v>0</v>
      </c>
      <c r="O149" s="281"/>
      <c r="P149" s="281"/>
      <c r="Q149" s="281"/>
      <c r="R149" s="220"/>
      <c r="T149" s="221"/>
      <c r="U149" s="222"/>
      <c r="V149" s="223"/>
      <c r="W149" s="223"/>
      <c r="X149" s="223"/>
      <c r="Y149" s="223"/>
      <c r="Z149" s="223"/>
      <c r="AA149" s="224"/>
      <c r="AR149" s="133"/>
      <c r="AT149" s="133"/>
      <c r="AU149" s="133"/>
      <c r="AY149" s="133"/>
      <c r="BE149" s="225"/>
      <c r="BF149" s="225"/>
      <c r="BG149" s="225"/>
      <c r="BH149" s="225"/>
      <c r="BI149" s="225"/>
      <c r="BJ149" s="133"/>
      <c r="BK149" s="225"/>
      <c r="BL149" s="133"/>
      <c r="BM149" s="133"/>
    </row>
    <row r="150" spans="2:65" s="140" customFormat="1" ht="28.5" customHeight="1">
      <c r="B150" s="215"/>
      <c r="C150" s="227">
        <v>28</v>
      </c>
      <c r="D150" s="233" t="s">
        <v>315</v>
      </c>
      <c r="E150" s="234" t="s">
        <v>355</v>
      </c>
      <c r="F150" s="283" t="s">
        <v>356</v>
      </c>
      <c r="G150" s="284"/>
      <c r="H150" s="284"/>
      <c r="I150" s="285"/>
      <c r="J150" s="235" t="s">
        <v>104</v>
      </c>
      <c r="K150" s="236">
        <v>30</v>
      </c>
      <c r="L150" s="350"/>
      <c r="M150" s="351"/>
      <c r="N150" s="280">
        <f t="shared" si="1"/>
        <v>0</v>
      </c>
      <c r="O150" s="281"/>
      <c r="P150" s="281"/>
      <c r="Q150" s="281"/>
      <c r="R150" s="220"/>
      <c r="T150" s="221"/>
      <c r="U150" s="222"/>
      <c r="V150" s="223"/>
      <c r="W150" s="223"/>
      <c r="X150" s="223"/>
      <c r="Y150" s="223"/>
      <c r="Z150" s="223"/>
      <c r="AA150" s="224"/>
      <c r="AR150" s="133"/>
      <c r="AT150" s="133"/>
      <c r="AU150" s="133"/>
      <c r="AY150" s="133"/>
      <c r="BE150" s="225"/>
      <c r="BF150" s="225"/>
      <c r="BG150" s="225"/>
      <c r="BH150" s="225"/>
      <c r="BI150" s="225"/>
      <c r="BJ150" s="133"/>
      <c r="BK150" s="225"/>
      <c r="BL150" s="133"/>
      <c r="BM150" s="133"/>
    </row>
    <row r="151" spans="2:65" s="140" customFormat="1" ht="28.5" customHeight="1">
      <c r="B151" s="215"/>
      <c r="C151" s="209">
        <v>29</v>
      </c>
      <c r="D151" s="209" t="s">
        <v>299</v>
      </c>
      <c r="E151" s="210" t="s">
        <v>357</v>
      </c>
      <c r="F151" s="327" t="s">
        <v>358</v>
      </c>
      <c r="G151" s="328"/>
      <c r="H151" s="328"/>
      <c r="I151" s="329"/>
      <c r="J151" s="211" t="s">
        <v>104</v>
      </c>
      <c r="K151" s="212">
        <f>K152+K153</f>
        <v>230</v>
      </c>
      <c r="L151" s="344"/>
      <c r="M151" s="345"/>
      <c r="N151" s="282">
        <f t="shared" si="1"/>
        <v>0</v>
      </c>
      <c r="O151" s="281"/>
      <c r="P151" s="281"/>
      <c r="Q151" s="281"/>
      <c r="R151" s="220"/>
      <c r="T151" s="221"/>
      <c r="U151" s="222"/>
      <c r="V151" s="223"/>
      <c r="W151" s="223"/>
      <c r="X151" s="223"/>
      <c r="Y151" s="223"/>
      <c r="Z151" s="223"/>
      <c r="AA151" s="224"/>
      <c r="AR151" s="133"/>
      <c r="AT151" s="133"/>
      <c r="AU151" s="133"/>
      <c r="AY151" s="133"/>
      <c r="BE151" s="225"/>
      <c r="BF151" s="225"/>
      <c r="BG151" s="225"/>
      <c r="BH151" s="225"/>
      <c r="BI151" s="225"/>
      <c r="BJ151" s="133"/>
      <c r="BK151" s="225"/>
      <c r="BL151" s="133"/>
      <c r="BM151" s="133"/>
    </row>
    <row r="152" spans="2:65" s="140" customFormat="1" ht="28.5" customHeight="1">
      <c r="B152" s="215"/>
      <c r="C152" s="233">
        <v>30</v>
      </c>
      <c r="D152" s="233" t="s">
        <v>315</v>
      </c>
      <c r="E152" s="234" t="s">
        <v>359</v>
      </c>
      <c r="F152" s="283" t="s">
        <v>360</v>
      </c>
      <c r="G152" s="284"/>
      <c r="H152" s="284"/>
      <c r="I152" s="285"/>
      <c r="J152" s="235" t="s">
        <v>104</v>
      </c>
      <c r="K152" s="236">
        <v>210</v>
      </c>
      <c r="L152" s="350"/>
      <c r="M152" s="351"/>
      <c r="N152" s="280">
        <f t="shared" si="1"/>
        <v>0</v>
      </c>
      <c r="O152" s="281"/>
      <c r="P152" s="281"/>
      <c r="Q152" s="281"/>
      <c r="R152" s="220"/>
      <c r="T152" s="221"/>
      <c r="U152" s="222"/>
      <c r="V152" s="223"/>
      <c r="W152" s="223"/>
      <c r="X152" s="223"/>
      <c r="Y152" s="223"/>
      <c r="Z152" s="223"/>
      <c r="AA152" s="224"/>
      <c r="AR152" s="133"/>
      <c r="AT152" s="133"/>
      <c r="AU152" s="133"/>
      <c r="AY152" s="133"/>
      <c r="BE152" s="225"/>
      <c r="BF152" s="225"/>
      <c r="BG152" s="225"/>
      <c r="BH152" s="225"/>
      <c r="BI152" s="225"/>
      <c r="BJ152" s="133"/>
      <c r="BK152" s="225"/>
      <c r="BL152" s="133"/>
      <c r="BM152" s="133"/>
    </row>
    <row r="153" spans="2:65" s="140" customFormat="1" ht="28.5" customHeight="1">
      <c r="B153" s="215"/>
      <c r="C153" s="233">
        <v>31</v>
      </c>
      <c r="D153" s="233" t="s">
        <v>315</v>
      </c>
      <c r="E153" s="234" t="s">
        <v>361</v>
      </c>
      <c r="F153" s="283" t="s">
        <v>362</v>
      </c>
      <c r="G153" s="284"/>
      <c r="H153" s="284"/>
      <c r="I153" s="285"/>
      <c r="J153" s="235" t="s">
        <v>104</v>
      </c>
      <c r="K153" s="236">
        <v>20</v>
      </c>
      <c r="L153" s="350"/>
      <c r="M153" s="351"/>
      <c r="N153" s="280">
        <f t="shared" si="1"/>
        <v>0</v>
      </c>
      <c r="O153" s="281"/>
      <c r="P153" s="281"/>
      <c r="Q153" s="281"/>
      <c r="R153" s="220"/>
      <c r="T153" s="221"/>
      <c r="U153" s="222"/>
      <c r="V153" s="223"/>
      <c r="W153" s="223"/>
      <c r="X153" s="223"/>
      <c r="Y153" s="223"/>
      <c r="Z153" s="223"/>
      <c r="AA153" s="224"/>
      <c r="AR153" s="133"/>
      <c r="AT153" s="133"/>
      <c r="AU153" s="133"/>
      <c r="AY153" s="133"/>
      <c r="BE153" s="225"/>
      <c r="BF153" s="225"/>
      <c r="BG153" s="225"/>
      <c r="BH153" s="225"/>
      <c r="BI153" s="225"/>
      <c r="BJ153" s="133"/>
      <c r="BK153" s="225"/>
      <c r="BL153" s="133"/>
      <c r="BM153" s="133"/>
    </row>
    <row r="154" spans="2:65" s="140" customFormat="1" ht="28.5" customHeight="1">
      <c r="B154" s="215"/>
      <c r="C154" s="209">
        <v>32</v>
      </c>
      <c r="D154" s="209" t="s">
        <v>299</v>
      </c>
      <c r="E154" s="210" t="s">
        <v>363</v>
      </c>
      <c r="F154" s="327" t="s">
        <v>364</v>
      </c>
      <c r="G154" s="328"/>
      <c r="H154" s="328"/>
      <c r="I154" s="329"/>
      <c r="J154" s="211" t="s">
        <v>104</v>
      </c>
      <c r="K154" s="212">
        <f>K155+K156</f>
        <v>840</v>
      </c>
      <c r="L154" s="344"/>
      <c r="M154" s="345"/>
      <c r="N154" s="282">
        <f t="shared" si="1"/>
        <v>0</v>
      </c>
      <c r="O154" s="281"/>
      <c r="P154" s="281"/>
      <c r="Q154" s="281"/>
      <c r="R154" s="220"/>
      <c r="T154" s="221"/>
      <c r="U154" s="222"/>
      <c r="V154" s="223"/>
      <c r="W154" s="223"/>
      <c r="X154" s="223"/>
      <c r="Y154" s="223"/>
      <c r="Z154" s="223"/>
      <c r="AA154" s="224"/>
      <c r="AR154" s="133"/>
      <c r="AT154" s="133"/>
      <c r="AU154" s="133"/>
      <c r="AY154" s="133"/>
      <c r="BE154" s="225"/>
      <c r="BF154" s="225"/>
      <c r="BG154" s="225"/>
      <c r="BH154" s="225"/>
      <c r="BI154" s="225"/>
      <c r="BJ154" s="133"/>
      <c r="BK154" s="225"/>
      <c r="BL154" s="133"/>
      <c r="BM154" s="133"/>
    </row>
    <row r="155" spans="2:65" s="140" customFormat="1" ht="28.5" customHeight="1">
      <c r="B155" s="215"/>
      <c r="C155" s="233">
        <v>33</v>
      </c>
      <c r="D155" s="233" t="s">
        <v>315</v>
      </c>
      <c r="E155" s="234" t="s">
        <v>365</v>
      </c>
      <c r="F155" s="283" t="s">
        <v>366</v>
      </c>
      <c r="G155" s="284"/>
      <c r="H155" s="284"/>
      <c r="I155" s="285"/>
      <c r="J155" s="235" t="s">
        <v>104</v>
      </c>
      <c r="K155" s="236">
        <v>420</v>
      </c>
      <c r="L155" s="350"/>
      <c r="M155" s="351"/>
      <c r="N155" s="280">
        <f t="shared" si="1"/>
        <v>0</v>
      </c>
      <c r="O155" s="281"/>
      <c r="P155" s="281"/>
      <c r="Q155" s="281"/>
      <c r="R155" s="220"/>
      <c r="T155" s="221"/>
      <c r="U155" s="222"/>
      <c r="V155" s="223"/>
      <c r="W155" s="223"/>
      <c r="X155" s="223"/>
      <c r="Y155" s="223"/>
      <c r="Z155" s="223"/>
      <c r="AA155" s="224"/>
      <c r="AR155" s="133"/>
      <c r="AT155" s="133"/>
      <c r="AU155" s="133"/>
      <c r="AY155" s="133"/>
      <c r="BE155" s="225"/>
      <c r="BF155" s="225"/>
      <c r="BG155" s="225"/>
      <c r="BH155" s="225"/>
      <c r="BI155" s="225"/>
      <c r="BJ155" s="133"/>
      <c r="BK155" s="225"/>
      <c r="BL155" s="133"/>
      <c r="BM155" s="133"/>
    </row>
    <row r="156" spans="2:65" s="140" customFormat="1" ht="28.5" customHeight="1">
      <c r="B156" s="215"/>
      <c r="C156" s="233">
        <v>34</v>
      </c>
      <c r="D156" s="233" t="s">
        <v>315</v>
      </c>
      <c r="E156" s="234" t="s">
        <v>367</v>
      </c>
      <c r="F156" s="283" t="s">
        <v>368</v>
      </c>
      <c r="G156" s="284"/>
      <c r="H156" s="284"/>
      <c r="I156" s="285"/>
      <c r="J156" s="235" t="s">
        <v>104</v>
      </c>
      <c r="K156" s="236">
        <v>420</v>
      </c>
      <c r="L156" s="350"/>
      <c r="M156" s="351"/>
      <c r="N156" s="280">
        <f t="shared" si="1"/>
        <v>0</v>
      </c>
      <c r="O156" s="281"/>
      <c r="P156" s="281"/>
      <c r="Q156" s="281"/>
      <c r="R156" s="220"/>
      <c r="T156" s="221"/>
      <c r="U156" s="222"/>
      <c r="V156" s="223"/>
      <c r="W156" s="223"/>
      <c r="X156" s="223"/>
      <c r="Y156" s="223"/>
      <c r="Z156" s="223"/>
      <c r="AA156" s="224"/>
      <c r="AR156" s="133"/>
      <c r="AT156" s="133"/>
      <c r="AU156" s="133"/>
      <c r="AY156" s="133"/>
      <c r="BE156" s="225"/>
      <c r="BF156" s="225"/>
      <c r="BG156" s="225"/>
      <c r="BH156" s="225"/>
      <c r="BI156" s="225"/>
      <c r="BJ156" s="133"/>
      <c r="BK156" s="225"/>
      <c r="BL156" s="133"/>
      <c r="BM156" s="133"/>
    </row>
    <row r="157" spans="2:65" s="140" customFormat="1" ht="28.5" customHeight="1">
      <c r="B157" s="215"/>
      <c r="C157" s="199"/>
      <c r="D157" s="208" t="s">
        <v>272</v>
      </c>
      <c r="E157" s="208"/>
      <c r="F157" s="208"/>
      <c r="G157" s="208"/>
      <c r="H157" s="208"/>
      <c r="I157" s="208"/>
      <c r="J157" s="208"/>
      <c r="K157" s="208"/>
      <c r="L157" s="208"/>
      <c r="M157" s="208"/>
      <c r="N157" s="286">
        <f>N158+N159+N160+N161</f>
        <v>0</v>
      </c>
      <c r="O157" s="336"/>
      <c r="P157" s="336"/>
      <c r="Q157" s="336"/>
      <c r="R157" s="220"/>
      <c r="T157" s="237"/>
      <c r="U157" s="222"/>
      <c r="V157" s="223"/>
      <c r="W157" s="223"/>
      <c r="X157" s="223"/>
      <c r="Y157" s="223"/>
      <c r="Z157" s="223"/>
      <c r="AA157" s="224"/>
      <c r="AR157" s="133"/>
      <c r="AT157" s="133"/>
      <c r="AU157" s="133"/>
      <c r="AY157" s="133"/>
      <c r="BE157" s="225"/>
      <c r="BF157" s="225"/>
      <c r="BG157" s="225"/>
      <c r="BH157" s="225"/>
      <c r="BI157" s="225"/>
      <c r="BJ157" s="133"/>
      <c r="BK157" s="225"/>
      <c r="BL157" s="133"/>
      <c r="BM157" s="133"/>
    </row>
    <row r="158" spans="2:65" s="140" customFormat="1" ht="28.5" customHeight="1">
      <c r="B158" s="215"/>
      <c r="C158" s="209">
        <v>35</v>
      </c>
      <c r="D158" s="209" t="s">
        <v>299</v>
      </c>
      <c r="E158" s="210" t="s">
        <v>369</v>
      </c>
      <c r="F158" s="327" t="s">
        <v>370</v>
      </c>
      <c r="G158" s="328"/>
      <c r="H158" s="328"/>
      <c r="I158" s="329"/>
      <c r="J158" s="211" t="s">
        <v>79</v>
      </c>
      <c r="K158" s="212">
        <v>190</v>
      </c>
      <c r="L158" s="344"/>
      <c r="M158" s="345"/>
      <c r="N158" s="282">
        <f>ROUND(L158*K158,2)</f>
        <v>0</v>
      </c>
      <c r="O158" s="281"/>
      <c r="P158" s="281"/>
      <c r="Q158" s="281"/>
      <c r="R158" s="220"/>
      <c r="T158" s="237"/>
      <c r="U158" s="222"/>
      <c r="V158" s="223"/>
      <c r="W158" s="223"/>
      <c r="X158" s="223"/>
      <c r="Y158" s="223"/>
      <c r="Z158" s="223"/>
      <c r="AA158" s="224"/>
      <c r="AR158" s="133"/>
      <c r="AT158" s="133"/>
      <c r="AU158" s="133"/>
      <c r="AY158" s="133"/>
      <c r="BE158" s="225"/>
      <c r="BF158" s="225"/>
      <c r="BG158" s="225"/>
      <c r="BH158" s="225"/>
      <c r="BI158" s="225"/>
      <c r="BJ158" s="133"/>
      <c r="BK158" s="225"/>
      <c r="BL158" s="133"/>
      <c r="BM158" s="133"/>
    </row>
    <row r="159" spans="2:65" s="140" customFormat="1" ht="28.5" customHeight="1">
      <c r="B159" s="215"/>
      <c r="C159" s="233">
        <v>36</v>
      </c>
      <c r="D159" s="233" t="s">
        <v>315</v>
      </c>
      <c r="E159" s="234" t="s">
        <v>371</v>
      </c>
      <c r="F159" s="283" t="s">
        <v>372</v>
      </c>
      <c r="G159" s="284"/>
      <c r="H159" s="284"/>
      <c r="I159" s="285"/>
      <c r="J159" s="235" t="s">
        <v>152</v>
      </c>
      <c r="K159" s="236">
        <v>24</v>
      </c>
      <c r="L159" s="350"/>
      <c r="M159" s="351"/>
      <c r="N159" s="280">
        <f>ROUND(L159*K159,2)</f>
        <v>0</v>
      </c>
      <c r="O159" s="281"/>
      <c r="P159" s="281"/>
      <c r="Q159" s="281"/>
      <c r="R159" s="220"/>
      <c r="T159" s="237"/>
      <c r="U159" s="222"/>
      <c r="V159" s="223"/>
      <c r="W159" s="223"/>
      <c r="X159" s="223"/>
      <c r="Y159" s="223"/>
      <c r="Z159" s="223"/>
      <c r="AA159" s="224"/>
      <c r="AR159" s="133"/>
      <c r="AT159" s="133"/>
      <c r="AU159" s="133"/>
      <c r="AY159" s="133"/>
      <c r="BE159" s="225"/>
      <c r="BF159" s="225"/>
      <c r="BG159" s="225"/>
      <c r="BH159" s="225"/>
      <c r="BI159" s="225"/>
      <c r="BJ159" s="133"/>
      <c r="BK159" s="225"/>
      <c r="BL159" s="133"/>
      <c r="BM159" s="133"/>
    </row>
    <row r="160" spans="2:65" s="140" customFormat="1" ht="28.5" customHeight="1">
      <c r="B160" s="215"/>
      <c r="C160" s="233">
        <v>37</v>
      </c>
      <c r="D160" s="233" t="s">
        <v>315</v>
      </c>
      <c r="E160" s="234" t="s">
        <v>373</v>
      </c>
      <c r="F160" s="283" t="s">
        <v>374</v>
      </c>
      <c r="G160" s="284"/>
      <c r="H160" s="284"/>
      <c r="I160" s="285"/>
      <c r="J160" s="235" t="s">
        <v>152</v>
      </c>
      <c r="K160" s="236">
        <v>68</v>
      </c>
      <c r="L160" s="350"/>
      <c r="M160" s="351"/>
      <c r="N160" s="280">
        <f>ROUND(L160*K160,2)</f>
        <v>0</v>
      </c>
      <c r="O160" s="281"/>
      <c r="P160" s="281"/>
      <c r="Q160" s="281"/>
      <c r="R160" s="220"/>
      <c r="T160" s="237"/>
      <c r="U160" s="222"/>
      <c r="V160" s="223"/>
      <c r="W160" s="223"/>
      <c r="X160" s="223"/>
      <c r="Y160" s="223"/>
      <c r="Z160" s="223"/>
      <c r="AA160" s="224"/>
      <c r="AR160" s="133"/>
      <c r="AT160" s="133"/>
      <c r="AU160" s="133"/>
      <c r="AY160" s="133"/>
      <c r="BE160" s="225"/>
      <c r="BF160" s="225"/>
      <c r="BG160" s="225"/>
      <c r="BH160" s="225"/>
      <c r="BI160" s="225"/>
      <c r="BJ160" s="133"/>
      <c r="BK160" s="225"/>
      <c r="BL160" s="133"/>
      <c r="BM160" s="133"/>
    </row>
    <row r="161" spans="2:65" s="140" customFormat="1" ht="28.5" customHeight="1">
      <c r="B161" s="215"/>
      <c r="C161" s="233">
        <v>38</v>
      </c>
      <c r="D161" s="233" t="s">
        <v>315</v>
      </c>
      <c r="E161" s="234" t="s">
        <v>375</v>
      </c>
      <c r="F161" s="283" t="s">
        <v>376</v>
      </c>
      <c r="G161" s="284"/>
      <c r="H161" s="284"/>
      <c r="I161" s="285"/>
      <c r="J161" s="235" t="s">
        <v>377</v>
      </c>
      <c r="K161" s="236">
        <v>30</v>
      </c>
      <c r="L161" s="350"/>
      <c r="M161" s="351"/>
      <c r="N161" s="280">
        <f>ROUND(L161*K161,2)</f>
        <v>0</v>
      </c>
      <c r="O161" s="281"/>
      <c r="P161" s="281"/>
      <c r="Q161" s="281"/>
      <c r="R161" s="220"/>
      <c r="T161" s="237"/>
      <c r="U161" s="222"/>
      <c r="V161" s="223"/>
      <c r="W161" s="223"/>
      <c r="X161" s="223"/>
      <c r="Y161" s="223"/>
      <c r="Z161" s="223"/>
      <c r="AA161" s="224"/>
      <c r="AR161" s="133"/>
      <c r="AT161" s="133"/>
      <c r="AU161" s="133"/>
      <c r="AY161" s="133"/>
      <c r="BE161" s="225"/>
      <c r="BF161" s="225"/>
      <c r="BG161" s="225"/>
      <c r="BH161" s="225"/>
      <c r="BI161" s="225"/>
      <c r="BJ161" s="133"/>
      <c r="BK161" s="225"/>
      <c r="BL161" s="133"/>
      <c r="BM161" s="133"/>
    </row>
    <row r="162" spans="2:63" s="199" customFormat="1" ht="29.25" customHeight="1">
      <c r="B162" s="198"/>
      <c r="D162" s="208" t="s">
        <v>273</v>
      </c>
      <c r="E162" s="208"/>
      <c r="F162" s="208"/>
      <c r="G162" s="208"/>
      <c r="H162" s="208"/>
      <c r="I162" s="208"/>
      <c r="J162" s="208"/>
      <c r="K162" s="208"/>
      <c r="L162" s="208"/>
      <c r="M162" s="208"/>
      <c r="N162" s="286">
        <f>SUM(N163:Q183)</f>
        <v>0</v>
      </c>
      <c r="O162" s="286"/>
      <c r="P162" s="286"/>
      <c r="Q162" s="286"/>
      <c r="R162" s="201"/>
      <c r="T162" s="202"/>
      <c r="W162" s="203">
        <f>SUM(W163:W183)</f>
        <v>2.154</v>
      </c>
      <c r="Y162" s="203">
        <f>SUM(Y163:Y183)</f>
        <v>0</v>
      </c>
      <c r="AA162" s="204">
        <f>SUM(AA163:AA183)</f>
        <v>0</v>
      </c>
      <c r="AR162" s="205" t="s">
        <v>229</v>
      </c>
      <c r="AT162" s="206" t="s">
        <v>294</v>
      </c>
      <c r="AU162" s="206" t="s">
        <v>298</v>
      </c>
      <c r="AY162" s="205" t="s">
        <v>296</v>
      </c>
      <c r="BK162" s="207">
        <f>SUM(BK163:BK183)</f>
        <v>0</v>
      </c>
    </row>
    <row r="163" spans="2:65" s="140" customFormat="1" ht="28.5" customHeight="1">
      <c r="B163" s="215"/>
      <c r="C163" s="209">
        <v>39</v>
      </c>
      <c r="D163" s="209" t="s">
        <v>299</v>
      </c>
      <c r="E163" s="217" t="s">
        <v>378</v>
      </c>
      <c r="F163" s="296" t="s">
        <v>379</v>
      </c>
      <c r="G163" s="328"/>
      <c r="H163" s="328"/>
      <c r="I163" s="329"/>
      <c r="J163" s="211" t="s">
        <v>79</v>
      </c>
      <c r="K163" s="212">
        <v>6</v>
      </c>
      <c r="L163" s="344"/>
      <c r="M163" s="345"/>
      <c r="N163" s="282">
        <f aca="true" t="shared" si="2" ref="N163:N183">ROUND(L163*K163,2)</f>
        <v>0</v>
      </c>
      <c r="O163" s="281"/>
      <c r="P163" s="281"/>
      <c r="Q163" s="281"/>
      <c r="R163" s="220"/>
      <c r="T163" s="221" t="s">
        <v>237</v>
      </c>
      <c r="U163" s="222" t="s">
        <v>248</v>
      </c>
      <c r="V163" s="223">
        <v>0.359</v>
      </c>
      <c r="W163" s="223">
        <f>V163*K163</f>
        <v>2.154</v>
      </c>
      <c r="X163" s="223">
        <v>0</v>
      </c>
      <c r="Y163" s="223">
        <f>X163*K163</f>
        <v>0</v>
      </c>
      <c r="Z163" s="223">
        <v>0</v>
      </c>
      <c r="AA163" s="224">
        <f>Z163*K163</f>
        <v>0</v>
      </c>
      <c r="AR163" s="133" t="s">
        <v>312</v>
      </c>
      <c r="AT163" s="133" t="s">
        <v>299</v>
      </c>
      <c r="AU163" s="133" t="s">
        <v>229</v>
      </c>
      <c r="AY163" s="133" t="s">
        <v>296</v>
      </c>
      <c r="BE163" s="225">
        <f>IF(U163="základní",N163,0)</f>
        <v>0</v>
      </c>
      <c r="BF163" s="225">
        <f>IF(U163="snížená",N163,0)</f>
        <v>0</v>
      </c>
      <c r="BG163" s="225">
        <f>IF(U163="zákl. přenesená",N163,0)</f>
        <v>0</v>
      </c>
      <c r="BH163" s="225">
        <f>IF(U163="sníž. přenesená",N163,0)</f>
        <v>0</v>
      </c>
      <c r="BI163" s="225">
        <f>IF(U163="nulová",N163,0)</f>
        <v>0</v>
      </c>
      <c r="BJ163" s="133" t="s">
        <v>298</v>
      </c>
      <c r="BK163" s="225">
        <f>ROUND(L163*K163,2)</f>
        <v>0</v>
      </c>
      <c r="BL163" s="133" t="s">
        <v>312</v>
      </c>
      <c r="BM163" s="133"/>
    </row>
    <row r="164" spans="2:65" s="140" customFormat="1" ht="28.5" customHeight="1">
      <c r="B164" s="215"/>
      <c r="C164" s="233">
        <v>40</v>
      </c>
      <c r="D164" s="233" t="s">
        <v>315</v>
      </c>
      <c r="E164" s="234" t="s">
        <v>380</v>
      </c>
      <c r="F164" s="283" t="s">
        <v>381</v>
      </c>
      <c r="G164" s="284"/>
      <c r="H164" s="284"/>
      <c r="I164" s="285"/>
      <c r="J164" s="235" t="s">
        <v>79</v>
      </c>
      <c r="K164" s="236">
        <v>6</v>
      </c>
      <c r="L164" s="350"/>
      <c r="M164" s="351"/>
      <c r="N164" s="280">
        <f t="shared" si="2"/>
        <v>0</v>
      </c>
      <c r="O164" s="281"/>
      <c r="P164" s="281"/>
      <c r="Q164" s="281"/>
      <c r="R164" s="220"/>
      <c r="T164" s="221"/>
      <c r="U164" s="222"/>
      <c r="V164" s="223"/>
      <c r="W164" s="223"/>
      <c r="X164" s="223"/>
      <c r="Y164" s="223"/>
      <c r="Z164" s="223"/>
      <c r="AA164" s="224"/>
      <c r="AR164" s="133"/>
      <c r="AT164" s="133"/>
      <c r="AU164" s="133"/>
      <c r="AY164" s="133"/>
      <c r="BE164" s="225"/>
      <c r="BF164" s="225"/>
      <c r="BG164" s="225"/>
      <c r="BH164" s="225"/>
      <c r="BI164" s="225"/>
      <c r="BJ164" s="133"/>
      <c r="BK164" s="225"/>
      <c r="BL164" s="133"/>
      <c r="BM164" s="133"/>
    </row>
    <row r="165" spans="2:65" s="140" customFormat="1" ht="28.5" customHeight="1">
      <c r="B165" s="215"/>
      <c r="C165" s="209">
        <v>41</v>
      </c>
      <c r="D165" s="209" t="s">
        <v>299</v>
      </c>
      <c r="E165" s="210" t="s">
        <v>382</v>
      </c>
      <c r="F165" s="296" t="s">
        <v>383</v>
      </c>
      <c r="G165" s="297"/>
      <c r="H165" s="297"/>
      <c r="I165" s="298"/>
      <c r="J165" s="211" t="s">
        <v>79</v>
      </c>
      <c r="K165" s="212">
        <v>1</v>
      </c>
      <c r="L165" s="344"/>
      <c r="M165" s="345"/>
      <c r="N165" s="282">
        <f t="shared" si="2"/>
        <v>0</v>
      </c>
      <c r="O165" s="281"/>
      <c r="P165" s="281"/>
      <c r="Q165" s="281"/>
      <c r="R165" s="220"/>
      <c r="T165" s="221"/>
      <c r="U165" s="222"/>
      <c r="V165" s="223"/>
      <c r="W165" s="223"/>
      <c r="X165" s="223"/>
      <c r="Y165" s="223"/>
      <c r="Z165" s="223"/>
      <c r="AA165" s="224"/>
      <c r="AR165" s="133"/>
      <c r="AT165" s="133"/>
      <c r="AU165" s="133"/>
      <c r="AY165" s="133"/>
      <c r="BE165" s="225"/>
      <c r="BF165" s="225"/>
      <c r="BG165" s="225"/>
      <c r="BH165" s="225"/>
      <c r="BI165" s="225"/>
      <c r="BJ165" s="133"/>
      <c r="BK165" s="225"/>
      <c r="BL165" s="133"/>
      <c r="BM165" s="133"/>
    </row>
    <row r="166" spans="2:65" s="140" customFormat="1" ht="28.5" customHeight="1">
      <c r="B166" s="215"/>
      <c r="C166" s="233">
        <v>42</v>
      </c>
      <c r="D166" s="233" t="s">
        <v>315</v>
      </c>
      <c r="E166" s="234" t="s">
        <v>384</v>
      </c>
      <c r="F166" s="283" t="s">
        <v>383</v>
      </c>
      <c r="G166" s="284"/>
      <c r="H166" s="284"/>
      <c r="I166" s="285"/>
      <c r="J166" s="235" t="s">
        <v>79</v>
      </c>
      <c r="K166" s="236">
        <v>1</v>
      </c>
      <c r="L166" s="350"/>
      <c r="M166" s="351"/>
      <c r="N166" s="280">
        <f t="shared" si="2"/>
        <v>0</v>
      </c>
      <c r="O166" s="281"/>
      <c r="P166" s="281"/>
      <c r="Q166" s="281"/>
      <c r="R166" s="220"/>
      <c r="T166" s="221"/>
      <c r="U166" s="222"/>
      <c r="V166" s="223"/>
      <c r="W166" s="223"/>
      <c r="X166" s="223"/>
      <c r="Y166" s="223"/>
      <c r="Z166" s="223"/>
      <c r="AA166" s="224"/>
      <c r="AR166" s="133"/>
      <c r="AT166" s="133"/>
      <c r="AU166" s="133"/>
      <c r="AY166" s="133"/>
      <c r="BE166" s="225"/>
      <c r="BF166" s="225"/>
      <c r="BG166" s="225"/>
      <c r="BH166" s="225"/>
      <c r="BI166" s="225"/>
      <c r="BJ166" s="133"/>
      <c r="BK166" s="225"/>
      <c r="BL166" s="133"/>
      <c r="BM166" s="133"/>
    </row>
    <row r="167" spans="2:65" s="140" customFormat="1" ht="28.5" customHeight="1">
      <c r="B167" s="215"/>
      <c r="C167" s="209">
        <v>43</v>
      </c>
      <c r="D167" s="209" t="s">
        <v>299</v>
      </c>
      <c r="E167" s="217" t="s">
        <v>385</v>
      </c>
      <c r="F167" s="296" t="s">
        <v>386</v>
      </c>
      <c r="G167" s="297"/>
      <c r="H167" s="297"/>
      <c r="I167" s="298"/>
      <c r="J167" s="211" t="s">
        <v>79</v>
      </c>
      <c r="K167" s="212">
        <v>4</v>
      </c>
      <c r="L167" s="344"/>
      <c r="M167" s="345"/>
      <c r="N167" s="282">
        <f t="shared" si="2"/>
        <v>0</v>
      </c>
      <c r="O167" s="281"/>
      <c r="P167" s="281"/>
      <c r="Q167" s="281"/>
      <c r="R167" s="220"/>
      <c r="T167" s="221"/>
      <c r="U167" s="222"/>
      <c r="V167" s="223"/>
      <c r="W167" s="223"/>
      <c r="X167" s="223"/>
      <c r="Y167" s="223"/>
      <c r="Z167" s="223"/>
      <c r="AA167" s="224"/>
      <c r="AR167" s="133"/>
      <c r="AT167" s="133"/>
      <c r="AU167" s="133"/>
      <c r="AY167" s="133"/>
      <c r="BE167" s="225"/>
      <c r="BF167" s="225"/>
      <c r="BG167" s="225"/>
      <c r="BH167" s="225"/>
      <c r="BI167" s="225"/>
      <c r="BJ167" s="133"/>
      <c r="BK167" s="225"/>
      <c r="BL167" s="133"/>
      <c r="BM167" s="133"/>
    </row>
    <row r="168" spans="2:65" s="140" customFormat="1" ht="28.5" customHeight="1">
      <c r="B168" s="215"/>
      <c r="C168" s="233">
        <v>44</v>
      </c>
      <c r="D168" s="233" t="s">
        <v>315</v>
      </c>
      <c r="E168" s="234" t="s">
        <v>387</v>
      </c>
      <c r="F168" s="283" t="s">
        <v>388</v>
      </c>
      <c r="G168" s="284"/>
      <c r="H168" s="284"/>
      <c r="I168" s="285"/>
      <c r="J168" s="235" t="s">
        <v>79</v>
      </c>
      <c r="K168" s="236">
        <v>4</v>
      </c>
      <c r="L168" s="350"/>
      <c r="M168" s="351"/>
      <c r="N168" s="280">
        <f t="shared" si="2"/>
        <v>0</v>
      </c>
      <c r="O168" s="281"/>
      <c r="P168" s="281"/>
      <c r="Q168" s="281"/>
      <c r="R168" s="220"/>
      <c r="T168" s="221"/>
      <c r="U168" s="222"/>
      <c r="V168" s="223"/>
      <c r="W168" s="223"/>
      <c r="X168" s="223"/>
      <c r="Y168" s="223"/>
      <c r="Z168" s="223"/>
      <c r="AA168" s="224"/>
      <c r="AR168" s="133"/>
      <c r="AT168" s="133"/>
      <c r="AU168" s="133"/>
      <c r="AY168" s="133"/>
      <c r="BE168" s="225"/>
      <c r="BF168" s="225"/>
      <c r="BG168" s="225"/>
      <c r="BH168" s="225"/>
      <c r="BI168" s="225"/>
      <c r="BJ168" s="133"/>
      <c r="BK168" s="225"/>
      <c r="BL168" s="133"/>
      <c r="BM168" s="133"/>
    </row>
    <row r="169" spans="2:65" s="140" customFormat="1" ht="28.5" customHeight="1">
      <c r="B169" s="215"/>
      <c r="C169" s="209">
        <v>45</v>
      </c>
      <c r="D169" s="209" t="s">
        <v>299</v>
      </c>
      <c r="E169" s="217" t="s">
        <v>389</v>
      </c>
      <c r="F169" s="296" t="s">
        <v>390</v>
      </c>
      <c r="G169" s="297"/>
      <c r="H169" s="297"/>
      <c r="I169" s="298"/>
      <c r="J169" s="211" t="s">
        <v>79</v>
      </c>
      <c r="K169" s="212">
        <v>1</v>
      </c>
      <c r="L169" s="344"/>
      <c r="M169" s="345"/>
      <c r="N169" s="282">
        <f t="shared" si="2"/>
        <v>0</v>
      </c>
      <c r="O169" s="281"/>
      <c r="P169" s="281"/>
      <c r="Q169" s="281"/>
      <c r="R169" s="220"/>
      <c r="T169" s="221"/>
      <c r="U169" s="222"/>
      <c r="V169" s="223"/>
      <c r="W169" s="223"/>
      <c r="X169" s="223"/>
      <c r="Y169" s="223"/>
      <c r="Z169" s="223"/>
      <c r="AA169" s="224"/>
      <c r="AR169" s="133"/>
      <c r="AT169" s="133"/>
      <c r="AU169" s="133"/>
      <c r="AY169" s="133"/>
      <c r="BE169" s="225"/>
      <c r="BF169" s="225"/>
      <c r="BG169" s="225"/>
      <c r="BH169" s="225"/>
      <c r="BI169" s="225"/>
      <c r="BJ169" s="133"/>
      <c r="BK169" s="225"/>
      <c r="BL169" s="133"/>
      <c r="BM169" s="133"/>
    </row>
    <row r="170" spans="2:65" s="140" customFormat="1" ht="28.5" customHeight="1">
      <c r="B170" s="215"/>
      <c r="C170" s="233">
        <v>46</v>
      </c>
      <c r="D170" s="233" t="s">
        <v>315</v>
      </c>
      <c r="E170" s="234" t="s">
        <v>391</v>
      </c>
      <c r="F170" s="283" t="s">
        <v>392</v>
      </c>
      <c r="G170" s="284"/>
      <c r="H170" s="284"/>
      <c r="I170" s="285"/>
      <c r="J170" s="235" t="s">
        <v>79</v>
      </c>
      <c r="K170" s="236">
        <v>1</v>
      </c>
      <c r="L170" s="350"/>
      <c r="M170" s="351"/>
      <c r="N170" s="280">
        <f t="shared" si="2"/>
        <v>0</v>
      </c>
      <c r="O170" s="281"/>
      <c r="P170" s="281"/>
      <c r="Q170" s="281"/>
      <c r="R170" s="220"/>
      <c r="T170" s="221"/>
      <c r="U170" s="222"/>
      <c r="V170" s="223"/>
      <c r="W170" s="223"/>
      <c r="X170" s="223"/>
      <c r="Y170" s="223"/>
      <c r="Z170" s="223"/>
      <c r="AA170" s="224"/>
      <c r="AR170" s="133"/>
      <c r="AT170" s="133"/>
      <c r="AU170" s="133"/>
      <c r="AY170" s="133"/>
      <c r="BE170" s="225"/>
      <c r="BF170" s="225"/>
      <c r="BG170" s="225"/>
      <c r="BH170" s="225"/>
      <c r="BI170" s="225"/>
      <c r="BJ170" s="133"/>
      <c r="BK170" s="225"/>
      <c r="BL170" s="133"/>
      <c r="BM170" s="133"/>
    </row>
    <row r="171" spans="2:65" s="140" customFormat="1" ht="28.5" customHeight="1">
      <c r="B171" s="215"/>
      <c r="C171" s="209">
        <v>47</v>
      </c>
      <c r="D171" s="209" t="s">
        <v>299</v>
      </c>
      <c r="E171" s="217" t="s">
        <v>393</v>
      </c>
      <c r="F171" s="296" t="s">
        <v>394</v>
      </c>
      <c r="G171" s="297"/>
      <c r="H171" s="297"/>
      <c r="I171" s="298"/>
      <c r="J171" s="211" t="s">
        <v>79</v>
      </c>
      <c r="K171" s="212">
        <v>1</v>
      </c>
      <c r="L171" s="344"/>
      <c r="M171" s="345"/>
      <c r="N171" s="282">
        <f t="shared" si="2"/>
        <v>0</v>
      </c>
      <c r="O171" s="281"/>
      <c r="P171" s="281"/>
      <c r="Q171" s="281"/>
      <c r="R171" s="220"/>
      <c r="T171" s="221"/>
      <c r="U171" s="222"/>
      <c r="V171" s="223"/>
      <c r="W171" s="223"/>
      <c r="X171" s="223"/>
      <c r="Y171" s="223"/>
      <c r="Z171" s="223"/>
      <c r="AA171" s="224"/>
      <c r="AR171" s="133"/>
      <c r="AT171" s="133"/>
      <c r="AU171" s="133"/>
      <c r="AY171" s="133"/>
      <c r="BE171" s="225"/>
      <c r="BF171" s="225"/>
      <c r="BG171" s="225"/>
      <c r="BH171" s="225"/>
      <c r="BI171" s="225"/>
      <c r="BJ171" s="133"/>
      <c r="BK171" s="225"/>
      <c r="BL171" s="133"/>
      <c r="BM171" s="133"/>
    </row>
    <row r="172" spans="2:65" s="140" customFormat="1" ht="28.5" customHeight="1">
      <c r="B172" s="215"/>
      <c r="C172" s="233">
        <v>48</v>
      </c>
      <c r="D172" s="233" t="s">
        <v>315</v>
      </c>
      <c r="E172" s="234" t="s">
        <v>395</v>
      </c>
      <c r="F172" s="283" t="s">
        <v>396</v>
      </c>
      <c r="G172" s="284"/>
      <c r="H172" s="284"/>
      <c r="I172" s="285"/>
      <c r="J172" s="235" t="s">
        <v>79</v>
      </c>
      <c r="K172" s="236">
        <v>1</v>
      </c>
      <c r="L172" s="350"/>
      <c r="M172" s="351"/>
      <c r="N172" s="280">
        <f t="shared" si="2"/>
        <v>0</v>
      </c>
      <c r="O172" s="281"/>
      <c r="P172" s="281"/>
      <c r="Q172" s="281"/>
      <c r="R172" s="220"/>
      <c r="T172" s="221"/>
      <c r="U172" s="222"/>
      <c r="V172" s="223"/>
      <c r="W172" s="223"/>
      <c r="X172" s="223"/>
      <c r="Y172" s="223"/>
      <c r="Z172" s="223"/>
      <c r="AA172" s="224"/>
      <c r="AR172" s="133"/>
      <c r="AT172" s="133"/>
      <c r="AU172" s="133"/>
      <c r="AY172" s="133"/>
      <c r="BE172" s="225"/>
      <c r="BF172" s="225"/>
      <c r="BG172" s="225"/>
      <c r="BH172" s="225"/>
      <c r="BI172" s="225"/>
      <c r="BJ172" s="133"/>
      <c r="BK172" s="225"/>
      <c r="BL172" s="133"/>
      <c r="BM172" s="133"/>
    </row>
    <row r="173" spans="2:65" s="140" customFormat="1" ht="28.5" customHeight="1">
      <c r="B173" s="215"/>
      <c r="C173" s="209">
        <v>49</v>
      </c>
      <c r="D173" s="209" t="s">
        <v>299</v>
      </c>
      <c r="E173" s="217" t="s">
        <v>397</v>
      </c>
      <c r="F173" s="296" t="s">
        <v>398</v>
      </c>
      <c r="G173" s="297"/>
      <c r="H173" s="297"/>
      <c r="I173" s="298"/>
      <c r="J173" s="211" t="s">
        <v>79</v>
      </c>
      <c r="K173" s="212">
        <v>1</v>
      </c>
      <c r="L173" s="344"/>
      <c r="M173" s="345"/>
      <c r="N173" s="282">
        <f t="shared" si="2"/>
        <v>0</v>
      </c>
      <c r="O173" s="281"/>
      <c r="P173" s="281"/>
      <c r="Q173" s="281"/>
      <c r="R173" s="220"/>
      <c r="T173" s="221"/>
      <c r="U173" s="222"/>
      <c r="V173" s="223"/>
      <c r="W173" s="223"/>
      <c r="X173" s="223"/>
      <c r="Y173" s="223"/>
      <c r="Z173" s="223"/>
      <c r="AA173" s="224"/>
      <c r="AR173" s="133"/>
      <c r="AT173" s="133"/>
      <c r="AU173" s="133"/>
      <c r="AY173" s="133"/>
      <c r="BE173" s="225"/>
      <c r="BF173" s="225"/>
      <c r="BG173" s="225"/>
      <c r="BH173" s="225"/>
      <c r="BI173" s="225"/>
      <c r="BJ173" s="133"/>
      <c r="BK173" s="225"/>
      <c r="BL173" s="133"/>
      <c r="BM173" s="133"/>
    </row>
    <row r="174" spans="2:65" s="140" customFormat="1" ht="28.5" customHeight="1">
      <c r="B174" s="215"/>
      <c r="C174" s="233">
        <v>50</v>
      </c>
      <c r="D174" s="233" t="s">
        <v>315</v>
      </c>
      <c r="E174" s="234" t="s">
        <v>399</v>
      </c>
      <c r="F174" s="283" t="s">
        <v>400</v>
      </c>
      <c r="G174" s="284"/>
      <c r="H174" s="284"/>
      <c r="I174" s="285"/>
      <c r="J174" s="235" t="s">
        <v>79</v>
      </c>
      <c r="K174" s="236">
        <v>1</v>
      </c>
      <c r="L174" s="350"/>
      <c r="M174" s="351"/>
      <c r="N174" s="280">
        <f t="shared" si="2"/>
        <v>0</v>
      </c>
      <c r="O174" s="281"/>
      <c r="P174" s="281"/>
      <c r="Q174" s="281"/>
      <c r="R174" s="220"/>
      <c r="T174" s="221"/>
      <c r="U174" s="222"/>
      <c r="V174" s="223"/>
      <c r="W174" s="223"/>
      <c r="X174" s="223"/>
      <c r="Y174" s="223"/>
      <c r="Z174" s="223"/>
      <c r="AA174" s="224"/>
      <c r="AR174" s="133"/>
      <c r="AT174" s="133"/>
      <c r="AU174" s="133"/>
      <c r="AY174" s="133"/>
      <c r="BE174" s="225"/>
      <c r="BF174" s="225"/>
      <c r="BG174" s="225"/>
      <c r="BH174" s="225"/>
      <c r="BI174" s="225"/>
      <c r="BJ174" s="133"/>
      <c r="BK174" s="225"/>
      <c r="BL174" s="133"/>
      <c r="BM174" s="133"/>
    </row>
    <row r="175" spans="2:65" s="140" customFormat="1" ht="28.5" customHeight="1">
      <c r="B175" s="215"/>
      <c r="C175" s="209">
        <v>51</v>
      </c>
      <c r="D175" s="209" t="s">
        <v>299</v>
      </c>
      <c r="E175" s="217" t="s">
        <v>401</v>
      </c>
      <c r="F175" s="296" t="s">
        <v>402</v>
      </c>
      <c r="G175" s="297"/>
      <c r="H175" s="297"/>
      <c r="I175" s="298"/>
      <c r="J175" s="211" t="s">
        <v>79</v>
      </c>
      <c r="K175" s="212">
        <v>1</v>
      </c>
      <c r="L175" s="344"/>
      <c r="M175" s="345"/>
      <c r="N175" s="282">
        <f t="shared" si="2"/>
        <v>0</v>
      </c>
      <c r="O175" s="281"/>
      <c r="P175" s="281"/>
      <c r="Q175" s="281"/>
      <c r="R175" s="220"/>
      <c r="T175" s="221"/>
      <c r="U175" s="222"/>
      <c r="V175" s="223"/>
      <c r="W175" s="223"/>
      <c r="X175" s="223"/>
      <c r="Y175" s="223"/>
      <c r="Z175" s="223"/>
      <c r="AA175" s="224"/>
      <c r="AR175" s="133"/>
      <c r="AT175" s="133"/>
      <c r="AU175" s="133"/>
      <c r="AY175" s="133"/>
      <c r="BE175" s="225"/>
      <c r="BF175" s="225"/>
      <c r="BG175" s="225"/>
      <c r="BH175" s="225"/>
      <c r="BI175" s="225"/>
      <c r="BJ175" s="133"/>
      <c r="BK175" s="225"/>
      <c r="BL175" s="133"/>
      <c r="BM175" s="133"/>
    </row>
    <row r="176" spans="2:65" s="140" customFormat="1" ht="28.5" customHeight="1">
      <c r="B176" s="215"/>
      <c r="C176" s="233">
        <v>52</v>
      </c>
      <c r="D176" s="233" t="s">
        <v>315</v>
      </c>
      <c r="E176" s="234" t="s">
        <v>403</v>
      </c>
      <c r="F176" s="283" t="s">
        <v>402</v>
      </c>
      <c r="G176" s="284"/>
      <c r="H176" s="284"/>
      <c r="I176" s="285"/>
      <c r="J176" s="235" t="s">
        <v>79</v>
      </c>
      <c r="K176" s="236">
        <v>1</v>
      </c>
      <c r="L176" s="350"/>
      <c r="M176" s="351"/>
      <c r="N176" s="280">
        <f t="shared" si="2"/>
        <v>0</v>
      </c>
      <c r="O176" s="281"/>
      <c r="P176" s="281"/>
      <c r="Q176" s="281"/>
      <c r="R176" s="220"/>
      <c r="T176" s="221"/>
      <c r="U176" s="222"/>
      <c r="V176" s="223"/>
      <c r="W176" s="223"/>
      <c r="X176" s="223"/>
      <c r="Y176" s="223"/>
      <c r="Z176" s="223"/>
      <c r="AA176" s="224"/>
      <c r="AR176" s="133"/>
      <c r="AT176" s="133"/>
      <c r="AU176" s="133"/>
      <c r="AY176" s="133"/>
      <c r="BE176" s="225"/>
      <c r="BF176" s="225"/>
      <c r="BG176" s="225"/>
      <c r="BH176" s="225"/>
      <c r="BI176" s="225"/>
      <c r="BJ176" s="133"/>
      <c r="BK176" s="225"/>
      <c r="BL176" s="133"/>
      <c r="BM176" s="133"/>
    </row>
    <row r="177" spans="2:65" s="140" customFormat="1" ht="28.5" customHeight="1">
      <c r="B177" s="215"/>
      <c r="C177" s="209">
        <v>53</v>
      </c>
      <c r="D177" s="209" t="s">
        <v>299</v>
      </c>
      <c r="E177" s="217" t="s">
        <v>404</v>
      </c>
      <c r="F177" s="296" t="s">
        <v>405</v>
      </c>
      <c r="G177" s="297"/>
      <c r="H177" s="297"/>
      <c r="I177" s="298"/>
      <c r="J177" s="211" t="s">
        <v>79</v>
      </c>
      <c r="K177" s="212">
        <v>1</v>
      </c>
      <c r="L177" s="344"/>
      <c r="M177" s="345"/>
      <c r="N177" s="282">
        <f t="shared" si="2"/>
        <v>0</v>
      </c>
      <c r="O177" s="281"/>
      <c r="P177" s="281"/>
      <c r="Q177" s="281"/>
      <c r="R177" s="220"/>
      <c r="T177" s="221"/>
      <c r="U177" s="222"/>
      <c r="V177" s="223"/>
      <c r="W177" s="223"/>
      <c r="X177" s="223"/>
      <c r="Y177" s="223"/>
      <c r="Z177" s="223"/>
      <c r="AA177" s="224"/>
      <c r="AR177" s="133"/>
      <c r="AT177" s="133"/>
      <c r="AU177" s="133"/>
      <c r="AY177" s="133"/>
      <c r="BE177" s="225"/>
      <c r="BF177" s="225"/>
      <c r="BG177" s="225"/>
      <c r="BH177" s="225"/>
      <c r="BI177" s="225"/>
      <c r="BJ177" s="133"/>
      <c r="BK177" s="225"/>
      <c r="BL177" s="133"/>
      <c r="BM177" s="133"/>
    </row>
    <row r="178" spans="2:65" s="140" customFormat="1" ht="28.5" customHeight="1">
      <c r="B178" s="215"/>
      <c r="C178" s="233">
        <v>54</v>
      </c>
      <c r="D178" s="233" t="s">
        <v>315</v>
      </c>
      <c r="E178" s="234" t="s">
        <v>406</v>
      </c>
      <c r="F178" s="283" t="s">
        <v>407</v>
      </c>
      <c r="G178" s="284"/>
      <c r="H178" s="284"/>
      <c r="I178" s="285"/>
      <c r="J178" s="235" t="s">
        <v>79</v>
      </c>
      <c r="K178" s="236">
        <v>1</v>
      </c>
      <c r="L178" s="350"/>
      <c r="M178" s="351"/>
      <c r="N178" s="280">
        <f t="shared" si="2"/>
        <v>0</v>
      </c>
      <c r="O178" s="281"/>
      <c r="P178" s="281"/>
      <c r="Q178" s="281"/>
      <c r="R178" s="220"/>
      <c r="T178" s="221"/>
      <c r="U178" s="222"/>
      <c r="V178" s="223"/>
      <c r="W178" s="223"/>
      <c r="X178" s="223"/>
      <c r="Y178" s="223"/>
      <c r="Z178" s="223"/>
      <c r="AA178" s="224"/>
      <c r="AR178" s="133"/>
      <c r="AT178" s="133"/>
      <c r="AU178" s="133"/>
      <c r="AY178" s="133"/>
      <c r="BE178" s="225"/>
      <c r="BF178" s="225"/>
      <c r="BG178" s="225"/>
      <c r="BH178" s="225"/>
      <c r="BI178" s="225"/>
      <c r="BJ178" s="133"/>
      <c r="BK178" s="225"/>
      <c r="BL178" s="133"/>
      <c r="BM178" s="133"/>
    </row>
    <row r="179" spans="2:65" s="140" customFormat="1" ht="28.5" customHeight="1">
      <c r="B179" s="215"/>
      <c r="C179" s="209">
        <v>55</v>
      </c>
      <c r="D179" s="209" t="s">
        <v>299</v>
      </c>
      <c r="E179" s="217" t="s">
        <v>408</v>
      </c>
      <c r="F179" s="296" t="s">
        <v>409</v>
      </c>
      <c r="G179" s="297"/>
      <c r="H179" s="297"/>
      <c r="I179" s="298"/>
      <c r="J179" s="211" t="s">
        <v>79</v>
      </c>
      <c r="K179" s="212">
        <v>1</v>
      </c>
      <c r="L179" s="344"/>
      <c r="M179" s="345"/>
      <c r="N179" s="282">
        <f t="shared" si="2"/>
        <v>0</v>
      </c>
      <c r="O179" s="281"/>
      <c r="P179" s="281"/>
      <c r="Q179" s="281"/>
      <c r="R179" s="220"/>
      <c r="T179" s="221"/>
      <c r="U179" s="222"/>
      <c r="V179" s="223"/>
      <c r="W179" s="223"/>
      <c r="X179" s="223"/>
      <c r="Y179" s="223"/>
      <c r="Z179" s="223"/>
      <c r="AA179" s="224"/>
      <c r="AR179" s="133"/>
      <c r="AT179" s="133"/>
      <c r="AU179" s="133"/>
      <c r="AY179" s="133"/>
      <c r="BE179" s="225"/>
      <c r="BF179" s="225"/>
      <c r="BG179" s="225"/>
      <c r="BH179" s="225"/>
      <c r="BI179" s="225"/>
      <c r="BJ179" s="133"/>
      <c r="BK179" s="225"/>
      <c r="BL179" s="133"/>
      <c r="BM179" s="133"/>
    </row>
    <row r="180" spans="2:65" s="140" customFormat="1" ht="28.5" customHeight="1">
      <c r="B180" s="215"/>
      <c r="C180" s="233">
        <v>56</v>
      </c>
      <c r="D180" s="233" t="s">
        <v>315</v>
      </c>
      <c r="E180" s="234" t="s">
        <v>410</v>
      </c>
      <c r="F180" s="283" t="s">
        <v>411</v>
      </c>
      <c r="G180" s="284"/>
      <c r="H180" s="284"/>
      <c r="I180" s="285"/>
      <c r="J180" s="235" t="s">
        <v>79</v>
      </c>
      <c r="K180" s="236">
        <v>1</v>
      </c>
      <c r="L180" s="350"/>
      <c r="M180" s="351"/>
      <c r="N180" s="280">
        <f t="shared" si="2"/>
        <v>0</v>
      </c>
      <c r="O180" s="281"/>
      <c r="P180" s="281"/>
      <c r="Q180" s="281"/>
      <c r="R180" s="220"/>
      <c r="T180" s="221"/>
      <c r="U180" s="222"/>
      <c r="V180" s="223"/>
      <c r="W180" s="223"/>
      <c r="X180" s="223"/>
      <c r="Y180" s="223"/>
      <c r="Z180" s="223"/>
      <c r="AA180" s="224"/>
      <c r="AR180" s="133"/>
      <c r="AT180" s="133"/>
      <c r="AU180" s="133"/>
      <c r="AY180" s="133"/>
      <c r="BE180" s="225"/>
      <c r="BF180" s="225"/>
      <c r="BG180" s="225"/>
      <c r="BH180" s="225"/>
      <c r="BI180" s="225"/>
      <c r="BJ180" s="133"/>
      <c r="BK180" s="225"/>
      <c r="BL180" s="133"/>
      <c r="BM180" s="133"/>
    </row>
    <row r="181" spans="2:65" s="140" customFormat="1" ht="28.5" customHeight="1">
      <c r="B181" s="215"/>
      <c r="C181" s="209">
        <v>57</v>
      </c>
      <c r="D181" s="209" t="s">
        <v>299</v>
      </c>
      <c r="E181" s="217" t="s">
        <v>412</v>
      </c>
      <c r="F181" s="296" t="s">
        <v>413</v>
      </c>
      <c r="G181" s="297"/>
      <c r="H181" s="297"/>
      <c r="I181" s="298"/>
      <c r="J181" s="211" t="s">
        <v>79</v>
      </c>
      <c r="K181" s="212">
        <v>1</v>
      </c>
      <c r="L181" s="344"/>
      <c r="M181" s="345"/>
      <c r="N181" s="282">
        <f t="shared" si="2"/>
        <v>0</v>
      </c>
      <c r="O181" s="281"/>
      <c r="P181" s="281"/>
      <c r="Q181" s="281"/>
      <c r="R181" s="220"/>
      <c r="T181" s="221"/>
      <c r="U181" s="222"/>
      <c r="V181" s="223"/>
      <c r="W181" s="223"/>
      <c r="X181" s="223"/>
      <c r="Y181" s="223"/>
      <c r="Z181" s="223"/>
      <c r="AA181" s="224"/>
      <c r="AR181" s="133"/>
      <c r="AT181" s="133"/>
      <c r="AU181" s="133"/>
      <c r="AY181" s="133"/>
      <c r="BE181" s="225"/>
      <c r="BF181" s="225"/>
      <c r="BG181" s="225"/>
      <c r="BH181" s="225"/>
      <c r="BI181" s="225"/>
      <c r="BJ181" s="133"/>
      <c r="BK181" s="225"/>
      <c r="BL181" s="133"/>
      <c r="BM181" s="133"/>
    </row>
    <row r="182" spans="2:65" s="140" customFormat="1" ht="28.5" customHeight="1">
      <c r="B182" s="215"/>
      <c r="C182" s="233">
        <v>58</v>
      </c>
      <c r="D182" s="233" t="s">
        <v>315</v>
      </c>
      <c r="E182" s="234" t="s">
        <v>414</v>
      </c>
      <c r="F182" s="283" t="s">
        <v>413</v>
      </c>
      <c r="G182" s="284"/>
      <c r="H182" s="284"/>
      <c r="I182" s="285"/>
      <c r="J182" s="235" t="s">
        <v>79</v>
      </c>
      <c r="K182" s="236">
        <v>1</v>
      </c>
      <c r="L182" s="350"/>
      <c r="M182" s="351"/>
      <c r="N182" s="280">
        <f t="shared" si="2"/>
        <v>0</v>
      </c>
      <c r="O182" s="281"/>
      <c r="P182" s="281"/>
      <c r="Q182" s="281"/>
      <c r="R182" s="220"/>
      <c r="T182" s="221"/>
      <c r="U182" s="222"/>
      <c r="V182" s="223"/>
      <c r="W182" s="223"/>
      <c r="X182" s="223"/>
      <c r="Y182" s="223"/>
      <c r="Z182" s="223"/>
      <c r="AA182" s="224"/>
      <c r="AR182" s="133"/>
      <c r="AT182" s="133"/>
      <c r="AU182" s="133"/>
      <c r="AY182" s="133"/>
      <c r="BE182" s="225"/>
      <c r="BF182" s="225"/>
      <c r="BG182" s="225"/>
      <c r="BH182" s="225"/>
      <c r="BI182" s="225"/>
      <c r="BJ182" s="133"/>
      <c r="BK182" s="225"/>
      <c r="BL182" s="133"/>
      <c r="BM182" s="133"/>
    </row>
    <row r="183" spans="2:65" s="140" customFormat="1" ht="28.5" customHeight="1">
      <c r="B183" s="215"/>
      <c r="C183" s="209">
        <v>59</v>
      </c>
      <c r="D183" s="209" t="s">
        <v>299</v>
      </c>
      <c r="E183" s="210" t="s">
        <v>415</v>
      </c>
      <c r="F183" s="327" t="s">
        <v>416</v>
      </c>
      <c r="G183" s="328"/>
      <c r="H183" s="328"/>
      <c r="I183" s="329"/>
      <c r="J183" s="211" t="s">
        <v>79</v>
      </c>
      <c r="K183" s="212">
        <v>1</v>
      </c>
      <c r="L183" s="344"/>
      <c r="M183" s="345"/>
      <c r="N183" s="282">
        <f t="shared" si="2"/>
        <v>0</v>
      </c>
      <c r="O183" s="281"/>
      <c r="P183" s="281"/>
      <c r="Q183" s="281"/>
      <c r="R183" s="220"/>
      <c r="T183" s="221"/>
      <c r="U183" s="222"/>
      <c r="V183" s="223"/>
      <c r="W183" s="223"/>
      <c r="X183" s="223"/>
      <c r="Y183" s="223"/>
      <c r="Z183" s="223"/>
      <c r="AA183" s="224"/>
      <c r="AR183" s="133"/>
      <c r="AT183" s="133"/>
      <c r="AU183" s="133"/>
      <c r="AY183" s="133"/>
      <c r="BE183" s="225"/>
      <c r="BF183" s="225"/>
      <c r="BG183" s="225"/>
      <c r="BH183" s="225"/>
      <c r="BI183" s="225"/>
      <c r="BJ183" s="133"/>
      <c r="BK183" s="225"/>
      <c r="BL183" s="133"/>
      <c r="BM183" s="133"/>
    </row>
    <row r="184" spans="2:63" s="199" customFormat="1" ht="29.25" customHeight="1">
      <c r="B184" s="198"/>
      <c r="D184" s="208" t="s">
        <v>274</v>
      </c>
      <c r="E184" s="208"/>
      <c r="F184" s="208"/>
      <c r="G184" s="208"/>
      <c r="H184" s="208"/>
      <c r="I184" s="208"/>
      <c r="J184" s="208"/>
      <c r="K184" s="208"/>
      <c r="L184" s="208"/>
      <c r="M184" s="208"/>
      <c r="N184" s="286">
        <v>0</v>
      </c>
      <c r="O184" s="336"/>
      <c r="P184" s="336"/>
      <c r="Q184" s="336"/>
      <c r="R184" s="201"/>
      <c r="T184" s="202"/>
      <c r="W184" s="203" t="e">
        <f>SUM(#REF!)</f>
        <v>#REF!</v>
      </c>
      <c r="Y184" s="203" t="e">
        <f>SUM(#REF!)</f>
        <v>#REF!</v>
      </c>
      <c r="AA184" s="204" t="e">
        <f>SUM(#REF!)</f>
        <v>#REF!</v>
      </c>
      <c r="AR184" s="205" t="s">
        <v>229</v>
      </c>
      <c r="AT184" s="206" t="s">
        <v>294</v>
      </c>
      <c r="AU184" s="206" t="s">
        <v>298</v>
      </c>
      <c r="AY184" s="205" t="s">
        <v>296</v>
      </c>
      <c r="BK184" s="207" t="e">
        <f>SUM(#REF!)</f>
        <v>#REF!</v>
      </c>
    </row>
    <row r="185" spans="2:63" s="199" customFormat="1" ht="29.25" customHeight="1">
      <c r="B185" s="198"/>
      <c r="D185" s="208" t="s">
        <v>275</v>
      </c>
      <c r="E185" s="208"/>
      <c r="F185" s="208"/>
      <c r="G185" s="208"/>
      <c r="H185" s="208"/>
      <c r="I185" s="208"/>
      <c r="J185" s="208"/>
      <c r="K185" s="208"/>
      <c r="L185" s="208"/>
      <c r="M185" s="208"/>
      <c r="N185" s="286">
        <f>N186+N187+N188+N189</f>
        <v>0</v>
      </c>
      <c r="O185" s="336"/>
      <c r="P185" s="336"/>
      <c r="Q185" s="336"/>
      <c r="R185" s="201"/>
      <c r="T185" s="202"/>
      <c r="W185" s="203">
        <f>SUM(W186:W189)</f>
        <v>0</v>
      </c>
      <c r="Y185" s="203">
        <f>SUM(Y186:Y189)</f>
        <v>0</v>
      </c>
      <c r="AA185" s="204">
        <f>SUM(AA186:AA189)</f>
        <v>0</v>
      </c>
      <c r="AR185" s="205" t="s">
        <v>229</v>
      </c>
      <c r="AT185" s="206" t="s">
        <v>294</v>
      </c>
      <c r="AU185" s="206" t="s">
        <v>298</v>
      </c>
      <c r="AY185" s="205" t="s">
        <v>296</v>
      </c>
      <c r="BK185" s="207">
        <f>SUM(BK186:BK189)</f>
        <v>0</v>
      </c>
    </row>
    <row r="186" spans="2:65" s="140" customFormat="1" ht="28.5" customHeight="1">
      <c r="B186" s="215"/>
      <c r="C186" s="216">
        <v>60</v>
      </c>
      <c r="D186" s="216" t="s">
        <v>299</v>
      </c>
      <c r="E186" s="226" t="s">
        <v>417</v>
      </c>
      <c r="F186" s="333" t="s">
        <v>418</v>
      </c>
      <c r="G186" s="334"/>
      <c r="H186" s="334"/>
      <c r="I186" s="335"/>
      <c r="J186" s="218" t="s">
        <v>152</v>
      </c>
      <c r="K186" s="219">
        <v>10</v>
      </c>
      <c r="L186" s="346"/>
      <c r="M186" s="347"/>
      <c r="N186" s="295">
        <f>ROUND(L186*K186,2)</f>
        <v>0</v>
      </c>
      <c r="O186" s="291"/>
      <c r="P186" s="291"/>
      <c r="Q186" s="291"/>
      <c r="R186" s="220"/>
      <c r="T186" s="221"/>
      <c r="U186" s="222"/>
      <c r="V186" s="223"/>
      <c r="W186" s="223"/>
      <c r="X186" s="223"/>
      <c r="Y186" s="223"/>
      <c r="Z186" s="223"/>
      <c r="AA186" s="224"/>
      <c r="AR186" s="133"/>
      <c r="AT186" s="133"/>
      <c r="AU186" s="133"/>
      <c r="AY186" s="133"/>
      <c r="BE186" s="225"/>
      <c r="BF186" s="225"/>
      <c r="BG186" s="225"/>
      <c r="BH186" s="225"/>
      <c r="BI186" s="225"/>
      <c r="BJ186" s="133"/>
      <c r="BK186" s="225"/>
      <c r="BL186" s="133"/>
      <c r="BM186" s="133"/>
    </row>
    <row r="187" spans="2:65" s="140" customFormat="1" ht="28.5" customHeight="1">
      <c r="B187" s="215"/>
      <c r="C187" s="227">
        <v>61</v>
      </c>
      <c r="D187" s="227" t="s">
        <v>315</v>
      </c>
      <c r="E187" s="228" t="s">
        <v>419</v>
      </c>
      <c r="F187" s="287" t="s">
        <v>418</v>
      </c>
      <c r="G187" s="288"/>
      <c r="H187" s="288"/>
      <c r="I187" s="289"/>
      <c r="J187" s="229" t="s">
        <v>152</v>
      </c>
      <c r="K187" s="230">
        <v>10</v>
      </c>
      <c r="L187" s="348"/>
      <c r="M187" s="349"/>
      <c r="N187" s="290">
        <f>ROUND(L187*K187,2)</f>
        <v>0</v>
      </c>
      <c r="O187" s="291"/>
      <c r="P187" s="291"/>
      <c r="Q187" s="291"/>
      <c r="R187" s="220"/>
      <c r="T187" s="221"/>
      <c r="U187" s="222"/>
      <c r="V187" s="223"/>
      <c r="W187" s="223"/>
      <c r="X187" s="223"/>
      <c r="Y187" s="223"/>
      <c r="Z187" s="223"/>
      <c r="AA187" s="224"/>
      <c r="AR187" s="133"/>
      <c r="AT187" s="133"/>
      <c r="AU187" s="133"/>
      <c r="AY187" s="133"/>
      <c r="BE187" s="225"/>
      <c r="BF187" s="225"/>
      <c r="BG187" s="225"/>
      <c r="BH187" s="225"/>
      <c r="BI187" s="225"/>
      <c r="BJ187" s="133"/>
      <c r="BK187" s="225"/>
      <c r="BL187" s="133"/>
      <c r="BM187" s="133"/>
    </row>
    <row r="188" spans="2:65" s="140" customFormat="1" ht="39.75" customHeight="1">
      <c r="B188" s="215"/>
      <c r="C188" s="216">
        <v>62</v>
      </c>
      <c r="D188" s="216" t="s">
        <v>299</v>
      </c>
      <c r="E188" s="226" t="s">
        <v>420</v>
      </c>
      <c r="F188" s="292" t="s">
        <v>421</v>
      </c>
      <c r="G188" s="293"/>
      <c r="H188" s="293"/>
      <c r="I188" s="294"/>
      <c r="J188" s="218" t="s">
        <v>79</v>
      </c>
      <c r="K188" s="219">
        <v>1</v>
      </c>
      <c r="L188" s="346"/>
      <c r="M188" s="347"/>
      <c r="N188" s="295">
        <f>ROUND(L188*K188,2)</f>
        <v>0</v>
      </c>
      <c r="O188" s="291"/>
      <c r="P188" s="291"/>
      <c r="Q188" s="291"/>
      <c r="R188" s="220"/>
      <c r="T188" s="221"/>
      <c r="U188" s="222"/>
      <c r="V188" s="223"/>
      <c r="W188" s="223"/>
      <c r="X188" s="223"/>
      <c r="Y188" s="223"/>
      <c r="Z188" s="223"/>
      <c r="AA188" s="224"/>
      <c r="AR188" s="133"/>
      <c r="AT188" s="133"/>
      <c r="AU188" s="133"/>
      <c r="AY188" s="133"/>
      <c r="BE188" s="225"/>
      <c r="BF188" s="225"/>
      <c r="BG188" s="225"/>
      <c r="BH188" s="225"/>
      <c r="BI188" s="225"/>
      <c r="BJ188" s="133"/>
      <c r="BK188" s="225"/>
      <c r="BL188" s="133"/>
      <c r="BM188" s="133"/>
    </row>
    <row r="189" spans="2:65" s="140" customFormat="1" ht="39.75" customHeight="1">
      <c r="B189" s="215"/>
      <c r="C189" s="227">
        <v>63</v>
      </c>
      <c r="D189" s="227" t="s">
        <v>315</v>
      </c>
      <c r="E189" s="228" t="s">
        <v>422</v>
      </c>
      <c r="F189" s="287" t="s">
        <v>421</v>
      </c>
      <c r="G189" s="288"/>
      <c r="H189" s="288"/>
      <c r="I189" s="289"/>
      <c r="J189" s="229" t="s">
        <v>152</v>
      </c>
      <c r="K189" s="230">
        <v>1</v>
      </c>
      <c r="L189" s="348"/>
      <c r="M189" s="349"/>
      <c r="N189" s="290">
        <f>ROUND(L189*K189,2)</f>
        <v>0</v>
      </c>
      <c r="O189" s="291"/>
      <c r="P189" s="291"/>
      <c r="Q189" s="291"/>
      <c r="R189" s="220"/>
      <c r="T189" s="221"/>
      <c r="U189" s="222"/>
      <c r="V189" s="223"/>
      <c r="W189" s="223"/>
      <c r="X189" s="223"/>
      <c r="Y189" s="223"/>
      <c r="Z189" s="223"/>
      <c r="AA189" s="224"/>
      <c r="AR189" s="133"/>
      <c r="AT189" s="133"/>
      <c r="AU189" s="133"/>
      <c r="AY189" s="133"/>
      <c r="BE189" s="225"/>
      <c r="BF189" s="225"/>
      <c r="BG189" s="225"/>
      <c r="BH189" s="225"/>
      <c r="BI189" s="225"/>
      <c r="BJ189" s="133"/>
      <c r="BK189" s="225"/>
      <c r="BL189" s="133"/>
      <c r="BM189" s="133"/>
    </row>
    <row r="190" spans="2:63" s="199" customFormat="1" ht="36.75" customHeight="1">
      <c r="B190" s="198"/>
      <c r="D190" s="200" t="s">
        <v>443</v>
      </c>
      <c r="E190" s="200"/>
      <c r="F190" s="200"/>
      <c r="G190" s="200"/>
      <c r="H190" s="200"/>
      <c r="I190" s="200"/>
      <c r="J190" s="200"/>
      <c r="K190" s="200"/>
      <c r="L190" s="200"/>
      <c r="M190" s="200"/>
      <c r="N190" s="342">
        <f>N191+N193+N195</f>
        <v>0</v>
      </c>
      <c r="O190" s="343"/>
      <c r="P190" s="343"/>
      <c r="Q190" s="343"/>
      <c r="R190" s="201"/>
      <c r="T190" s="202"/>
      <c r="W190" s="203">
        <f>W191+W193+W195</f>
        <v>0</v>
      </c>
      <c r="Y190" s="203">
        <f>Y191+Y193+Y195</f>
        <v>0</v>
      </c>
      <c r="AA190" s="204">
        <f>AA191+AA193+AA195</f>
        <v>0</v>
      </c>
      <c r="AR190" s="205" t="s">
        <v>423</v>
      </c>
      <c r="AT190" s="206" t="s">
        <v>294</v>
      </c>
      <c r="AU190" s="206" t="s">
        <v>295</v>
      </c>
      <c r="AY190" s="205" t="s">
        <v>296</v>
      </c>
      <c r="BK190" s="207">
        <f>BK191+BK193+BK195</f>
        <v>0</v>
      </c>
    </row>
    <row r="191" spans="2:63" s="199" customFormat="1" ht="19.5" customHeight="1">
      <c r="B191" s="198"/>
      <c r="D191" s="208" t="s">
        <v>276</v>
      </c>
      <c r="E191" s="208"/>
      <c r="F191" s="208"/>
      <c r="G191" s="208"/>
      <c r="H191" s="208"/>
      <c r="I191" s="208"/>
      <c r="J191" s="208"/>
      <c r="K191" s="208"/>
      <c r="L191" s="208"/>
      <c r="M191" s="208"/>
      <c r="N191" s="322">
        <f>N192</f>
        <v>0</v>
      </c>
      <c r="O191" s="323"/>
      <c r="P191" s="323"/>
      <c r="Q191" s="323"/>
      <c r="R191" s="201"/>
      <c r="T191" s="202"/>
      <c r="W191" s="203">
        <f>W192</f>
        <v>0</v>
      </c>
      <c r="Y191" s="203">
        <f>Y192</f>
        <v>0</v>
      </c>
      <c r="AA191" s="204">
        <f>AA192</f>
        <v>0</v>
      </c>
      <c r="AR191" s="205" t="s">
        <v>423</v>
      </c>
      <c r="AT191" s="206" t="s">
        <v>294</v>
      </c>
      <c r="AU191" s="206" t="s">
        <v>298</v>
      </c>
      <c r="AY191" s="205" t="s">
        <v>296</v>
      </c>
      <c r="BK191" s="207">
        <f>BK192</f>
        <v>0</v>
      </c>
    </row>
    <row r="192" spans="2:65" s="140" customFormat="1" ht="28.5" customHeight="1">
      <c r="B192" s="215"/>
      <c r="C192" s="216">
        <v>64</v>
      </c>
      <c r="D192" s="216" t="s">
        <v>299</v>
      </c>
      <c r="E192" s="226" t="s">
        <v>424</v>
      </c>
      <c r="F192" s="333" t="s">
        <v>425</v>
      </c>
      <c r="G192" s="334"/>
      <c r="H192" s="334"/>
      <c r="I192" s="335"/>
      <c r="J192" s="218" t="s">
        <v>426</v>
      </c>
      <c r="K192" s="219">
        <v>1</v>
      </c>
      <c r="L192" s="346"/>
      <c r="M192" s="347"/>
      <c r="N192" s="295">
        <f>ROUND(L192*K192,2)</f>
        <v>0</v>
      </c>
      <c r="O192" s="291"/>
      <c r="P192" s="291"/>
      <c r="Q192" s="291"/>
      <c r="R192" s="220"/>
      <c r="T192" s="221" t="s">
        <v>237</v>
      </c>
      <c r="U192" s="222" t="s">
        <v>248</v>
      </c>
      <c r="V192" s="223">
        <v>0</v>
      </c>
      <c r="W192" s="223">
        <f>V192*K192</f>
        <v>0</v>
      </c>
      <c r="X192" s="223">
        <v>0</v>
      </c>
      <c r="Y192" s="223">
        <f>X192*K192</f>
        <v>0</v>
      </c>
      <c r="Z192" s="223">
        <v>0</v>
      </c>
      <c r="AA192" s="224">
        <f>Z192*K192</f>
        <v>0</v>
      </c>
      <c r="AR192" s="133" t="s">
        <v>427</v>
      </c>
      <c r="AT192" s="133" t="s">
        <v>299</v>
      </c>
      <c r="AU192" s="133" t="s">
        <v>229</v>
      </c>
      <c r="AY192" s="133" t="s">
        <v>296</v>
      </c>
      <c r="BE192" s="225">
        <f>IF(U192="základní",N192,0)</f>
        <v>0</v>
      </c>
      <c r="BF192" s="225">
        <f>IF(U192="snížená",N192,0)</f>
        <v>0</v>
      </c>
      <c r="BG192" s="225">
        <f>IF(U192="zákl. přenesená",N192,0)</f>
        <v>0</v>
      </c>
      <c r="BH192" s="225">
        <f>IF(U192="sníž. přenesená",N192,0)</f>
        <v>0</v>
      </c>
      <c r="BI192" s="225">
        <f>IF(U192="nulová",N192,0)</f>
        <v>0</v>
      </c>
      <c r="BJ192" s="133" t="s">
        <v>298</v>
      </c>
      <c r="BK192" s="225">
        <f>ROUND(L192*K192,2)</f>
        <v>0</v>
      </c>
      <c r="BL192" s="133" t="s">
        <v>427</v>
      </c>
      <c r="BM192" s="133"/>
    </row>
    <row r="193" spans="2:63" s="199" customFormat="1" ht="29.25" customHeight="1">
      <c r="B193" s="198"/>
      <c r="D193" s="208" t="s">
        <v>277</v>
      </c>
      <c r="E193" s="208"/>
      <c r="F193" s="208"/>
      <c r="G193" s="208"/>
      <c r="H193" s="208"/>
      <c r="I193" s="208"/>
      <c r="J193" s="208"/>
      <c r="K193" s="208"/>
      <c r="L193" s="208"/>
      <c r="M193" s="208"/>
      <c r="N193" s="286">
        <f>N194</f>
        <v>0</v>
      </c>
      <c r="O193" s="336"/>
      <c r="P193" s="336"/>
      <c r="Q193" s="336"/>
      <c r="R193" s="201"/>
      <c r="T193" s="202"/>
      <c r="W193" s="203">
        <f>W194</f>
        <v>0</v>
      </c>
      <c r="Y193" s="203">
        <f>Y194</f>
        <v>0</v>
      </c>
      <c r="AA193" s="204">
        <f>AA194</f>
        <v>0</v>
      </c>
      <c r="AR193" s="205" t="s">
        <v>423</v>
      </c>
      <c r="AT193" s="206" t="s">
        <v>294</v>
      </c>
      <c r="AU193" s="206" t="s">
        <v>298</v>
      </c>
      <c r="AY193" s="205" t="s">
        <v>296</v>
      </c>
      <c r="BK193" s="207">
        <f>BK194</f>
        <v>0</v>
      </c>
    </row>
    <row r="194" spans="2:65" s="140" customFormat="1" ht="20.25" customHeight="1">
      <c r="B194" s="215"/>
      <c r="C194" s="216">
        <v>65</v>
      </c>
      <c r="D194" s="216" t="s">
        <v>299</v>
      </c>
      <c r="E194" s="226" t="s">
        <v>428</v>
      </c>
      <c r="F194" s="333" t="s">
        <v>429</v>
      </c>
      <c r="G194" s="334"/>
      <c r="H194" s="334"/>
      <c r="I194" s="335"/>
      <c r="J194" s="218" t="s">
        <v>426</v>
      </c>
      <c r="K194" s="219">
        <v>1</v>
      </c>
      <c r="L194" s="346"/>
      <c r="M194" s="347"/>
      <c r="N194" s="295">
        <f>ROUND(L194*K194,2)</f>
        <v>0</v>
      </c>
      <c r="O194" s="291"/>
      <c r="P194" s="291"/>
      <c r="Q194" s="291"/>
      <c r="R194" s="220"/>
      <c r="T194" s="221" t="s">
        <v>237</v>
      </c>
      <c r="U194" s="222" t="s">
        <v>248</v>
      </c>
      <c r="V194" s="223">
        <v>0</v>
      </c>
      <c r="W194" s="223">
        <f>V194*K194</f>
        <v>0</v>
      </c>
      <c r="X194" s="223">
        <v>0</v>
      </c>
      <c r="Y194" s="223">
        <f>X194*K194</f>
        <v>0</v>
      </c>
      <c r="Z194" s="223">
        <v>0</v>
      </c>
      <c r="AA194" s="224">
        <f>Z194*K194</f>
        <v>0</v>
      </c>
      <c r="AR194" s="133" t="s">
        <v>427</v>
      </c>
      <c r="AT194" s="133" t="s">
        <v>299</v>
      </c>
      <c r="AU194" s="133" t="s">
        <v>229</v>
      </c>
      <c r="AY194" s="133" t="s">
        <v>296</v>
      </c>
      <c r="BE194" s="225">
        <f>IF(U194="základní",N194,0)</f>
        <v>0</v>
      </c>
      <c r="BF194" s="225">
        <f>IF(U194="snížená",N194,0)</f>
        <v>0</v>
      </c>
      <c r="BG194" s="225">
        <f>IF(U194="zákl. přenesená",N194,0)</f>
        <v>0</v>
      </c>
      <c r="BH194" s="225">
        <f>IF(U194="sníž. přenesená",N194,0)</f>
        <v>0</v>
      </c>
      <c r="BI194" s="225">
        <f>IF(U194="nulová",N194,0)</f>
        <v>0</v>
      </c>
      <c r="BJ194" s="133" t="s">
        <v>298</v>
      </c>
      <c r="BK194" s="225">
        <f>ROUND(L194*K194,2)</f>
        <v>0</v>
      </c>
      <c r="BL194" s="133" t="s">
        <v>427</v>
      </c>
      <c r="BM194" s="133"/>
    </row>
    <row r="195" spans="2:63" s="199" customFormat="1" ht="29.25" customHeight="1">
      <c r="B195" s="198"/>
      <c r="D195" s="208" t="s">
        <v>278</v>
      </c>
      <c r="E195" s="208"/>
      <c r="F195" s="208"/>
      <c r="G195" s="208"/>
      <c r="H195" s="208"/>
      <c r="I195" s="208"/>
      <c r="J195" s="208"/>
      <c r="K195" s="208"/>
      <c r="L195" s="208"/>
      <c r="M195" s="208"/>
      <c r="N195" s="286">
        <f>N196+N197+N198+N201+N199+N200</f>
        <v>0</v>
      </c>
      <c r="O195" s="336"/>
      <c r="P195" s="336"/>
      <c r="Q195" s="336"/>
      <c r="R195" s="201"/>
      <c r="T195" s="202"/>
      <c r="W195" s="203">
        <f>SUM(W196:W201)</f>
        <v>0</v>
      </c>
      <c r="Y195" s="203">
        <f>SUM(Y196:Y201)</f>
        <v>0</v>
      </c>
      <c r="AA195" s="204">
        <f>SUM(AA196:AA201)</f>
        <v>0</v>
      </c>
      <c r="AR195" s="205" t="s">
        <v>423</v>
      </c>
      <c r="AT195" s="206" t="s">
        <v>294</v>
      </c>
      <c r="AU195" s="206" t="s">
        <v>298</v>
      </c>
      <c r="AY195" s="205" t="s">
        <v>296</v>
      </c>
      <c r="BK195" s="207">
        <f>SUM(BK196:BK201)</f>
        <v>0</v>
      </c>
    </row>
    <row r="196" spans="2:65" s="140" customFormat="1" ht="20.25" customHeight="1">
      <c r="B196" s="215"/>
      <c r="C196" s="216">
        <v>66</v>
      </c>
      <c r="D196" s="216" t="s">
        <v>299</v>
      </c>
      <c r="E196" s="226" t="s">
        <v>430</v>
      </c>
      <c r="F196" s="333" t="s">
        <v>431</v>
      </c>
      <c r="G196" s="334"/>
      <c r="H196" s="334"/>
      <c r="I196" s="335"/>
      <c r="J196" s="218" t="s">
        <v>426</v>
      </c>
      <c r="K196" s="219">
        <v>1</v>
      </c>
      <c r="L196" s="346"/>
      <c r="M196" s="347"/>
      <c r="N196" s="295">
        <f aca="true" t="shared" si="3" ref="N196:N201">ROUND(L196*K196,2)</f>
        <v>0</v>
      </c>
      <c r="O196" s="291"/>
      <c r="P196" s="291"/>
      <c r="Q196" s="291"/>
      <c r="R196" s="220"/>
      <c r="T196" s="221" t="s">
        <v>237</v>
      </c>
      <c r="U196" s="222" t="s">
        <v>248</v>
      </c>
      <c r="V196" s="223">
        <v>0</v>
      </c>
      <c r="W196" s="223">
        <f>V196*K196</f>
        <v>0</v>
      </c>
      <c r="X196" s="223">
        <v>0</v>
      </c>
      <c r="Y196" s="223">
        <f>X196*K196</f>
        <v>0</v>
      </c>
      <c r="Z196" s="223">
        <v>0</v>
      </c>
      <c r="AA196" s="224">
        <f>Z196*K196</f>
        <v>0</v>
      </c>
      <c r="AR196" s="133" t="s">
        <v>427</v>
      </c>
      <c r="AT196" s="133" t="s">
        <v>299</v>
      </c>
      <c r="AU196" s="133" t="s">
        <v>229</v>
      </c>
      <c r="AY196" s="133" t="s">
        <v>296</v>
      </c>
      <c r="BE196" s="225">
        <f>IF(U196="základní",N196,0)</f>
        <v>0</v>
      </c>
      <c r="BF196" s="225">
        <f>IF(U196="snížená",N196,0)</f>
        <v>0</v>
      </c>
      <c r="BG196" s="225">
        <f>IF(U196="zákl. přenesená",N196,0)</f>
        <v>0</v>
      </c>
      <c r="BH196" s="225">
        <f>IF(U196="sníž. přenesená",N196,0)</f>
        <v>0</v>
      </c>
      <c r="BI196" s="225">
        <f>IF(U196="nulová",N196,0)</f>
        <v>0</v>
      </c>
      <c r="BJ196" s="133" t="s">
        <v>298</v>
      </c>
      <c r="BK196" s="225">
        <f>ROUND(L196*K196,2)</f>
        <v>0</v>
      </c>
      <c r="BL196" s="133" t="s">
        <v>427</v>
      </c>
      <c r="BM196" s="133"/>
    </row>
    <row r="197" spans="2:65" s="140" customFormat="1" ht="20.25" customHeight="1">
      <c r="B197" s="215"/>
      <c r="C197" s="216">
        <v>67</v>
      </c>
      <c r="D197" s="216" t="s">
        <v>299</v>
      </c>
      <c r="E197" s="226" t="s">
        <v>432</v>
      </c>
      <c r="F197" s="292" t="s">
        <v>433</v>
      </c>
      <c r="G197" s="293"/>
      <c r="H197" s="293"/>
      <c r="I197" s="294"/>
      <c r="J197" s="218" t="s">
        <v>128</v>
      </c>
      <c r="K197" s="219">
        <v>10</v>
      </c>
      <c r="L197" s="346"/>
      <c r="M197" s="347"/>
      <c r="N197" s="295">
        <f t="shared" si="3"/>
        <v>0</v>
      </c>
      <c r="O197" s="291"/>
      <c r="P197" s="291"/>
      <c r="Q197" s="291"/>
      <c r="R197" s="220"/>
      <c r="T197" s="221"/>
      <c r="U197" s="222"/>
      <c r="V197" s="223"/>
      <c r="W197" s="223"/>
      <c r="X197" s="223"/>
      <c r="Y197" s="223"/>
      <c r="Z197" s="223"/>
      <c r="AA197" s="224"/>
      <c r="AR197" s="133"/>
      <c r="AT197" s="133"/>
      <c r="AU197" s="133"/>
      <c r="AY197" s="133"/>
      <c r="BE197" s="225"/>
      <c r="BF197" s="225"/>
      <c r="BG197" s="225"/>
      <c r="BH197" s="225"/>
      <c r="BI197" s="225"/>
      <c r="BJ197" s="133"/>
      <c r="BK197" s="225"/>
      <c r="BL197" s="133"/>
      <c r="BM197" s="133"/>
    </row>
    <row r="198" spans="2:65" s="140" customFormat="1" ht="30" customHeight="1">
      <c r="B198" s="215"/>
      <c r="C198" s="227">
        <v>68</v>
      </c>
      <c r="D198" s="227" t="s">
        <v>315</v>
      </c>
      <c r="E198" s="228" t="s">
        <v>434</v>
      </c>
      <c r="F198" s="287" t="s">
        <v>435</v>
      </c>
      <c r="G198" s="288"/>
      <c r="H198" s="288"/>
      <c r="I198" s="289"/>
      <c r="J198" s="229" t="s">
        <v>436</v>
      </c>
      <c r="K198" s="230">
        <v>40</v>
      </c>
      <c r="L198" s="348"/>
      <c r="M198" s="349"/>
      <c r="N198" s="290">
        <f t="shared" si="3"/>
        <v>0</v>
      </c>
      <c r="O198" s="291"/>
      <c r="P198" s="291"/>
      <c r="Q198" s="291"/>
      <c r="R198" s="220"/>
      <c r="T198" s="221"/>
      <c r="U198" s="222"/>
      <c r="V198" s="223"/>
      <c r="W198" s="223"/>
      <c r="X198" s="223"/>
      <c r="Y198" s="223"/>
      <c r="Z198" s="223"/>
      <c r="AA198" s="224"/>
      <c r="AR198" s="133"/>
      <c r="AT198" s="133"/>
      <c r="AU198" s="133"/>
      <c r="AY198" s="133"/>
      <c r="BE198" s="225"/>
      <c r="BF198" s="225"/>
      <c r="BG198" s="225"/>
      <c r="BH198" s="225"/>
      <c r="BI198" s="225"/>
      <c r="BJ198" s="133"/>
      <c r="BK198" s="225"/>
      <c r="BL198" s="133"/>
      <c r="BM198" s="133"/>
    </row>
    <row r="199" spans="2:65" s="140" customFormat="1" ht="30" customHeight="1">
      <c r="B199" s="215"/>
      <c r="C199" s="216">
        <v>69</v>
      </c>
      <c r="D199" s="216" t="s">
        <v>299</v>
      </c>
      <c r="E199" s="231" t="s">
        <v>437</v>
      </c>
      <c r="F199" s="292" t="s">
        <v>438</v>
      </c>
      <c r="G199" s="293"/>
      <c r="H199" s="293"/>
      <c r="I199" s="294"/>
      <c r="J199" s="218" t="s">
        <v>128</v>
      </c>
      <c r="K199" s="219">
        <v>12</v>
      </c>
      <c r="L199" s="346"/>
      <c r="M199" s="347"/>
      <c r="N199" s="295">
        <f t="shared" si="3"/>
        <v>0</v>
      </c>
      <c r="O199" s="291"/>
      <c r="P199" s="291"/>
      <c r="Q199" s="291"/>
      <c r="R199" s="220"/>
      <c r="T199" s="221"/>
      <c r="U199" s="222"/>
      <c r="V199" s="223"/>
      <c r="W199" s="223"/>
      <c r="X199" s="223"/>
      <c r="Y199" s="223"/>
      <c r="Z199" s="223"/>
      <c r="AA199" s="224"/>
      <c r="AR199" s="133"/>
      <c r="AT199" s="133"/>
      <c r="AU199" s="133"/>
      <c r="AY199" s="133"/>
      <c r="BE199" s="225"/>
      <c r="BF199" s="225"/>
      <c r="BG199" s="225"/>
      <c r="BH199" s="225"/>
      <c r="BI199" s="225"/>
      <c r="BJ199" s="133"/>
      <c r="BK199" s="225"/>
      <c r="BL199" s="133"/>
      <c r="BM199" s="133"/>
    </row>
    <row r="200" spans="2:65" s="140" customFormat="1" ht="30" customHeight="1">
      <c r="B200" s="215"/>
      <c r="C200" s="216">
        <v>70</v>
      </c>
      <c r="D200" s="216" t="s">
        <v>299</v>
      </c>
      <c r="E200" s="231" t="s">
        <v>439</v>
      </c>
      <c r="F200" s="292" t="s">
        <v>440</v>
      </c>
      <c r="G200" s="293"/>
      <c r="H200" s="293"/>
      <c r="I200" s="294"/>
      <c r="J200" s="232" t="s">
        <v>156</v>
      </c>
      <c r="K200" s="219">
        <v>1</v>
      </c>
      <c r="L200" s="346"/>
      <c r="M200" s="347"/>
      <c r="N200" s="295">
        <f t="shared" si="3"/>
        <v>0</v>
      </c>
      <c r="O200" s="291"/>
      <c r="P200" s="291"/>
      <c r="Q200" s="291"/>
      <c r="R200" s="220"/>
      <c r="T200" s="221"/>
      <c r="U200" s="222"/>
      <c r="V200" s="223"/>
      <c r="W200" s="223"/>
      <c r="X200" s="223"/>
      <c r="Y200" s="223"/>
      <c r="Z200" s="223"/>
      <c r="AA200" s="224"/>
      <c r="AR200" s="133"/>
      <c r="AT200" s="133"/>
      <c r="AU200" s="133"/>
      <c r="AY200" s="133"/>
      <c r="BE200" s="225"/>
      <c r="BF200" s="225"/>
      <c r="BG200" s="225"/>
      <c r="BH200" s="225"/>
      <c r="BI200" s="225"/>
      <c r="BJ200" s="133"/>
      <c r="BK200" s="225"/>
      <c r="BL200" s="133"/>
      <c r="BM200" s="133"/>
    </row>
    <row r="201" spans="2:65" s="140" customFormat="1" ht="20.25" customHeight="1">
      <c r="B201" s="215"/>
      <c r="C201" s="216">
        <v>71</v>
      </c>
      <c r="D201" s="216" t="s">
        <v>299</v>
      </c>
      <c r="E201" s="231" t="s">
        <v>441</v>
      </c>
      <c r="F201" s="333" t="s">
        <v>442</v>
      </c>
      <c r="G201" s="334"/>
      <c r="H201" s="334"/>
      <c r="I201" s="335"/>
      <c r="J201" s="218" t="s">
        <v>426</v>
      </c>
      <c r="K201" s="219">
        <v>1</v>
      </c>
      <c r="L201" s="352"/>
      <c r="M201" s="353"/>
      <c r="N201" s="338">
        <f t="shared" si="3"/>
        <v>0</v>
      </c>
      <c r="O201" s="340"/>
      <c r="P201" s="340"/>
      <c r="Q201" s="339"/>
      <c r="R201" s="220"/>
      <c r="T201" s="221"/>
      <c r="U201" s="222"/>
      <c r="V201" s="223"/>
      <c r="W201" s="223"/>
      <c r="X201" s="223"/>
      <c r="Y201" s="223"/>
      <c r="Z201" s="223"/>
      <c r="AA201" s="224"/>
      <c r="AR201" s="133"/>
      <c r="AT201" s="133"/>
      <c r="AU201" s="133"/>
      <c r="AY201" s="133"/>
      <c r="BE201" s="225"/>
      <c r="BF201" s="225"/>
      <c r="BG201" s="225"/>
      <c r="BH201" s="225"/>
      <c r="BI201" s="225"/>
      <c r="BJ201" s="133"/>
      <c r="BK201" s="225"/>
      <c r="BL201" s="133"/>
      <c r="BM201" s="133"/>
    </row>
    <row r="202" spans="2:18" s="140" customFormat="1" ht="6.75" customHeight="1">
      <c r="B202" s="167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9"/>
    </row>
  </sheetData>
  <sheetProtection/>
  <mergeCells count="290">
    <mergeCell ref="F199:I199"/>
    <mergeCell ref="L199:M199"/>
    <mergeCell ref="N199:Q199"/>
    <mergeCell ref="F200:I200"/>
    <mergeCell ref="L200:M200"/>
    <mergeCell ref="N200:Q200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L167:M167"/>
    <mergeCell ref="N167:Q167"/>
    <mergeCell ref="F168:I168"/>
    <mergeCell ref="L168:M168"/>
    <mergeCell ref="N168:Q168"/>
    <mergeCell ref="L153:M153"/>
    <mergeCell ref="N153:Q153"/>
    <mergeCell ref="F155:I155"/>
    <mergeCell ref="L155:M155"/>
    <mergeCell ref="N155:Q155"/>
    <mergeCell ref="N154:Q154"/>
    <mergeCell ref="L148:M148"/>
    <mergeCell ref="N148:Q148"/>
    <mergeCell ref="F151:I151"/>
    <mergeCell ref="L151:M151"/>
    <mergeCell ref="N151:Q151"/>
    <mergeCell ref="F129:I129"/>
    <mergeCell ref="L129:M129"/>
    <mergeCell ref="N129:Q129"/>
    <mergeCell ref="F130:I130"/>
    <mergeCell ref="L130:M130"/>
    <mergeCell ref="N130:Q130"/>
    <mergeCell ref="N141:Q141"/>
    <mergeCell ref="L142:M142"/>
    <mergeCell ref="N142:Q142"/>
    <mergeCell ref="F143:I143"/>
    <mergeCell ref="L143:M143"/>
    <mergeCell ref="N143:Q143"/>
    <mergeCell ref="F136:I136"/>
    <mergeCell ref="F140:I140"/>
    <mergeCell ref="L140:M140"/>
    <mergeCell ref="N140:Q140"/>
    <mergeCell ref="N139:Q139"/>
    <mergeCell ref="L138:M138"/>
    <mergeCell ref="F138:I138"/>
    <mergeCell ref="N144:Q144"/>
    <mergeCell ref="N146:Q146"/>
    <mergeCell ref="F159:I159"/>
    <mergeCell ref="F158:I158"/>
    <mergeCell ref="F147:I147"/>
    <mergeCell ref="F154:I154"/>
    <mergeCell ref="F152:I152"/>
    <mergeCell ref="L152:M152"/>
    <mergeCell ref="N152:Q152"/>
    <mergeCell ref="N149:Q149"/>
    <mergeCell ref="N147:Q147"/>
    <mergeCell ref="F166:I166"/>
    <mergeCell ref="F165:I165"/>
    <mergeCell ref="F164:I164"/>
    <mergeCell ref="F163:I163"/>
    <mergeCell ref="F161:I161"/>
    <mergeCell ref="F150:I150"/>
    <mergeCell ref="L150:M150"/>
    <mergeCell ref="N150:Q150"/>
    <mergeCell ref="F149:I149"/>
    <mergeCell ref="F201:I201"/>
    <mergeCell ref="F192:I192"/>
    <mergeCell ref="N158:Q158"/>
    <mergeCell ref="F183:I183"/>
    <mergeCell ref="L183:M183"/>
    <mergeCell ref="N183:Q183"/>
    <mergeCell ref="F187:I187"/>
    <mergeCell ref="N195:Q195"/>
    <mergeCell ref="F196:I196"/>
    <mergeCell ref="L196:M196"/>
    <mergeCell ref="F120:I120"/>
    <mergeCell ref="N118:Q118"/>
    <mergeCell ref="N128:Q128"/>
    <mergeCell ref="L161:M161"/>
    <mergeCell ref="N161:Q161"/>
    <mergeCell ref="L154:M154"/>
    <mergeCell ref="N160:Q160"/>
    <mergeCell ref="L120:M120"/>
    <mergeCell ref="N120:Q120"/>
    <mergeCell ref="L121:M121"/>
    <mergeCell ref="F117:I117"/>
    <mergeCell ref="L117:M117"/>
    <mergeCell ref="N117:Q117"/>
    <mergeCell ref="F119:I119"/>
    <mergeCell ref="L119:M119"/>
    <mergeCell ref="N132:Q132"/>
    <mergeCell ref="F127:I127"/>
    <mergeCell ref="L127:M127"/>
    <mergeCell ref="N127:Q127"/>
    <mergeCell ref="F128:I128"/>
    <mergeCell ref="N145:Q145"/>
    <mergeCell ref="N136:Q136"/>
    <mergeCell ref="F121:I121"/>
    <mergeCell ref="N138:Q138"/>
    <mergeCell ref="N135:Q135"/>
    <mergeCell ref="N121:Q121"/>
    <mergeCell ref="F137:I137"/>
    <mergeCell ref="F142:I142"/>
    <mergeCell ref="F144:I144"/>
    <mergeCell ref="N133:Q133"/>
    <mergeCell ref="N190:Q190"/>
    <mergeCell ref="N81:Q81"/>
    <mergeCell ref="N87:Q87"/>
    <mergeCell ref="L187:M187"/>
    <mergeCell ref="N187:Q187"/>
    <mergeCell ref="L118:M118"/>
    <mergeCell ref="L166:M166"/>
    <mergeCell ref="N164:Q164"/>
    <mergeCell ref="N157:Q157"/>
    <mergeCell ref="N156:Q156"/>
    <mergeCell ref="F194:I194"/>
    <mergeCell ref="H1:K1"/>
    <mergeCell ref="F198:I198"/>
    <mergeCell ref="L198:M198"/>
    <mergeCell ref="L136:M136"/>
    <mergeCell ref="L164:M164"/>
    <mergeCell ref="F139:I139"/>
    <mergeCell ref="F156:I156"/>
    <mergeCell ref="L158:M158"/>
    <mergeCell ref="L146:M146"/>
    <mergeCell ref="N198:Q198"/>
    <mergeCell ref="L137:M137"/>
    <mergeCell ref="N137:Q137"/>
    <mergeCell ref="F197:I197"/>
    <mergeCell ref="L197:M197"/>
    <mergeCell ref="N197:Q197"/>
    <mergeCell ref="F186:I186"/>
    <mergeCell ref="N191:Q191"/>
    <mergeCell ref="L165:M165"/>
    <mergeCell ref="N165:Q165"/>
    <mergeCell ref="L201:M201"/>
    <mergeCell ref="N201:Q201"/>
    <mergeCell ref="L186:M186"/>
    <mergeCell ref="N186:Q186"/>
    <mergeCell ref="L194:M194"/>
    <mergeCell ref="N194:Q194"/>
    <mergeCell ref="N196:Q196"/>
    <mergeCell ref="N193:Q193"/>
    <mergeCell ref="L192:M192"/>
    <mergeCell ref="N192:Q192"/>
    <mergeCell ref="S2:AC2"/>
    <mergeCell ref="N184:Q184"/>
    <mergeCell ref="N185:Q185"/>
    <mergeCell ref="N116:Q116"/>
    <mergeCell ref="N126:Q126"/>
    <mergeCell ref="N131:Q131"/>
    <mergeCell ref="F106:P106"/>
    <mergeCell ref="M108:P108"/>
    <mergeCell ref="F113:I113"/>
    <mergeCell ref="L113:M113"/>
    <mergeCell ref="L156:M156"/>
    <mergeCell ref="F148:I148"/>
    <mergeCell ref="F153:I153"/>
    <mergeCell ref="L139:M139"/>
    <mergeCell ref="F141:I141"/>
    <mergeCell ref="L141:M141"/>
    <mergeCell ref="L147:M147"/>
    <mergeCell ref="L144:M144"/>
    <mergeCell ref="F146:I146"/>
    <mergeCell ref="L149:M149"/>
    <mergeCell ref="F134:I134"/>
    <mergeCell ref="L134:M134"/>
    <mergeCell ref="N134:Q134"/>
    <mergeCell ref="F135:I135"/>
    <mergeCell ref="L135:M135"/>
    <mergeCell ref="F131:I131"/>
    <mergeCell ref="L131:M131"/>
    <mergeCell ref="F133:I133"/>
    <mergeCell ref="L133:M133"/>
    <mergeCell ref="L128:M128"/>
    <mergeCell ref="N113:Q113"/>
    <mergeCell ref="F125:I125"/>
    <mergeCell ref="L125:M125"/>
    <mergeCell ref="N125:Q125"/>
    <mergeCell ref="N119:Q119"/>
    <mergeCell ref="F118:I118"/>
    <mergeCell ref="N114:Q114"/>
    <mergeCell ref="N115:Q115"/>
    <mergeCell ref="N123:Q123"/>
    <mergeCell ref="N124:Q124"/>
    <mergeCell ref="N80:Q80"/>
    <mergeCell ref="N82:Q82"/>
    <mergeCell ref="N88:Q88"/>
    <mergeCell ref="N89:Q89"/>
    <mergeCell ref="N83:Q83"/>
    <mergeCell ref="N84:Q84"/>
    <mergeCell ref="N85:Q85"/>
    <mergeCell ref="N86:Q86"/>
    <mergeCell ref="M110:Q110"/>
    <mergeCell ref="M111:Q111"/>
    <mergeCell ref="N90:Q90"/>
    <mergeCell ref="N91:Q91"/>
    <mergeCell ref="L98:Q98"/>
    <mergeCell ref="C104:Q104"/>
    <mergeCell ref="N92:Q92"/>
    <mergeCell ref="N93:Q93"/>
    <mergeCell ref="N94:Q94"/>
    <mergeCell ref="N96:Q96"/>
    <mergeCell ref="M34:P34"/>
    <mergeCell ref="H35:J35"/>
    <mergeCell ref="M35:P35"/>
    <mergeCell ref="L37:P37"/>
    <mergeCell ref="C69:Q69"/>
    <mergeCell ref="C78:G78"/>
    <mergeCell ref="N78:Q78"/>
    <mergeCell ref="M75:Q75"/>
    <mergeCell ref="M76:Q76"/>
    <mergeCell ref="M26:P26"/>
    <mergeCell ref="M27:P27"/>
    <mergeCell ref="M29:P29"/>
    <mergeCell ref="F71:P71"/>
    <mergeCell ref="M73:P73"/>
    <mergeCell ref="H32:J32"/>
    <mergeCell ref="M32:P32"/>
    <mergeCell ref="H33:J33"/>
    <mergeCell ref="M33:P33"/>
    <mergeCell ref="H34:J34"/>
    <mergeCell ref="O14:P14"/>
    <mergeCell ref="O16:P16"/>
    <mergeCell ref="O17:P17"/>
    <mergeCell ref="O19:P19"/>
    <mergeCell ref="O20:P20"/>
    <mergeCell ref="E23:L23"/>
    <mergeCell ref="F167:I167"/>
    <mergeCell ref="O10:P10"/>
    <mergeCell ref="O11:P11"/>
    <mergeCell ref="C2:Q2"/>
    <mergeCell ref="C4:Q4"/>
    <mergeCell ref="F6:P6"/>
    <mergeCell ref="O8:P8"/>
    <mergeCell ref="H31:J31"/>
    <mergeCell ref="M31:P31"/>
    <mergeCell ref="O13:P13"/>
    <mergeCell ref="F189:I189"/>
    <mergeCell ref="L189:M189"/>
    <mergeCell ref="N189:Q189"/>
    <mergeCell ref="F188:I188"/>
    <mergeCell ref="L188:M188"/>
    <mergeCell ref="N188:Q188"/>
    <mergeCell ref="N159:Q159"/>
    <mergeCell ref="L159:M159"/>
    <mergeCell ref="N163:Q163"/>
    <mergeCell ref="F160:I160"/>
    <mergeCell ref="L160:M160"/>
    <mergeCell ref="N166:Q166"/>
    <mergeCell ref="L163:M163"/>
    <mergeCell ref="N162:Q162"/>
  </mergeCells>
  <hyperlinks>
    <hyperlink ref="J1:K1" location="C85" display="2) Rekapitulace rozpočtu"/>
    <hyperlink ref="L1" location="C118" tooltip="Rozpočet" display="3) Rozpočet"/>
    <hyperlink ref="S1:T1" location="'Rekapitulace stavby'!C2" tooltip="Rekapitulace stavby" display="Rekapitulace stavby"/>
    <hyperlink ref="F1:G1" location="C2" tooltip="Krycí list rozpočtu" display="1) Krycí list rozpočtu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8" r:id="rId2"/>
  <headerFooter alignWithMargins="0">
    <oddFooter>&amp;C&amp;A&amp;RStránka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</dc:creator>
  <cp:keywords/>
  <dc:description/>
  <cp:lastModifiedBy>Ladislav Osička</cp:lastModifiedBy>
  <cp:lastPrinted>2019-03-22T04:26:39Z</cp:lastPrinted>
  <dcterms:created xsi:type="dcterms:W3CDTF">2010-04-26T11:42:24Z</dcterms:created>
  <dcterms:modified xsi:type="dcterms:W3CDTF">2019-12-09T08:23:33Z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