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O:\1) VEŘEJNÉ ZAKÁZKY\2025\01_vypsane\36_VZMR_ZŠ 28.října - sanace z vnitrobloku\"/>
    </mc:Choice>
  </mc:AlternateContent>
  <xr:revisionPtr revIDLastSave="0" documentId="8_{AAC0B9A5-32AB-4B6F-AD24-F2BB7F6E3638}" xr6:coauthVersionLast="47" xr6:coauthVersionMax="47" xr10:uidLastSave="{00000000-0000-0000-0000-000000000000}"/>
  <bookViews>
    <workbookView xWindow="15660" yWindow="1155" windowWidth="13140" windowHeight="12615" xr2:uid="{00000000-000D-0000-FFFF-FFFF00000000}"/>
  </bookViews>
  <sheets>
    <sheet name="Rekapitulace stavby" sheetId="1" r:id="rId1"/>
    <sheet name="ASŘ - Stavební úpravy ZŠ ..." sheetId="2" r:id="rId2"/>
    <sheet name="VRN - Vedlejší a ostatní ..." sheetId="3" r:id="rId3"/>
    <sheet name="Seznam figur" sheetId="4" r:id="rId4"/>
    <sheet name="Pokyny pro vyplnění" sheetId="5" r:id="rId5"/>
  </sheets>
  <definedNames>
    <definedName name="_xlnm._FilterDatabase" localSheetId="1" hidden="1">'ASŘ - Stavební úpravy ZŠ ...'!$C$99:$K$523</definedName>
    <definedName name="_xlnm._FilterDatabase" localSheetId="2" hidden="1">'VRN - Vedlejší a ostatní ...'!$C$85:$K$99</definedName>
    <definedName name="_xlnm.Print_Titles" localSheetId="1">'ASŘ - Stavební úpravy ZŠ ...'!$99:$99</definedName>
    <definedName name="_xlnm.Print_Titles" localSheetId="0">'Rekapitulace stavby'!$52:$52</definedName>
    <definedName name="_xlnm.Print_Titles" localSheetId="3">'Seznam figur'!$9:$9</definedName>
    <definedName name="_xlnm.Print_Titles" localSheetId="2">'VRN - Vedlejší a ostatní ...'!$85:$85</definedName>
    <definedName name="_xlnm.Print_Area" localSheetId="1">'ASŘ - Stavební úpravy ZŠ ...'!$C$4:$J$39,'ASŘ - Stavební úpravy ZŠ ...'!$C$45:$J$81,'ASŘ - Stavební úpravy ZŠ ...'!$C$87:$J$523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3">'Seznam figur'!$C$4:$G$145</definedName>
    <definedName name="_xlnm.Print_Area" localSheetId="2">'VRN - Vedlejší a ostatní ...'!$C$4:$J$39,'VRN - Vedlejší a ostatní ...'!$C$45:$J$67,'VRN - Vedlejší a ostatní ...'!$C$73:$J$99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J37" i="3"/>
  <c r="J36" i="3"/>
  <c r="AY56" i="1" s="1"/>
  <c r="J35" i="3"/>
  <c r="AX56" i="1" s="1"/>
  <c r="BI99" i="3"/>
  <c r="BH99" i="3"/>
  <c r="BG99" i="3"/>
  <c r="BF99" i="3"/>
  <c r="T99" i="3"/>
  <c r="T98" i="3" s="1"/>
  <c r="R99" i="3"/>
  <c r="R98" i="3"/>
  <c r="P99" i="3"/>
  <c r="P98" i="3" s="1"/>
  <c r="BI97" i="3"/>
  <c r="BH97" i="3"/>
  <c r="BG97" i="3"/>
  <c r="BF97" i="3"/>
  <c r="T97" i="3"/>
  <c r="T96" i="3"/>
  <c r="R97" i="3"/>
  <c r="R96" i="3" s="1"/>
  <c r="P97" i="3"/>
  <c r="P96" i="3"/>
  <c r="BI95" i="3"/>
  <c r="BH95" i="3"/>
  <c r="BG95" i="3"/>
  <c r="BF95" i="3"/>
  <c r="T95" i="3"/>
  <c r="T94" i="3" s="1"/>
  <c r="R95" i="3"/>
  <c r="R94" i="3"/>
  <c r="P95" i="3"/>
  <c r="P94" i="3" s="1"/>
  <c r="BI93" i="3"/>
  <c r="BH93" i="3"/>
  <c r="BG93" i="3"/>
  <c r="BF93" i="3"/>
  <c r="T93" i="3"/>
  <c r="T92" i="3"/>
  <c r="R93" i="3"/>
  <c r="R92" i="3" s="1"/>
  <c r="R87" i="3" s="1"/>
  <c r="R86" i="3" s="1"/>
  <c r="P93" i="3"/>
  <c r="P92" i="3"/>
  <c r="BI91" i="3"/>
  <c r="BH91" i="3"/>
  <c r="BG91" i="3"/>
  <c r="BF91" i="3"/>
  <c r="T91" i="3"/>
  <c r="T90" i="3" s="1"/>
  <c r="T87" i="3" s="1"/>
  <c r="T86" i="3" s="1"/>
  <c r="R91" i="3"/>
  <c r="R90" i="3"/>
  <c r="P91" i="3"/>
  <c r="P90" i="3" s="1"/>
  <c r="BI89" i="3"/>
  <c r="BH89" i="3"/>
  <c r="BG89" i="3"/>
  <c r="BF89" i="3"/>
  <c r="T89" i="3"/>
  <c r="T88" i="3"/>
  <c r="R89" i="3"/>
  <c r="R88" i="3"/>
  <c r="P89" i="3"/>
  <c r="P88" i="3"/>
  <c r="J82" i="3"/>
  <c r="F82" i="3"/>
  <c r="F80" i="3"/>
  <c r="E78" i="3"/>
  <c r="J54" i="3"/>
  <c r="F54" i="3"/>
  <c r="F52" i="3"/>
  <c r="E50" i="3"/>
  <c r="J24" i="3"/>
  <c r="E24" i="3"/>
  <c r="J83" i="3" s="1"/>
  <c r="J23" i="3"/>
  <c r="J18" i="3"/>
  <c r="E18" i="3"/>
  <c r="F55" i="3" s="1"/>
  <c r="J17" i="3"/>
  <c r="J12" i="3"/>
  <c r="J80" i="3"/>
  <c r="E7" i="3"/>
  <c r="E76" i="3"/>
  <c r="J37" i="2"/>
  <c r="J36" i="2"/>
  <c r="AY55" i="1" s="1"/>
  <c r="J35" i="2"/>
  <c r="AX55" i="1"/>
  <c r="BI522" i="2"/>
  <c r="BH522" i="2"/>
  <c r="BG522" i="2"/>
  <c r="BF522" i="2"/>
  <c r="T522" i="2"/>
  <c r="R522" i="2"/>
  <c r="P522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2" i="2"/>
  <c r="BH512" i="2"/>
  <c r="BG512" i="2"/>
  <c r="BF512" i="2"/>
  <c r="T512" i="2"/>
  <c r="R512" i="2"/>
  <c r="P512" i="2"/>
  <c r="BI509" i="2"/>
  <c r="BH509" i="2"/>
  <c r="BG509" i="2"/>
  <c r="BF509" i="2"/>
  <c r="T509" i="2"/>
  <c r="R509" i="2"/>
  <c r="P509" i="2"/>
  <c r="BI507" i="2"/>
  <c r="BH507" i="2"/>
  <c r="BG507" i="2"/>
  <c r="BF507" i="2"/>
  <c r="T507" i="2"/>
  <c r="R507" i="2"/>
  <c r="P507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R498" i="2"/>
  <c r="P498" i="2"/>
  <c r="BI491" i="2"/>
  <c r="BH491" i="2"/>
  <c r="BG491" i="2"/>
  <c r="BF491" i="2"/>
  <c r="T491" i="2"/>
  <c r="R491" i="2"/>
  <c r="P491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3" i="2"/>
  <c r="BH483" i="2"/>
  <c r="BG483" i="2"/>
  <c r="BF483" i="2"/>
  <c r="T483" i="2"/>
  <c r="R483" i="2"/>
  <c r="P483" i="2"/>
  <c r="BI481" i="2"/>
  <c r="BH481" i="2"/>
  <c r="BG481" i="2"/>
  <c r="BF481" i="2"/>
  <c r="T481" i="2"/>
  <c r="R481" i="2"/>
  <c r="P481" i="2"/>
  <c r="BI479" i="2"/>
  <c r="BH479" i="2"/>
  <c r="BG479" i="2"/>
  <c r="BF479" i="2"/>
  <c r="T479" i="2"/>
  <c r="R479" i="2"/>
  <c r="P479" i="2"/>
  <c r="BI477" i="2"/>
  <c r="BH477" i="2"/>
  <c r="BG477" i="2"/>
  <c r="BF477" i="2"/>
  <c r="T477" i="2"/>
  <c r="R477" i="2"/>
  <c r="P477" i="2"/>
  <c r="BI474" i="2"/>
  <c r="BH474" i="2"/>
  <c r="BG474" i="2"/>
  <c r="BF474" i="2"/>
  <c r="T474" i="2"/>
  <c r="R474" i="2"/>
  <c r="P474" i="2"/>
  <c r="BI471" i="2"/>
  <c r="BH471" i="2"/>
  <c r="BG471" i="2"/>
  <c r="BF471" i="2"/>
  <c r="T471" i="2"/>
  <c r="R471" i="2"/>
  <c r="P471" i="2"/>
  <c r="BI468" i="2"/>
  <c r="BH468" i="2"/>
  <c r="BG468" i="2"/>
  <c r="BF468" i="2"/>
  <c r="T468" i="2"/>
  <c r="R468" i="2"/>
  <c r="P468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5" i="2"/>
  <c r="BH445" i="2"/>
  <c r="BG445" i="2"/>
  <c r="BF445" i="2"/>
  <c r="T445" i="2"/>
  <c r="R445" i="2"/>
  <c r="P445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9" i="2"/>
  <c r="BH429" i="2"/>
  <c r="BG429" i="2"/>
  <c r="BF429" i="2"/>
  <c r="T429" i="2"/>
  <c r="R429" i="2"/>
  <c r="P429" i="2"/>
  <c r="BI426" i="2"/>
  <c r="BH426" i="2"/>
  <c r="BG426" i="2"/>
  <c r="BF426" i="2"/>
  <c r="T426" i="2"/>
  <c r="R426" i="2"/>
  <c r="P426" i="2"/>
  <c r="BI425" i="2"/>
  <c r="BH425" i="2"/>
  <c r="BG425" i="2"/>
  <c r="BF425" i="2"/>
  <c r="T425" i="2"/>
  <c r="R425" i="2"/>
  <c r="P425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68" i="2"/>
  <c r="BH368" i="2"/>
  <c r="BG368" i="2"/>
  <c r="BF368" i="2"/>
  <c r="T368" i="2"/>
  <c r="R368" i="2"/>
  <c r="P368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T358" i="2"/>
  <c r="R359" i="2"/>
  <c r="R358" i="2"/>
  <c r="P359" i="2"/>
  <c r="P358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1" i="2"/>
  <c r="BH331" i="2"/>
  <c r="BG331" i="2"/>
  <c r="BF331" i="2"/>
  <c r="T331" i="2"/>
  <c r="R331" i="2"/>
  <c r="P331" i="2"/>
  <c r="BI324" i="2"/>
  <c r="BH324" i="2"/>
  <c r="BG324" i="2"/>
  <c r="BF324" i="2"/>
  <c r="T324" i="2"/>
  <c r="R324" i="2"/>
  <c r="P324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4" i="2"/>
  <c r="BH214" i="2"/>
  <c r="BG214" i="2"/>
  <c r="BF214" i="2"/>
  <c r="T214" i="2"/>
  <c r="R214" i="2"/>
  <c r="P214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87" i="2"/>
  <c r="BH187" i="2"/>
  <c r="BG187" i="2"/>
  <c r="BF187" i="2"/>
  <c r="T187" i="2"/>
  <c r="R187" i="2"/>
  <c r="P187" i="2"/>
  <c r="P180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T180" i="2" s="1"/>
  <c r="R181" i="2"/>
  <c r="R180" i="2" s="1"/>
  <c r="P181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3" i="2"/>
  <c r="BH133" i="2"/>
  <c r="BG133" i="2"/>
  <c r="BF133" i="2"/>
  <c r="T133" i="2"/>
  <c r="R133" i="2"/>
  <c r="P133" i="2"/>
  <c r="BI126" i="2"/>
  <c r="BH126" i="2"/>
  <c r="BG126" i="2"/>
  <c r="BF126" i="2"/>
  <c r="T126" i="2"/>
  <c r="R126" i="2"/>
  <c r="P126" i="2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3" i="2"/>
  <c r="BH103" i="2"/>
  <c r="BG103" i="2"/>
  <c r="BF103" i="2"/>
  <c r="T103" i="2"/>
  <c r="R103" i="2"/>
  <c r="P103" i="2"/>
  <c r="J96" i="2"/>
  <c r="F96" i="2"/>
  <c r="F94" i="2"/>
  <c r="E92" i="2"/>
  <c r="J54" i="2"/>
  <c r="F54" i="2"/>
  <c r="F52" i="2"/>
  <c r="E50" i="2"/>
  <c r="J24" i="2"/>
  <c r="E24" i="2"/>
  <c r="J55" i="2"/>
  <c r="J23" i="2"/>
  <c r="J18" i="2"/>
  <c r="E18" i="2"/>
  <c r="F97" i="2"/>
  <c r="J17" i="2"/>
  <c r="J12" i="2"/>
  <c r="J52" i="2" s="1"/>
  <c r="E7" i="2"/>
  <c r="E90" i="2" s="1"/>
  <c r="L50" i="1"/>
  <c r="AM50" i="1"/>
  <c r="AM49" i="1"/>
  <c r="L49" i="1"/>
  <c r="AM47" i="1"/>
  <c r="L47" i="1"/>
  <c r="L45" i="1"/>
  <c r="L44" i="1"/>
  <c r="BK113" i="2"/>
  <c r="BK170" i="2"/>
  <c r="BK421" i="2"/>
  <c r="J517" i="2"/>
  <c r="BK268" i="2"/>
  <c r="J318" i="2"/>
  <c r="BK342" i="2"/>
  <c r="BK152" i="2"/>
  <c r="J206" i="2"/>
  <c r="J170" i="2"/>
  <c r="BK307" i="2"/>
  <c r="BK279" i="2"/>
  <c r="BK426" i="2"/>
  <c r="J416" i="2"/>
  <c r="J471" i="2"/>
  <c r="BK217" i="2"/>
  <c r="BK346" i="2"/>
  <c r="J344" i="2"/>
  <c r="J209" i="2"/>
  <c r="J116" i="2"/>
  <c r="J295" i="2"/>
  <c r="J437" i="2"/>
  <c r="J156" i="2"/>
  <c r="BK352" i="2"/>
  <c r="J95" i="3"/>
  <c r="BK259" i="2"/>
  <c r="BK178" i="2"/>
  <c r="BK239" i="2"/>
  <c r="J93" i="3"/>
  <c r="J187" i="2"/>
  <c r="J405" i="2"/>
  <c r="J396" i="2"/>
  <c r="BK181" i="2"/>
  <c r="BK461" i="2"/>
  <c r="BK477" i="2"/>
  <c r="BK481" i="2"/>
  <c r="J440" i="2"/>
  <c r="J381" i="2"/>
  <c r="J507" i="2"/>
  <c r="J393" i="2"/>
  <c r="J229" i="2"/>
  <c r="J110" i="2"/>
  <c r="BK423" i="2"/>
  <c r="BK244" i="2"/>
  <c r="BK344" i="2"/>
  <c r="BK409" i="2"/>
  <c r="J486" i="2"/>
  <c r="J242" i="2"/>
  <c r="J399" i="2"/>
  <c r="BK501" i="2"/>
  <c r="BK198" i="2"/>
  <c r="J335" i="2"/>
  <c r="J89" i="3"/>
  <c r="BK110" i="2"/>
  <c r="J99" i="3"/>
  <c r="J143" i="2"/>
  <c r="BK285" i="2"/>
  <c r="BK355" i="2"/>
  <c r="BK236" i="2"/>
  <c r="BK515" i="2"/>
  <c r="BK93" i="3"/>
  <c r="BK194" i="2"/>
  <c r="BK388" i="2"/>
  <c r="AS54" i="1"/>
  <c r="J233" i="2"/>
  <c r="BK116" i="2"/>
  <c r="J307" i="2"/>
  <c r="J247" i="2"/>
  <c r="BK206" i="2"/>
  <c r="J173" i="2"/>
  <c r="BK295" i="2"/>
  <c r="BK381" i="2"/>
  <c r="J434" i="2"/>
  <c r="J422" i="2"/>
  <c r="J520" i="2"/>
  <c r="BK229" i="2"/>
  <c r="BK203" i="2"/>
  <c r="J282" i="2"/>
  <c r="BK415" i="2"/>
  <c r="BK378" i="2"/>
  <c r="BK416" i="2"/>
  <c r="J464" i="2"/>
  <c r="J126" i="2"/>
  <c r="BK143" i="2"/>
  <c r="J458" i="2"/>
  <c r="J359" i="2"/>
  <c r="J512" i="2"/>
  <c r="J451" i="2"/>
  <c r="J479" i="2"/>
  <c r="J331" i="2"/>
  <c r="BK393" i="2"/>
  <c r="J425" i="2"/>
  <c r="J221" i="2"/>
  <c r="J91" i="3"/>
  <c r="BK225" i="2"/>
  <c r="BK318" i="2"/>
  <c r="BK276" i="2"/>
  <c r="BK254" i="2"/>
  <c r="BK214" i="2"/>
  <c r="J407" i="2"/>
  <c r="BK282" i="2"/>
  <c r="BK247" i="2"/>
  <c r="J349" i="2"/>
  <c r="BK429" i="2"/>
  <c r="BK396" i="2"/>
  <c r="BK126" i="2"/>
  <c r="BK384" i="2"/>
  <c r="BK522" i="2"/>
  <c r="J456" i="2"/>
  <c r="J409" i="2"/>
  <c r="J291" i="2"/>
  <c r="J268" i="2"/>
  <c r="J515" i="2"/>
  <c r="J431" i="2"/>
  <c r="J254" i="2"/>
  <c r="BK479" i="2"/>
  <c r="BK419" i="2"/>
  <c r="BK315" i="2"/>
  <c r="BK95" i="3"/>
  <c r="BK359" i="2"/>
  <c r="J429" i="2"/>
  <c r="BK456" i="2"/>
  <c r="J176" i="2"/>
  <c r="J481" i="2"/>
  <c r="J288" i="2"/>
  <c r="J426" i="2"/>
  <c r="J214" i="2"/>
  <c r="J184" i="2"/>
  <c r="BK414" i="2"/>
  <c r="J333" i="2"/>
  <c r="J522" i="2"/>
  <c r="BK488" i="2"/>
  <c r="BK340" i="2"/>
  <c r="BK451" i="2"/>
  <c r="BK89" i="3"/>
  <c r="J372" i="2"/>
  <c r="J483" i="2"/>
  <c r="J363" i="2"/>
  <c r="J285" i="2"/>
  <c r="J411" i="2"/>
  <c r="BK386" i="2"/>
  <c r="BK437" i="2"/>
  <c r="J509" i="2"/>
  <c r="J103" i="2"/>
  <c r="J421" i="2"/>
  <c r="BK264" i="2"/>
  <c r="BK349" i="2"/>
  <c r="BK458" i="2"/>
  <c r="BK375" i="2"/>
  <c r="BK445" i="2"/>
  <c r="BK464" i="2"/>
  <c r="BK156" i="2"/>
  <c r="BK474" i="2"/>
  <c r="BK291" i="2"/>
  <c r="J414" i="2"/>
  <c r="J251" i="2"/>
  <c r="BK442" i="2"/>
  <c r="BK425" i="2"/>
  <c r="BK454" i="2"/>
  <c r="BK242" i="2"/>
  <c r="J244" i="2"/>
  <c r="J477" i="2"/>
  <c r="J140" i="2"/>
  <c r="BK405" i="2"/>
  <c r="J461" i="2"/>
  <c r="J340" i="2"/>
  <c r="BK288" i="2"/>
  <c r="J375" i="2"/>
  <c r="BK402" i="2"/>
  <c r="J390" i="2"/>
  <c r="J468" i="2"/>
  <c r="BK486" i="2"/>
  <c r="BK372" i="2"/>
  <c r="J178" i="2"/>
  <c r="BK166" i="2"/>
  <c r="J386" i="2"/>
  <c r="BK520" i="2"/>
  <c r="J491" i="2"/>
  <c r="J368" i="2"/>
  <c r="J181" i="2"/>
  <c r="BK333" i="2"/>
  <c r="J113" i="2"/>
  <c r="J97" i="3"/>
  <c r="J217" i="2"/>
  <c r="BK434" i="2"/>
  <c r="J488" i="2"/>
  <c r="BK173" i="2"/>
  <c r="BK407" i="2"/>
  <c r="J236" i="2"/>
  <c r="J419" i="2"/>
  <c r="J402" i="2"/>
  <c r="J454" i="2"/>
  <c r="BK140" i="2"/>
  <c r="BK221" i="2"/>
  <c r="BK187" i="2"/>
  <c r="J119" i="2"/>
  <c r="BK509" i="2"/>
  <c r="J378" i="2"/>
  <c r="J442" i="2"/>
  <c r="J239" i="2"/>
  <c r="BK399" i="2"/>
  <c r="BK91" i="3"/>
  <c r="BK209" i="2"/>
  <c r="BK331" i="2"/>
  <c r="J445" i="2"/>
  <c r="BK431" i="2"/>
  <c r="BK498" i="2"/>
  <c r="J315" i="2"/>
  <c r="BK97" i="3"/>
  <c r="J225" i="2"/>
  <c r="BK390" i="2"/>
  <c r="J198" i="2"/>
  <c r="J166" i="2"/>
  <c r="BK517" i="2"/>
  <c r="BK324" i="2"/>
  <c r="J415" i="2"/>
  <c r="J474" i="2"/>
  <c r="J203" i="2"/>
  <c r="BK233" i="2"/>
  <c r="J501" i="2"/>
  <c r="BK312" i="2"/>
  <c r="J352" i="2"/>
  <c r="J259" i="2"/>
  <c r="J279" i="2"/>
  <c r="BK491" i="2"/>
  <c r="J342" i="2"/>
  <c r="BK483" i="2"/>
  <c r="BK368" i="2"/>
  <c r="BK251" i="2"/>
  <c r="J273" i="2"/>
  <c r="J337" i="2"/>
  <c r="J194" i="2"/>
  <c r="J264" i="2"/>
  <c r="J423" i="2"/>
  <c r="BK422" i="2"/>
  <c r="BK176" i="2"/>
  <c r="J498" i="2"/>
  <c r="J384" i="2"/>
  <c r="BK149" i="2"/>
  <c r="BK119" i="2"/>
  <c r="BK103" i="2"/>
  <c r="J312" i="2"/>
  <c r="J276" i="2"/>
  <c r="BK440" i="2"/>
  <c r="BK471" i="2"/>
  <c r="BK337" i="2"/>
  <c r="BK512" i="2"/>
  <c r="BK133" i="2"/>
  <c r="BK468" i="2"/>
  <c r="J346" i="2"/>
  <c r="BK273" i="2"/>
  <c r="BK335" i="2"/>
  <c r="BK184" i="2"/>
  <c r="J133" i="2"/>
  <c r="BK411" i="2"/>
  <c r="J355" i="2"/>
  <c r="J324" i="2"/>
  <c r="J149" i="2"/>
  <c r="J388" i="2"/>
  <c r="BK507" i="2"/>
  <c r="BK99" i="3"/>
  <c r="J152" i="2"/>
  <c r="BK363" i="2"/>
  <c r="P87" i="3" l="1"/>
  <c r="P86" i="3" s="1"/>
  <c r="AU56" i="1" s="1"/>
  <c r="P202" i="2"/>
  <c r="T330" i="2"/>
  <c r="R444" i="2"/>
  <c r="BK172" i="2"/>
  <c r="J172" i="2" s="1"/>
  <c r="J62" i="2" s="1"/>
  <c r="BK202" i="2"/>
  <c r="J202" i="2"/>
  <c r="J65" i="2" s="1"/>
  <c r="BK330" i="2"/>
  <c r="J330" i="2" s="1"/>
  <c r="J69" i="2" s="1"/>
  <c r="R413" i="2"/>
  <c r="T460" i="2"/>
  <c r="BK102" i="2"/>
  <c r="J102" i="2"/>
  <c r="J61" i="2" s="1"/>
  <c r="R213" i="2"/>
  <c r="P362" i="2"/>
  <c r="P444" i="2"/>
  <c r="R519" i="2"/>
  <c r="P172" i="2"/>
  <c r="R193" i="2"/>
  <c r="BK253" i="2"/>
  <c r="J253" i="2" s="1"/>
  <c r="J67" i="2" s="1"/>
  <c r="T413" i="2"/>
  <c r="T490" i="2"/>
  <c r="BK193" i="2"/>
  <c r="J193" i="2"/>
  <c r="J64" i="2" s="1"/>
  <c r="R202" i="2"/>
  <c r="P330" i="2"/>
  <c r="P413" i="2"/>
  <c r="R467" i="2"/>
  <c r="P102" i="2"/>
  <c r="P193" i="2"/>
  <c r="T202" i="2"/>
  <c r="T253" i="2"/>
  <c r="BK444" i="2"/>
  <c r="J444" i="2" s="1"/>
  <c r="J76" i="2" s="1"/>
  <c r="P460" i="2"/>
  <c r="BK519" i="2"/>
  <c r="J519" i="2" s="1"/>
  <c r="J80" i="2" s="1"/>
  <c r="T213" i="2"/>
  <c r="R362" i="2"/>
  <c r="T433" i="2"/>
  <c r="R460" i="2"/>
  <c r="T102" i="2"/>
  <c r="T193" i="2"/>
  <c r="P253" i="2"/>
  <c r="BK392" i="2"/>
  <c r="J392" i="2" s="1"/>
  <c r="J73" i="2" s="1"/>
  <c r="BK490" i="2"/>
  <c r="J490" i="2"/>
  <c r="J79" i="2" s="1"/>
  <c r="T172" i="2"/>
  <c r="R267" i="2"/>
  <c r="T392" i="2"/>
  <c r="P467" i="2"/>
  <c r="BK213" i="2"/>
  <c r="J213" i="2" s="1"/>
  <c r="J66" i="2" s="1"/>
  <c r="BK362" i="2"/>
  <c r="BK433" i="2"/>
  <c r="J433" i="2" s="1"/>
  <c r="J75" i="2" s="1"/>
  <c r="BK460" i="2"/>
  <c r="J460" i="2"/>
  <c r="J77" i="2" s="1"/>
  <c r="T519" i="2"/>
  <c r="R172" i="2"/>
  <c r="T267" i="2"/>
  <c r="P392" i="2"/>
  <c r="R490" i="2"/>
  <c r="R102" i="2"/>
  <c r="P213" i="2"/>
  <c r="R253" i="2"/>
  <c r="R330" i="2"/>
  <c r="BK413" i="2"/>
  <c r="J413" i="2"/>
  <c r="J74" i="2" s="1"/>
  <c r="R433" i="2"/>
  <c r="T444" i="2"/>
  <c r="BK467" i="2"/>
  <c r="J467" i="2" s="1"/>
  <c r="J78" i="2" s="1"/>
  <c r="P519" i="2"/>
  <c r="P267" i="2"/>
  <c r="T362" i="2"/>
  <c r="P433" i="2"/>
  <c r="P490" i="2"/>
  <c r="BK267" i="2"/>
  <c r="J267" i="2" s="1"/>
  <c r="J68" i="2" s="1"/>
  <c r="R392" i="2"/>
  <c r="T467" i="2"/>
  <c r="BK358" i="2"/>
  <c r="J358" i="2"/>
  <c r="J70" i="2"/>
  <c r="BK90" i="3"/>
  <c r="J90" i="3" s="1"/>
  <c r="J62" i="3" s="1"/>
  <c r="BK88" i="3"/>
  <c r="BK92" i="3"/>
  <c r="J92" i="3" s="1"/>
  <c r="J63" i="3" s="1"/>
  <c r="BK94" i="3"/>
  <c r="J94" i="3"/>
  <c r="J64" i="3" s="1"/>
  <c r="BK98" i="3"/>
  <c r="J98" i="3" s="1"/>
  <c r="J66" i="3" s="1"/>
  <c r="BK180" i="2"/>
  <c r="J180" i="2"/>
  <c r="J63" i="2" s="1"/>
  <c r="BK96" i="3"/>
  <c r="J96" i="3" s="1"/>
  <c r="J65" i="3" s="1"/>
  <c r="E48" i="3"/>
  <c r="F83" i="3"/>
  <c r="BE95" i="3"/>
  <c r="J362" i="2"/>
  <c r="J72" i="2"/>
  <c r="BE99" i="3"/>
  <c r="J55" i="3"/>
  <c r="BE93" i="3"/>
  <c r="BE97" i="3"/>
  <c r="J52" i="3"/>
  <c r="BE89" i="3"/>
  <c r="BE91" i="3"/>
  <c r="BE126" i="2"/>
  <c r="BE229" i="2"/>
  <c r="BE233" i="2"/>
  <c r="BE251" i="2"/>
  <c r="BE324" i="2"/>
  <c r="BE388" i="2"/>
  <c r="BE405" i="2"/>
  <c r="BE421" i="2"/>
  <c r="BE445" i="2"/>
  <c r="J94" i="2"/>
  <c r="J97" i="2"/>
  <c r="BE198" i="2"/>
  <c r="BE242" i="2"/>
  <c r="BE247" i="2"/>
  <c r="BE285" i="2"/>
  <c r="BE318" i="2"/>
  <c r="BE415" i="2"/>
  <c r="BE431" i="2"/>
  <c r="BE442" i="2"/>
  <c r="BE468" i="2"/>
  <c r="BE483" i="2"/>
  <c r="BE498" i="2"/>
  <c r="BE110" i="2"/>
  <c r="BE407" i="2"/>
  <c r="BE409" i="2"/>
  <c r="BE416" i="2"/>
  <c r="BE419" i="2"/>
  <c r="BE429" i="2"/>
  <c r="BE440" i="2"/>
  <c r="BE451" i="2"/>
  <c r="BE458" i="2"/>
  <c r="BE481" i="2"/>
  <c r="BE491" i="2"/>
  <c r="BE507" i="2"/>
  <c r="BE509" i="2"/>
  <c r="BE512" i="2"/>
  <c r="BE515" i="2"/>
  <c r="BE517" i="2"/>
  <c r="BE520" i="2"/>
  <c r="BE522" i="2"/>
  <c r="E48" i="2"/>
  <c r="BE149" i="2"/>
  <c r="BE152" i="2"/>
  <c r="BE170" i="2"/>
  <c r="BE206" i="2"/>
  <c r="BE259" i="2"/>
  <c r="BE156" i="2"/>
  <c r="BE178" i="2"/>
  <c r="BE225" i="2"/>
  <c r="BE282" i="2"/>
  <c r="BE344" i="2"/>
  <c r="BE363" i="2"/>
  <c r="BE381" i="2"/>
  <c r="BE437" i="2"/>
  <c r="BE181" i="2"/>
  <c r="BE273" i="2"/>
  <c r="F55" i="2"/>
  <c r="BE116" i="2"/>
  <c r="BE244" i="2"/>
  <c r="BE315" i="2"/>
  <c r="BE352" i="2"/>
  <c r="BE359" i="2"/>
  <c r="BE454" i="2"/>
  <c r="BE456" i="2"/>
  <c r="BE464" i="2"/>
  <c r="BE474" i="2"/>
  <c r="BE477" i="2"/>
  <c r="BE479" i="2"/>
  <c r="BE486" i="2"/>
  <c r="BE488" i="2"/>
  <c r="BE501" i="2"/>
  <c r="BE103" i="2"/>
  <c r="BE113" i="2"/>
  <c r="BE119" i="2"/>
  <c r="BE140" i="2"/>
  <c r="BE166" i="2"/>
  <c r="BE173" i="2"/>
  <c r="BE184" i="2"/>
  <c r="BE254" i="2"/>
  <c r="BE295" i="2"/>
  <c r="BE342" i="2"/>
  <c r="BE349" i="2"/>
  <c r="BE368" i="2"/>
  <c r="BE335" i="2"/>
  <c r="BE279" i="2"/>
  <c r="BE390" i="2"/>
  <c r="BE133" i="2"/>
  <c r="BE209" i="2"/>
  <c r="BE236" i="2"/>
  <c r="BE264" i="2"/>
  <c r="BE268" i="2"/>
  <c r="BE331" i="2"/>
  <c r="BE333" i="2"/>
  <c r="BE396" i="2"/>
  <c r="BE414" i="2"/>
  <c r="BE422" i="2"/>
  <c r="BE426" i="2"/>
  <c r="BE143" i="2"/>
  <c r="BE221" i="2"/>
  <c r="BE276" i="2"/>
  <c r="BE291" i="2"/>
  <c r="BE337" i="2"/>
  <c r="BE340" i="2"/>
  <c r="BE346" i="2"/>
  <c r="BE355" i="2"/>
  <c r="BE372" i="2"/>
  <c r="BE378" i="2"/>
  <c r="BE423" i="2"/>
  <c r="BE194" i="2"/>
  <c r="BE214" i="2"/>
  <c r="BE217" i="2"/>
  <c r="BE239" i="2"/>
  <c r="BE288" i="2"/>
  <c r="BE307" i="2"/>
  <c r="BE312" i="2"/>
  <c r="BE375" i="2"/>
  <c r="BE393" i="2"/>
  <c r="BE402" i="2"/>
  <c r="BE411" i="2"/>
  <c r="BE425" i="2"/>
  <c r="BE176" i="2"/>
  <c r="BE187" i="2"/>
  <c r="BE203" i="2"/>
  <c r="BE384" i="2"/>
  <c r="BE386" i="2"/>
  <c r="BE399" i="2"/>
  <c r="BE434" i="2"/>
  <c r="BE461" i="2"/>
  <c r="BE471" i="2"/>
  <c r="F35" i="3"/>
  <c r="BB56" i="1" s="1"/>
  <c r="F37" i="2"/>
  <c r="BD55" i="1" s="1"/>
  <c r="F34" i="2"/>
  <c r="BA55" i="1" s="1"/>
  <c r="J34" i="3"/>
  <c r="AW56" i="1" s="1"/>
  <c r="F36" i="2"/>
  <c r="BC55" i="1" s="1"/>
  <c r="J34" i="2"/>
  <c r="AW55" i="1" s="1"/>
  <c r="F34" i="3"/>
  <c r="BA56" i="1" s="1"/>
  <c r="F35" i="2"/>
  <c r="BB55" i="1" s="1"/>
  <c r="F36" i="3"/>
  <c r="BC56" i="1" s="1"/>
  <c r="F37" i="3"/>
  <c r="BD56" i="1" s="1"/>
  <c r="BK361" i="2" l="1"/>
  <c r="J361" i="2"/>
  <c r="J71" i="2"/>
  <c r="BK87" i="3"/>
  <c r="J87" i="3" s="1"/>
  <c r="J60" i="3" s="1"/>
  <c r="R101" i="2"/>
  <c r="T101" i="2"/>
  <c r="P101" i="2"/>
  <c r="P361" i="2"/>
  <c r="T361" i="2"/>
  <c r="R361" i="2"/>
  <c r="BK101" i="2"/>
  <c r="BK100" i="2"/>
  <c r="J100" i="2"/>
  <c r="J59" i="2"/>
  <c r="J88" i="3"/>
  <c r="J61" i="3"/>
  <c r="J101" i="2"/>
  <c r="J60" i="2"/>
  <c r="F33" i="2"/>
  <c r="AZ55" i="1" s="1"/>
  <c r="BB54" i="1"/>
  <c r="AX54" i="1"/>
  <c r="BD54" i="1"/>
  <c r="W33" i="1" s="1"/>
  <c r="F33" i="3"/>
  <c r="AZ56" i="1"/>
  <c r="BC54" i="1"/>
  <c r="AY54" i="1" s="1"/>
  <c r="J33" i="2"/>
  <c r="AV55" i="1" s="1"/>
  <c r="AT55" i="1" s="1"/>
  <c r="J30" i="2"/>
  <c r="AG55" i="1"/>
  <c r="J33" i="3"/>
  <c r="AV56" i="1"/>
  <c r="AT56" i="1"/>
  <c r="BA54" i="1"/>
  <c r="W30" i="1" s="1"/>
  <c r="P100" i="2" l="1"/>
  <c r="AU55" i="1"/>
  <c r="R100" i="2"/>
  <c r="T100" i="2"/>
  <c r="BK86" i="3"/>
  <c r="J86" i="3"/>
  <c r="J59" i="3"/>
  <c r="AN55" i="1"/>
  <c r="J39" i="2"/>
  <c r="AU54" i="1"/>
  <c r="W31" i="1"/>
  <c r="W32" i="1"/>
  <c r="AZ54" i="1"/>
  <c r="W29" i="1"/>
  <c r="AW54" i="1"/>
  <c r="AK30" i="1" s="1"/>
  <c r="J30" i="3" l="1"/>
  <c r="AG56" i="1"/>
  <c r="AV54" i="1"/>
  <c r="AK29" i="1" s="1"/>
  <c r="J39" i="3" l="1"/>
  <c r="AN56" i="1"/>
  <c r="AG54" i="1"/>
  <c r="AK26" i="1" s="1"/>
  <c r="AK35" i="1" s="1"/>
  <c r="AT54" i="1"/>
  <c r="AN54" i="1"/>
</calcChain>
</file>

<file path=xl/sharedStrings.xml><?xml version="1.0" encoding="utf-8"?>
<sst xmlns="http://schemas.openxmlformats.org/spreadsheetml/2006/main" count="5360" uniqueCount="1178">
  <si>
    <t>Export Komplet</t>
  </si>
  <si>
    <t>VZ</t>
  </si>
  <si>
    <t>2.0</t>
  </si>
  <si>
    <t>ZAMOK</t>
  </si>
  <si>
    <t>False</t>
  </si>
  <si>
    <t>{b3c04735-7f81-4195-84c2-b6efb8c83010}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</si>
  <si>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</si>
  <si>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</si>
  <si>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</si>
  <si>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</si>
  <si>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</si>
  <si>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</si>
  <si>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</si>
  <si>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</si>
  <si>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25/05-001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</si>
  <si>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</si>
  <si>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</si>
  <si>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II.etapa - sanace vlhkosti části suterénu</t>
  </si>
  <si>
    <t>KSO:</t>
  </si>
  <si>
    <t/>
  </si>
  <si>
    <t>CC-CZ:</t>
  </si>
  <si>
    <t>Místo:</t>
  </si>
  <si>
    <t>Turnov</t>
  </si>
  <si>
    <t>Datum:</t>
  </si>
  <si>
    <t>11. 7. 2025</t>
  </si>
  <si>
    <t>Zadavatel:</t>
  </si>
  <si>
    <t>IČ:</t>
  </si>
  <si>
    <t>00276227</t>
  </si>
  <si>
    <t>Město Turnov</t>
  </si>
  <si>
    <t>DIČ:</t>
  </si>
  <si>
    <t>Účastník:</t>
  </si>
  <si>
    <t>Vyplň údaj</t>
  </si>
  <si>
    <t>Projektant:</t>
  </si>
  <si>
    <t>27538320</t>
  </si>
  <si>
    <t>ACTIV Projekce,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</si>
  <si>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</si>
  <si>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</si>
  <si>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</si>
  <si>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</si>
  <si>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</si>
  <si>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</si>
  <si>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</si>
  <si>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</si>
  <si>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</si>
  <si>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</si>
  <si>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</si>
  <si>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</si>
  <si>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</si>
  <si>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</si>
  <si>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</si>
  <si>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</si>
  <si>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</si>
  <si>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</si>
  <si>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</si>
  <si>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</si>
  <si>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</si>
  <si>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</si>
  <si>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</si>
  <si>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</si>
  <si>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</si>
  <si>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</si>
  <si>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</si>
  <si>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</si>
  <si>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</si>
  <si>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</si>
  <si>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</si>
  <si>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</si>
  <si>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</si>
  <si>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</si>
  <si>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</si>
  <si>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</si>
  <si>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</si>
  <si>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</si>
  <si>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</si>
  <si>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</si>
  <si>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</si>
  <si>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</si>
  <si>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</si>
  <si>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</si>
  <si>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ASŘ</t>
  </si>
  <si>
    <t>Stavební úpravy ZŠ 28.října čp.18 - sanace vlhkosti části suterénu</t>
  </si>
  <si>
    <t>STA</t>
  </si>
  <si>
    <t>1</t>
  </si>
  <si>
    <t>{85509889-aefa-4523-a7e3-7139454c4a19}</t>
  </si>
  <si>
    <t>2</t>
  </si>
  <si>
    <t>VRN</t>
  </si>
  <si>
    <t>Vedlejší a ostatní rozpočtové náklady</t>
  </si>
  <si>
    <t>{d78e08be-7a8d-4c31-8dde-6703ce714e9d}</t>
  </si>
  <si>
    <t>ploch_zamk_dl</t>
  </si>
  <si>
    <t>Plocha zámkové dlažby</t>
  </si>
  <si>
    <t>m2</t>
  </si>
  <si>
    <t>72,576</t>
  </si>
  <si>
    <t>profil_vykopu</t>
  </si>
  <si>
    <t>Profil výkopu</t>
  </si>
  <si>
    <t>1,5</t>
  </si>
  <si>
    <t>KRYCÍ LIST SOUPISU PRACÍ</t>
  </si>
  <si>
    <t>delka_vykopu</t>
  </si>
  <si>
    <t>Délka výkopu podél obvodové stěny</t>
  </si>
  <si>
    <t>m</t>
  </si>
  <si>
    <t>34,43</t>
  </si>
  <si>
    <t>odkop</t>
  </si>
  <si>
    <t>Odkop zeminy</t>
  </si>
  <si>
    <t>m3</t>
  </si>
  <si>
    <t>51,645</t>
  </si>
  <si>
    <t>zasyp</t>
  </si>
  <si>
    <t>Zpětný zásyp</t>
  </si>
  <si>
    <t>33,052</t>
  </si>
  <si>
    <t>prebytek</t>
  </si>
  <si>
    <t>Přebytek zeminy</t>
  </si>
  <si>
    <t>18,593</t>
  </si>
  <si>
    <t>Objekt:</t>
  </si>
  <si>
    <t>vnejsi_ploch_omitek</t>
  </si>
  <si>
    <t>Vnější rubová stěna výšky 2,05m</t>
  </si>
  <si>
    <t>48,954</t>
  </si>
  <si>
    <t>ASŘ - Stavební úpravy ZŠ 28.října čp.18 - sanace vlhkosti části suterénu</t>
  </si>
  <si>
    <t>vnitr_ploch_omitek</t>
  </si>
  <si>
    <t>Vnitřní plochy sanačních omítek (výšky 2,7m)</t>
  </si>
  <si>
    <t>82,174</t>
  </si>
  <si>
    <t>keram_obklad</t>
  </si>
  <si>
    <t>Keramický obklad</t>
  </si>
  <si>
    <t>3,119</t>
  </si>
  <si>
    <t>keram_sokl</t>
  </si>
  <si>
    <t>Keramický sokl lepený</t>
  </si>
  <si>
    <t>39,15</t>
  </si>
  <si>
    <t>ploch_PVC</t>
  </si>
  <si>
    <t xml:space="preserve">Plocha podlahy sportovního PVC </t>
  </si>
  <si>
    <t>96,15</t>
  </si>
  <si>
    <t>obvod_PVC</t>
  </si>
  <si>
    <t>Obvod podlahy sportovního PVC</t>
  </si>
  <si>
    <t>60,8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</si>
  <si>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</si>
  <si>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</si>
  <si>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</si>
  <si>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</si>
  <si>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</si>
  <si>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</si>
  <si>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</si>
  <si>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</si>
  <si>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</si>
  <si>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</si>
  <si>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</si>
  <si>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</si>
  <si>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</si>
  <si>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</si>
  <si>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</si>
  <si>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</si>
  <si>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</si>
  <si>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</si>
  <si>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751 - Vzduchotechnika</t>
  </si>
  <si>
    <t xml:space="preserve">    762 - Konstrukce tesařské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</si>
  <si>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</si>
  <si>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</si>
  <si>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</si>
  <si>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</si>
  <si>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</si>
  <si>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</si>
  <si>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</si>
  <si>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</si>
  <si>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</si>
  <si>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</si>
  <si>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</si>
  <si>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</si>
  <si>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</si>
  <si>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</si>
  <si>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</si>
  <si>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</si>
  <si>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</si>
  <si>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</si>
  <si>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</si>
  <si>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</si>
  <si>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</si>
  <si>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</si>
  <si>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</si>
  <si>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</si>
  <si>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ze zámkové dlažby</t>
  </si>
  <si>
    <t>4</t>
  </si>
  <si>
    <t>2126976419</t>
  </si>
  <si>
    <t>Online PSC</t>
  </si>
  <si>
    <t>https://podminky.urs.cz/item/CS_URS_2025_01/113106023</t>
  </si>
  <si>
    <t>VV</t>
  </si>
  <si>
    <t>"zámková dlažba 100% plochy" délka * šířka</t>
  </si>
  <si>
    <t>(28,19+1,0)*3,0</t>
  </si>
  <si>
    <t xml:space="preserve">"odečet ang. dvorek"-8,02*1,58 </t>
  </si>
  <si>
    <t>"výtahová šachta" -1,8*1,29</t>
  </si>
  <si>
    <t>Mezisoučet</t>
  </si>
  <si>
    <t>3</t>
  </si>
  <si>
    <t>113107121</t>
  </si>
  <si>
    <t>Odstranění podkladů nebo krytů ručně s přemístěním hmot na skládku na vzdálenost do 3 m nebo s naložením na dopravní prostředek z kameniva hrubého drceného, o tl. vrstvy do 100 mm</t>
  </si>
  <si>
    <t>1126462486</t>
  </si>
  <si>
    <t>https://podminky.urs.cz/item/CS_URS_2025_01/113107121</t>
  </si>
  <si>
    <t>113107122</t>
  </si>
  <si>
    <t>Odstranění podkladů nebo krytů ručně s přemístěním hmot na skládku na vzdálenost do 3 m nebo s naložením na dopravní prostředek z kameniva hrubého drceného, o tl. vrstvy přes 100 do 200 mm</t>
  </si>
  <si>
    <t>-985477611</t>
  </si>
  <si>
    <t>https://podminky.urs.cz/item/CS_URS_2025_01/113107122</t>
  </si>
  <si>
    <t>113107132</t>
  </si>
  <si>
    <t>Odstranění podkladů nebo krytů ručně s přemístěním hmot na skládku na vzdálenost do 3 m nebo s naložením na dopravní prostředek z betonu prostého, o tl. vrstvy přes 150 do 300 mm</t>
  </si>
  <si>
    <t>-441173309</t>
  </si>
  <si>
    <t>https://podminky.urs.cz/item/CS_URS_2025_01/113107132</t>
  </si>
  <si>
    <t>5</t>
  </si>
  <si>
    <t>132212231</t>
  </si>
  <si>
    <t>Hloubení rýh šířky přes 800 do 2 000 mm při překopech inženýrských sítí ručně zapažených i nezapažených, s urovnáním dna do předepsaného profilu a spádu objemu do 10 m3 v hornině třídy těžitelnosti I skupiny 3 soudržných</t>
  </si>
  <si>
    <t>-1496897312</t>
  </si>
  <si>
    <t>https://podminky.urs.cz/item/CS_URS_2025_01/132212231</t>
  </si>
  <si>
    <t>profil výkopu střední šířka * hloubka</t>
  </si>
  <si>
    <t>(0,8+1,2)/2*(2,05-0,05-0,1-0,2-0,2)</t>
  </si>
  <si>
    <t xml:space="preserve">délka výkopu </t>
  </si>
  <si>
    <t>(3,0+4,72+1,58+8,02+1,58+6,1+2,7+6,73)</t>
  </si>
  <si>
    <t>delka_vykopu*profil_vykopu</t>
  </si>
  <si>
    <t>6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</si>
  <si>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</si>
  <si>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</si>
  <si>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-123142486</t>
  </si>
  <si>
    <t>https://podminky.urs.cz/item/CS_URS_2025_01/162211311</t>
  </si>
  <si>
    <t>deponie tam</t>
  </si>
  <si>
    <t>deponie zpět</t>
  </si>
  <si>
    <t>7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</si>
  <si>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</si>
  <si>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</si>
  <si>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315183664</t>
  </si>
  <si>
    <t>https://podminky.urs.cz/item/CS_URS_2025_01/162211319</t>
  </si>
  <si>
    <t>deponie tam do 60 m</t>
  </si>
  <si>
    <t>deponie zpět do 60 m</t>
  </si>
  <si>
    <t>8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</si>
  <si>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</si>
  <si>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</si>
  <si>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448529948</t>
  </si>
  <si>
    <t>https://podminky.urs.cz/item/CS_URS_2025_01/162651112</t>
  </si>
  <si>
    <t>odkop-zasyp</t>
  </si>
  <si>
    <t>9</t>
  </si>
  <si>
    <t>167111121</t>
  </si>
  <si>
    <t>Nakládání, skládání a překládání neulehlého výkopku nebo sypaniny ručně skládání nebo překládání, z hornin třídy těžitelnosti I, skupiny 1 až 3</t>
  </si>
  <si>
    <t>-1545897591</t>
  </si>
  <si>
    <t>https://podminky.urs.cz/item/CS_URS_2025_01/167111121</t>
  </si>
  <si>
    <t>10</t>
  </si>
  <si>
    <t>171251201</t>
  </si>
  <si>
    <t>Uložení sypaniny na skládky nebo meziskládky bez hutnění s upravením uložené sypaniny do předepsaného tvaru</t>
  </si>
  <si>
    <t>-159815590</t>
  </si>
  <si>
    <t>https://podminky.urs.cz/item/CS_URS_2025_01/171251201</t>
  </si>
  <si>
    <t>11</t>
  </si>
  <si>
    <t>171201231</t>
  </si>
  <si>
    <t>Poplatek za uložení stavebního odpadu na recyklační skládce (skládkovné) zeminy a kamení zatříděného do Katalogu odpadů pod kódem 17 05 04</t>
  </si>
  <si>
    <t>t</t>
  </si>
  <si>
    <t>1344007043</t>
  </si>
  <si>
    <t>https://podminky.urs.cz/item/CS_URS_2025_01/171201231</t>
  </si>
  <si>
    <t>(délka*šířka*hloubka)*objemová hmotnost zeminy</t>
  </si>
  <si>
    <t>prebytek*1,8</t>
  </si>
  <si>
    <t>174111101</t>
  </si>
  <si>
    <t>Zásyp sypaninou z jakékoliv horniny ručně s uložením výkopku ve vrstvách se zhutněním jam, šachet, rýh nebo kolem objektů v těchto vykopávkách</t>
  </si>
  <si>
    <t>1992065040</t>
  </si>
  <si>
    <t>https://podminky.urs.cz/item/CS_URS_2025_01/174111101</t>
  </si>
  <si>
    <t>odečet izolační souvrství  v tl. 120 mm</t>
  </si>
  <si>
    <t>-delka_vykopu*0,12</t>
  </si>
  <si>
    <t xml:space="preserve">odečet  drenážního obsypu trativodu </t>
  </si>
  <si>
    <t>-delka_vykopu*0,6*0,6</t>
  </si>
  <si>
    <t>odečet spádovaného betonového dna</t>
  </si>
  <si>
    <t>-delka_vykopu*0,4*0,15</t>
  </si>
  <si>
    <t>13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</si>
  <si>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</si>
  <si>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</si>
  <si>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-42225811</t>
  </si>
  <si>
    <t>https://podminky.urs.cz/item/CS_URS_2025_01/175111101</t>
  </si>
  <si>
    <t>obsyp dešťové kanalizace</t>
  </si>
  <si>
    <t>delka_vykopu*0,6*0,6</t>
  </si>
  <si>
    <t>14</t>
  </si>
  <si>
    <t>M</t>
  </si>
  <si>
    <t>58331200</t>
  </si>
  <si>
    <t>štěrkopísek netříděný</t>
  </si>
  <si>
    <t>1688790914</t>
  </si>
  <si>
    <t>12,395*2 'Přepočtené koeficientem množství</t>
  </si>
  <si>
    <t>Zakládání</t>
  </si>
  <si>
    <t>15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</si>
  <si>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</si>
  <si>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150</t>
  </si>
  <si>
    <t>599924061</t>
  </si>
  <si>
    <t>https://podminky.urs.cz/item/CS_URS_2025_01/212752102</t>
  </si>
  <si>
    <t>16</t>
  </si>
  <si>
    <t>214500311</t>
  </si>
  <si>
    <t>Zřízení výplně rýhy s drenážním potrubím z trub DN do 200 štěrkem, pískem nebo štěrkopískem, výšky přes 550 do 850 mm</t>
  </si>
  <si>
    <t>-1277018689</t>
  </si>
  <si>
    <t>https://podminky.urs.cz/item/CS_URS_2025_01/214500311</t>
  </si>
  <si>
    <t>17</t>
  </si>
  <si>
    <t>58333651</t>
  </si>
  <si>
    <t>kamenivo těžené hrubé frakce 8/16</t>
  </si>
  <si>
    <t>-223254277</t>
  </si>
  <si>
    <t>18,87*2 'Přepočtené koeficientem množství</t>
  </si>
  <si>
    <t>Svislé a kompletní konstrukce</t>
  </si>
  <si>
    <t>18</t>
  </si>
  <si>
    <t>3192021R1</t>
  </si>
  <si>
    <t>Dodatečná izolace zdiva injektáží nízkotlakou metodou silikonovou mikroemulzí, tloušťka zdiva přes 600 do 900 mm - Silan siloxanu</t>
  </si>
  <si>
    <t>1729971595</t>
  </si>
  <si>
    <t>vodorovná injektáž</t>
  </si>
  <si>
    <t>(4,72+6,1+6,73)</t>
  </si>
  <si>
    <t>19</t>
  </si>
  <si>
    <t>3192021R2</t>
  </si>
  <si>
    <t>-781940152</t>
  </si>
  <si>
    <t>propojení vodorovné a svislé části injektáží</t>
  </si>
  <si>
    <t>4*1,75</t>
  </si>
  <si>
    <t>20</t>
  </si>
  <si>
    <t>3192021R3</t>
  </si>
  <si>
    <t>997128278</t>
  </si>
  <si>
    <t>plošná injektáž parapetního zdiva</t>
  </si>
  <si>
    <t>4,27*2,46</t>
  </si>
  <si>
    <t>odečet oken</t>
  </si>
  <si>
    <t>-(1,61+1,76+1,7)*1,54</t>
  </si>
  <si>
    <t>Vodorovné konstrukce</t>
  </si>
  <si>
    <t>451573111</t>
  </si>
  <si>
    <t>Lože pod potrubí, stoky a drobné objekty v otevřeném výkopu z písku a štěrkopísku do 63 mm</t>
  </si>
  <si>
    <t>1081821200</t>
  </si>
  <si>
    <t>https://podminky.urs.cz/item/CS_URS_2025_01/451573111</t>
  </si>
  <si>
    <t>lože pod dešťovou kanalizaci</t>
  </si>
  <si>
    <t>delka_vykopu*0,4*0,15</t>
  </si>
  <si>
    <t>22</t>
  </si>
  <si>
    <t>452312141</t>
  </si>
  <si>
    <t>Podkladní a zajišťovací konstrukce z betonu prostého v otevřeném výkopu bez zvýšených nároků na prostředí sedlové lože pod potrubí z betonu tř. C 16/20</t>
  </si>
  <si>
    <t>-306682286</t>
  </si>
  <si>
    <t>https://podminky.urs.cz/item/CS_URS_2025_01/452312141</t>
  </si>
  <si>
    <t>zřízení spádovaného betonového dna</t>
  </si>
  <si>
    <t>Komunikace</t>
  </si>
  <si>
    <t>23</t>
  </si>
  <si>
    <t>566901231</t>
  </si>
  <si>
    <t>Vyspravení podkladu po překopech inženýrských sítí plochy přes 15 m2 s rozprostřením a zhutněním štěrkodrtí tl. 100 mm</t>
  </si>
  <si>
    <t>-1510631881</t>
  </si>
  <si>
    <t>https://podminky.urs.cz/item/CS_URS_2025_01/566901231</t>
  </si>
  <si>
    <t>24</t>
  </si>
  <si>
    <t>566901232</t>
  </si>
  <si>
    <t>Vyspravení podkladu po překopech inženýrských sítí plochy přes 15 m2 s rozprostřením a zhutněním štěrkodrtí tl. 150 mm</t>
  </si>
  <si>
    <t>2129646664</t>
  </si>
  <si>
    <t>https://podminky.urs.cz/item/CS_URS_2025_01/566901232</t>
  </si>
  <si>
    <t>25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</si>
  <si>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</si>
  <si>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</si>
  <si>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362535703</t>
  </si>
  <si>
    <t>https://podminky.urs.cz/item/CS_URS_2025_01/596211111</t>
  </si>
  <si>
    <t>zpětná montáž</t>
  </si>
  <si>
    <t>Úpravy povrchů, podlahy a osazování výplní</t>
  </si>
  <si>
    <t>26</t>
  </si>
  <si>
    <t>612125101</t>
  </si>
  <si>
    <t>Vyplnění spár vnitřních povrchů cementovou maltou, ploch z cihel stěn</t>
  </si>
  <si>
    <t>1496493784</t>
  </si>
  <si>
    <t>https://podminky.urs.cz/item/CS_URS_2025_01/612125101</t>
  </si>
  <si>
    <t>27</t>
  </si>
  <si>
    <t>612131151</t>
  </si>
  <si>
    <t>Sanační postřik vnitřních omítaných ploch vápenocementový nanášený ručně celoplošně stěn</t>
  </si>
  <si>
    <t>1689397775</t>
  </si>
  <si>
    <t>https://podminky.urs.cz/item/CS_URS_2025_01/612131151</t>
  </si>
  <si>
    <t>P</t>
  </si>
  <si>
    <t>Poznámka k položce:_x000D_
- vč. vyplnění spár vyškrábaného zdiva_x000D_
- vč. vešekrých technologických mezivrstev a postupů dle zvoleného systému</t>
  </si>
  <si>
    <t>28</t>
  </si>
  <si>
    <t>612324111</t>
  </si>
  <si>
    <t>Omítka sanační vnitřních ploch podkladní (vyrovnávací) tloušťky do 10 mm nanášená ručně svislých konstrukcí stěn</t>
  </si>
  <si>
    <t>459493643</t>
  </si>
  <si>
    <t>https://podminky.urs.cz/item/CS_URS_2025_01/612324111</t>
  </si>
  <si>
    <t>Poznámka k položce:_x000D_
- vč. veškerých technologických mezivrstev a postupů dle zvoleného systému</t>
  </si>
  <si>
    <t>29</t>
  </si>
  <si>
    <t>612326121</t>
  </si>
  <si>
    <t>Omítka sanační vnitřních ploch jednovrstvá jednovrstvá, tloušťky do 20 mm nanášená ručně svislých konstrukcí stěn</t>
  </si>
  <si>
    <t>-265204855</t>
  </si>
  <si>
    <t>https://podminky.urs.cz/item/CS_URS_2025_01/612326121</t>
  </si>
  <si>
    <t>30</t>
  </si>
  <si>
    <t>612328131</t>
  </si>
  <si>
    <t>Sanační štuk vnitřních ploch tloušťky do 3 mm svislých konstrukcí stěn</t>
  </si>
  <si>
    <t>2121918091</t>
  </si>
  <si>
    <t>https://podminky.urs.cz/item/CS_URS_2025_01/612328131</t>
  </si>
  <si>
    <t>31</t>
  </si>
  <si>
    <t>622131101</t>
  </si>
  <si>
    <t>Podkladní a spojovací vrstva vnějších omítaných ploch cementový postřik nanášený ručně celoplošně stěn</t>
  </si>
  <si>
    <t>-543251480</t>
  </si>
  <si>
    <t>https://podminky.urs.cz/item/CS_URS_2025_01/622131101</t>
  </si>
  <si>
    <t>32</t>
  </si>
  <si>
    <t>622331111</t>
  </si>
  <si>
    <t>Omítka cementová vnějších ploch nanášená ručně jednovrstvá, tloušťky do 15 mm hrubá zatřená stěn</t>
  </si>
  <si>
    <t>-1761907650</t>
  </si>
  <si>
    <t>https://podminky.urs.cz/item/CS_URS_2025_01/622331111</t>
  </si>
  <si>
    <t>33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</si>
  <si>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</si>
  <si>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</si>
  <si>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331983852</t>
  </si>
  <si>
    <t>https://podminky.urs.cz/item/CS_URS_2025_01/622211021</t>
  </si>
  <si>
    <t>34</t>
  </si>
  <si>
    <t>28376423</t>
  </si>
  <si>
    <t>deska XPS hrana polodrážková a hladký povrch 300kPA λ=0,035 tl 120mm</t>
  </si>
  <si>
    <t>1128976515</t>
  </si>
  <si>
    <t>48,954*1,15 'Přepočtené koeficientem množství</t>
  </si>
  <si>
    <t>124</t>
  </si>
  <si>
    <t>632453412</t>
  </si>
  <si>
    <t>Potěr průmyslový samonivelační ze suchých směsí podkladní pro středně těžký provoz, tl. přes 5 do 10 mm</t>
  </si>
  <si>
    <t>770750094</t>
  </si>
  <si>
    <t>https://podminky.urs.cz/item/CS_URS_2025_01/632453412</t>
  </si>
  <si>
    <t>35</t>
  </si>
  <si>
    <t>711161384</t>
  </si>
  <si>
    <t>Izolace proti zemní vlhkosti a beztlakové vodě nopovými fóliemi ostatní ukončení izolace provětrávací lištou</t>
  </si>
  <si>
    <t>-2107683852</t>
  </si>
  <si>
    <t>https://podminky.urs.cz/item/CS_URS_2025_01/711161384</t>
  </si>
  <si>
    <t xml:space="preserve">plocha výměry / výškou = běžné metry </t>
  </si>
  <si>
    <t>vnejsi_ploch_omitek/2,05</t>
  </si>
  <si>
    <t>36</t>
  </si>
  <si>
    <t>28323018</t>
  </si>
  <si>
    <t>lišta ukončovací pro drenážní fólie profilované tl 20mm</t>
  </si>
  <si>
    <t>-1141322360</t>
  </si>
  <si>
    <t>23,88*1,15 'Přepočtené koeficientem množství</t>
  </si>
  <si>
    <t>Vedení trubní dálková a přípojná</t>
  </si>
  <si>
    <t>37</t>
  </si>
  <si>
    <t>894811135</t>
  </si>
  <si>
    <t>Revizní šachta z tvrdého PVC v otevřeném výkopu typ přímý (DN šachty/DN trubního vedení) DN 400/160, odolnost vnějšímu tlaku 12,5 t, hloubka od 1860 do 2230 mm</t>
  </si>
  <si>
    <t>kus</t>
  </si>
  <si>
    <t>339690477</t>
  </si>
  <si>
    <t>https://podminky.urs.cz/item/CS_URS_2025_01/894811135</t>
  </si>
  <si>
    <t>"dešťová kanalizace "1</t>
  </si>
  <si>
    <t>"drenáž"2</t>
  </si>
  <si>
    <t>38</t>
  </si>
  <si>
    <t>894812061</t>
  </si>
  <si>
    <t>Revizní a čistící šachta z polypropylenu PP pro hladké trouby DN 400 poklop litinový (pro třídu zatížení) pochůzí (A15)</t>
  </si>
  <si>
    <t>-1206289476</t>
  </si>
  <si>
    <t>https://podminky.urs.cz/item/CS_URS_2025_01/894812061</t>
  </si>
  <si>
    <t>39</t>
  </si>
  <si>
    <t>28661740</t>
  </si>
  <si>
    <t>poklop šachtový pachotěsný s madlem DN 425 (včetně těsnění)</t>
  </si>
  <si>
    <t>638605765</t>
  </si>
  <si>
    <t>Ostatní konstrukce a práce, bourání</t>
  </si>
  <si>
    <t>40</t>
  </si>
  <si>
    <t>949101111</t>
  </si>
  <si>
    <t>Lešení pomocné pracovní pro objekty pozemních staveb pro zatížení do 150 kg/m2, o výšce lešeňové podlahy do 1,9 m</t>
  </si>
  <si>
    <t>-995678816</t>
  </si>
  <si>
    <t>2+14+3</t>
  </si>
  <si>
    <t>1,0+8,6+2,8</t>
  </si>
  <si>
    <t>41</t>
  </si>
  <si>
    <t>952902611</t>
  </si>
  <si>
    <t>Čištění budov při provádění oprav a udržovacích prací vysátím prachu z ostatních ploch</t>
  </si>
  <si>
    <t>1622243767</t>
  </si>
  <si>
    <t>https://podminky.urs.cz/item/CS_URS_2025_01/952902611</t>
  </si>
  <si>
    <t>100</t>
  </si>
  <si>
    <t>42</t>
  </si>
  <si>
    <t>9660717R1</t>
  </si>
  <si>
    <t>Bourání sportovních plotových sloupků a vzpěr ocelových trubkových nebo profilovaných výšky přes 2,50 m zabetonovaných - dočasného</t>
  </si>
  <si>
    <t>2038950082</t>
  </si>
  <si>
    <t xml:space="preserve">dle pol. S01 - stožáry s ochranou sítí </t>
  </si>
  <si>
    <t>43</t>
  </si>
  <si>
    <t>9660717R2</t>
  </si>
  <si>
    <t>Zpětná montáž sportovních plotových sloupků a vzpěr ocelových trubkových nebo profilovaných výšky přes 2,50 m zabetonovaných</t>
  </si>
  <si>
    <t>-1739660930</t>
  </si>
  <si>
    <t xml:space="preserve">dle pol. N01 - stožáry s ochranou sítí </t>
  </si>
  <si>
    <t>44</t>
  </si>
  <si>
    <t>9660718R1</t>
  </si>
  <si>
    <t>Rozebrání oplocení z pletiva jakéhokoliv v přes 2,0 - dočasného</t>
  </si>
  <si>
    <t>-1291642725</t>
  </si>
  <si>
    <t>S01_mb</t>
  </si>
  <si>
    <t>4,0*7</t>
  </si>
  <si>
    <t>45</t>
  </si>
  <si>
    <t>9660718R2</t>
  </si>
  <si>
    <t>Zpětná montáž oplocení z pletiva jakéhokoliv v přes 2,0</t>
  </si>
  <si>
    <t>-120938825</t>
  </si>
  <si>
    <t>46</t>
  </si>
  <si>
    <t>977151123</t>
  </si>
  <si>
    <t>Jádrové vrty diamantovými korunkami do stavebních materiálů (železobetonu, betonu, cihel, obkladů, dlažeb, kamene) průměru přes 130 do 150 mm</t>
  </si>
  <si>
    <t>212772007</t>
  </si>
  <si>
    <t>https://podminky.urs.cz/item/CS_URS_2025_01/977151123</t>
  </si>
  <si>
    <t>0,7*2+0,35</t>
  </si>
  <si>
    <t>47</t>
  </si>
  <si>
    <t>977311114</t>
  </si>
  <si>
    <t>Řezání stávajících betonových mazanin bez vyztužení hloubky přes 150 do 200 mm</t>
  </si>
  <si>
    <t>733450087</t>
  </si>
  <si>
    <t>https://podminky.urs.cz/item/CS_URS_2025_01/977311114</t>
  </si>
  <si>
    <t xml:space="preserve">dle pol. S02 - řez podél liniového žlabu </t>
  </si>
  <si>
    <t>29,0</t>
  </si>
  <si>
    <t>48</t>
  </si>
  <si>
    <t>978013191</t>
  </si>
  <si>
    <t>Otlučení vápenných nebo vápenocementových omítek vnitřních ploch stěn s vyškrabáním spar, s očištěním zdiva, v rozsahu přes 50 do 100 %</t>
  </si>
  <si>
    <t>-1101058045</t>
  </si>
  <si>
    <t>https://podminky.urs.cz/item/CS_URS_2025_01/978013191</t>
  </si>
  <si>
    <t>"vnitřní plocha omítané stěny"</t>
  </si>
  <si>
    <t>"tělocvična" 21,65*2,7"odečty oken"-(1,6*0,59+1,6*1,54+1,76*1,54+1,7*1,54)</t>
  </si>
  <si>
    <t>"kotelna"12,9*2,7"odečty oken"-(1,0*0,95+1,5*0,95)</t>
  </si>
  <si>
    <t>"vnitřní plocha neomítané stěny"</t>
  </si>
  <si>
    <t>"místnost pod schody" (17,23+7,6)*1,7</t>
  </si>
  <si>
    <t>"chodby"4,6*2,7</t>
  </si>
  <si>
    <t>"wc"5,2*2,1</t>
  </si>
  <si>
    <t>vnitr_ploch_neomitek</t>
  </si>
  <si>
    <t>Součet</t>
  </si>
  <si>
    <t>49</t>
  </si>
  <si>
    <t>978036191</t>
  </si>
  <si>
    <t>Otlučení cementových omítek vnějších ploch s vyškrabáním spar zdiva a s očištěním povrchu, v rozsahu přes 80 do 100 %</t>
  </si>
  <si>
    <t>-1207083407</t>
  </si>
  <si>
    <t>https://podminky.urs.cz/item/CS_URS_2025_01/978036191</t>
  </si>
  <si>
    <t>"vnější rubová stěna"</t>
  </si>
  <si>
    <t>(3,0+4,58+1,7/2+1,7/2+6,01+1,86/2+1,86/2+4,1+2,63)*2,05</t>
  </si>
  <si>
    <t>50</t>
  </si>
  <si>
    <t>714180803R.1</t>
  </si>
  <si>
    <t>Demontáž kamenného stupně</t>
  </si>
  <si>
    <t>ks</t>
  </si>
  <si>
    <t>971425035</t>
  </si>
  <si>
    <t>kamenné stupně dle pol.č. S05</t>
  </si>
  <si>
    <t>2*2</t>
  </si>
  <si>
    <t>51</t>
  </si>
  <si>
    <t>714180804R.1</t>
  </si>
  <si>
    <t>Zpětná montáž kamenného stupně, na stabilizovaný zásyp do betonového lože</t>
  </si>
  <si>
    <t>-1002206007</t>
  </si>
  <si>
    <t>kamenné stupně dle pol.č. N05</t>
  </si>
  <si>
    <t>52</t>
  </si>
  <si>
    <t>977-731R1</t>
  </si>
  <si>
    <t>Demontáž otopných těles, vypuštění systému</t>
  </si>
  <si>
    <t>1563926514</t>
  </si>
  <si>
    <t>radiátory dle pol.č. S08</t>
  </si>
  <si>
    <t>radiátory dle pol.č. S09</t>
  </si>
  <si>
    <t>53</t>
  </si>
  <si>
    <t>977-731R2</t>
  </si>
  <si>
    <t>Zpětná montáž otopných těles, přetěsnění, napuštění systému, vč. nových uzavíratelných šroubení a termostatických ventilů s hlavicemi</t>
  </si>
  <si>
    <t>-22386145</t>
  </si>
  <si>
    <t>radiátory dle pol.č. N08</t>
  </si>
  <si>
    <t>radiátory dle pol.č. N09</t>
  </si>
  <si>
    <t>997</t>
  </si>
  <si>
    <t>Přesun sutě</t>
  </si>
  <si>
    <t>54</t>
  </si>
  <si>
    <t>997013211</t>
  </si>
  <si>
    <t>Vnitrostaveništní doprava suti a vybouraných hmot vodorovně do 50 m s naložením ručně pro budovy a haly výšky do 6 m</t>
  </si>
  <si>
    <t>-962139397</t>
  </si>
  <si>
    <t>https://podminky.urs.cz/item/CS_URS_2025_01/997013211</t>
  </si>
  <si>
    <t>55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</si>
  <si>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</si>
  <si>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</si>
  <si>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117802080</t>
  </si>
  <si>
    <t>https://podminky.urs.cz/item/CS_URS_2025_01/997013219</t>
  </si>
  <si>
    <t>56</t>
  </si>
  <si>
    <t>997013501</t>
  </si>
  <si>
    <t>Odvoz suti a vybouraných hmot na skládku nebo meziskládku se složením, na vzdálenost do 1 km</t>
  </si>
  <si>
    <t>85665438</t>
  </si>
  <si>
    <t>https://podminky.urs.cz/item/CS_URS_2025_01/997013501</t>
  </si>
  <si>
    <t>57</t>
  </si>
  <si>
    <t>997013509</t>
  </si>
  <si>
    <t>Odvoz suti a vybouraných hmot na skládku nebo meziskládku se složením, na vzdálenost Příplatek k ceně za každý další započatý 1 km přes 1 km</t>
  </si>
  <si>
    <t>-880888507</t>
  </si>
  <si>
    <t>https://podminky.urs.cz/item/CS_URS_2025_01/997013509</t>
  </si>
  <si>
    <t>111,16*5 'Přepočtené koeficientem množství</t>
  </si>
  <si>
    <t>58</t>
  </si>
  <si>
    <t>997013847</t>
  </si>
  <si>
    <t>Poplatek za uložení stavebního odpadu na skládce (skládkovné) asfaltového s obsahem dehtu zatříděného do Katalogu odpadů pod kódem 17 03 01</t>
  </si>
  <si>
    <t>118459493</t>
  </si>
  <si>
    <t>https://podminky.urs.cz/item/CS_URS_2025_01/997013847</t>
  </si>
  <si>
    <t>59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</si>
  <si>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</si>
  <si>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</si>
  <si>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155872185</t>
  </si>
  <si>
    <t>https://podminky.urs.cz/item/CS_URS_2025_01/997013869</t>
  </si>
  <si>
    <t>60</t>
  </si>
  <si>
    <t>997013873</t>
  </si>
  <si>
    <t>894232452</t>
  </si>
  <si>
    <t>https://podminky.urs.cz/item/CS_URS_2025_01/997013873</t>
  </si>
  <si>
    <t>61</t>
  </si>
  <si>
    <t>997221141</t>
  </si>
  <si>
    <t>Vodorovná doprava suti stavebním kolečkem s naložením a se složením ze sypkých materiálů, na vzdálenost do 50 m</t>
  </si>
  <si>
    <t>1921233192</t>
  </si>
  <si>
    <t>https://podminky.urs.cz/item/CS_URS_2025_01/997221141</t>
  </si>
  <si>
    <t>99,344*0,66666 'Přepočtené koeficientem množství</t>
  </si>
  <si>
    <t>62</t>
  </si>
  <si>
    <t>997221149</t>
  </si>
  <si>
    <t>Vodorovná doprava suti stavebním kolečkem s naložením a se složením ze sypkých materiálů, na vzdálenost Příplatek k ceně za každých dalších započatých 10 m přes 50 m</t>
  </si>
  <si>
    <t>1969511835</t>
  </si>
  <si>
    <t>https://podminky.urs.cz/item/CS_URS_2025_01/997221149</t>
  </si>
  <si>
    <t>99,344*1,99998 'Přepočtené koeficientem množství</t>
  </si>
  <si>
    <t>63</t>
  </si>
  <si>
    <t>997221151</t>
  </si>
  <si>
    <t>Vodorovná doprava suti stavebním kolečkem s naložením a se složením z kusových materiálů, na vzdálenost do 50 m</t>
  </si>
  <si>
    <t>396499999</t>
  </si>
  <si>
    <t>https://podminky.urs.cz/item/CS_URS_2025_01/997221151</t>
  </si>
  <si>
    <t>99,344*0,33333 'Přepočtené koeficientem množství</t>
  </si>
  <si>
    <t>64</t>
  </si>
  <si>
    <t>997221159</t>
  </si>
  <si>
    <t>Vodorovná doprava suti stavebním kolečkem s naložením a se složením z kusových materiálů, na vzdálenost Příplatek k ceně za každých dalších započatých 10 m přes 50 m</t>
  </si>
  <si>
    <t>1002379651</t>
  </si>
  <si>
    <t>https://podminky.urs.cz/item/CS_URS_2025_01/997221159</t>
  </si>
  <si>
    <t>99,344*0,99999 'Přepočtené koeficientem množství</t>
  </si>
  <si>
    <t>998</t>
  </si>
  <si>
    <t>Přesun hmot</t>
  </si>
  <si>
    <t>65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</si>
  <si>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</si>
  <si>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</si>
  <si>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115710519</t>
  </si>
  <si>
    <t>https://podminky.urs.cz/item/CS_URS_2025_01/998011001</t>
  </si>
  <si>
    <t>PSV</t>
  </si>
  <si>
    <t>Práce a dodávky PSV</t>
  </si>
  <si>
    <t>711</t>
  </si>
  <si>
    <t>Izolace proti vodě, vlhkosti a plynům</t>
  </si>
  <si>
    <t>123</t>
  </si>
  <si>
    <t>711113.R01</t>
  </si>
  <si>
    <t>Izolace proti zemní vlhkosti natěradly a tmely za studena na ploše vodorovné V těsnicí stěrkou jednosložkovu na bázi cementu</t>
  </si>
  <si>
    <t>1621540106</t>
  </si>
  <si>
    <t>Poznámka k položce:_x000D_
min. 2x nátěr _x000D_
Spotřeba Netlaková voda 5 kg/m2</t>
  </si>
  <si>
    <t>Dodatečná HIVV</t>
  </si>
  <si>
    <t xml:space="preserve">"Plocha místnosti tělocičny" 96,15 </t>
  </si>
  <si>
    <t>121</t>
  </si>
  <si>
    <t>711411.R02</t>
  </si>
  <si>
    <t>Provedení vytažení fabionu dle Technické zprávy</t>
  </si>
  <si>
    <t>1888255466</t>
  </si>
  <si>
    <t>Poznámka k položce:_x000D_
Suchá omítková směs – těsnicí malta, hydraulická, s kompenzací smrštění a s nepropustností_x000D_
pro vodu. Určená k vytváření žlábků-fabionů u styku vodorovné konstrukce se svislou. Také_x000D_
jako těsnicí a egalizační malta pod vodotěsné stěrky nebo při injektování zdiva</t>
  </si>
  <si>
    <t>66</t>
  </si>
  <si>
    <t>711142811</t>
  </si>
  <si>
    <t>Odstranění izolace proti vodě, vlhkosti a plynům z přitavených pásů NAIP z plochy svislé S jednovrstvé</t>
  </si>
  <si>
    <t>847985815</t>
  </si>
  <si>
    <t>https://podminky.urs.cz/item/CS_URS_2025_01/711142811</t>
  </si>
  <si>
    <t>67</t>
  </si>
  <si>
    <t>711161215</t>
  </si>
  <si>
    <t>Izolace proti zemní vlhkosti a beztlakové vodě nopovými fóliemi na ploše svislé S vrstva ochranná, odvětrávací a drenážní výška nopu 20,0 mm, tl. fólie do 1,0 mm</t>
  </si>
  <si>
    <t>-1522918722</t>
  </si>
  <si>
    <t>https://podminky.urs.cz/item/CS_URS_2025_01/711161215</t>
  </si>
  <si>
    <t>vnejsi_ploch_omitek+delka_vykopu*0,3</t>
  </si>
  <si>
    <t>68</t>
  </si>
  <si>
    <t>711162811</t>
  </si>
  <si>
    <t>Odstranění izolace proti vodě, vlhkosti a plynům z nopových fólií z plochy svislé S</t>
  </si>
  <si>
    <t>192986477</t>
  </si>
  <si>
    <t>https://podminky.urs.cz/item/CS_URS_2025_01/711162811</t>
  </si>
  <si>
    <t>69</t>
  </si>
  <si>
    <t>711412001</t>
  </si>
  <si>
    <t>Provedení izolace proti povrchové a podpovrchové tlakové vodě natěradly a tmely za studena na ploše svislé S nátěrem penetračním</t>
  </si>
  <si>
    <t>-833307652</t>
  </si>
  <si>
    <t>https://podminky.urs.cz/item/CS_URS_2025_01/711412001</t>
  </si>
  <si>
    <t>70</t>
  </si>
  <si>
    <t>1116315R</t>
  </si>
  <si>
    <t>emulze penetrační</t>
  </si>
  <si>
    <t>litr</t>
  </si>
  <si>
    <t>-1757540080</t>
  </si>
  <si>
    <t>59,283*0,3 'Přepočtené koeficientem množství</t>
  </si>
  <si>
    <t>71</t>
  </si>
  <si>
    <t>7114931.R1</t>
  </si>
  <si>
    <t xml:space="preserve">Izolace proti podpovrchové a tlakové vodě svislá těsnicí hmotou, vč. provedení a opracování detailů, materiílová specifikace dle PD </t>
  </si>
  <si>
    <t>-39831714</t>
  </si>
  <si>
    <t>72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</si>
  <si>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</si>
  <si>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</si>
  <si>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-462381627</t>
  </si>
  <si>
    <t>https://podminky.urs.cz/item/CS_URS_2025_01/998711121</t>
  </si>
  <si>
    <t>73</t>
  </si>
  <si>
    <t>998711129</t>
  </si>
  <si>
    <t>Přesun hmot pro izolace proti vodě, vlhkosti a plynům stanovený z hmotnosti přesunovaného materiálu vodorovná dopravní vzdálenost do 50 m Příplatek k cenám za ruční zvětšený přesun přes vymezenou vodorovnou dopravní vzdálenost za každých dalších započatých 50 m</t>
  </si>
  <si>
    <t>1336217723</t>
  </si>
  <si>
    <t>https://podminky.urs.cz/item/CS_URS_2025_01/998711129</t>
  </si>
  <si>
    <t>721</t>
  </si>
  <si>
    <t>Zdravotechnika - vnitřní kanalizace</t>
  </si>
  <si>
    <t>74</t>
  </si>
  <si>
    <t>721140806</t>
  </si>
  <si>
    <t>Demontáž potrubí z litinových trub odpadních nebo dešťových přes 100 do DN 200</t>
  </si>
  <si>
    <t>1626852280</t>
  </si>
  <si>
    <t>https://podminky.urs.cz/item/CS_URS_2025_01/721140806</t>
  </si>
  <si>
    <t>2,0*2</t>
  </si>
  <si>
    <t>75</t>
  </si>
  <si>
    <t>721173316</t>
  </si>
  <si>
    <t>Potrubí z trub PVC SN4 dešťové DN 125</t>
  </si>
  <si>
    <t>532525049</t>
  </si>
  <si>
    <t>https://podminky.urs.cz/item/CS_URS_2025_01/721173316</t>
  </si>
  <si>
    <t>76</t>
  </si>
  <si>
    <t>721173402</t>
  </si>
  <si>
    <t>Potrubí z trub PVC SN4 svodné (ležaté) DN 125</t>
  </si>
  <si>
    <t>-1167552845</t>
  </si>
  <si>
    <t>https://podminky.urs.cz/item/CS_URS_2025_01/721173402</t>
  </si>
  <si>
    <t>77</t>
  </si>
  <si>
    <t>721173403</t>
  </si>
  <si>
    <t>Potrubí z trub PVC SN4 svodné (ležaté) DN 160</t>
  </si>
  <si>
    <t>1685791288</t>
  </si>
  <si>
    <t>https://podminky.urs.cz/item/CS_URS_2025_01/721173403</t>
  </si>
  <si>
    <t>78</t>
  </si>
  <si>
    <t>721242106</t>
  </si>
  <si>
    <t>Lapače střešních splavenin polypropylenové (PP) se svislým odtokem DN 125</t>
  </si>
  <si>
    <t>-1267979099</t>
  </si>
  <si>
    <t>https://podminky.urs.cz/item/CS_URS_2025_01/721242106</t>
  </si>
  <si>
    <t>79</t>
  </si>
  <si>
    <t>721242804</t>
  </si>
  <si>
    <t>Demontáž lapačů střešních splavenin DN 125</t>
  </si>
  <si>
    <t>-349594480</t>
  </si>
  <si>
    <t>https://podminky.urs.cz/item/CS_URS_2025_01/721242804</t>
  </si>
  <si>
    <t>80</t>
  </si>
  <si>
    <t>998721121</t>
  </si>
  <si>
    <t>Přesun hmot pro vnitřní kanalizaci stanovený z hmotnosti přesunovaného materiálu vodorovná dopravní vzdálenost do 50 m ruční (bez užití mechanizace) v objektech výšky do 6 m</t>
  </si>
  <si>
    <t>38897874</t>
  </si>
  <si>
    <t>https://podminky.urs.cz/item/CS_URS_2025_01/998721121</t>
  </si>
  <si>
    <t>81</t>
  </si>
  <si>
    <t>998721129</t>
  </si>
  <si>
    <t>Přesun hmot pro vnitřní kanalizaci stanovený z hmotnosti přesunovaného materiálu vodorovná dopravní vzdálenost do 50 m Příplatek k cenám za ruční zvětšený přesun přes vymezenou vodorovnou dopravní vzdálenost za každých dalších započatých 50 m</t>
  </si>
  <si>
    <t>-1221712258</t>
  </si>
  <si>
    <t>https://podminky.urs.cz/item/CS_URS_2025_01/998721129</t>
  </si>
  <si>
    <t>751</t>
  </si>
  <si>
    <t>Vzduchotechnika</t>
  </si>
  <si>
    <t>82</t>
  </si>
  <si>
    <t>7511110R1</t>
  </si>
  <si>
    <t>Montáž ventilátoru axiálního nízkotlakého nástěnného základního, průměru přes 100 do 200 mm, vč. přívodu el. napájení</t>
  </si>
  <si>
    <t>-808001653</t>
  </si>
  <si>
    <t>83</t>
  </si>
  <si>
    <t>42914115</t>
  </si>
  <si>
    <t>ventilátor axiální stěnový skříň z plastu IP44 25W D 125mm</t>
  </si>
  <si>
    <t>1322841398</t>
  </si>
  <si>
    <t>84</t>
  </si>
  <si>
    <t>751398021</t>
  </si>
  <si>
    <t>Montáž ostatních zařízení větrací mřížky stěnové, průřezu do 0,040 m2</t>
  </si>
  <si>
    <t>-659041887</t>
  </si>
  <si>
    <t>https://podminky.urs.cz/item/CS_URS_2025_01/751398021</t>
  </si>
  <si>
    <t>1"chybějící mřížka na fasádě</t>
  </si>
  <si>
    <t>85</t>
  </si>
  <si>
    <t>429723R1</t>
  </si>
  <si>
    <t>mřížka stěnová otevřená jednořadá kovová 200x200mm</t>
  </si>
  <si>
    <t>1573077633</t>
  </si>
  <si>
    <t>86</t>
  </si>
  <si>
    <t>7513980R1</t>
  </si>
  <si>
    <t>Montáž ostatních zařízení větrací mřížky na kruhové potrubí, průměru přes 100 do 200 mm, vč. potrubí</t>
  </si>
  <si>
    <t>-1141867959</t>
  </si>
  <si>
    <t>87</t>
  </si>
  <si>
    <t>42972836</t>
  </si>
  <si>
    <t>mřížka větrací kruhová nerezová se síťkou D 125mm</t>
  </si>
  <si>
    <t>1536236621</t>
  </si>
  <si>
    <t>88</t>
  </si>
  <si>
    <t>751398031</t>
  </si>
  <si>
    <t>Montáž ostatních zařízení ventilační mřížky do dveří nebo desek průřezu do 0,040 m2</t>
  </si>
  <si>
    <t>-342574259</t>
  </si>
  <si>
    <t>https://podminky.urs.cz/item/CS_URS_2025_01/751398031</t>
  </si>
  <si>
    <t>89</t>
  </si>
  <si>
    <t>42972101</t>
  </si>
  <si>
    <t>mřížka větrací do dřeva kovová 60x500mm</t>
  </si>
  <si>
    <t>405405980</t>
  </si>
  <si>
    <t>90</t>
  </si>
  <si>
    <t>751398156</t>
  </si>
  <si>
    <t>Montáž ostatních zařízení nepožárního prostupu stěnou trubkou kruhovou plastovou, průměru 125 mm</t>
  </si>
  <si>
    <t>-1123550008</t>
  </si>
  <si>
    <t>https://podminky.urs.cz/item/CS_URS_2025_01/751398156</t>
  </si>
  <si>
    <t>91</t>
  </si>
  <si>
    <t>42981650</t>
  </si>
  <si>
    <t>trouba pevná PVC D 125mm do 45°C</t>
  </si>
  <si>
    <t>535540518</t>
  </si>
  <si>
    <t>92</t>
  </si>
  <si>
    <t>998751121</t>
  </si>
  <si>
    <t>Přesun hmot pro vzduchotechniku stanovený z hmotnosti přesunovaného materiálu vodorovná dopravní vzdálenost do 100 m ruční (bez užití mechanizace) v objektech výšky do 12 m</t>
  </si>
  <si>
    <t>-808008019</t>
  </si>
  <si>
    <t>https://podminky.urs.cz/item/CS_URS_2025_01/998751121</t>
  </si>
  <si>
    <t>762</t>
  </si>
  <si>
    <t>Konstrukce tesařské</t>
  </si>
  <si>
    <t>93</t>
  </si>
  <si>
    <t>762495000</t>
  </si>
  <si>
    <t>Spojovací prostředky olištování spár, obložení stropů, střešních podhledů a stěn hřebíky, vruty</t>
  </si>
  <si>
    <t>-776687968</t>
  </si>
  <si>
    <t>https://podminky.urs.cz/item/CS_URS_2025_01/762495000</t>
  </si>
  <si>
    <t>94</t>
  </si>
  <si>
    <t>762431023</t>
  </si>
  <si>
    <t>Obložení stěn z dřevoštěpkových desek OSB přibíjených na pero a drážku nebroušených, tloušťky desky 15 mm</t>
  </si>
  <si>
    <t>-963179441</t>
  </si>
  <si>
    <t>https://podminky.urs.cz/item/CS_URS_2025_01/762431023</t>
  </si>
  <si>
    <t>95</t>
  </si>
  <si>
    <t>998762121</t>
  </si>
  <si>
    <t>Přesun hmot pro konstrukce tesařské stanovený z hmotnosti přesunovaného materiálu vodorovná dopravní vzdálenost do 50 m ruční (bez užití mechanizace) v objektech výšky do 6 m</t>
  </si>
  <si>
    <t>264075900</t>
  </si>
  <si>
    <t>https://podminky.urs.cz/item/CS_URS_2025_01/998762121</t>
  </si>
  <si>
    <t>96</t>
  </si>
  <si>
    <t>998762129</t>
  </si>
  <si>
    <t>Přesun hmot pro konstrukce tesařské stanovený z hmotnosti přesunovaného materiálu vodorovná dopravní vzdálenost do 50 m Příplatek k cenám za ruční zvětšený přesun přes vymezenou vodorovnou dopravní vzdálenost za každých dalších započatých 50 m</t>
  </si>
  <si>
    <t>1282250303</t>
  </si>
  <si>
    <t>https://podminky.urs.cz/item/CS_URS_2025_01/998762129</t>
  </si>
  <si>
    <t>771</t>
  </si>
  <si>
    <t>Podlahy z dlaždic</t>
  </si>
  <si>
    <t>97</t>
  </si>
  <si>
    <t>771473810</t>
  </si>
  <si>
    <t>Demontáž soklíků z dlaždic keramických lepených rovných</t>
  </si>
  <si>
    <t>1985851566</t>
  </si>
  <si>
    <t>https://podminky.urs.cz/item/CS_URS_2025_01/771473810</t>
  </si>
  <si>
    <t>"tělocvična" 21,65</t>
  </si>
  <si>
    <t>"kotelna"12,9</t>
  </si>
  <si>
    <t>"chodby"4,6</t>
  </si>
  <si>
    <t>98</t>
  </si>
  <si>
    <t>771474113</t>
  </si>
  <si>
    <t>Montáž soklů z dlaždic keramických lepených cementovým flexibilním lepidlem rovných, výšky přes 90 do 120 mm</t>
  </si>
  <si>
    <t>1817094443</t>
  </si>
  <si>
    <t>https://podminky.urs.cz/item/CS_URS_2025_01/771474113</t>
  </si>
  <si>
    <t>99</t>
  </si>
  <si>
    <t>59761157</t>
  </si>
  <si>
    <t>dlažba keramická slinutá mrazuvzdorná povrch hladký/matný tl do 10mm přes 85 do 100ks/m2</t>
  </si>
  <si>
    <t>190842574</t>
  </si>
  <si>
    <t>39,15*0,115 'Přepočtené koeficientem množství</t>
  </si>
  <si>
    <t>998771121</t>
  </si>
  <si>
    <t>Přesun hmot pro podlahy z dlaždic stanovený z hmotnosti přesunovaného materiálu vodorovná dopravní vzdálenost do 50 m ruční (bez užití mechanizace) v objektech výšky do 6 m</t>
  </si>
  <si>
    <t>-757047991</t>
  </si>
  <si>
    <t>https://podminky.urs.cz/item/CS_URS_2025_01/998771121</t>
  </si>
  <si>
    <t>101</t>
  </si>
  <si>
    <t>998771129</t>
  </si>
  <si>
    <t>Přesun hmot pro podlahy z dlaždic stanovený z hmotnosti přesunovaného materiálu vodorovná dopravní vzdálenost do 50 m Příplatek k cenám za ruční zvětšený přesun přes vymezenou vodorovnou dopravní vzdálenost za každých dalších započatých 50 m</t>
  </si>
  <si>
    <t>-6096687</t>
  </si>
  <si>
    <t>https://podminky.urs.cz/item/CS_URS_2025_01/998771129</t>
  </si>
  <si>
    <t>775</t>
  </si>
  <si>
    <t>Podlahy skládané</t>
  </si>
  <si>
    <t>126</t>
  </si>
  <si>
    <t>775411810</t>
  </si>
  <si>
    <t>Demontáž soklíků nebo lišt dřevěných do suti přibíjených</t>
  </si>
  <si>
    <t>2077166337</t>
  </si>
  <si>
    <t>https://podminky.urs.cz/item/CS_URS_2025_01/775411810</t>
  </si>
  <si>
    <t xml:space="preserve">"Obvod místnosti tělocičny" 60,8 </t>
  </si>
  <si>
    <t>127</t>
  </si>
  <si>
    <t>775541811</t>
  </si>
  <si>
    <t>Demontáž plovoucích podlah laminátových, dýhovaných, vinylových ap. lepených</t>
  </si>
  <si>
    <t>1496151530</t>
  </si>
  <si>
    <t>https://podminky.urs.cz/item/CS_URS_2025_01/775541811</t>
  </si>
  <si>
    <t>776</t>
  </si>
  <si>
    <t>Podlahy povlakové</t>
  </si>
  <si>
    <t>122</t>
  </si>
  <si>
    <t>776121112</t>
  </si>
  <si>
    <t>Příprava podkladu povlakových podlah a stěn penetrace vodou ředitelná podlah</t>
  </si>
  <si>
    <t>-1132660456</t>
  </si>
  <si>
    <t>https://podminky.urs.cz/item/CS_URS_2025_01/776121112</t>
  </si>
  <si>
    <t>125</t>
  </si>
  <si>
    <t>776141122</t>
  </si>
  <si>
    <t>Příprava podkladu povlakových podlah a stěn vyrovnání samonivelační stěrkou podlah min.pevnosti 30 MPa, tloušťky přes 3 do 5 mm</t>
  </si>
  <si>
    <t>-36825477</t>
  </si>
  <si>
    <t>https://podminky.urs.cz/item/CS_URS_2025_01/776141122</t>
  </si>
  <si>
    <t>128</t>
  </si>
  <si>
    <t>776223112</t>
  </si>
  <si>
    <t>Montáž podlahovin z PVC spoj podlah svařováním za studena</t>
  </si>
  <si>
    <t>-507501091</t>
  </si>
  <si>
    <t>https://podminky.urs.cz/item/CS_URS_2025_01/776223112</t>
  </si>
  <si>
    <t>8*6,56</t>
  </si>
  <si>
    <t>129</t>
  </si>
  <si>
    <t>776241.R1</t>
  </si>
  <si>
    <t>Montáž podlahovin ze sportovního vinylu lepením pásů hladkých (bez vzoru)</t>
  </si>
  <si>
    <t>174714039</t>
  </si>
  <si>
    <t>130</t>
  </si>
  <si>
    <t>877.R1</t>
  </si>
  <si>
    <t>Sportovní PVC podlahovina s PUR povrchovou úpravou, role 2m, specifikace dle PD (Technické zprávy)</t>
  </si>
  <si>
    <t>1202412315</t>
  </si>
  <si>
    <t>96,15*1,1 'Přepočtené koeficientem množství</t>
  </si>
  <si>
    <t>133</t>
  </si>
  <si>
    <t>776411111</t>
  </si>
  <si>
    <t>Montáž soklíků lepením obvodových, výšky do 80 mm</t>
  </si>
  <si>
    <t>389120301</t>
  </si>
  <si>
    <t>https://podminky.urs.cz/item/CS_URS_2025_01/776411111</t>
  </si>
  <si>
    <t>134</t>
  </si>
  <si>
    <t>877.R2</t>
  </si>
  <si>
    <t>lišta soklová nařezaná ze pportovní PVC podlahovina s PUR povrchovou úpravou, role 2m, specifikace dle PD (Technické zprávy)</t>
  </si>
  <si>
    <t>-2016402387</t>
  </si>
  <si>
    <t>60,8*1,02 'Přepočtené koeficientem množství</t>
  </si>
  <si>
    <t>131</t>
  </si>
  <si>
    <t>998776121</t>
  </si>
  <si>
    <t>Přesun hmot pro podlahy povlakové stanovený z hmotnosti přesunovaného materiálu vodorovná dopravní vzdálenost do 50 m ruční (bez užití mechanizace) v objektech výšky do 6 m</t>
  </si>
  <si>
    <t>-886984267</t>
  </si>
  <si>
    <t>https://podminky.urs.cz/item/CS_URS_2025_01/998776121</t>
  </si>
  <si>
    <t>132</t>
  </si>
  <si>
    <t>998776129</t>
  </si>
  <si>
    <t>Přesun hmot pro podlahy povlakové stanovený z hmotnosti přesunovaného materiálu vodorovná dopravní vzdálenost do 50 m Příplatek k cenám za ruční zvětšený přesun přes vymezenou vodorovnou dopravní vzdálenost za každých dalších započatých 50 m</t>
  </si>
  <si>
    <t>1649421243</t>
  </si>
  <si>
    <t>https://podminky.urs.cz/item/CS_URS_2025_01/998776129</t>
  </si>
  <si>
    <t>781</t>
  </si>
  <si>
    <t>Dokončovací práce - obklady</t>
  </si>
  <si>
    <t>110</t>
  </si>
  <si>
    <t>781473810</t>
  </si>
  <si>
    <t>Demontáž obkladů z dlaždic keramických lepených</t>
  </si>
  <si>
    <t>-2018315932</t>
  </si>
  <si>
    <t>https://podminky.urs.cz/item/CS_URS_2025_01/781473810</t>
  </si>
  <si>
    <t>parapety</t>
  </si>
  <si>
    <t>(1,61+1,76+1,7)*0,55</t>
  </si>
  <si>
    <t>0,55*0,1*3*2</t>
  </si>
  <si>
    <t>111</t>
  </si>
  <si>
    <t>781151014</t>
  </si>
  <si>
    <t>Příprava podkladu před provedením obkladu lokální vyrovnání podkladu stěrkou, tloušťky do 3 mm, plochy přes 0,5 do 1,0 m2</t>
  </si>
  <si>
    <t>-26767385</t>
  </si>
  <si>
    <t>https://podminky.urs.cz/item/CS_URS_2025_01/781151014</t>
  </si>
  <si>
    <t>112</t>
  </si>
  <si>
    <t>781472221</t>
  </si>
  <si>
    <t>Montáž keramických obkladů stěn lepených cementovým flexibilním lepidlem hladkých přes 35 do 45 ks/m2</t>
  </si>
  <si>
    <t>-1426304184</t>
  </si>
  <si>
    <t>https://podminky.urs.cz/item/CS_URS_2025_01/781472221</t>
  </si>
  <si>
    <t>113</t>
  </si>
  <si>
    <t>59761706</t>
  </si>
  <si>
    <t>obklad keramický nemrazuvzdorný povrch hladký/lesklý tl do 10mm přes 35 do 45ks/m2</t>
  </si>
  <si>
    <t>-315828785</t>
  </si>
  <si>
    <t>3,119*1,1 'Přepočtené koeficientem množství</t>
  </si>
  <si>
    <t>114</t>
  </si>
  <si>
    <t>781495211</t>
  </si>
  <si>
    <t>Čištění vnitřních ploch po provedení obkladu stěn chemickými prostředky</t>
  </si>
  <si>
    <t>1620822962</t>
  </si>
  <si>
    <t>https://podminky.urs.cz/item/CS_URS_2025_01/781495211</t>
  </si>
  <si>
    <t>115</t>
  </si>
  <si>
    <t>781472291</t>
  </si>
  <si>
    <t>Montáž keramických obkladů stěn lepených cementovým flexibilním lepidlem Příplatek k cenám za plochu do 10 m2 jednotlivě</t>
  </si>
  <si>
    <t>-725061143</t>
  </si>
  <si>
    <t>https://podminky.urs.cz/item/CS_URS_2025_01/781472291</t>
  </si>
  <si>
    <t>116</t>
  </si>
  <si>
    <t>998781121</t>
  </si>
  <si>
    <t>Přesun hmot pro obklady keramické stanovený z hmotnosti přesunovaného materiálu vodorovná dopravní vzdálenost do 50 m ruční (bez užití mechanizace) v objektech výšky do 6 m</t>
  </si>
  <si>
    <t>189776278</t>
  </si>
  <si>
    <t>https://podminky.urs.cz/item/CS_URS_2025_01/998781121</t>
  </si>
  <si>
    <t>117</t>
  </si>
  <si>
    <t>998781129</t>
  </si>
  <si>
    <t>Přesun hmot pro obklady keramické stanovený z hmotnosti přesunovaného materiálu vodorovná dopravní vzdálenost do 50 m Příplatek k cenám za ruční zvětšený přesun přes vymezenou vodorovnou dopravní vzdálenost za každých dalších započatých 50 m</t>
  </si>
  <si>
    <t>1491795495</t>
  </si>
  <si>
    <t>https://podminky.urs.cz/item/CS_URS_2025_01/998781129</t>
  </si>
  <si>
    <t>784</t>
  </si>
  <si>
    <t>Dokončovací práce - malby a tapety</t>
  </si>
  <si>
    <t>119</t>
  </si>
  <si>
    <t>7841811R1</t>
  </si>
  <si>
    <t>Penetrace podkladu jednonásobná základní bezbarvá v místnostech výšky do 3,80 m pro barvy prodyšné (Sd do 0,1m)</t>
  </si>
  <si>
    <t>616675901</t>
  </si>
  <si>
    <t>120</t>
  </si>
  <si>
    <t>7842210R1</t>
  </si>
  <si>
    <t>Jednonásobné bílé malby ze směsí za sucha dobře otěruvzdorných prodyšných v místnostech do 3,80 m pro barvy prodyšné (Sd do 0,1m)</t>
  </si>
  <si>
    <t>-2116739210</t>
  </si>
  <si>
    <t>vnitr_ploch_omitek*2</t>
  </si>
  <si>
    <t>VRN - Vedlejší a ostatní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</si>
  <si>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</si>
  <si>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</si>
  <si>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</si>
  <si>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</si>
  <si>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</si>
  <si>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</si>
  <si>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VRN8 - Další náklady na pracovníky</t>
  </si>
  <si>
    <t>Vedlejší rozpočtové náklady</t>
  </si>
  <si>
    <t>VRN1</t>
  </si>
  <si>
    <t>Průzkumné, geodetické a projektové práce</t>
  </si>
  <si>
    <t>01000x</t>
  </si>
  <si>
    <t xml:space="preserve">Průzkumné, geodetické a projektové práce bez rozlišení (např. Průzkum stavby bez rozlišení, Dokumentace bez rozlišení např. výrobní, dílenská a pod., Zkoušky a měření "před, při i během výstavby" bez rozlišení, Dokumentace skutečného provedení stavby apod.) _x000D_
</t>
  </si>
  <si>
    <t>soubor</t>
  </si>
  <si>
    <t>1024</t>
  </si>
  <si>
    <t>1315111236</t>
  </si>
  <si>
    <t>VRN3</t>
  </si>
  <si>
    <t>Zařízení staveniště</t>
  </si>
  <si>
    <t>03000x</t>
  </si>
  <si>
    <t>Zařízení staveniště bez rozlišení (např. Zařízení i zrušení staveniště bez rozlišení, Vybavení staveniště bez rozlišení, Oplocení staveniště bez rozlišení apod.)</t>
  </si>
  <si>
    <t>87138558</t>
  </si>
  <si>
    <t>VRN4</t>
  </si>
  <si>
    <t>Inženýrská činnost</t>
  </si>
  <si>
    <t>04000x</t>
  </si>
  <si>
    <t xml:space="preserve">Inženýrská činnost bez rozlišení (např. kompletační a koordinační činnost apod.) </t>
  </si>
  <si>
    <t>-1711214331</t>
  </si>
  <si>
    <t>VRN6</t>
  </si>
  <si>
    <t>Územní vlivy</t>
  </si>
  <si>
    <t>06000x</t>
  </si>
  <si>
    <t>Územní vlivy bez rozlišení (např. stísněné podmínky stavby, přistupové a příjezdové cesty apod.)</t>
  </si>
  <si>
    <t>-1411432113</t>
  </si>
  <si>
    <t>VRN7</t>
  </si>
  <si>
    <t>Provozní vlivy</t>
  </si>
  <si>
    <t>07000x</t>
  </si>
  <si>
    <t>Provozní vlivy bez rozlišení (např. Provoz investora během výstavby apod.)</t>
  </si>
  <si>
    <t>1707355470</t>
  </si>
  <si>
    <t>VRN8</t>
  </si>
  <si>
    <t>Další náklady na pracovníky</t>
  </si>
  <si>
    <t>08000x</t>
  </si>
  <si>
    <t>Další náklady na pracovníky bez rozlišení (např. denní doprava pracovníků, zákonné příplatky ke mzdě apod.)</t>
  </si>
  <si>
    <t>786476273</t>
  </si>
  <si>
    <t>SEZNAM FIGUR</t>
  </si>
  <si>
    <t>Výměra</t>
  </si>
  <si>
    <t>Použití figury:</t>
  </si>
  <si>
    <t>Hloubení rýh š do 2000 mm v soudržných horninách třídy těžitelnosti I skupiny 3 objemu do 10 m3 při překopech inženýrských sítí ručně</t>
  </si>
  <si>
    <t>Zásyp jam, šachet rýh nebo kolem objektů sypaninou se zhutněním ručně</t>
  </si>
  <si>
    <t>Obsypání potrubí ručně sypaninou bez prohození, uloženou do 3 m</t>
  </si>
  <si>
    <t>Trativod z drenážních trubek korugovaných PE-HD SN 4 perforace 360° včetně lože otevřený výkop DN 150 pro liniové stavby</t>
  </si>
  <si>
    <t>Lože pod potrubí otevřený výkop ze štěrkopísku</t>
  </si>
  <si>
    <t>Sedlové lože z betonu prostého bez zvýšených nároků na prostředí tř. C 16/20 otevřený výkop</t>
  </si>
  <si>
    <t>Izolace proti zemní vlhkosti nopovou fólií svislá, výška nopu 20,0 mm, tl do 1,0 mm</t>
  </si>
  <si>
    <t>Provedení izolace proti tlakové vodě svislé za studena nátěrem penetračním</t>
  </si>
  <si>
    <t>Montáž obkladů keramických hladkých lepených cementovým flexibilním lepidlem přes 35 do 45 ks/m2</t>
  </si>
  <si>
    <t>Příplatek k montáži obkladů keramických lepených cementovým flexibilním lepidlem za plochu do 10 m2</t>
  </si>
  <si>
    <t>Čištění vnitřních ploch stěn po provedení obkladu chemickými prostředky</t>
  </si>
  <si>
    <t>Montáž soklů z dlaždic keramických rovných lepených cementovým flexibilním lepidlem v přes 90 do 120 mm</t>
  </si>
  <si>
    <t>Demontáž soklíků nebo lišt dřevěných přibíjených do suti</t>
  </si>
  <si>
    <t>Vodorovné přemístění výkopku z horniny třídy těžitelnosti I skupiny 1 až 3 stavebním kolečkem do 10 m</t>
  </si>
  <si>
    <t>Příplatek k vodorovnému přemístění výkopku z horniny třídy těžitelnosti I skupiny 1 až 3 stavebním kolečkem za každých dalších 10 m</t>
  </si>
  <si>
    <t>Vodorovné přemístění přes 4 000 do 5000 m výkopku/sypaniny z horniny třídy těžitelnosti I skupiny 1 až 3</t>
  </si>
  <si>
    <t>Skládání nebo překládání výkopku z horniny třídy těžitelnosti I skupiny 1 až 3 ručně</t>
  </si>
  <si>
    <t>Izolace proti vlhkosti na vodorovné ploše za studena těsnicí stěrkou jednosložkovou na bázi cementu</t>
  </si>
  <si>
    <t>Potěr průmyslový samonivelační ze suchých směsí podkladní pro střední provoz tl přes 5 do 10 mm</t>
  </si>
  <si>
    <t>Demontáž podlah plovoucích lepených do suti</t>
  </si>
  <si>
    <t>Vodou ředitelná penetrace savého podkladu povlakových podlah</t>
  </si>
  <si>
    <t>Stěrka podlahová nivelační pro vyrovnání podkladu povlakových podlah pevnosti 30 MPa tl přes 3 do 5 mm</t>
  </si>
  <si>
    <t>Lepení hladkých (bez vzoru) pásů ze sportovního vinylu</t>
  </si>
  <si>
    <t>Rozebrání dlažeb při překopech komunikací pro pěší ze zámkové dlažby ručně</t>
  </si>
  <si>
    <t>Odstranění podkladu z kameniva drceného tl do 100 mm ručně</t>
  </si>
  <si>
    <t>Odstranění podkladu z kameniva drceného tl přes 100 do 200 mm ručně</t>
  </si>
  <si>
    <t>Odstranění podkladu z betonu prostého tl přes 150 do 300 mm ručně</t>
  </si>
  <si>
    <t>Vyspravení podkladu po překopech inženýrských sítí plochy přes 15 m2 štěrkodrtí tl. 100 mm</t>
  </si>
  <si>
    <t>Vyspravení podkladu po překopech inženýrských sítí plochy přes 15 m2 štěrkodrtí tl. 150 mm</t>
  </si>
  <si>
    <t>Kladení zámkové dlažby komunikací pro pěší ručně tl 60 mm skupiny A pl přes 50 do 100 m2</t>
  </si>
  <si>
    <t>Poplatek za uložení zeminy a kamení na recyklační skládce (skládkovné) kód odpadu 17 05 04</t>
  </si>
  <si>
    <t>Uložení sypaniny na skládky nebo meziskládky</t>
  </si>
  <si>
    <t>Stožáry s ochranou sítí 7ks á 4,0m</t>
  </si>
  <si>
    <t>mb</t>
  </si>
  <si>
    <t>Otlučení (osekání) cementových omítek vnějších ploch v rozsahu přes 80 do 100 %</t>
  </si>
  <si>
    <t>Cementový postřik vnějších stěn nanášený celoplošně ručně</t>
  </si>
  <si>
    <t>Montáž kontaktního zateplení vnějších stěn lepením a mechanickým kotvením polystyrénových desek do betonu a zdiva tl přes 80 do 120 mm</t>
  </si>
  <si>
    <t>Cementová omítka hrubá jednovrstvá zatřená vnějších stěn nanášená ručně</t>
  </si>
  <si>
    <t>Odstranění izolace proti vodě, vlhkosti a plynům z pásů NAIP přitavených jednovrstvých z plochy svislé</t>
  </si>
  <si>
    <t>Izolace proti zemní vlhkosti nopovou fólií ukončení provětrávací lištou</t>
  </si>
  <si>
    <t>Odstranění izolace proti vodě, vlhkosti a plynům z nopových fólií z plochy svislé</t>
  </si>
  <si>
    <t>Obložení stěn z desek OSB tl 15 mm nebroušených na pero a drážku přibíjených</t>
  </si>
  <si>
    <t>Spojovací prostředky pro montáž olištování, obložení stropů, střešních podhledů a stěn</t>
  </si>
  <si>
    <t>Vnitřní plochy neomítnutých stěn (režné provedení); různé výšky</t>
  </si>
  <si>
    <t>Otlučení (osekání) vnitřní vápenné nebo vápenocementové omítky stěn v rozsahu přes 50 do 100 %</t>
  </si>
  <si>
    <t>Vyplnění spár cementovou maltou vnitřních stěn z cihel</t>
  </si>
  <si>
    <t>Sanační postřik vnitřních stěn nanášený celoplošně ručně</t>
  </si>
  <si>
    <t>Sanační omítka podkladní vnitřních stěn nanášená ručně</t>
  </si>
  <si>
    <t>Sanační omítka jednovrstvá vnitřních stěn nanášená ručně</t>
  </si>
  <si>
    <t>Sanační štuk vnitřních stěn tloušťky do 3 mm</t>
  </si>
  <si>
    <t>Základní  jednonásobná bezbarvá penetrace podkladu v místnostech v do 3,80 m pro barvy prodyšné (Sd do 0,1m)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</si>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</sst>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23" xfId="0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2" fillId="0" borderId="1" xfId="0" applyFont="1" applyBorder="1" applyAlignment="1">
      <alignment vertical="top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622131101" TargetMode="External"/><Relationship Id="rId21" Type="http://schemas.openxmlformats.org/officeDocument/2006/relationships/hyperlink" Target="https://podminky.urs.cz/item/CS_URS_2025_01/612125101" TargetMode="External"/><Relationship Id="rId42" Type="http://schemas.openxmlformats.org/officeDocument/2006/relationships/hyperlink" Target="https://podminky.urs.cz/item/CS_URS_2025_01/997013847" TargetMode="External"/><Relationship Id="rId47" Type="http://schemas.openxmlformats.org/officeDocument/2006/relationships/hyperlink" Target="https://podminky.urs.cz/item/CS_URS_2025_01/997221151" TargetMode="External"/><Relationship Id="rId63" Type="http://schemas.openxmlformats.org/officeDocument/2006/relationships/hyperlink" Target="https://podminky.urs.cz/item/CS_URS_2025_01/998721129" TargetMode="External"/><Relationship Id="rId68" Type="http://schemas.openxmlformats.org/officeDocument/2006/relationships/hyperlink" Target="https://podminky.urs.cz/item/CS_URS_2025_01/762495000" TargetMode="External"/><Relationship Id="rId84" Type="http://schemas.openxmlformats.org/officeDocument/2006/relationships/hyperlink" Target="https://podminky.urs.cz/item/CS_URS_2025_01/781473810" TargetMode="External"/><Relationship Id="rId89" Type="http://schemas.openxmlformats.org/officeDocument/2006/relationships/hyperlink" Target="https://podminky.urs.cz/item/CS_URS_2025_01/998781121" TargetMode="External"/><Relationship Id="rId16" Type="http://schemas.openxmlformats.org/officeDocument/2006/relationships/hyperlink" Target="https://podminky.urs.cz/item/CS_URS_2025_01/451573111" TargetMode="External"/><Relationship Id="rId11" Type="http://schemas.openxmlformats.org/officeDocument/2006/relationships/hyperlink" Target="https://podminky.urs.cz/item/CS_URS_2025_01/171201231" TargetMode="External"/><Relationship Id="rId32" Type="http://schemas.openxmlformats.org/officeDocument/2006/relationships/hyperlink" Target="https://podminky.urs.cz/item/CS_URS_2025_01/894812061" TargetMode="External"/><Relationship Id="rId37" Type="http://schemas.openxmlformats.org/officeDocument/2006/relationships/hyperlink" Target="https://podminky.urs.cz/item/CS_URS_2025_01/978036191" TargetMode="External"/><Relationship Id="rId53" Type="http://schemas.openxmlformats.org/officeDocument/2006/relationships/hyperlink" Target="https://podminky.urs.cz/item/CS_URS_2025_01/711412001" TargetMode="External"/><Relationship Id="rId58" Type="http://schemas.openxmlformats.org/officeDocument/2006/relationships/hyperlink" Target="https://podminky.urs.cz/item/CS_URS_2025_01/721173402" TargetMode="External"/><Relationship Id="rId74" Type="http://schemas.openxmlformats.org/officeDocument/2006/relationships/hyperlink" Target="https://podminky.urs.cz/item/CS_URS_2025_01/998771121" TargetMode="External"/><Relationship Id="rId79" Type="http://schemas.openxmlformats.org/officeDocument/2006/relationships/hyperlink" Target="https://podminky.urs.cz/item/CS_URS_2025_01/776141122" TargetMode="External"/><Relationship Id="rId5" Type="http://schemas.openxmlformats.org/officeDocument/2006/relationships/hyperlink" Target="https://podminky.urs.cz/item/CS_URS_2025_01/132212231" TargetMode="External"/><Relationship Id="rId90" Type="http://schemas.openxmlformats.org/officeDocument/2006/relationships/hyperlink" Target="https://podminky.urs.cz/item/CS_URS_2025_01/998781129" TargetMode="External"/><Relationship Id="rId14" Type="http://schemas.openxmlformats.org/officeDocument/2006/relationships/hyperlink" Target="https://podminky.urs.cz/item/CS_URS_2025_01/212752102" TargetMode="External"/><Relationship Id="rId22" Type="http://schemas.openxmlformats.org/officeDocument/2006/relationships/hyperlink" Target="https://podminky.urs.cz/item/CS_URS_2025_01/612131151" TargetMode="External"/><Relationship Id="rId27" Type="http://schemas.openxmlformats.org/officeDocument/2006/relationships/hyperlink" Target="https://podminky.urs.cz/item/CS_URS_2025_01/622331111" TargetMode="External"/><Relationship Id="rId30" Type="http://schemas.openxmlformats.org/officeDocument/2006/relationships/hyperlink" Target="https://podminky.urs.cz/item/CS_URS_2025_01/711161384" TargetMode="External"/><Relationship Id="rId35" Type="http://schemas.openxmlformats.org/officeDocument/2006/relationships/hyperlink" Target="https://podminky.urs.cz/item/CS_URS_2025_01/977311114" TargetMode="External"/><Relationship Id="rId43" Type="http://schemas.openxmlformats.org/officeDocument/2006/relationships/hyperlink" Target="https://podminky.urs.cz/item/CS_URS_2025_01/997013869" TargetMode="External"/><Relationship Id="rId48" Type="http://schemas.openxmlformats.org/officeDocument/2006/relationships/hyperlink" Target="https://podminky.urs.cz/item/CS_URS_2025_01/997221159" TargetMode="External"/><Relationship Id="rId56" Type="http://schemas.openxmlformats.org/officeDocument/2006/relationships/hyperlink" Target="https://podminky.urs.cz/item/CS_URS_2025_01/721140806" TargetMode="External"/><Relationship Id="rId64" Type="http://schemas.openxmlformats.org/officeDocument/2006/relationships/hyperlink" Target="https://podminky.urs.cz/item/CS_URS_2025_01/751398021" TargetMode="External"/><Relationship Id="rId69" Type="http://schemas.openxmlformats.org/officeDocument/2006/relationships/hyperlink" Target="https://podminky.urs.cz/item/CS_URS_2025_01/762431023" TargetMode="External"/><Relationship Id="rId77" Type="http://schemas.openxmlformats.org/officeDocument/2006/relationships/hyperlink" Target="https://podminky.urs.cz/item/CS_URS_2025_01/775541811" TargetMode="External"/><Relationship Id="rId8" Type="http://schemas.openxmlformats.org/officeDocument/2006/relationships/hyperlink" Target="https://podminky.urs.cz/item/CS_URS_2025_01/162651112" TargetMode="External"/><Relationship Id="rId51" Type="http://schemas.openxmlformats.org/officeDocument/2006/relationships/hyperlink" Target="https://podminky.urs.cz/item/CS_URS_2025_01/711161215" TargetMode="External"/><Relationship Id="rId72" Type="http://schemas.openxmlformats.org/officeDocument/2006/relationships/hyperlink" Target="https://podminky.urs.cz/item/CS_URS_2025_01/771473810" TargetMode="External"/><Relationship Id="rId80" Type="http://schemas.openxmlformats.org/officeDocument/2006/relationships/hyperlink" Target="https://podminky.urs.cz/item/CS_URS_2025_01/776223112" TargetMode="External"/><Relationship Id="rId85" Type="http://schemas.openxmlformats.org/officeDocument/2006/relationships/hyperlink" Target="https://podminky.urs.cz/item/CS_URS_2025_01/781151014" TargetMode="External"/><Relationship Id="rId3" Type="http://schemas.openxmlformats.org/officeDocument/2006/relationships/hyperlink" Target="https://podminky.urs.cz/item/CS_URS_2025_01/113107122" TargetMode="External"/><Relationship Id="rId12" Type="http://schemas.openxmlformats.org/officeDocument/2006/relationships/hyperlink" Target="https://podminky.urs.cz/item/CS_URS_2025_01/174111101" TargetMode="External"/><Relationship Id="rId17" Type="http://schemas.openxmlformats.org/officeDocument/2006/relationships/hyperlink" Target="https://podminky.urs.cz/item/CS_URS_2025_01/452312141" TargetMode="External"/><Relationship Id="rId25" Type="http://schemas.openxmlformats.org/officeDocument/2006/relationships/hyperlink" Target="https://podminky.urs.cz/item/CS_URS_2025_01/612328131" TargetMode="External"/><Relationship Id="rId33" Type="http://schemas.openxmlformats.org/officeDocument/2006/relationships/hyperlink" Target="https://podminky.urs.cz/item/CS_URS_2025_01/952902611" TargetMode="External"/><Relationship Id="rId38" Type="http://schemas.openxmlformats.org/officeDocument/2006/relationships/hyperlink" Target="https://podminky.urs.cz/item/CS_URS_2025_01/997013211" TargetMode="External"/><Relationship Id="rId46" Type="http://schemas.openxmlformats.org/officeDocument/2006/relationships/hyperlink" Target="https://podminky.urs.cz/item/CS_URS_2025_01/997221149" TargetMode="External"/><Relationship Id="rId59" Type="http://schemas.openxmlformats.org/officeDocument/2006/relationships/hyperlink" Target="https://podminky.urs.cz/item/CS_URS_2025_01/721173403" TargetMode="External"/><Relationship Id="rId67" Type="http://schemas.openxmlformats.org/officeDocument/2006/relationships/hyperlink" Target="https://podminky.urs.cz/item/CS_URS_2025_01/998751121" TargetMode="External"/><Relationship Id="rId20" Type="http://schemas.openxmlformats.org/officeDocument/2006/relationships/hyperlink" Target="https://podminky.urs.cz/item/CS_URS_2025_01/596211111" TargetMode="External"/><Relationship Id="rId41" Type="http://schemas.openxmlformats.org/officeDocument/2006/relationships/hyperlink" Target="https://podminky.urs.cz/item/CS_URS_2025_01/997013509" TargetMode="External"/><Relationship Id="rId54" Type="http://schemas.openxmlformats.org/officeDocument/2006/relationships/hyperlink" Target="https://podminky.urs.cz/item/CS_URS_2025_01/998711121" TargetMode="External"/><Relationship Id="rId62" Type="http://schemas.openxmlformats.org/officeDocument/2006/relationships/hyperlink" Target="https://podminky.urs.cz/item/CS_URS_2025_01/998721121" TargetMode="External"/><Relationship Id="rId70" Type="http://schemas.openxmlformats.org/officeDocument/2006/relationships/hyperlink" Target="https://podminky.urs.cz/item/CS_URS_2025_01/998762121" TargetMode="External"/><Relationship Id="rId75" Type="http://schemas.openxmlformats.org/officeDocument/2006/relationships/hyperlink" Target="https://podminky.urs.cz/item/CS_URS_2025_01/998771129" TargetMode="External"/><Relationship Id="rId83" Type="http://schemas.openxmlformats.org/officeDocument/2006/relationships/hyperlink" Target="https://podminky.urs.cz/item/CS_URS_2025_01/998776129" TargetMode="External"/><Relationship Id="rId88" Type="http://schemas.openxmlformats.org/officeDocument/2006/relationships/hyperlink" Target="https://podminky.urs.cz/item/CS_URS_2025_01/781472291" TargetMode="External"/><Relationship Id="rId91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113106023" TargetMode="External"/><Relationship Id="rId6" Type="http://schemas.openxmlformats.org/officeDocument/2006/relationships/hyperlink" Target="https://podminky.urs.cz/item/CS_URS_2025_01/162211311" TargetMode="External"/><Relationship Id="rId15" Type="http://schemas.openxmlformats.org/officeDocument/2006/relationships/hyperlink" Target="https://podminky.urs.cz/item/CS_URS_2025_01/214500311" TargetMode="External"/><Relationship Id="rId23" Type="http://schemas.openxmlformats.org/officeDocument/2006/relationships/hyperlink" Target="https://podminky.urs.cz/item/CS_URS_2025_01/612324111" TargetMode="External"/><Relationship Id="rId28" Type="http://schemas.openxmlformats.org/officeDocument/2006/relationships/hyperlink" Target="https://podminky.urs.cz/item/CS_URS_2025_01/622211021" TargetMode="External"/><Relationship Id="rId36" Type="http://schemas.openxmlformats.org/officeDocument/2006/relationships/hyperlink" Target="https://podminky.urs.cz/item/CS_URS_2025_01/978013191" TargetMode="External"/><Relationship Id="rId49" Type="http://schemas.openxmlformats.org/officeDocument/2006/relationships/hyperlink" Target="https://podminky.urs.cz/item/CS_URS_2025_01/998011001" TargetMode="External"/><Relationship Id="rId57" Type="http://schemas.openxmlformats.org/officeDocument/2006/relationships/hyperlink" Target="https://podminky.urs.cz/item/CS_URS_2025_01/721173316" TargetMode="External"/><Relationship Id="rId10" Type="http://schemas.openxmlformats.org/officeDocument/2006/relationships/hyperlink" Target="https://podminky.urs.cz/item/CS_URS_2025_01/171251201" TargetMode="External"/><Relationship Id="rId31" Type="http://schemas.openxmlformats.org/officeDocument/2006/relationships/hyperlink" Target="https://podminky.urs.cz/item/CS_URS_2025_01/894811135" TargetMode="External"/><Relationship Id="rId44" Type="http://schemas.openxmlformats.org/officeDocument/2006/relationships/hyperlink" Target="https://podminky.urs.cz/item/CS_URS_2025_01/997013873" TargetMode="External"/><Relationship Id="rId52" Type="http://schemas.openxmlformats.org/officeDocument/2006/relationships/hyperlink" Target="https://podminky.urs.cz/item/CS_URS_2025_01/711162811" TargetMode="External"/><Relationship Id="rId60" Type="http://schemas.openxmlformats.org/officeDocument/2006/relationships/hyperlink" Target="https://podminky.urs.cz/item/CS_URS_2025_01/721242106" TargetMode="External"/><Relationship Id="rId65" Type="http://schemas.openxmlformats.org/officeDocument/2006/relationships/hyperlink" Target="https://podminky.urs.cz/item/CS_URS_2025_01/751398031" TargetMode="External"/><Relationship Id="rId73" Type="http://schemas.openxmlformats.org/officeDocument/2006/relationships/hyperlink" Target="https://podminky.urs.cz/item/CS_URS_2025_01/771474113" TargetMode="External"/><Relationship Id="rId78" Type="http://schemas.openxmlformats.org/officeDocument/2006/relationships/hyperlink" Target="https://podminky.urs.cz/item/CS_URS_2025_01/776121112" TargetMode="External"/><Relationship Id="rId81" Type="http://schemas.openxmlformats.org/officeDocument/2006/relationships/hyperlink" Target="https://podminky.urs.cz/item/CS_URS_2025_01/776411111" TargetMode="External"/><Relationship Id="rId86" Type="http://schemas.openxmlformats.org/officeDocument/2006/relationships/hyperlink" Target="https://podminky.urs.cz/item/CS_URS_2025_01/781472221" TargetMode="External"/><Relationship Id="rId4" Type="http://schemas.openxmlformats.org/officeDocument/2006/relationships/hyperlink" Target="https://podminky.urs.cz/item/CS_URS_2025_01/113107132" TargetMode="External"/><Relationship Id="rId9" Type="http://schemas.openxmlformats.org/officeDocument/2006/relationships/hyperlink" Target="https://podminky.urs.cz/item/CS_URS_2025_01/167111121" TargetMode="External"/><Relationship Id="rId13" Type="http://schemas.openxmlformats.org/officeDocument/2006/relationships/hyperlink" Target="https://podminky.urs.cz/item/CS_URS_2025_01/175111101" TargetMode="External"/><Relationship Id="rId18" Type="http://schemas.openxmlformats.org/officeDocument/2006/relationships/hyperlink" Target="https://podminky.urs.cz/item/CS_URS_2025_01/566901231" TargetMode="External"/><Relationship Id="rId39" Type="http://schemas.openxmlformats.org/officeDocument/2006/relationships/hyperlink" Target="https://podminky.urs.cz/item/CS_URS_2025_01/997013219" TargetMode="External"/><Relationship Id="rId34" Type="http://schemas.openxmlformats.org/officeDocument/2006/relationships/hyperlink" Target="https://podminky.urs.cz/item/CS_URS_2025_01/977151123" TargetMode="External"/><Relationship Id="rId50" Type="http://schemas.openxmlformats.org/officeDocument/2006/relationships/hyperlink" Target="https://podminky.urs.cz/item/CS_URS_2025_01/711142811" TargetMode="External"/><Relationship Id="rId55" Type="http://schemas.openxmlformats.org/officeDocument/2006/relationships/hyperlink" Target="https://podminky.urs.cz/item/CS_URS_2025_01/998711129" TargetMode="External"/><Relationship Id="rId76" Type="http://schemas.openxmlformats.org/officeDocument/2006/relationships/hyperlink" Target="https://podminky.urs.cz/item/CS_URS_2025_01/775411810" TargetMode="External"/><Relationship Id="rId7" Type="http://schemas.openxmlformats.org/officeDocument/2006/relationships/hyperlink" Target="https://podminky.urs.cz/item/CS_URS_2025_01/162211319" TargetMode="External"/><Relationship Id="rId71" Type="http://schemas.openxmlformats.org/officeDocument/2006/relationships/hyperlink" Target="https://podminky.urs.cz/item/CS_URS_2025_01/998762129" TargetMode="External"/><Relationship Id="rId2" Type="http://schemas.openxmlformats.org/officeDocument/2006/relationships/hyperlink" Target="https://podminky.urs.cz/item/CS_URS_2025_01/113107121" TargetMode="External"/><Relationship Id="rId29" Type="http://schemas.openxmlformats.org/officeDocument/2006/relationships/hyperlink" Target="https://podminky.urs.cz/item/CS_URS_2025_01/632453412" TargetMode="External"/><Relationship Id="rId24" Type="http://schemas.openxmlformats.org/officeDocument/2006/relationships/hyperlink" Target="https://podminky.urs.cz/item/CS_URS_2025_01/612326121" TargetMode="External"/><Relationship Id="rId40" Type="http://schemas.openxmlformats.org/officeDocument/2006/relationships/hyperlink" Target="https://podminky.urs.cz/item/CS_URS_2025_01/997013501" TargetMode="External"/><Relationship Id="rId45" Type="http://schemas.openxmlformats.org/officeDocument/2006/relationships/hyperlink" Target="https://podminky.urs.cz/item/CS_URS_2025_01/997221141" TargetMode="External"/><Relationship Id="rId66" Type="http://schemas.openxmlformats.org/officeDocument/2006/relationships/hyperlink" Target="https://podminky.urs.cz/item/CS_URS_2025_01/751398156" TargetMode="External"/><Relationship Id="rId87" Type="http://schemas.openxmlformats.org/officeDocument/2006/relationships/hyperlink" Target="https://podminky.urs.cz/item/CS_URS_2025_01/781495211" TargetMode="External"/><Relationship Id="rId61" Type="http://schemas.openxmlformats.org/officeDocument/2006/relationships/hyperlink" Target="https://podminky.urs.cz/item/CS_URS_2025_01/721242804" TargetMode="External"/><Relationship Id="rId82" Type="http://schemas.openxmlformats.org/officeDocument/2006/relationships/hyperlink" Target="https://podminky.urs.cz/item/CS_URS_2025_01/998776121" TargetMode="External"/><Relationship Id="rId19" Type="http://schemas.openxmlformats.org/officeDocument/2006/relationships/hyperlink" Target="https://podminky.urs.cz/item/CS_URS_2025_01/56690123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2" t="s">
        <v>14</v>
      </c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R5" s="21"/>
      <c r="BE5" s="289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94" t="s">
        <v>17</v>
      </c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293"/>
      <c r="AO6" s="293"/>
      <c r="AR6" s="21"/>
      <c r="BE6" s="290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90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90"/>
      <c r="BS8" s="18" t="s">
        <v>6</v>
      </c>
    </row>
    <row r="9" spans="1:74" ht="14.45" customHeight="1">
      <c r="B9" s="21"/>
      <c r="AR9" s="21"/>
      <c r="BE9" s="290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90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19</v>
      </c>
      <c r="AR11" s="21"/>
      <c r="BE11" s="290"/>
      <c r="BS11" s="18" t="s">
        <v>6</v>
      </c>
    </row>
    <row r="12" spans="1:74" ht="6.95" customHeight="1">
      <c r="B12" s="21"/>
      <c r="AR12" s="21"/>
      <c r="BE12" s="290"/>
      <c r="BS12" s="18" t="s">
        <v>6</v>
      </c>
    </row>
    <row r="13" spans="1:74" ht="12" customHeight="1">
      <c r="B13" s="21"/>
      <c r="D13" s="28" t="s">
        <v>30</v>
      </c>
      <c r="AK13" s="28" t="s">
        <v>26</v>
      </c>
      <c r="AN13" s="30" t="s">
        <v>31</v>
      </c>
      <c r="AR13" s="21"/>
      <c r="BE13" s="290"/>
      <c r="BS13" s="18" t="s">
        <v>6</v>
      </c>
    </row>
    <row r="14" spans="1:74" ht="12.75">
      <c r="B14" s="21"/>
      <c r="E14" s="295" t="s">
        <v>31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8" t="s">
        <v>29</v>
      </c>
      <c r="AN14" s="30" t="s">
        <v>31</v>
      </c>
      <c r="AR14" s="21"/>
      <c r="BE14" s="290"/>
      <c r="BS14" s="18" t="s">
        <v>6</v>
      </c>
    </row>
    <row r="15" spans="1:74" ht="6.95" customHeight="1">
      <c r="B15" s="21"/>
      <c r="AR15" s="21"/>
      <c r="BE15" s="290"/>
      <c r="BS15" s="18" t="s">
        <v>4</v>
      </c>
    </row>
    <row r="16" spans="1:74" ht="12" customHeight="1">
      <c r="B16" s="21"/>
      <c r="D16" s="28" t="s">
        <v>32</v>
      </c>
      <c r="AK16" s="28" t="s">
        <v>26</v>
      </c>
      <c r="AN16" s="26" t="s">
        <v>33</v>
      </c>
      <c r="AR16" s="21"/>
      <c r="BE16" s="290"/>
      <c r="BS16" s="18" t="s">
        <v>4</v>
      </c>
    </row>
    <row r="17" spans="2:71" ht="18.399999999999999" customHeight="1">
      <c r="B17" s="21"/>
      <c r="E17" s="26" t="s">
        <v>34</v>
      </c>
      <c r="AK17" s="28" t="s">
        <v>29</v>
      </c>
      <c r="AN17" s="26" t="s">
        <v>19</v>
      </c>
      <c r="AR17" s="21"/>
      <c r="BE17" s="290"/>
      <c r="BS17" s="18" t="s">
        <v>35</v>
      </c>
    </row>
    <row r="18" spans="2:71" ht="6.95" customHeight="1">
      <c r="B18" s="21"/>
      <c r="AR18" s="21"/>
      <c r="BE18" s="290"/>
      <c r="BS18" s="18" t="s">
        <v>6</v>
      </c>
    </row>
    <row r="19" spans="2:71" ht="12" customHeight="1">
      <c r="B19" s="21"/>
      <c r="D19" s="28" t="s">
        <v>36</v>
      </c>
      <c r="AK19" s="28" t="s">
        <v>26</v>
      </c>
      <c r="AN19" s="26" t="s">
        <v>19</v>
      </c>
      <c r="AR19" s="21"/>
      <c r="BE19" s="290"/>
      <c r="BS19" s="18" t="s">
        <v>6</v>
      </c>
    </row>
    <row r="20" spans="2:71" ht="18.399999999999999" customHeight="1">
      <c r="B20" s="21"/>
      <c r="E20" s="26" t="s">
        <v>37</v>
      </c>
      <c r="AK20" s="28" t="s">
        <v>29</v>
      </c>
      <c r="AN20" s="26" t="s">
        <v>19</v>
      </c>
      <c r="AR20" s="21"/>
      <c r="BE20" s="290"/>
      <c r="BS20" s="18" t="s">
        <v>4</v>
      </c>
    </row>
    <row r="21" spans="2:71" ht="6.95" customHeight="1">
      <c r="B21" s="21"/>
      <c r="AR21" s="21"/>
      <c r="BE21" s="290"/>
    </row>
    <row r="22" spans="2:71" ht="12" customHeight="1">
      <c r="B22" s="21"/>
      <c r="D22" s="28" t="s">
        <v>38</v>
      </c>
      <c r="AR22" s="21"/>
      <c r="BE22" s="290"/>
    </row>
    <row r="23" spans="2:71" ht="47.25" customHeight="1">
      <c r="B23" s="21"/>
      <c r="E23" s="297" t="s">
        <v>39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R23" s="21"/>
      <c r="BE23" s="290"/>
    </row>
    <row r="24" spans="2:71" ht="6.95" customHeight="1">
      <c r="B24" s="21"/>
      <c r="AR24" s="21"/>
      <c r="BE24" s="290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0"/>
    </row>
    <row r="26" spans="2:71" s="1" customFormat="1" ht="25.9" customHeight="1">
      <c r="B26" s="33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8">
        <f>ROUND(AG54,2)</f>
        <v>0</v>
      </c>
      <c r="AL26" s="299"/>
      <c r="AM26" s="299"/>
      <c r="AN26" s="299"/>
      <c r="AO26" s="299"/>
      <c r="AR26" s="33"/>
      <c r="BE26" s="290"/>
    </row>
    <row r="27" spans="2:71" s="1" customFormat="1" ht="6.95" customHeight="1">
      <c r="B27" s="33"/>
      <c r="AR27" s="33"/>
      <c r="BE27" s="290"/>
    </row>
    <row r="28" spans="2:71" s="1" customFormat="1" ht="12.75">
      <c r="B28" s="33"/>
      <c r="L28" s="300" t="s">
        <v>41</v>
      </c>
      <c r="M28" s="300"/>
      <c r="N28" s="300"/>
      <c r="O28" s="300"/>
      <c r="P28" s="300"/>
      <c r="W28" s="300" t="s">
        <v>42</v>
      </c>
      <c r="X28" s="300"/>
      <c r="Y28" s="300"/>
      <c r="Z28" s="300"/>
      <c r="AA28" s="300"/>
      <c r="AB28" s="300"/>
      <c r="AC28" s="300"/>
      <c r="AD28" s="300"/>
      <c r="AE28" s="300"/>
      <c r="AK28" s="300" t="s">
        <v>43</v>
      </c>
      <c r="AL28" s="300"/>
      <c r="AM28" s="300"/>
      <c r="AN28" s="300"/>
      <c r="AO28" s="300"/>
      <c r="AR28" s="33"/>
      <c r="BE28" s="290"/>
    </row>
    <row r="29" spans="2:71" s="2" customFormat="1" ht="14.45" customHeight="1">
      <c r="B29" s="37"/>
      <c r="D29" s="28" t="s">
        <v>44</v>
      </c>
      <c r="F29" s="28" t="s">
        <v>45</v>
      </c>
      <c r="L29" s="303">
        <v>0.21</v>
      </c>
      <c r="M29" s="302"/>
      <c r="N29" s="302"/>
      <c r="O29" s="302"/>
      <c r="P29" s="302"/>
      <c r="W29" s="301">
        <f>ROUND(AZ54, 2)</f>
        <v>0</v>
      </c>
      <c r="X29" s="302"/>
      <c r="Y29" s="302"/>
      <c r="Z29" s="302"/>
      <c r="AA29" s="302"/>
      <c r="AB29" s="302"/>
      <c r="AC29" s="302"/>
      <c r="AD29" s="302"/>
      <c r="AE29" s="302"/>
      <c r="AK29" s="301">
        <f>ROUND(AV54, 2)</f>
        <v>0</v>
      </c>
      <c r="AL29" s="302"/>
      <c r="AM29" s="302"/>
      <c r="AN29" s="302"/>
      <c r="AO29" s="302"/>
      <c r="AR29" s="37"/>
      <c r="BE29" s="291"/>
    </row>
    <row r="30" spans="2:71" s="2" customFormat="1" ht="14.45" customHeight="1">
      <c r="B30" s="37"/>
      <c r="F30" s="28" t="s">
        <v>46</v>
      </c>
      <c r="L30" s="303">
        <v>0.12</v>
      </c>
      <c r="M30" s="302"/>
      <c r="N30" s="302"/>
      <c r="O30" s="302"/>
      <c r="P30" s="302"/>
      <c r="W30" s="301">
        <f>ROUND(BA54, 2)</f>
        <v>0</v>
      </c>
      <c r="X30" s="302"/>
      <c r="Y30" s="302"/>
      <c r="Z30" s="302"/>
      <c r="AA30" s="302"/>
      <c r="AB30" s="302"/>
      <c r="AC30" s="302"/>
      <c r="AD30" s="302"/>
      <c r="AE30" s="302"/>
      <c r="AK30" s="301">
        <f>ROUND(AW54, 2)</f>
        <v>0</v>
      </c>
      <c r="AL30" s="302"/>
      <c r="AM30" s="302"/>
      <c r="AN30" s="302"/>
      <c r="AO30" s="302"/>
      <c r="AR30" s="37"/>
      <c r="BE30" s="291"/>
    </row>
    <row r="31" spans="2:71" s="2" customFormat="1" ht="14.45" hidden="1" customHeight="1">
      <c r="B31" s="37"/>
      <c r="F31" s="28" t="s">
        <v>47</v>
      </c>
      <c r="L31" s="303">
        <v>0.21</v>
      </c>
      <c r="M31" s="302"/>
      <c r="N31" s="302"/>
      <c r="O31" s="302"/>
      <c r="P31" s="302"/>
      <c r="W31" s="301">
        <f>ROUND(BB54, 2)</f>
        <v>0</v>
      </c>
      <c r="X31" s="302"/>
      <c r="Y31" s="302"/>
      <c r="Z31" s="302"/>
      <c r="AA31" s="302"/>
      <c r="AB31" s="302"/>
      <c r="AC31" s="302"/>
      <c r="AD31" s="302"/>
      <c r="AE31" s="302"/>
      <c r="AK31" s="301">
        <v>0</v>
      </c>
      <c r="AL31" s="302"/>
      <c r="AM31" s="302"/>
      <c r="AN31" s="302"/>
      <c r="AO31" s="302"/>
      <c r="AR31" s="37"/>
      <c r="BE31" s="291"/>
    </row>
    <row r="32" spans="2:71" s="2" customFormat="1" ht="14.45" hidden="1" customHeight="1">
      <c r="B32" s="37"/>
      <c r="F32" s="28" t="s">
        <v>48</v>
      </c>
      <c r="L32" s="303">
        <v>0.12</v>
      </c>
      <c r="M32" s="302"/>
      <c r="N32" s="302"/>
      <c r="O32" s="302"/>
      <c r="P32" s="302"/>
      <c r="W32" s="301">
        <f>ROUND(BC54, 2)</f>
        <v>0</v>
      </c>
      <c r="X32" s="302"/>
      <c r="Y32" s="302"/>
      <c r="Z32" s="302"/>
      <c r="AA32" s="302"/>
      <c r="AB32" s="302"/>
      <c r="AC32" s="302"/>
      <c r="AD32" s="302"/>
      <c r="AE32" s="302"/>
      <c r="AK32" s="301">
        <v>0</v>
      </c>
      <c r="AL32" s="302"/>
      <c r="AM32" s="302"/>
      <c r="AN32" s="302"/>
      <c r="AO32" s="302"/>
      <c r="AR32" s="37"/>
      <c r="BE32" s="291"/>
    </row>
    <row r="33" spans="2:44" s="2" customFormat="1" ht="14.45" hidden="1" customHeight="1">
      <c r="B33" s="37"/>
      <c r="F33" s="28" t="s">
        <v>49</v>
      </c>
      <c r="L33" s="303">
        <v>0</v>
      </c>
      <c r="M33" s="302"/>
      <c r="N33" s="302"/>
      <c r="O33" s="302"/>
      <c r="P33" s="302"/>
      <c r="W33" s="301">
        <f>ROUND(BD54, 2)</f>
        <v>0</v>
      </c>
      <c r="X33" s="302"/>
      <c r="Y33" s="302"/>
      <c r="Z33" s="302"/>
      <c r="AA33" s="302"/>
      <c r="AB33" s="302"/>
      <c r="AC33" s="302"/>
      <c r="AD33" s="302"/>
      <c r="AE33" s="302"/>
      <c r="AK33" s="301">
        <v>0</v>
      </c>
      <c r="AL33" s="302"/>
      <c r="AM33" s="302"/>
      <c r="AN33" s="302"/>
      <c r="AO33" s="302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304" t="s">
        <v>52</v>
      </c>
      <c r="Y35" s="305"/>
      <c r="Z35" s="305"/>
      <c r="AA35" s="305"/>
      <c r="AB35" s="305"/>
      <c r="AC35" s="40"/>
      <c r="AD35" s="40"/>
      <c r="AE35" s="40"/>
      <c r="AF35" s="40"/>
      <c r="AG35" s="40"/>
      <c r="AH35" s="40"/>
      <c r="AI35" s="40"/>
      <c r="AJ35" s="40"/>
      <c r="AK35" s="306">
        <f>SUM(AK26:AK33)</f>
        <v>0</v>
      </c>
      <c r="AL35" s="305"/>
      <c r="AM35" s="305"/>
      <c r="AN35" s="305"/>
      <c r="AO35" s="307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53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25/05-001</v>
      </c>
      <c r="AR44" s="46"/>
    </row>
    <row r="45" spans="2:44" s="4" customFormat="1" ht="36.950000000000003" customHeight="1">
      <c r="B45" s="47"/>
      <c r="C45" s="48" t="s">
        <v>16</v>
      </c>
      <c r="L45" s="308" t="str">
        <f>K6</f>
        <v>II.etapa - sanace vlhkosti části suterénu</v>
      </c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Turnov</v>
      </c>
      <c r="AI47" s="28" t="s">
        <v>23</v>
      </c>
      <c r="AM47" s="310" t="str">
        <f>IF(AN8= "","",AN8)</f>
        <v>11. 7. 2025</v>
      </c>
      <c r="AN47" s="310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Město Turnov</v>
      </c>
      <c r="AI49" s="28" t="s">
        <v>32</v>
      </c>
      <c r="AM49" s="311" t="str">
        <f>IF(E17="","",E17)</f>
        <v>ACTIV Projekce, s.r.o.</v>
      </c>
      <c r="AN49" s="312"/>
      <c r="AO49" s="312"/>
      <c r="AP49" s="312"/>
      <c r="AR49" s="33"/>
      <c r="AS49" s="313" t="s">
        <v>54</v>
      </c>
      <c r="AT49" s="314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30</v>
      </c>
      <c r="L50" s="3" t="str">
        <f>IF(E14= "Vyplň údaj","",E14)</f>
        <v/>
      </c>
      <c r="AI50" s="28" t="s">
        <v>36</v>
      </c>
      <c r="AM50" s="311" t="str">
        <f>IF(E20="","",E20)</f>
        <v xml:space="preserve"> </v>
      </c>
      <c r="AN50" s="312"/>
      <c r="AO50" s="312"/>
      <c r="AP50" s="312"/>
      <c r="AR50" s="33"/>
      <c r="AS50" s="315"/>
      <c r="AT50" s="316"/>
      <c r="BD50" s="54"/>
    </row>
    <row r="51" spans="1:91" s="1" customFormat="1" ht="10.9" customHeight="1">
      <c r="B51" s="33"/>
      <c r="AR51" s="33"/>
      <c r="AS51" s="315"/>
      <c r="AT51" s="316"/>
      <c r="BD51" s="54"/>
    </row>
    <row r="52" spans="1:91" s="1" customFormat="1" ht="29.25" customHeight="1">
      <c r="B52" s="33"/>
      <c r="C52" s="317" t="s">
        <v>55</v>
      </c>
      <c r="D52" s="318"/>
      <c r="E52" s="318"/>
      <c r="F52" s="318"/>
      <c r="G52" s="318"/>
      <c r="H52" s="55"/>
      <c r="I52" s="319" t="s">
        <v>56</v>
      </c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20" t="s">
        <v>57</v>
      </c>
      <c r="AH52" s="318"/>
      <c r="AI52" s="318"/>
      <c r="AJ52" s="318"/>
      <c r="AK52" s="318"/>
      <c r="AL52" s="318"/>
      <c r="AM52" s="318"/>
      <c r="AN52" s="319" t="s">
        <v>58</v>
      </c>
      <c r="AO52" s="318"/>
      <c r="AP52" s="318"/>
      <c r="AQ52" s="56" t="s">
        <v>59</v>
      </c>
      <c r="AR52" s="33"/>
      <c r="AS52" s="57" t="s">
        <v>60</v>
      </c>
      <c r="AT52" s="58" t="s">
        <v>61</v>
      </c>
      <c r="AU52" s="58" t="s">
        <v>62</v>
      </c>
      <c r="AV52" s="58" t="s">
        <v>63</v>
      </c>
      <c r="AW52" s="58" t="s">
        <v>64</v>
      </c>
      <c r="AX52" s="58" t="s">
        <v>65</v>
      </c>
      <c r="AY52" s="58" t="s">
        <v>66</v>
      </c>
      <c r="AZ52" s="58" t="s">
        <v>67</v>
      </c>
      <c r="BA52" s="58" t="s">
        <v>68</v>
      </c>
      <c r="BB52" s="58" t="s">
        <v>69</v>
      </c>
      <c r="BC52" s="58" t="s">
        <v>70</v>
      </c>
      <c r="BD52" s="59" t="s">
        <v>71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72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24">
        <f>ROUND(SUM(AG55:AG56),2)</f>
        <v>0</v>
      </c>
      <c r="AH54" s="324"/>
      <c r="AI54" s="324"/>
      <c r="AJ54" s="324"/>
      <c r="AK54" s="324"/>
      <c r="AL54" s="324"/>
      <c r="AM54" s="324"/>
      <c r="AN54" s="325">
        <f>SUM(AG54,AT54)</f>
        <v>0</v>
      </c>
      <c r="AO54" s="325"/>
      <c r="AP54" s="325"/>
      <c r="AQ54" s="65" t="s">
        <v>19</v>
      </c>
      <c r="AR54" s="61"/>
      <c r="AS54" s="66">
        <f>ROUND(SUM(AS55:AS56),2)</f>
        <v>0</v>
      </c>
      <c r="AT54" s="67">
        <f>ROUND(SUM(AV54:AW54),2)</f>
        <v>0</v>
      </c>
      <c r="AU54" s="68">
        <f>ROUND(SUM(AU55:AU56),5)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ROUND(SUM(AZ55:AZ56),2)</f>
        <v>0</v>
      </c>
      <c r="BA54" s="67">
        <f>ROUND(SUM(BA55:BA56),2)</f>
        <v>0</v>
      </c>
      <c r="BB54" s="67">
        <f>ROUND(SUM(BB55:BB56),2)</f>
        <v>0</v>
      </c>
      <c r="BC54" s="67">
        <f>ROUND(SUM(BC55:BC56),2)</f>
        <v>0</v>
      </c>
      <c r="BD54" s="69">
        <f>ROUND(SUM(BD55:BD56),2)</f>
        <v>0</v>
      </c>
      <c r="BS54" s="70" t="s">
        <v>73</v>
      </c>
      <c r="BT54" s="70" t="s">
        <v>74</v>
      </c>
      <c r="BU54" s="71" t="s">
        <v>75</v>
      </c>
      <c r="BV54" s="70" t="s">
        <v>76</v>
      </c>
      <c r="BW54" s="70" t="s">
        <v>5</v>
      </c>
      <c r="BX54" s="70" t="s">
        <v>77</v>
      </c>
      <c r="CL54" s="70" t="s">
        <v>19</v>
      </c>
    </row>
    <row r="55" spans="1:91" s="6" customFormat="1" ht="24.75" customHeight="1">
      <c r="A55" s="72" t="s">
        <v>78</v>
      </c>
      <c r="B55" s="73"/>
      <c r="C55" s="74"/>
      <c r="D55" s="323" t="s">
        <v>79</v>
      </c>
      <c r="E55" s="323"/>
      <c r="F55" s="323"/>
      <c r="G55" s="323"/>
      <c r="H55" s="323"/>
      <c r="I55" s="75"/>
      <c r="J55" s="323" t="s">
        <v>80</v>
      </c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1">
        <f>'ASŘ - Stavební úpravy ZŠ ...'!J30</f>
        <v>0</v>
      </c>
      <c r="AH55" s="322"/>
      <c r="AI55" s="322"/>
      <c r="AJ55" s="322"/>
      <c r="AK55" s="322"/>
      <c r="AL55" s="322"/>
      <c r="AM55" s="322"/>
      <c r="AN55" s="321">
        <f>SUM(AG55,AT55)</f>
        <v>0</v>
      </c>
      <c r="AO55" s="322"/>
      <c r="AP55" s="322"/>
      <c r="AQ55" s="76" t="s">
        <v>81</v>
      </c>
      <c r="AR55" s="73"/>
      <c r="AS55" s="77">
        <v>0</v>
      </c>
      <c r="AT55" s="78">
        <f>ROUND(SUM(AV55:AW55),2)</f>
        <v>0</v>
      </c>
      <c r="AU55" s="79">
        <f>'ASŘ - Stavební úpravy ZŠ ...'!P100</f>
        <v>0</v>
      </c>
      <c r="AV55" s="78">
        <f>'ASŘ - Stavební úpravy ZŠ ...'!J33</f>
        <v>0</v>
      </c>
      <c r="AW55" s="78">
        <f>'ASŘ - Stavební úpravy ZŠ ...'!J34</f>
        <v>0</v>
      </c>
      <c r="AX55" s="78">
        <f>'ASŘ - Stavební úpravy ZŠ ...'!J35</f>
        <v>0</v>
      </c>
      <c r="AY55" s="78">
        <f>'ASŘ - Stavební úpravy ZŠ ...'!J36</f>
        <v>0</v>
      </c>
      <c r="AZ55" s="78">
        <f>'ASŘ - Stavební úpravy ZŠ ...'!F33</f>
        <v>0</v>
      </c>
      <c r="BA55" s="78">
        <f>'ASŘ - Stavební úpravy ZŠ ...'!F34</f>
        <v>0</v>
      </c>
      <c r="BB55" s="78">
        <f>'ASŘ - Stavební úpravy ZŠ ...'!F35</f>
        <v>0</v>
      </c>
      <c r="BC55" s="78">
        <f>'ASŘ - Stavební úpravy ZŠ ...'!F36</f>
        <v>0</v>
      </c>
      <c r="BD55" s="80">
        <f>'ASŘ - Stavební úpravy ZŠ ...'!F37</f>
        <v>0</v>
      </c>
      <c r="BT55" s="81" t="s">
        <v>82</v>
      </c>
      <c r="BV55" s="81" t="s">
        <v>76</v>
      </c>
      <c r="BW55" s="81" t="s">
        <v>83</v>
      </c>
      <c r="BX55" s="81" t="s">
        <v>5</v>
      </c>
      <c r="CL55" s="81" t="s">
        <v>19</v>
      </c>
      <c r="CM55" s="81" t="s">
        <v>84</v>
      </c>
    </row>
    <row r="56" spans="1:91" s="6" customFormat="1" ht="16.5" customHeight="1">
      <c r="A56" s="72" t="s">
        <v>78</v>
      </c>
      <c r="B56" s="73"/>
      <c r="C56" s="74"/>
      <c r="D56" s="323" t="s">
        <v>85</v>
      </c>
      <c r="E56" s="323"/>
      <c r="F56" s="323"/>
      <c r="G56" s="323"/>
      <c r="H56" s="323"/>
      <c r="I56" s="75"/>
      <c r="J56" s="323" t="s">
        <v>86</v>
      </c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  <c r="AF56" s="323"/>
      <c r="AG56" s="321">
        <f>'VRN - Vedlejší a ostatní ...'!J30</f>
        <v>0</v>
      </c>
      <c r="AH56" s="322"/>
      <c r="AI56" s="322"/>
      <c r="AJ56" s="322"/>
      <c r="AK56" s="322"/>
      <c r="AL56" s="322"/>
      <c r="AM56" s="322"/>
      <c r="AN56" s="321">
        <f>SUM(AG56,AT56)</f>
        <v>0</v>
      </c>
      <c r="AO56" s="322"/>
      <c r="AP56" s="322"/>
      <c r="AQ56" s="76" t="s">
        <v>81</v>
      </c>
      <c r="AR56" s="73"/>
      <c r="AS56" s="82">
        <v>0</v>
      </c>
      <c r="AT56" s="83">
        <f>ROUND(SUM(AV56:AW56),2)</f>
        <v>0</v>
      </c>
      <c r="AU56" s="84">
        <f>'VRN - Vedlejší a ostatní ...'!P86</f>
        <v>0</v>
      </c>
      <c r="AV56" s="83">
        <f>'VRN - Vedlejší a ostatní ...'!J33</f>
        <v>0</v>
      </c>
      <c r="AW56" s="83">
        <f>'VRN - Vedlejší a ostatní ...'!J34</f>
        <v>0</v>
      </c>
      <c r="AX56" s="83">
        <f>'VRN - Vedlejší a ostatní ...'!J35</f>
        <v>0</v>
      </c>
      <c r="AY56" s="83">
        <f>'VRN - Vedlejší a ostatní ...'!J36</f>
        <v>0</v>
      </c>
      <c r="AZ56" s="83">
        <f>'VRN - Vedlejší a ostatní ...'!F33</f>
        <v>0</v>
      </c>
      <c r="BA56" s="83">
        <f>'VRN - Vedlejší a ostatní ...'!F34</f>
        <v>0</v>
      </c>
      <c r="BB56" s="83">
        <f>'VRN - Vedlejší a ostatní ...'!F35</f>
        <v>0</v>
      </c>
      <c r="BC56" s="83">
        <f>'VRN - Vedlejší a ostatní ...'!F36</f>
        <v>0</v>
      </c>
      <c r="BD56" s="85">
        <f>'VRN - Vedlejší a ostatní ...'!F37</f>
        <v>0</v>
      </c>
      <c r="BT56" s="81" t="s">
        <v>82</v>
      </c>
      <c r="BV56" s="81" t="s">
        <v>76</v>
      </c>
      <c r="BW56" s="81" t="s">
        <v>87</v>
      </c>
      <c r="BX56" s="81" t="s">
        <v>5</v>
      </c>
      <c r="CL56" s="81" t="s">
        <v>19</v>
      </c>
      <c r="CM56" s="81" t="s">
        <v>84</v>
      </c>
    </row>
    <row r="57" spans="1:91" s="1" customFormat="1" ht="30" customHeight="1">
      <c r="B57" s="33"/>
      <c r="AR57" s="33"/>
    </row>
    <row r="58" spans="1:91" s="1" customFormat="1" ht="6.95" customHeight="1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33"/>
    </row>
  </sheetData>
  <sheetProtection algorithmName="SHA-512" hashValue="vQVGFfenx0GQ7C4bHl/5JOnZeoU0wY1rick1TegqGVKVH4mc5CE+mO/LiyyFB9lsXeE8Rm2rcZZW4o11AkvSEw==" saltValue="NZRy9nKEiRROovSTug4EASO4GS2RUS/xPUZ6ItXTE4o3JL9O2XX0DTrewfkCRWhcg/FKiyNpGUXsUupZVaFzx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ASŘ - Stavební úpravy ZŠ ...'!C2" display="/" xr:uid="{00000000-0004-0000-0000-000000000000}"/>
    <hyperlink ref="A56" location="'VRN - Vedlejší a ostatní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2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83</v>
      </c>
      <c r="AZ2" s="86" t="s">
        <v>88</v>
      </c>
      <c r="BA2" s="86" t="s">
        <v>89</v>
      </c>
      <c r="BB2" s="86" t="s">
        <v>90</v>
      </c>
      <c r="BC2" s="86" t="s">
        <v>91</v>
      </c>
      <c r="BD2" s="86" t="s">
        <v>84</v>
      </c>
    </row>
    <row r="3" spans="2:5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  <c r="AZ3" s="86" t="s">
        <v>92</v>
      </c>
      <c r="BA3" s="86" t="s">
        <v>93</v>
      </c>
      <c r="BB3" s="86" t="s">
        <v>90</v>
      </c>
      <c r="BC3" s="86" t="s">
        <v>94</v>
      </c>
      <c r="BD3" s="86" t="s">
        <v>84</v>
      </c>
    </row>
    <row r="4" spans="2:56" ht="24.95" customHeight="1">
      <c r="B4" s="21"/>
      <c r="D4" s="22" t="s">
        <v>95</v>
      </c>
      <c r="L4" s="21"/>
      <c r="M4" s="87" t="s">
        <v>10</v>
      </c>
      <c r="AT4" s="18" t="s">
        <v>4</v>
      </c>
      <c r="AZ4" s="86" t="s">
        <v>96</v>
      </c>
      <c r="BA4" s="86" t="s">
        <v>97</v>
      </c>
      <c r="BB4" s="86" t="s">
        <v>98</v>
      </c>
      <c r="BC4" s="86" t="s">
        <v>99</v>
      </c>
      <c r="BD4" s="86" t="s">
        <v>84</v>
      </c>
    </row>
    <row r="5" spans="2:56" ht="6.95" customHeight="1">
      <c r="B5" s="21"/>
      <c r="L5" s="21"/>
      <c r="AZ5" s="86" t="s">
        <v>100</v>
      </c>
      <c r="BA5" s="86" t="s">
        <v>101</v>
      </c>
      <c r="BB5" s="86" t="s">
        <v>102</v>
      </c>
      <c r="BC5" s="86" t="s">
        <v>103</v>
      </c>
      <c r="BD5" s="86" t="s">
        <v>84</v>
      </c>
    </row>
    <row r="6" spans="2:56" ht="12" customHeight="1">
      <c r="B6" s="21"/>
      <c r="D6" s="28" t="s">
        <v>16</v>
      </c>
      <c r="L6" s="21"/>
      <c r="AZ6" s="86" t="s">
        <v>104</v>
      </c>
      <c r="BA6" s="86" t="s">
        <v>105</v>
      </c>
      <c r="BB6" s="86" t="s">
        <v>102</v>
      </c>
      <c r="BC6" s="86" t="s">
        <v>106</v>
      </c>
      <c r="BD6" s="86" t="s">
        <v>84</v>
      </c>
    </row>
    <row r="7" spans="2:56" ht="16.5" customHeight="1">
      <c r="B7" s="21"/>
      <c r="E7" s="326" t="str">
        <f>'Rekapitulace stavby'!K6</f>
        <v>II.etapa - sanace vlhkosti části suterénu</v>
      </c>
      <c r="F7" s="327"/>
      <c r="G7" s="327"/>
      <c r="H7" s="327"/>
      <c r="L7" s="21"/>
      <c r="AZ7" s="86" t="s">
        <v>107</v>
      </c>
      <c r="BA7" s="86" t="s">
        <v>108</v>
      </c>
      <c r="BB7" s="86" t="s">
        <v>102</v>
      </c>
      <c r="BC7" s="86" t="s">
        <v>109</v>
      </c>
      <c r="BD7" s="86" t="s">
        <v>84</v>
      </c>
    </row>
    <row r="8" spans="2:56" s="1" customFormat="1" ht="12" customHeight="1">
      <c r="B8" s="33"/>
      <c r="D8" s="28" t="s">
        <v>110</v>
      </c>
      <c r="L8" s="33"/>
      <c r="AZ8" s="86" t="s">
        <v>111</v>
      </c>
      <c r="BA8" s="86" t="s">
        <v>112</v>
      </c>
      <c r="BB8" s="86" t="s">
        <v>90</v>
      </c>
      <c r="BC8" s="86" t="s">
        <v>113</v>
      </c>
      <c r="BD8" s="86" t="s">
        <v>84</v>
      </c>
    </row>
    <row r="9" spans="2:56" s="1" customFormat="1" ht="16.5" customHeight="1">
      <c r="B9" s="33"/>
      <c r="E9" s="308" t="s">
        <v>114</v>
      </c>
      <c r="F9" s="328"/>
      <c r="G9" s="328"/>
      <c r="H9" s="328"/>
      <c r="L9" s="33"/>
      <c r="AZ9" s="86" t="s">
        <v>115</v>
      </c>
      <c r="BA9" s="86" t="s">
        <v>116</v>
      </c>
      <c r="BB9" s="86" t="s">
        <v>90</v>
      </c>
      <c r="BC9" s="86" t="s">
        <v>117</v>
      </c>
      <c r="BD9" s="86" t="s">
        <v>84</v>
      </c>
    </row>
    <row r="10" spans="2:56" s="1" customFormat="1" ht="11.25">
      <c r="B10" s="33"/>
      <c r="L10" s="33"/>
      <c r="AZ10" s="86" t="s">
        <v>118</v>
      </c>
      <c r="BA10" s="86" t="s">
        <v>119</v>
      </c>
      <c r="BB10" s="86" t="s">
        <v>90</v>
      </c>
      <c r="BC10" s="86" t="s">
        <v>120</v>
      </c>
      <c r="BD10" s="86" t="s">
        <v>84</v>
      </c>
    </row>
    <row r="11" spans="2:5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  <c r="AZ11" s="86" t="s">
        <v>121</v>
      </c>
      <c r="BA11" s="86" t="s">
        <v>122</v>
      </c>
      <c r="BB11" s="86" t="s">
        <v>98</v>
      </c>
      <c r="BC11" s="86" t="s">
        <v>123</v>
      </c>
      <c r="BD11" s="86" t="s">
        <v>84</v>
      </c>
    </row>
    <row r="12" spans="2:5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11. 7. 2025</v>
      </c>
      <c r="L12" s="33"/>
      <c r="AZ12" s="86" t="s">
        <v>124</v>
      </c>
      <c r="BA12" s="86" t="s">
        <v>125</v>
      </c>
      <c r="BB12" s="86" t="s">
        <v>90</v>
      </c>
      <c r="BC12" s="86" t="s">
        <v>126</v>
      </c>
      <c r="BD12" s="86" t="s">
        <v>84</v>
      </c>
    </row>
    <row r="13" spans="2:56" s="1" customFormat="1" ht="10.9" customHeight="1">
      <c r="B13" s="33"/>
      <c r="L13" s="33"/>
      <c r="AZ13" s="86" t="s">
        <v>127</v>
      </c>
      <c r="BA13" s="86" t="s">
        <v>128</v>
      </c>
      <c r="BB13" s="86" t="s">
        <v>98</v>
      </c>
      <c r="BC13" s="86" t="s">
        <v>129</v>
      </c>
      <c r="BD13" s="86" t="s">
        <v>84</v>
      </c>
    </row>
    <row r="14" spans="2:5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5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5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9" t="str">
        <f>'Rekapitulace stavby'!E14</f>
        <v>Vyplň údaj</v>
      </c>
      <c r="F18" s="292"/>
      <c r="G18" s="292"/>
      <c r="H18" s="292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38</v>
      </c>
      <c r="L26" s="33"/>
    </row>
    <row r="27" spans="2:12" s="7" customFormat="1" ht="16.5" customHeight="1">
      <c r="B27" s="88"/>
      <c r="E27" s="297" t="s">
        <v>19</v>
      </c>
      <c r="F27" s="297"/>
      <c r="G27" s="297"/>
      <c r="H27" s="297"/>
      <c r="L27" s="88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9" t="s">
        <v>40</v>
      </c>
      <c r="J30" s="64">
        <f>ROUND(J100,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42</v>
      </c>
      <c r="I32" s="36" t="s">
        <v>41</v>
      </c>
      <c r="J32" s="36" t="s">
        <v>43</v>
      </c>
      <c r="L32" s="33"/>
    </row>
    <row r="33" spans="2:12" s="1" customFormat="1" ht="14.45" customHeight="1">
      <c r="B33" s="33"/>
      <c r="D33" s="53" t="s">
        <v>44</v>
      </c>
      <c r="E33" s="28" t="s">
        <v>45</v>
      </c>
      <c r="F33" s="90">
        <f>ROUND((SUM(BE100:BE523)),  2)</f>
        <v>0</v>
      </c>
      <c r="I33" s="91">
        <v>0.21</v>
      </c>
      <c r="J33" s="90">
        <f>ROUND(((SUM(BE100:BE523))*I33),  2)</f>
        <v>0</v>
      </c>
      <c r="L33" s="33"/>
    </row>
    <row r="34" spans="2:12" s="1" customFormat="1" ht="14.45" customHeight="1">
      <c r="B34" s="33"/>
      <c r="E34" s="28" t="s">
        <v>46</v>
      </c>
      <c r="F34" s="90">
        <f>ROUND((SUM(BF100:BF523)),  2)</f>
        <v>0</v>
      </c>
      <c r="I34" s="91">
        <v>0.12</v>
      </c>
      <c r="J34" s="90">
        <f>ROUND(((SUM(BF100:BF523))*I34),  2)</f>
        <v>0</v>
      </c>
      <c r="L34" s="33"/>
    </row>
    <row r="35" spans="2:12" s="1" customFormat="1" ht="14.45" hidden="1" customHeight="1">
      <c r="B35" s="33"/>
      <c r="E35" s="28" t="s">
        <v>47</v>
      </c>
      <c r="F35" s="90">
        <f>ROUND((SUM(BG100:BG523)),  2)</f>
        <v>0</v>
      </c>
      <c r="I35" s="91">
        <v>0.21</v>
      </c>
      <c r="J35" s="90">
        <f>0</f>
        <v>0</v>
      </c>
      <c r="L35" s="33"/>
    </row>
    <row r="36" spans="2:12" s="1" customFormat="1" ht="14.45" hidden="1" customHeight="1">
      <c r="B36" s="33"/>
      <c r="E36" s="28" t="s">
        <v>48</v>
      </c>
      <c r="F36" s="90">
        <f>ROUND((SUM(BH100:BH523)),  2)</f>
        <v>0</v>
      </c>
      <c r="I36" s="91">
        <v>0.12</v>
      </c>
      <c r="J36" s="90">
        <f>0</f>
        <v>0</v>
      </c>
      <c r="L36" s="33"/>
    </row>
    <row r="37" spans="2:12" s="1" customFormat="1" ht="14.45" hidden="1" customHeight="1">
      <c r="B37" s="33"/>
      <c r="E37" s="28" t="s">
        <v>49</v>
      </c>
      <c r="F37" s="90">
        <f>ROUND((SUM(BI100:BI523)),  2)</f>
        <v>0</v>
      </c>
      <c r="I37" s="91">
        <v>0</v>
      </c>
      <c r="J37" s="90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2"/>
      <c r="D39" s="93" t="s">
        <v>50</v>
      </c>
      <c r="E39" s="55"/>
      <c r="F39" s="55"/>
      <c r="G39" s="94" t="s">
        <v>51</v>
      </c>
      <c r="H39" s="95" t="s">
        <v>52</v>
      </c>
      <c r="I39" s="55"/>
      <c r="J39" s="96">
        <f>SUM(J30:J37)</f>
        <v>0</v>
      </c>
      <c r="K39" s="97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130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6" t="str">
        <f>E7</f>
        <v>II.etapa - sanace vlhkosti části suterénu</v>
      </c>
      <c r="F48" s="327"/>
      <c r="G48" s="327"/>
      <c r="H48" s="327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308" t="str">
        <f>E9</f>
        <v>ASŘ - Stavební úpravy ZŠ 28.října čp.18 - sanace vlhkosti části suterénu</v>
      </c>
      <c r="F50" s="328"/>
      <c r="G50" s="328"/>
      <c r="H50" s="328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Turnov</v>
      </c>
      <c r="I52" s="28" t="s">
        <v>23</v>
      </c>
      <c r="J52" s="50" t="str">
        <f>IF(J12="","",J12)</f>
        <v>11. 7. 2025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Město Turnov</v>
      </c>
      <c r="I54" s="28" t="s">
        <v>32</v>
      </c>
      <c r="J54" s="31" t="str">
        <f>E21</f>
        <v>ACTIV Projekce, s.r.o.</v>
      </c>
      <c r="L54" s="33"/>
    </row>
    <row r="55" spans="2:47" s="1" customFormat="1" ht="15.2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8" t="s">
        <v>131</v>
      </c>
      <c r="D57" s="92"/>
      <c r="E57" s="92"/>
      <c r="F57" s="92"/>
      <c r="G57" s="92"/>
      <c r="H57" s="92"/>
      <c r="I57" s="92"/>
      <c r="J57" s="99" t="s">
        <v>132</v>
      </c>
      <c r="K57" s="92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0" t="s">
        <v>72</v>
      </c>
      <c r="J59" s="64">
        <f>J100</f>
        <v>0</v>
      </c>
      <c r="L59" s="33"/>
      <c r="AU59" s="18" t="s">
        <v>133</v>
      </c>
    </row>
    <row r="60" spans="2:47" s="8" customFormat="1" ht="24.95" customHeight="1">
      <c r="B60" s="101"/>
      <c r="D60" s="102" t="s">
        <v>134</v>
      </c>
      <c r="E60" s="103"/>
      <c r="F60" s="103"/>
      <c r="G60" s="103"/>
      <c r="H60" s="103"/>
      <c r="I60" s="103"/>
      <c r="J60" s="104">
        <f>J101</f>
        <v>0</v>
      </c>
      <c r="L60" s="101"/>
    </row>
    <row r="61" spans="2:47" s="9" customFormat="1" ht="19.899999999999999" customHeight="1">
      <c r="B61" s="105"/>
      <c r="D61" s="106" t="s">
        <v>135</v>
      </c>
      <c r="E61" s="107"/>
      <c r="F61" s="107"/>
      <c r="G61" s="107"/>
      <c r="H61" s="107"/>
      <c r="I61" s="107"/>
      <c r="J61" s="108">
        <f>J102</f>
        <v>0</v>
      </c>
      <c r="L61" s="105"/>
    </row>
    <row r="62" spans="2:47" s="9" customFormat="1" ht="19.899999999999999" customHeight="1">
      <c r="B62" s="105"/>
      <c r="D62" s="106" t="s">
        <v>136</v>
      </c>
      <c r="E62" s="107"/>
      <c r="F62" s="107"/>
      <c r="G62" s="107"/>
      <c r="H62" s="107"/>
      <c r="I62" s="107"/>
      <c r="J62" s="108">
        <f>J172</f>
        <v>0</v>
      </c>
      <c r="L62" s="105"/>
    </row>
    <row r="63" spans="2:47" s="9" customFormat="1" ht="19.899999999999999" customHeight="1">
      <c r="B63" s="105"/>
      <c r="D63" s="106" t="s">
        <v>137</v>
      </c>
      <c r="E63" s="107"/>
      <c r="F63" s="107"/>
      <c r="G63" s="107"/>
      <c r="H63" s="107"/>
      <c r="I63" s="107"/>
      <c r="J63" s="108">
        <f>J180</f>
        <v>0</v>
      </c>
      <c r="L63" s="105"/>
    </row>
    <row r="64" spans="2:47" s="9" customFormat="1" ht="19.899999999999999" customHeight="1">
      <c r="B64" s="105"/>
      <c r="D64" s="106" t="s">
        <v>138</v>
      </c>
      <c r="E64" s="107"/>
      <c r="F64" s="107"/>
      <c r="G64" s="107"/>
      <c r="H64" s="107"/>
      <c r="I64" s="107"/>
      <c r="J64" s="108">
        <f>J193</f>
        <v>0</v>
      </c>
      <c r="L64" s="105"/>
    </row>
    <row r="65" spans="2:12" s="9" customFormat="1" ht="19.899999999999999" customHeight="1">
      <c r="B65" s="105"/>
      <c r="D65" s="106" t="s">
        <v>139</v>
      </c>
      <c r="E65" s="107"/>
      <c r="F65" s="107"/>
      <c r="G65" s="107"/>
      <c r="H65" s="107"/>
      <c r="I65" s="107"/>
      <c r="J65" s="108">
        <f>J202</f>
        <v>0</v>
      </c>
      <c r="L65" s="105"/>
    </row>
    <row r="66" spans="2:12" s="9" customFormat="1" ht="19.899999999999999" customHeight="1">
      <c r="B66" s="105"/>
      <c r="D66" s="106" t="s">
        <v>140</v>
      </c>
      <c r="E66" s="107"/>
      <c r="F66" s="107"/>
      <c r="G66" s="107"/>
      <c r="H66" s="107"/>
      <c r="I66" s="107"/>
      <c r="J66" s="108">
        <f>J213</f>
        <v>0</v>
      </c>
      <c r="L66" s="105"/>
    </row>
    <row r="67" spans="2:12" s="9" customFormat="1" ht="19.899999999999999" customHeight="1">
      <c r="B67" s="105"/>
      <c r="D67" s="106" t="s">
        <v>141</v>
      </c>
      <c r="E67" s="107"/>
      <c r="F67" s="107"/>
      <c r="G67" s="107"/>
      <c r="H67" s="107"/>
      <c r="I67" s="107"/>
      <c r="J67" s="108">
        <f>J253</f>
        <v>0</v>
      </c>
      <c r="L67" s="105"/>
    </row>
    <row r="68" spans="2:12" s="9" customFormat="1" ht="19.899999999999999" customHeight="1">
      <c r="B68" s="105"/>
      <c r="D68" s="106" t="s">
        <v>142</v>
      </c>
      <c r="E68" s="107"/>
      <c r="F68" s="107"/>
      <c r="G68" s="107"/>
      <c r="H68" s="107"/>
      <c r="I68" s="107"/>
      <c r="J68" s="108">
        <f>J267</f>
        <v>0</v>
      </c>
      <c r="L68" s="105"/>
    </row>
    <row r="69" spans="2:12" s="9" customFormat="1" ht="19.899999999999999" customHeight="1">
      <c r="B69" s="105"/>
      <c r="D69" s="106" t="s">
        <v>143</v>
      </c>
      <c r="E69" s="107"/>
      <c r="F69" s="107"/>
      <c r="G69" s="107"/>
      <c r="H69" s="107"/>
      <c r="I69" s="107"/>
      <c r="J69" s="108">
        <f>J330</f>
        <v>0</v>
      </c>
      <c r="L69" s="105"/>
    </row>
    <row r="70" spans="2:12" s="9" customFormat="1" ht="19.899999999999999" customHeight="1">
      <c r="B70" s="105"/>
      <c r="D70" s="106" t="s">
        <v>144</v>
      </c>
      <c r="E70" s="107"/>
      <c r="F70" s="107"/>
      <c r="G70" s="107"/>
      <c r="H70" s="107"/>
      <c r="I70" s="107"/>
      <c r="J70" s="108">
        <f>J358</f>
        <v>0</v>
      </c>
      <c r="L70" s="105"/>
    </row>
    <row r="71" spans="2:12" s="8" customFormat="1" ht="24.95" customHeight="1">
      <c r="B71" s="101"/>
      <c r="D71" s="102" t="s">
        <v>145</v>
      </c>
      <c r="E71" s="103"/>
      <c r="F71" s="103"/>
      <c r="G71" s="103"/>
      <c r="H71" s="103"/>
      <c r="I71" s="103"/>
      <c r="J71" s="104">
        <f>J361</f>
        <v>0</v>
      </c>
      <c r="L71" s="101"/>
    </row>
    <row r="72" spans="2:12" s="9" customFormat="1" ht="19.899999999999999" customHeight="1">
      <c r="B72" s="105"/>
      <c r="D72" s="106" t="s">
        <v>146</v>
      </c>
      <c r="E72" s="107"/>
      <c r="F72" s="107"/>
      <c r="G72" s="107"/>
      <c r="H72" s="107"/>
      <c r="I72" s="107"/>
      <c r="J72" s="108">
        <f>J362</f>
        <v>0</v>
      </c>
      <c r="L72" s="105"/>
    </row>
    <row r="73" spans="2:12" s="9" customFormat="1" ht="19.899999999999999" customHeight="1">
      <c r="B73" s="105"/>
      <c r="D73" s="106" t="s">
        <v>147</v>
      </c>
      <c r="E73" s="107"/>
      <c r="F73" s="107"/>
      <c r="G73" s="107"/>
      <c r="H73" s="107"/>
      <c r="I73" s="107"/>
      <c r="J73" s="108">
        <f>J392</f>
        <v>0</v>
      </c>
      <c r="L73" s="105"/>
    </row>
    <row r="74" spans="2:12" s="9" customFormat="1" ht="19.899999999999999" customHeight="1">
      <c r="B74" s="105"/>
      <c r="D74" s="106" t="s">
        <v>148</v>
      </c>
      <c r="E74" s="107"/>
      <c r="F74" s="107"/>
      <c r="G74" s="107"/>
      <c r="H74" s="107"/>
      <c r="I74" s="107"/>
      <c r="J74" s="108">
        <f>J413</f>
        <v>0</v>
      </c>
      <c r="L74" s="105"/>
    </row>
    <row r="75" spans="2:12" s="9" customFormat="1" ht="19.899999999999999" customHeight="1">
      <c r="B75" s="105"/>
      <c r="D75" s="106" t="s">
        <v>149</v>
      </c>
      <c r="E75" s="107"/>
      <c r="F75" s="107"/>
      <c r="G75" s="107"/>
      <c r="H75" s="107"/>
      <c r="I75" s="107"/>
      <c r="J75" s="108">
        <f>J433</f>
        <v>0</v>
      </c>
      <c r="L75" s="105"/>
    </row>
    <row r="76" spans="2:12" s="9" customFormat="1" ht="19.899999999999999" customHeight="1">
      <c r="B76" s="105"/>
      <c r="D76" s="106" t="s">
        <v>150</v>
      </c>
      <c r="E76" s="107"/>
      <c r="F76" s="107"/>
      <c r="G76" s="107"/>
      <c r="H76" s="107"/>
      <c r="I76" s="107"/>
      <c r="J76" s="108">
        <f>J444</f>
        <v>0</v>
      </c>
      <c r="L76" s="105"/>
    </row>
    <row r="77" spans="2:12" s="9" customFormat="1" ht="19.899999999999999" customHeight="1">
      <c r="B77" s="105"/>
      <c r="D77" s="106" t="s">
        <v>151</v>
      </c>
      <c r="E77" s="107"/>
      <c r="F77" s="107"/>
      <c r="G77" s="107"/>
      <c r="H77" s="107"/>
      <c r="I77" s="107"/>
      <c r="J77" s="108">
        <f>J460</f>
        <v>0</v>
      </c>
      <c r="L77" s="105"/>
    </row>
    <row r="78" spans="2:12" s="9" customFormat="1" ht="19.899999999999999" customHeight="1">
      <c r="B78" s="105"/>
      <c r="D78" s="106" t="s">
        <v>152</v>
      </c>
      <c r="E78" s="107"/>
      <c r="F78" s="107"/>
      <c r="G78" s="107"/>
      <c r="H78" s="107"/>
      <c r="I78" s="107"/>
      <c r="J78" s="108">
        <f>J467</f>
        <v>0</v>
      </c>
      <c r="L78" s="105"/>
    </row>
    <row r="79" spans="2:12" s="9" customFormat="1" ht="19.899999999999999" customHeight="1">
      <c r="B79" s="105"/>
      <c r="D79" s="106" t="s">
        <v>153</v>
      </c>
      <c r="E79" s="107"/>
      <c r="F79" s="107"/>
      <c r="G79" s="107"/>
      <c r="H79" s="107"/>
      <c r="I79" s="107"/>
      <c r="J79" s="108">
        <f>J490</f>
        <v>0</v>
      </c>
      <c r="L79" s="105"/>
    </row>
    <row r="80" spans="2:12" s="9" customFormat="1" ht="19.899999999999999" customHeight="1">
      <c r="B80" s="105"/>
      <c r="D80" s="106" t="s">
        <v>154</v>
      </c>
      <c r="E80" s="107"/>
      <c r="F80" s="107"/>
      <c r="G80" s="107"/>
      <c r="H80" s="107"/>
      <c r="I80" s="107"/>
      <c r="J80" s="108">
        <f>J519</f>
        <v>0</v>
      </c>
      <c r="L80" s="105"/>
    </row>
    <row r="81" spans="2:12" s="1" customFormat="1" ht="21.75" customHeight="1">
      <c r="B81" s="33"/>
      <c r="L81" s="33"/>
    </row>
    <row r="82" spans="2:12" s="1" customFormat="1" ht="6.95" customHeight="1"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33"/>
    </row>
    <row r="86" spans="2:12" s="1" customFormat="1" ht="6.95" customHeight="1">
      <c r="B86" s="44"/>
      <c r="C86" s="45"/>
      <c r="D86" s="45"/>
      <c r="E86" s="45"/>
      <c r="F86" s="45"/>
      <c r="G86" s="45"/>
      <c r="H86" s="45"/>
      <c r="I86" s="45"/>
      <c r="J86" s="45"/>
      <c r="K86" s="45"/>
      <c r="L86" s="33"/>
    </row>
    <row r="87" spans="2:12" s="1" customFormat="1" ht="24.95" customHeight="1">
      <c r="B87" s="33"/>
      <c r="C87" s="22" t="s">
        <v>155</v>
      </c>
      <c r="L87" s="33"/>
    </row>
    <row r="88" spans="2:12" s="1" customFormat="1" ht="6.95" customHeight="1">
      <c r="B88" s="33"/>
      <c r="L88" s="33"/>
    </row>
    <row r="89" spans="2:12" s="1" customFormat="1" ht="12" customHeight="1">
      <c r="B89" s="33"/>
      <c r="C89" s="28" t="s">
        <v>16</v>
      </c>
      <c r="L89" s="33"/>
    </row>
    <row r="90" spans="2:12" s="1" customFormat="1" ht="16.5" customHeight="1">
      <c r="B90" s="33"/>
      <c r="E90" s="326" t="str">
        <f>E7</f>
        <v>II.etapa - sanace vlhkosti části suterénu</v>
      </c>
      <c r="F90" s="327"/>
      <c r="G90" s="327"/>
      <c r="H90" s="327"/>
      <c r="L90" s="33"/>
    </row>
    <row r="91" spans="2:12" s="1" customFormat="1" ht="12" customHeight="1">
      <c r="B91" s="33"/>
      <c r="C91" s="28" t="s">
        <v>110</v>
      </c>
      <c r="L91" s="33"/>
    </row>
    <row r="92" spans="2:12" s="1" customFormat="1" ht="16.5" customHeight="1">
      <c r="B92" s="33"/>
      <c r="E92" s="308" t="str">
        <f>E9</f>
        <v>ASŘ - Stavební úpravy ZŠ 28.října čp.18 - sanace vlhkosti části suterénu</v>
      </c>
      <c r="F92" s="328"/>
      <c r="G92" s="328"/>
      <c r="H92" s="328"/>
      <c r="L92" s="33"/>
    </row>
    <row r="93" spans="2:12" s="1" customFormat="1" ht="6.95" customHeight="1">
      <c r="B93" s="33"/>
      <c r="L93" s="33"/>
    </row>
    <row r="94" spans="2:12" s="1" customFormat="1" ht="12" customHeight="1">
      <c r="B94" s="33"/>
      <c r="C94" s="28" t="s">
        <v>21</v>
      </c>
      <c r="F94" s="26" t="str">
        <f>F12</f>
        <v>Turnov</v>
      </c>
      <c r="I94" s="28" t="s">
        <v>23</v>
      </c>
      <c r="J94" s="50" t="str">
        <f>IF(J12="","",J12)</f>
        <v>11. 7. 2025</v>
      </c>
      <c r="L94" s="33"/>
    </row>
    <row r="95" spans="2:12" s="1" customFormat="1" ht="6.95" customHeight="1">
      <c r="B95" s="33"/>
      <c r="L95" s="33"/>
    </row>
    <row r="96" spans="2:12" s="1" customFormat="1" ht="25.7" customHeight="1">
      <c r="B96" s="33"/>
      <c r="C96" s="28" t="s">
        <v>25</v>
      </c>
      <c r="F96" s="26" t="str">
        <f>E15</f>
        <v>Město Turnov</v>
      </c>
      <c r="I96" s="28" t="s">
        <v>32</v>
      </c>
      <c r="J96" s="31" t="str">
        <f>E21</f>
        <v>ACTIV Projekce, s.r.o.</v>
      </c>
      <c r="L96" s="33"/>
    </row>
    <row r="97" spans="2:65" s="1" customFormat="1" ht="15.2" customHeight="1">
      <c r="B97" s="33"/>
      <c r="C97" s="28" t="s">
        <v>30</v>
      </c>
      <c r="F97" s="26" t="str">
        <f>IF(E18="","",E18)</f>
        <v>Vyplň údaj</v>
      </c>
      <c r="I97" s="28" t="s">
        <v>36</v>
      </c>
      <c r="J97" s="31" t="str">
        <f>E24</f>
        <v xml:space="preserve"> </v>
      </c>
      <c r="L97" s="33"/>
    </row>
    <row r="98" spans="2:65" s="1" customFormat="1" ht="10.35" customHeight="1">
      <c r="B98" s="33"/>
      <c r="L98" s="33"/>
    </row>
    <row r="99" spans="2:65" s="10" customFormat="1" ht="29.25" customHeight="1">
      <c r="B99" s="109"/>
      <c r="C99" s="110" t="s">
        <v>156</v>
      </c>
      <c r="D99" s="111" t="s">
        <v>59</v>
      </c>
      <c r="E99" s="111" t="s">
        <v>55</v>
      </c>
      <c r="F99" s="111" t="s">
        <v>56</v>
      </c>
      <c r="G99" s="111" t="s">
        <v>157</v>
      </c>
      <c r="H99" s="111" t="s">
        <v>158</v>
      </c>
      <c r="I99" s="111" t="s">
        <v>159</v>
      </c>
      <c r="J99" s="112" t="s">
        <v>132</v>
      </c>
      <c r="K99" s="113" t="s">
        <v>160</v>
      </c>
      <c r="L99" s="109"/>
      <c r="M99" s="57" t="s">
        <v>19</v>
      </c>
      <c r="N99" s="58" t="s">
        <v>44</v>
      </c>
      <c r="O99" s="58" t="s">
        <v>161</v>
      </c>
      <c r="P99" s="58" t="s">
        <v>162</v>
      </c>
      <c r="Q99" s="58" t="s">
        <v>163</v>
      </c>
      <c r="R99" s="58" t="s">
        <v>164</v>
      </c>
      <c r="S99" s="58" t="s">
        <v>165</v>
      </c>
      <c r="T99" s="59" t="s">
        <v>166</v>
      </c>
    </row>
    <row r="100" spans="2:65" s="1" customFormat="1" ht="22.9" customHeight="1">
      <c r="B100" s="33"/>
      <c r="C100" s="62" t="s">
        <v>167</v>
      </c>
      <c r="J100" s="114">
        <f>BK100</f>
        <v>0</v>
      </c>
      <c r="L100" s="33"/>
      <c r="M100" s="60"/>
      <c r="N100" s="51"/>
      <c r="O100" s="51"/>
      <c r="P100" s="115">
        <f>P101+P361</f>
        <v>0</v>
      </c>
      <c r="Q100" s="51"/>
      <c r="R100" s="115">
        <f>R101+R361</f>
        <v>131.43100291000002</v>
      </c>
      <c r="S100" s="51"/>
      <c r="T100" s="116">
        <f>T101+T361</f>
        <v>111.16019056</v>
      </c>
      <c r="AT100" s="18" t="s">
        <v>73</v>
      </c>
      <c r="AU100" s="18" t="s">
        <v>133</v>
      </c>
      <c r="BK100" s="117">
        <f>BK101+BK361</f>
        <v>0</v>
      </c>
    </row>
    <row r="101" spans="2:65" s="11" customFormat="1" ht="25.9" customHeight="1">
      <c r="B101" s="118"/>
      <c r="D101" s="119" t="s">
        <v>73</v>
      </c>
      <c r="E101" s="120" t="s">
        <v>168</v>
      </c>
      <c r="F101" s="120" t="s">
        <v>169</v>
      </c>
      <c r="I101" s="121"/>
      <c r="J101" s="122">
        <f>BK101</f>
        <v>0</v>
      </c>
      <c r="L101" s="118"/>
      <c r="M101" s="123"/>
      <c r="P101" s="124">
        <f>P102+P172+P180+P193+P202+P213+P253+P267+P330+P358</f>
        <v>0</v>
      </c>
      <c r="R101" s="124">
        <f>R102+R172+R180+R193+R202+R213+R253+R267+R330+R358</f>
        <v>128.9552376</v>
      </c>
      <c r="T101" s="125">
        <f>T102+T172+T180+T193+T202+T213+T253+T267+T330+T358</f>
        <v>109.43117246</v>
      </c>
      <c r="AR101" s="119" t="s">
        <v>82</v>
      </c>
      <c r="AT101" s="126" t="s">
        <v>73</v>
      </c>
      <c r="AU101" s="126" t="s">
        <v>74</v>
      </c>
      <c r="AY101" s="119" t="s">
        <v>170</v>
      </c>
      <c r="BK101" s="127">
        <f>BK102+BK172+BK180+BK193+BK202+BK213+BK253+BK267+BK330+BK358</f>
        <v>0</v>
      </c>
    </row>
    <row r="102" spans="2:65" s="11" customFormat="1" ht="22.9" customHeight="1">
      <c r="B102" s="118"/>
      <c r="D102" s="119" t="s">
        <v>73</v>
      </c>
      <c r="E102" s="128" t="s">
        <v>82</v>
      </c>
      <c r="F102" s="128" t="s">
        <v>171</v>
      </c>
      <c r="I102" s="121"/>
      <c r="J102" s="129">
        <f>BK102</f>
        <v>0</v>
      </c>
      <c r="L102" s="118"/>
      <c r="M102" s="123"/>
      <c r="P102" s="124">
        <f>SUM(P103:P171)</f>
        <v>0</v>
      </c>
      <c r="R102" s="124">
        <f>SUM(R103:R171)</f>
        <v>24.79</v>
      </c>
      <c r="T102" s="125">
        <f>SUM(T103:T171)</f>
        <v>97.614719999999991</v>
      </c>
      <c r="AR102" s="119" t="s">
        <v>82</v>
      </c>
      <c r="AT102" s="126" t="s">
        <v>73</v>
      </c>
      <c r="AU102" s="126" t="s">
        <v>82</v>
      </c>
      <c r="AY102" s="119" t="s">
        <v>170</v>
      </c>
      <c r="BK102" s="127">
        <f>SUM(BK103:BK171)</f>
        <v>0</v>
      </c>
    </row>
    <row r="103" spans="2:65" s="1" customFormat="1" ht="37.9" customHeight="1">
      <c r="B103" s="33"/>
      <c r="C103" s="130" t="s">
        <v>82</v>
      </c>
      <c r="D103" s="130" t="s">
        <v>172</v>
      </c>
      <c r="E103" s="131" t="s">
        <v>173</v>
      </c>
      <c r="F103" s="132" t="s">
        <v>174</v>
      </c>
      <c r="G103" s="133" t="s">
        <v>90</v>
      </c>
      <c r="H103" s="134">
        <v>72.575999999999993</v>
      </c>
      <c r="I103" s="135"/>
      <c r="J103" s="136">
        <f>ROUND(I103*H103,2)</f>
        <v>0</v>
      </c>
      <c r="K103" s="137"/>
      <c r="L103" s="33"/>
      <c r="M103" s="138" t="s">
        <v>19</v>
      </c>
      <c r="N103" s="139" t="s">
        <v>45</v>
      </c>
      <c r="P103" s="140">
        <f>O103*H103</f>
        <v>0</v>
      </c>
      <c r="Q103" s="140">
        <v>0</v>
      </c>
      <c r="R103" s="140">
        <f>Q103*H103</f>
        <v>0</v>
      </c>
      <c r="S103" s="140">
        <v>0.26</v>
      </c>
      <c r="T103" s="141">
        <f>S103*H103</f>
        <v>18.869759999999999</v>
      </c>
      <c r="AR103" s="142" t="s">
        <v>175</v>
      </c>
      <c r="AT103" s="142" t="s">
        <v>172</v>
      </c>
      <c r="AU103" s="142" t="s">
        <v>84</v>
      </c>
      <c r="AY103" s="18" t="s">
        <v>170</v>
      </c>
      <c r="BE103" s="143">
        <f>IF(N103="základní",J103,0)</f>
        <v>0</v>
      </c>
      <c r="BF103" s="143">
        <f>IF(N103="snížená",J103,0)</f>
        <v>0</v>
      </c>
      <c r="BG103" s="143">
        <f>IF(N103="zákl. přenesená",J103,0)</f>
        <v>0</v>
      </c>
      <c r="BH103" s="143">
        <f>IF(N103="sníž. přenesená",J103,0)</f>
        <v>0</v>
      </c>
      <c r="BI103" s="143">
        <f>IF(N103="nulová",J103,0)</f>
        <v>0</v>
      </c>
      <c r="BJ103" s="18" t="s">
        <v>82</v>
      </c>
      <c r="BK103" s="143">
        <f>ROUND(I103*H103,2)</f>
        <v>0</v>
      </c>
      <c r="BL103" s="18" t="s">
        <v>175</v>
      </c>
      <c r="BM103" s="142" t="s">
        <v>176</v>
      </c>
    </row>
    <row r="104" spans="2:65" s="1" customFormat="1" ht="11.25">
      <c r="B104" s="33"/>
      <c r="D104" s="144" t="s">
        <v>177</v>
      </c>
      <c r="F104" s="145" t="s">
        <v>178</v>
      </c>
      <c r="I104" s="146"/>
      <c r="L104" s="33"/>
      <c r="M104" s="147"/>
      <c r="T104" s="54"/>
      <c r="AT104" s="18" t="s">
        <v>177</v>
      </c>
      <c r="AU104" s="18" t="s">
        <v>84</v>
      </c>
    </row>
    <row r="105" spans="2:65" s="12" customFormat="1" ht="11.25">
      <c r="B105" s="148"/>
      <c r="D105" s="149" t="s">
        <v>179</v>
      </c>
      <c r="E105" s="150" t="s">
        <v>19</v>
      </c>
      <c r="F105" s="151" t="s">
        <v>180</v>
      </c>
      <c r="H105" s="150" t="s">
        <v>19</v>
      </c>
      <c r="I105" s="152"/>
      <c r="L105" s="148"/>
      <c r="M105" s="153"/>
      <c r="T105" s="154"/>
      <c r="AT105" s="150" t="s">
        <v>179</v>
      </c>
      <c r="AU105" s="150" t="s">
        <v>84</v>
      </c>
      <c r="AV105" s="12" t="s">
        <v>82</v>
      </c>
      <c r="AW105" s="12" t="s">
        <v>35</v>
      </c>
      <c r="AX105" s="12" t="s">
        <v>74</v>
      </c>
      <c r="AY105" s="150" t="s">
        <v>170</v>
      </c>
    </row>
    <row r="106" spans="2:65" s="13" customFormat="1" ht="11.25">
      <c r="B106" s="155"/>
      <c r="D106" s="149" t="s">
        <v>179</v>
      </c>
      <c r="E106" s="156" t="s">
        <v>19</v>
      </c>
      <c r="F106" s="157" t="s">
        <v>181</v>
      </c>
      <c r="H106" s="158">
        <v>87.57</v>
      </c>
      <c r="I106" s="159"/>
      <c r="L106" s="155"/>
      <c r="M106" s="160"/>
      <c r="T106" s="161"/>
      <c r="AT106" s="156" t="s">
        <v>179</v>
      </c>
      <c r="AU106" s="156" t="s">
        <v>84</v>
      </c>
      <c r="AV106" s="13" t="s">
        <v>84</v>
      </c>
      <c r="AW106" s="13" t="s">
        <v>35</v>
      </c>
      <c r="AX106" s="13" t="s">
        <v>74</v>
      </c>
      <c r="AY106" s="156" t="s">
        <v>170</v>
      </c>
    </row>
    <row r="107" spans="2:65" s="13" customFormat="1" ht="11.25">
      <c r="B107" s="155"/>
      <c r="D107" s="149" t="s">
        <v>179</v>
      </c>
      <c r="E107" s="156" t="s">
        <v>19</v>
      </c>
      <c r="F107" s="157" t="s">
        <v>182</v>
      </c>
      <c r="H107" s="158">
        <v>-12.672000000000001</v>
      </c>
      <c r="I107" s="159"/>
      <c r="L107" s="155"/>
      <c r="M107" s="160"/>
      <c r="T107" s="161"/>
      <c r="AT107" s="156" t="s">
        <v>179</v>
      </c>
      <c r="AU107" s="156" t="s">
        <v>84</v>
      </c>
      <c r="AV107" s="13" t="s">
        <v>84</v>
      </c>
      <c r="AW107" s="13" t="s">
        <v>35</v>
      </c>
      <c r="AX107" s="13" t="s">
        <v>74</v>
      </c>
      <c r="AY107" s="156" t="s">
        <v>170</v>
      </c>
    </row>
    <row r="108" spans="2:65" s="13" customFormat="1" ht="11.25">
      <c r="B108" s="155"/>
      <c r="D108" s="149" t="s">
        <v>179</v>
      </c>
      <c r="E108" s="156" t="s">
        <v>19</v>
      </c>
      <c r="F108" s="157" t="s">
        <v>183</v>
      </c>
      <c r="H108" s="158">
        <v>-2.3220000000000001</v>
      </c>
      <c r="I108" s="159"/>
      <c r="L108" s="155"/>
      <c r="M108" s="160"/>
      <c r="T108" s="161"/>
      <c r="AT108" s="156" t="s">
        <v>179</v>
      </c>
      <c r="AU108" s="156" t="s">
        <v>84</v>
      </c>
      <c r="AV108" s="13" t="s">
        <v>84</v>
      </c>
      <c r="AW108" s="13" t="s">
        <v>35</v>
      </c>
      <c r="AX108" s="13" t="s">
        <v>74</v>
      </c>
      <c r="AY108" s="156" t="s">
        <v>170</v>
      </c>
    </row>
    <row r="109" spans="2:65" s="14" customFormat="1" ht="11.25">
      <c r="B109" s="162"/>
      <c r="D109" s="149" t="s">
        <v>179</v>
      </c>
      <c r="E109" s="163" t="s">
        <v>88</v>
      </c>
      <c r="F109" s="164" t="s">
        <v>184</v>
      </c>
      <c r="H109" s="165">
        <v>72.575999999999993</v>
      </c>
      <c r="I109" s="166"/>
      <c r="L109" s="162"/>
      <c r="M109" s="167"/>
      <c r="T109" s="168"/>
      <c r="AT109" s="163" t="s">
        <v>179</v>
      </c>
      <c r="AU109" s="163" t="s">
        <v>84</v>
      </c>
      <c r="AV109" s="14" t="s">
        <v>185</v>
      </c>
      <c r="AW109" s="14" t="s">
        <v>35</v>
      </c>
      <c r="AX109" s="14" t="s">
        <v>82</v>
      </c>
      <c r="AY109" s="163" t="s">
        <v>170</v>
      </c>
    </row>
    <row r="110" spans="2:65" s="1" customFormat="1" ht="33" customHeight="1">
      <c r="B110" s="33"/>
      <c r="C110" s="130" t="s">
        <v>84</v>
      </c>
      <c r="D110" s="130" t="s">
        <v>172</v>
      </c>
      <c r="E110" s="131" t="s">
        <v>186</v>
      </c>
      <c r="F110" s="132" t="s">
        <v>187</v>
      </c>
      <c r="G110" s="133" t="s">
        <v>90</v>
      </c>
      <c r="H110" s="134">
        <v>72.575999999999993</v>
      </c>
      <c r="I110" s="135"/>
      <c r="J110" s="136">
        <f>ROUND(I110*H110,2)</f>
        <v>0</v>
      </c>
      <c r="K110" s="137"/>
      <c r="L110" s="33"/>
      <c r="M110" s="138" t="s">
        <v>19</v>
      </c>
      <c r="N110" s="139" t="s">
        <v>45</v>
      </c>
      <c r="P110" s="140">
        <f>O110*H110</f>
        <v>0</v>
      </c>
      <c r="Q110" s="140">
        <v>0</v>
      </c>
      <c r="R110" s="140">
        <f>Q110*H110</f>
        <v>0</v>
      </c>
      <c r="S110" s="140">
        <v>0.17</v>
      </c>
      <c r="T110" s="141">
        <f>S110*H110</f>
        <v>12.33792</v>
      </c>
      <c r="AR110" s="142" t="s">
        <v>175</v>
      </c>
      <c r="AT110" s="142" t="s">
        <v>172</v>
      </c>
      <c r="AU110" s="142" t="s">
        <v>84</v>
      </c>
      <c r="AY110" s="18" t="s">
        <v>170</v>
      </c>
      <c r="BE110" s="143">
        <f>IF(N110="základní",J110,0)</f>
        <v>0</v>
      </c>
      <c r="BF110" s="143">
        <f>IF(N110="snížená",J110,0)</f>
        <v>0</v>
      </c>
      <c r="BG110" s="143">
        <f>IF(N110="zákl. přenesená",J110,0)</f>
        <v>0</v>
      </c>
      <c r="BH110" s="143">
        <f>IF(N110="sníž. přenesená",J110,0)</f>
        <v>0</v>
      </c>
      <c r="BI110" s="143">
        <f>IF(N110="nulová",J110,0)</f>
        <v>0</v>
      </c>
      <c r="BJ110" s="18" t="s">
        <v>82</v>
      </c>
      <c r="BK110" s="143">
        <f>ROUND(I110*H110,2)</f>
        <v>0</v>
      </c>
      <c r="BL110" s="18" t="s">
        <v>175</v>
      </c>
      <c r="BM110" s="142" t="s">
        <v>188</v>
      </c>
    </row>
    <row r="111" spans="2:65" s="1" customFormat="1" ht="11.25">
      <c r="B111" s="33"/>
      <c r="D111" s="144" t="s">
        <v>177</v>
      </c>
      <c r="F111" s="145" t="s">
        <v>189</v>
      </c>
      <c r="I111" s="146"/>
      <c r="L111" s="33"/>
      <c r="M111" s="147"/>
      <c r="T111" s="54"/>
      <c r="AT111" s="18" t="s">
        <v>177</v>
      </c>
      <c r="AU111" s="18" t="s">
        <v>84</v>
      </c>
    </row>
    <row r="112" spans="2:65" s="13" customFormat="1" ht="11.25">
      <c r="B112" s="155"/>
      <c r="D112" s="149" t="s">
        <v>179</v>
      </c>
      <c r="E112" s="156" t="s">
        <v>19</v>
      </c>
      <c r="F112" s="157" t="s">
        <v>88</v>
      </c>
      <c r="H112" s="158">
        <v>72.575999999999993</v>
      </c>
      <c r="I112" s="159"/>
      <c r="L112" s="155"/>
      <c r="M112" s="160"/>
      <c r="T112" s="161"/>
      <c r="AT112" s="156" t="s">
        <v>179</v>
      </c>
      <c r="AU112" s="156" t="s">
        <v>84</v>
      </c>
      <c r="AV112" s="13" t="s">
        <v>84</v>
      </c>
      <c r="AW112" s="13" t="s">
        <v>35</v>
      </c>
      <c r="AX112" s="13" t="s">
        <v>82</v>
      </c>
      <c r="AY112" s="156" t="s">
        <v>170</v>
      </c>
    </row>
    <row r="113" spans="2:65" s="1" customFormat="1" ht="33" customHeight="1">
      <c r="B113" s="33"/>
      <c r="C113" s="130" t="s">
        <v>185</v>
      </c>
      <c r="D113" s="130" t="s">
        <v>172</v>
      </c>
      <c r="E113" s="131" t="s">
        <v>190</v>
      </c>
      <c r="F113" s="132" t="s">
        <v>191</v>
      </c>
      <c r="G113" s="133" t="s">
        <v>90</v>
      </c>
      <c r="H113" s="134">
        <v>72.575999999999993</v>
      </c>
      <c r="I113" s="135"/>
      <c r="J113" s="136">
        <f>ROUND(I113*H113,2)</f>
        <v>0</v>
      </c>
      <c r="K113" s="137"/>
      <c r="L113" s="33"/>
      <c r="M113" s="138" t="s">
        <v>19</v>
      </c>
      <c r="N113" s="139" t="s">
        <v>45</v>
      </c>
      <c r="P113" s="140">
        <f>O113*H113</f>
        <v>0</v>
      </c>
      <c r="Q113" s="140">
        <v>0</v>
      </c>
      <c r="R113" s="140">
        <f>Q113*H113</f>
        <v>0</v>
      </c>
      <c r="S113" s="140">
        <v>0.28999999999999998</v>
      </c>
      <c r="T113" s="141">
        <f>S113*H113</f>
        <v>21.047039999999996</v>
      </c>
      <c r="AR113" s="142" t="s">
        <v>175</v>
      </c>
      <c r="AT113" s="142" t="s">
        <v>172</v>
      </c>
      <c r="AU113" s="142" t="s">
        <v>84</v>
      </c>
      <c r="AY113" s="18" t="s">
        <v>170</v>
      </c>
      <c r="BE113" s="143">
        <f>IF(N113="základní",J113,0)</f>
        <v>0</v>
      </c>
      <c r="BF113" s="143">
        <f>IF(N113="snížená",J113,0)</f>
        <v>0</v>
      </c>
      <c r="BG113" s="143">
        <f>IF(N113="zákl. přenesená",J113,0)</f>
        <v>0</v>
      </c>
      <c r="BH113" s="143">
        <f>IF(N113="sníž. přenesená",J113,0)</f>
        <v>0</v>
      </c>
      <c r="BI113" s="143">
        <f>IF(N113="nulová",J113,0)</f>
        <v>0</v>
      </c>
      <c r="BJ113" s="18" t="s">
        <v>82</v>
      </c>
      <c r="BK113" s="143">
        <f>ROUND(I113*H113,2)</f>
        <v>0</v>
      </c>
      <c r="BL113" s="18" t="s">
        <v>175</v>
      </c>
      <c r="BM113" s="142" t="s">
        <v>192</v>
      </c>
    </row>
    <row r="114" spans="2:65" s="1" customFormat="1" ht="11.25">
      <c r="B114" s="33"/>
      <c r="D114" s="144" t="s">
        <v>177</v>
      </c>
      <c r="F114" s="145" t="s">
        <v>193</v>
      </c>
      <c r="I114" s="146"/>
      <c r="L114" s="33"/>
      <c r="M114" s="147"/>
      <c r="T114" s="54"/>
      <c r="AT114" s="18" t="s">
        <v>177</v>
      </c>
      <c r="AU114" s="18" t="s">
        <v>84</v>
      </c>
    </row>
    <row r="115" spans="2:65" s="13" customFormat="1" ht="11.25">
      <c r="B115" s="155"/>
      <c r="D115" s="149" t="s">
        <v>179</v>
      </c>
      <c r="E115" s="156" t="s">
        <v>19</v>
      </c>
      <c r="F115" s="157" t="s">
        <v>88</v>
      </c>
      <c r="H115" s="158">
        <v>72.575999999999993</v>
      </c>
      <c r="I115" s="159"/>
      <c r="L115" s="155"/>
      <c r="M115" s="160"/>
      <c r="T115" s="161"/>
      <c r="AT115" s="156" t="s">
        <v>179</v>
      </c>
      <c r="AU115" s="156" t="s">
        <v>84</v>
      </c>
      <c r="AV115" s="13" t="s">
        <v>84</v>
      </c>
      <c r="AW115" s="13" t="s">
        <v>35</v>
      </c>
      <c r="AX115" s="13" t="s">
        <v>82</v>
      </c>
      <c r="AY115" s="156" t="s">
        <v>170</v>
      </c>
    </row>
    <row r="116" spans="2:65" s="1" customFormat="1" ht="24.2" customHeight="1">
      <c r="B116" s="33"/>
      <c r="C116" s="130" t="s">
        <v>175</v>
      </c>
      <c r="D116" s="130" t="s">
        <v>172</v>
      </c>
      <c r="E116" s="131" t="s">
        <v>194</v>
      </c>
      <c r="F116" s="132" t="s">
        <v>195</v>
      </c>
      <c r="G116" s="133" t="s">
        <v>90</v>
      </c>
      <c r="H116" s="134">
        <v>72.575999999999993</v>
      </c>
      <c r="I116" s="135"/>
      <c r="J116" s="136">
        <f>ROUND(I116*H116,2)</f>
        <v>0</v>
      </c>
      <c r="K116" s="137"/>
      <c r="L116" s="33"/>
      <c r="M116" s="138" t="s">
        <v>19</v>
      </c>
      <c r="N116" s="139" t="s">
        <v>45</v>
      </c>
      <c r="P116" s="140">
        <f>O116*H116</f>
        <v>0</v>
      </c>
      <c r="Q116" s="140">
        <v>0</v>
      </c>
      <c r="R116" s="140">
        <f>Q116*H116</f>
        <v>0</v>
      </c>
      <c r="S116" s="140">
        <v>0.625</v>
      </c>
      <c r="T116" s="141">
        <f>S116*H116</f>
        <v>45.36</v>
      </c>
      <c r="AR116" s="142" t="s">
        <v>175</v>
      </c>
      <c r="AT116" s="142" t="s">
        <v>172</v>
      </c>
      <c r="AU116" s="142" t="s">
        <v>84</v>
      </c>
      <c r="AY116" s="18" t="s">
        <v>170</v>
      </c>
      <c r="BE116" s="143">
        <f>IF(N116="základní",J116,0)</f>
        <v>0</v>
      </c>
      <c r="BF116" s="143">
        <f>IF(N116="snížená",J116,0)</f>
        <v>0</v>
      </c>
      <c r="BG116" s="143">
        <f>IF(N116="zákl. přenesená",J116,0)</f>
        <v>0</v>
      </c>
      <c r="BH116" s="143">
        <f>IF(N116="sníž. přenesená",J116,0)</f>
        <v>0</v>
      </c>
      <c r="BI116" s="143">
        <f>IF(N116="nulová",J116,0)</f>
        <v>0</v>
      </c>
      <c r="BJ116" s="18" t="s">
        <v>82</v>
      </c>
      <c r="BK116" s="143">
        <f>ROUND(I116*H116,2)</f>
        <v>0</v>
      </c>
      <c r="BL116" s="18" t="s">
        <v>175</v>
      </c>
      <c r="BM116" s="142" t="s">
        <v>196</v>
      </c>
    </row>
    <row r="117" spans="2:65" s="1" customFormat="1" ht="11.25">
      <c r="B117" s="33"/>
      <c r="D117" s="144" t="s">
        <v>177</v>
      </c>
      <c r="F117" s="145" t="s">
        <v>197</v>
      </c>
      <c r="I117" s="146"/>
      <c r="L117" s="33"/>
      <c r="M117" s="147"/>
      <c r="T117" s="54"/>
      <c r="AT117" s="18" t="s">
        <v>177</v>
      </c>
      <c r="AU117" s="18" t="s">
        <v>84</v>
      </c>
    </row>
    <row r="118" spans="2:65" s="13" customFormat="1" ht="11.25">
      <c r="B118" s="155"/>
      <c r="D118" s="149" t="s">
        <v>179</v>
      </c>
      <c r="E118" s="156" t="s">
        <v>19</v>
      </c>
      <c r="F118" s="157" t="s">
        <v>88</v>
      </c>
      <c r="H118" s="158">
        <v>72.575999999999993</v>
      </c>
      <c r="I118" s="159"/>
      <c r="L118" s="155"/>
      <c r="M118" s="160"/>
      <c r="T118" s="161"/>
      <c r="AT118" s="156" t="s">
        <v>179</v>
      </c>
      <c r="AU118" s="156" t="s">
        <v>84</v>
      </c>
      <c r="AV118" s="13" t="s">
        <v>84</v>
      </c>
      <c r="AW118" s="13" t="s">
        <v>35</v>
      </c>
      <c r="AX118" s="13" t="s">
        <v>82</v>
      </c>
      <c r="AY118" s="156" t="s">
        <v>170</v>
      </c>
    </row>
    <row r="119" spans="2:65" s="1" customFormat="1" ht="37.9" customHeight="1">
      <c r="B119" s="33"/>
      <c r="C119" s="130" t="s">
        <v>198</v>
      </c>
      <c r="D119" s="130" t="s">
        <v>172</v>
      </c>
      <c r="E119" s="131" t="s">
        <v>199</v>
      </c>
      <c r="F119" s="132" t="s">
        <v>200</v>
      </c>
      <c r="G119" s="133" t="s">
        <v>102</v>
      </c>
      <c r="H119" s="134">
        <v>51.645000000000003</v>
      </c>
      <c r="I119" s="135"/>
      <c r="J119" s="136">
        <f>ROUND(I119*H119,2)</f>
        <v>0</v>
      </c>
      <c r="K119" s="137"/>
      <c r="L119" s="33"/>
      <c r="M119" s="138" t="s">
        <v>19</v>
      </c>
      <c r="N119" s="139" t="s">
        <v>45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175</v>
      </c>
      <c r="AT119" s="142" t="s">
        <v>172</v>
      </c>
      <c r="AU119" s="142" t="s">
        <v>84</v>
      </c>
      <c r="AY119" s="18" t="s">
        <v>170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8" t="s">
        <v>82</v>
      </c>
      <c r="BK119" s="143">
        <f>ROUND(I119*H119,2)</f>
        <v>0</v>
      </c>
      <c r="BL119" s="18" t="s">
        <v>175</v>
      </c>
      <c r="BM119" s="142" t="s">
        <v>201</v>
      </c>
    </row>
    <row r="120" spans="2:65" s="1" customFormat="1" ht="11.25">
      <c r="B120" s="33"/>
      <c r="D120" s="144" t="s">
        <v>177</v>
      </c>
      <c r="F120" s="145" t="s">
        <v>202</v>
      </c>
      <c r="I120" s="146"/>
      <c r="L120" s="33"/>
      <c r="M120" s="147"/>
      <c r="T120" s="54"/>
      <c r="AT120" s="18" t="s">
        <v>177</v>
      </c>
      <c r="AU120" s="18" t="s">
        <v>84</v>
      </c>
    </row>
    <row r="121" spans="2:65" s="12" customFormat="1" ht="11.25">
      <c r="B121" s="148"/>
      <c r="D121" s="149" t="s">
        <v>179</v>
      </c>
      <c r="E121" s="150" t="s">
        <v>19</v>
      </c>
      <c r="F121" s="151" t="s">
        <v>203</v>
      </c>
      <c r="H121" s="150" t="s">
        <v>19</v>
      </c>
      <c r="I121" s="152"/>
      <c r="L121" s="148"/>
      <c r="M121" s="153"/>
      <c r="T121" s="154"/>
      <c r="AT121" s="150" t="s">
        <v>179</v>
      </c>
      <c r="AU121" s="150" t="s">
        <v>84</v>
      </c>
      <c r="AV121" s="12" t="s">
        <v>82</v>
      </c>
      <c r="AW121" s="12" t="s">
        <v>35</v>
      </c>
      <c r="AX121" s="12" t="s">
        <v>74</v>
      </c>
      <c r="AY121" s="150" t="s">
        <v>170</v>
      </c>
    </row>
    <row r="122" spans="2:65" s="13" customFormat="1" ht="11.25">
      <c r="B122" s="155"/>
      <c r="D122" s="149" t="s">
        <v>179</v>
      </c>
      <c r="E122" s="156" t="s">
        <v>92</v>
      </c>
      <c r="F122" s="157" t="s">
        <v>204</v>
      </c>
      <c r="H122" s="158">
        <v>1.5</v>
      </c>
      <c r="I122" s="159"/>
      <c r="L122" s="155"/>
      <c r="M122" s="160"/>
      <c r="T122" s="161"/>
      <c r="AT122" s="156" t="s">
        <v>179</v>
      </c>
      <c r="AU122" s="156" t="s">
        <v>84</v>
      </c>
      <c r="AV122" s="13" t="s">
        <v>84</v>
      </c>
      <c r="AW122" s="13" t="s">
        <v>35</v>
      </c>
      <c r="AX122" s="13" t="s">
        <v>74</v>
      </c>
      <c r="AY122" s="156" t="s">
        <v>170</v>
      </c>
    </row>
    <row r="123" spans="2:65" s="12" customFormat="1" ht="11.25">
      <c r="B123" s="148"/>
      <c r="D123" s="149" t="s">
        <v>179</v>
      </c>
      <c r="E123" s="150" t="s">
        <v>19</v>
      </c>
      <c r="F123" s="151" t="s">
        <v>205</v>
      </c>
      <c r="H123" s="150" t="s">
        <v>19</v>
      </c>
      <c r="I123" s="152"/>
      <c r="L123" s="148"/>
      <c r="M123" s="153"/>
      <c r="T123" s="154"/>
      <c r="AT123" s="150" t="s">
        <v>179</v>
      </c>
      <c r="AU123" s="150" t="s">
        <v>84</v>
      </c>
      <c r="AV123" s="12" t="s">
        <v>82</v>
      </c>
      <c r="AW123" s="12" t="s">
        <v>35</v>
      </c>
      <c r="AX123" s="12" t="s">
        <v>74</v>
      </c>
      <c r="AY123" s="150" t="s">
        <v>170</v>
      </c>
    </row>
    <row r="124" spans="2:65" s="13" customFormat="1" ht="11.25">
      <c r="B124" s="155"/>
      <c r="D124" s="149" t="s">
        <v>179</v>
      </c>
      <c r="E124" s="156" t="s">
        <v>96</v>
      </c>
      <c r="F124" s="157" t="s">
        <v>206</v>
      </c>
      <c r="H124" s="158">
        <v>34.43</v>
      </c>
      <c r="I124" s="159"/>
      <c r="L124" s="155"/>
      <c r="M124" s="160"/>
      <c r="T124" s="161"/>
      <c r="AT124" s="156" t="s">
        <v>179</v>
      </c>
      <c r="AU124" s="156" t="s">
        <v>84</v>
      </c>
      <c r="AV124" s="13" t="s">
        <v>84</v>
      </c>
      <c r="AW124" s="13" t="s">
        <v>35</v>
      </c>
      <c r="AX124" s="13" t="s">
        <v>74</v>
      </c>
      <c r="AY124" s="156" t="s">
        <v>170</v>
      </c>
    </row>
    <row r="125" spans="2:65" s="13" customFormat="1" ht="11.25">
      <c r="B125" s="155"/>
      <c r="D125" s="149" t="s">
        <v>179</v>
      </c>
      <c r="E125" s="156" t="s">
        <v>100</v>
      </c>
      <c r="F125" s="157" t="s">
        <v>207</v>
      </c>
      <c r="H125" s="158">
        <v>51.645000000000003</v>
      </c>
      <c r="I125" s="159"/>
      <c r="L125" s="155"/>
      <c r="M125" s="160"/>
      <c r="T125" s="161"/>
      <c r="AT125" s="156" t="s">
        <v>179</v>
      </c>
      <c r="AU125" s="156" t="s">
        <v>84</v>
      </c>
      <c r="AV125" s="13" t="s">
        <v>84</v>
      </c>
      <c r="AW125" s="13" t="s">
        <v>35</v>
      </c>
      <c r="AX125" s="13" t="s">
        <v>82</v>
      </c>
      <c r="AY125" s="156" t="s">
        <v>170</v>
      </c>
    </row>
    <row r="126" spans="2:65" s="1" customFormat="1" ht="33" customHeight="1">
      <c r="B126" s="33"/>
      <c r="C126" s="130" t="s">
        <v>208</v>
      </c>
      <c r="D126" s="130" t="s">
        <v>172</v>
      </c>
      <c r="E126" s="131" t="s">
        <v>209</v>
      </c>
      <c r="F126" s="132" t="s">
        <v>210</v>
      </c>
      <c r="G126" s="133" t="s">
        <v>102</v>
      </c>
      <c r="H126" s="134">
        <v>84.697000000000003</v>
      </c>
      <c r="I126" s="135"/>
      <c r="J126" s="136">
        <f>ROUND(I126*H126,2)</f>
        <v>0</v>
      </c>
      <c r="K126" s="137"/>
      <c r="L126" s="33"/>
      <c r="M126" s="138" t="s">
        <v>19</v>
      </c>
      <c r="N126" s="139" t="s">
        <v>45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175</v>
      </c>
      <c r="AT126" s="142" t="s">
        <v>172</v>
      </c>
      <c r="AU126" s="142" t="s">
        <v>84</v>
      </c>
      <c r="AY126" s="18" t="s">
        <v>170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8" t="s">
        <v>82</v>
      </c>
      <c r="BK126" s="143">
        <f>ROUND(I126*H126,2)</f>
        <v>0</v>
      </c>
      <c r="BL126" s="18" t="s">
        <v>175</v>
      </c>
      <c r="BM126" s="142" t="s">
        <v>211</v>
      </c>
    </row>
    <row r="127" spans="2:65" s="1" customFormat="1" ht="11.25">
      <c r="B127" s="33"/>
      <c r="D127" s="144" t="s">
        <v>177</v>
      </c>
      <c r="F127" s="145" t="s">
        <v>212</v>
      </c>
      <c r="I127" s="146"/>
      <c r="L127" s="33"/>
      <c r="M127" s="147"/>
      <c r="T127" s="54"/>
      <c r="AT127" s="18" t="s">
        <v>177</v>
      </c>
      <c r="AU127" s="18" t="s">
        <v>84</v>
      </c>
    </row>
    <row r="128" spans="2:65" s="12" customFormat="1" ht="11.25">
      <c r="B128" s="148"/>
      <c r="D128" s="149" t="s">
        <v>179</v>
      </c>
      <c r="E128" s="150" t="s">
        <v>19</v>
      </c>
      <c r="F128" s="151" t="s">
        <v>213</v>
      </c>
      <c r="H128" s="150" t="s">
        <v>19</v>
      </c>
      <c r="I128" s="152"/>
      <c r="L128" s="148"/>
      <c r="M128" s="153"/>
      <c r="T128" s="154"/>
      <c r="AT128" s="150" t="s">
        <v>179</v>
      </c>
      <c r="AU128" s="150" t="s">
        <v>84</v>
      </c>
      <c r="AV128" s="12" t="s">
        <v>82</v>
      </c>
      <c r="AW128" s="12" t="s">
        <v>35</v>
      </c>
      <c r="AX128" s="12" t="s">
        <v>74</v>
      </c>
      <c r="AY128" s="150" t="s">
        <v>170</v>
      </c>
    </row>
    <row r="129" spans="2:65" s="13" customFormat="1" ht="11.25">
      <c r="B129" s="155"/>
      <c r="D129" s="149" t="s">
        <v>179</v>
      </c>
      <c r="E129" s="156" t="s">
        <v>19</v>
      </c>
      <c r="F129" s="157" t="s">
        <v>100</v>
      </c>
      <c r="H129" s="158">
        <v>51.645000000000003</v>
      </c>
      <c r="I129" s="159"/>
      <c r="L129" s="155"/>
      <c r="M129" s="160"/>
      <c r="T129" s="161"/>
      <c r="AT129" s="156" t="s">
        <v>179</v>
      </c>
      <c r="AU129" s="156" t="s">
        <v>84</v>
      </c>
      <c r="AV129" s="13" t="s">
        <v>84</v>
      </c>
      <c r="AW129" s="13" t="s">
        <v>35</v>
      </c>
      <c r="AX129" s="13" t="s">
        <v>74</v>
      </c>
      <c r="AY129" s="156" t="s">
        <v>170</v>
      </c>
    </row>
    <row r="130" spans="2:65" s="12" customFormat="1" ht="11.25">
      <c r="B130" s="148"/>
      <c r="D130" s="149" t="s">
        <v>179</v>
      </c>
      <c r="E130" s="150" t="s">
        <v>19</v>
      </c>
      <c r="F130" s="151" t="s">
        <v>214</v>
      </c>
      <c r="H130" s="150" t="s">
        <v>19</v>
      </c>
      <c r="I130" s="152"/>
      <c r="L130" s="148"/>
      <c r="M130" s="153"/>
      <c r="T130" s="154"/>
      <c r="AT130" s="150" t="s">
        <v>179</v>
      </c>
      <c r="AU130" s="150" t="s">
        <v>84</v>
      </c>
      <c r="AV130" s="12" t="s">
        <v>82</v>
      </c>
      <c r="AW130" s="12" t="s">
        <v>35</v>
      </c>
      <c r="AX130" s="12" t="s">
        <v>74</v>
      </c>
      <c r="AY130" s="150" t="s">
        <v>170</v>
      </c>
    </row>
    <row r="131" spans="2:65" s="13" customFormat="1" ht="11.25">
      <c r="B131" s="155"/>
      <c r="D131" s="149" t="s">
        <v>179</v>
      </c>
      <c r="E131" s="156" t="s">
        <v>19</v>
      </c>
      <c r="F131" s="157" t="s">
        <v>104</v>
      </c>
      <c r="H131" s="158">
        <v>33.052</v>
      </c>
      <c r="I131" s="159"/>
      <c r="L131" s="155"/>
      <c r="M131" s="160"/>
      <c r="T131" s="161"/>
      <c r="AT131" s="156" t="s">
        <v>179</v>
      </c>
      <c r="AU131" s="156" t="s">
        <v>84</v>
      </c>
      <c r="AV131" s="13" t="s">
        <v>84</v>
      </c>
      <c r="AW131" s="13" t="s">
        <v>35</v>
      </c>
      <c r="AX131" s="13" t="s">
        <v>74</v>
      </c>
      <c r="AY131" s="156" t="s">
        <v>170</v>
      </c>
    </row>
    <row r="132" spans="2:65" s="14" customFormat="1" ht="11.25">
      <c r="B132" s="162"/>
      <c r="D132" s="149" t="s">
        <v>179</v>
      </c>
      <c r="E132" s="163" t="s">
        <v>19</v>
      </c>
      <c r="F132" s="164" t="s">
        <v>184</v>
      </c>
      <c r="H132" s="165">
        <v>84.697000000000003</v>
      </c>
      <c r="I132" s="166"/>
      <c r="L132" s="162"/>
      <c r="M132" s="167"/>
      <c r="T132" s="168"/>
      <c r="AT132" s="163" t="s">
        <v>179</v>
      </c>
      <c r="AU132" s="163" t="s">
        <v>84</v>
      </c>
      <c r="AV132" s="14" t="s">
        <v>185</v>
      </c>
      <c r="AW132" s="14" t="s">
        <v>35</v>
      </c>
      <c r="AX132" s="14" t="s">
        <v>82</v>
      </c>
      <c r="AY132" s="163" t="s">
        <v>170</v>
      </c>
    </row>
    <row r="133" spans="2:65" s="1" customFormat="1" ht="33" customHeight="1">
      <c r="B133" s="33"/>
      <c r="C133" s="130" t="s">
        <v>215</v>
      </c>
      <c r="D133" s="130" t="s">
        <v>172</v>
      </c>
      <c r="E133" s="131" t="s">
        <v>216</v>
      </c>
      <c r="F133" s="132" t="s">
        <v>217</v>
      </c>
      <c r="G133" s="133" t="s">
        <v>102</v>
      </c>
      <c r="H133" s="134">
        <v>84.697000000000003</v>
      </c>
      <c r="I133" s="135"/>
      <c r="J133" s="136">
        <f>ROUND(I133*H133,2)</f>
        <v>0</v>
      </c>
      <c r="K133" s="137"/>
      <c r="L133" s="33"/>
      <c r="M133" s="138" t="s">
        <v>19</v>
      </c>
      <c r="N133" s="139" t="s">
        <v>45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175</v>
      </c>
      <c r="AT133" s="142" t="s">
        <v>172</v>
      </c>
      <c r="AU133" s="142" t="s">
        <v>84</v>
      </c>
      <c r="AY133" s="18" t="s">
        <v>170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8" t="s">
        <v>82</v>
      </c>
      <c r="BK133" s="143">
        <f>ROUND(I133*H133,2)</f>
        <v>0</v>
      </c>
      <c r="BL133" s="18" t="s">
        <v>175</v>
      </c>
      <c r="BM133" s="142" t="s">
        <v>218</v>
      </c>
    </row>
    <row r="134" spans="2:65" s="1" customFormat="1" ht="11.25">
      <c r="B134" s="33"/>
      <c r="D134" s="144" t="s">
        <v>177</v>
      </c>
      <c r="F134" s="145" t="s">
        <v>219</v>
      </c>
      <c r="I134" s="146"/>
      <c r="L134" s="33"/>
      <c r="M134" s="147"/>
      <c r="T134" s="54"/>
      <c r="AT134" s="18" t="s">
        <v>177</v>
      </c>
      <c r="AU134" s="18" t="s">
        <v>84</v>
      </c>
    </row>
    <row r="135" spans="2:65" s="12" customFormat="1" ht="11.25">
      <c r="B135" s="148"/>
      <c r="D135" s="149" t="s">
        <v>179</v>
      </c>
      <c r="E135" s="150" t="s">
        <v>19</v>
      </c>
      <c r="F135" s="151" t="s">
        <v>220</v>
      </c>
      <c r="H135" s="150" t="s">
        <v>19</v>
      </c>
      <c r="I135" s="152"/>
      <c r="L135" s="148"/>
      <c r="M135" s="153"/>
      <c r="T135" s="154"/>
      <c r="AT135" s="150" t="s">
        <v>179</v>
      </c>
      <c r="AU135" s="150" t="s">
        <v>84</v>
      </c>
      <c r="AV135" s="12" t="s">
        <v>82</v>
      </c>
      <c r="AW135" s="12" t="s">
        <v>35</v>
      </c>
      <c r="AX135" s="12" t="s">
        <v>74</v>
      </c>
      <c r="AY135" s="150" t="s">
        <v>170</v>
      </c>
    </row>
    <row r="136" spans="2:65" s="13" customFormat="1" ht="11.25">
      <c r="B136" s="155"/>
      <c r="D136" s="149" t="s">
        <v>179</v>
      </c>
      <c r="E136" s="156" t="s">
        <v>19</v>
      </c>
      <c r="F136" s="157" t="s">
        <v>100</v>
      </c>
      <c r="H136" s="158">
        <v>51.645000000000003</v>
      </c>
      <c r="I136" s="159"/>
      <c r="L136" s="155"/>
      <c r="M136" s="160"/>
      <c r="T136" s="161"/>
      <c r="AT136" s="156" t="s">
        <v>179</v>
      </c>
      <c r="AU136" s="156" t="s">
        <v>84</v>
      </c>
      <c r="AV136" s="13" t="s">
        <v>84</v>
      </c>
      <c r="AW136" s="13" t="s">
        <v>35</v>
      </c>
      <c r="AX136" s="13" t="s">
        <v>74</v>
      </c>
      <c r="AY136" s="156" t="s">
        <v>170</v>
      </c>
    </row>
    <row r="137" spans="2:65" s="12" customFormat="1" ht="11.25">
      <c r="B137" s="148"/>
      <c r="D137" s="149" t="s">
        <v>179</v>
      </c>
      <c r="E137" s="150" t="s">
        <v>19</v>
      </c>
      <c r="F137" s="151" t="s">
        <v>221</v>
      </c>
      <c r="H137" s="150" t="s">
        <v>19</v>
      </c>
      <c r="I137" s="152"/>
      <c r="L137" s="148"/>
      <c r="M137" s="153"/>
      <c r="T137" s="154"/>
      <c r="AT137" s="150" t="s">
        <v>179</v>
      </c>
      <c r="AU137" s="150" t="s">
        <v>84</v>
      </c>
      <c r="AV137" s="12" t="s">
        <v>82</v>
      </c>
      <c r="AW137" s="12" t="s">
        <v>35</v>
      </c>
      <c r="AX137" s="12" t="s">
        <v>74</v>
      </c>
      <c r="AY137" s="150" t="s">
        <v>170</v>
      </c>
    </row>
    <row r="138" spans="2:65" s="13" customFormat="1" ht="11.25">
      <c r="B138" s="155"/>
      <c r="D138" s="149" t="s">
        <v>179</v>
      </c>
      <c r="E138" s="156" t="s">
        <v>19</v>
      </c>
      <c r="F138" s="157" t="s">
        <v>104</v>
      </c>
      <c r="H138" s="158">
        <v>33.052</v>
      </c>
      <c r="I138" s="159"/>
      <c r="L138" s="155"/>
      <c r="M138" s="160"/>
      <c r="T138" s="161"/>
      <c r="AT138" s="156" t="s">
        <v>179</v>
      </c>
      <c r="AU138" s="156" t="s">
        <v>84</v>
      </c>
      <c r="AV138" s="13" t="s">
        <v>84</v>
      </c>
      <c r="AW138" s="13" t="s">
        <v>35</v>
      </c>
      <c r="AX138" s="13" t="s">
        <v>74</v>
      </c>
      <c r="AY138" s="156" t="s">
        <v>170</v>
      </c>
    </row>
    <row r="139" spans="2:65" s="14" customFormat="1" ht="11.25">
      <c r="B139" s="162"/>
      <c r="D139" s="149" t="s">
        <v>179</v>
      </c>
      <c r="E139" s="163" t="s">
        <v>19</v>
      </c>
      <c r="F139" s="164" t="s">
        <v>184</v>
      </c>
      <c r="H139" s="165">
        <v>84.697000000000003</v>
      </c>
      <c r="I139" s="166"/>
      <c r="L139" s="162"/>
      <c r="M139" s="167"/>
      <c r="T139" s="168"/>
      <c r="AT139" s="163" t="s">
        <v>179</v>
      </c>
      <c r="AU139" s="163" t="s">
        <v>84</v>
      </c>
      <c r="AV139" s="14" t="s">
        <v>185</v>
      </c>
      <c r="AW139" s="14" t="s">
        <v>35</v>
      </c>
      <c r="AX139" s="14" t="s">
        <v>82</v>
      </c>
      <c r="AY139" s="163" t="s">
        <v>170</v>
      </c>
    </row>
    <row r="140" spans="2:65" s="1" customFormat="1" ht="37.9" customHeight="1">
      <c r="B140" s="33"/>
      <c r="C140" s="130" t="s">
        <v>222</v>
      </c>
      <c r="D140" s="130" t="s">
        <v>172</v>
      </c>
      <c r="E140" s="131" t="s">
        <v>223</v>
      </c>
      <c r="F140" s="132" t="s">
        <v>224</v>
      </c>
      <c r="G140" s="133" t="s">
        <v>102</v>
      </c>
      <c r="H140" s="134">
        <v>18.593</v>
      </c>
      <c r="I140" s="135"/>
      <c r="J140" s="136">
        <f>ROUND(I140*H140,2)</f>
        <v>0</v>
      </c>
      <c r="K140" s="137"/>
      <c r="L140" s="33"/>
      <c r="M140" s="138" t="s">
        <v>19</v>
      </c>
      <c r="N140" s="139" t="s">
        <v>45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175</v>
      </c>
      <c r="AT140" s="142" t="s">
        <v>172</v>
      </c>
      <c r="AU140" s="142" t="s">
        <v>84</v>
      </c>
      <c r="AY140" s="18" t="s">
        <v>170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8" t="s">
        <v>82</v>
      </c>
      <c r="BK140" s="143">
        <f>ROUND(I140*H140,2)</f>
        <v>0</v>
      </c>
      <c r="BL140" s="18" t="s">
        <v>175</v>
      </c>
      <c r="BM140" s="142" t="s">
        <v>225</v>
      </c>
    </row>
    <row r="141" spans="2:65" s="1" customFormat="1" ht="11.25">
      <c r="B141" s="33"/>
      <c r="D141" s="144" t="s">
        <v>177</v>
      </c>
      <c r="F141" s="145" t="s">
        <v>226</v>
      </c>
      <c r="I141" s="146"/>
      <c r="L141" s="33"/>
      <c r="M141" s="147"/>
      <c r="T141" s="54"/>
      <c r="AT141" s="18" t="s">
        <v>177</v>
      </c>
      <c r="AU141" s="18" t="s">
        <v>84</v>
      </c>
    </row>
    <row r="142" spans="2:65" s="13" customFormat="1" ht="11.25">
      <c r="B142" s="155"/>
      <c r="D142" s="149" t="s">
        <v>179</v>
      </c>
      <c r="E142" s="156" t="s">
        <v>107</v>
      </c>
      <c r="F142" s="157" t="s">
        <v>227</v>
      </c>
      <c r="H142" s="158">
        <v>18.593</v>
      </c>
      <c r="I142" s="159"/>
      <c r="L142" s="155"/>
      <c r="M142" s="160"/>
      <c r="T142" s="161"/>
      <c r="AT142" s="156" t="s">
        <v>179</v>
      </c>
      <c r="AU142" s="156" t="s">
        <v>84</v>
      </c>
      <c r="AV142" s="13" t="s">
        <v>84</v>
      </c>
      <c r="AW142" s="13" t="s">
        <v>35</v>
      </c>
      <c r="AX142" s="13" t="s">
        <v>82</v>
      </c>
      <c r="AY142" s="156" t="s">
        <v>170</v>
      </c>
    </row>
    <row r="143" spans="2:65" s="1" customFormat="1" ht="24.2" customHeight="1">
      <c r="B143" s="33"/>
      <c r="C143" s="130" t="s">
        <v>228</v>
      </c>
      <c r="D143" s="130" t="s">
        <v>172</v>
      </c>
      <c r="E143" s="131" t="s">
        <v>229</v>
      </c>
      <c r="F143" s="132" t="s">
        <v>230</v>
      </c>
      <c r="G143" s="133" t="s">
        <v>102</v>
      </c>
      <c r="H143" s="134">
        <v>103.29</v>
      </c>
      <c r="I143" s="135"/>
      <c r="J143" s="136">
        <f>ROUND(I143*H143,2)</f>
        <v>0</v>
      </c>
      <c r="K143" s="137"/>
      <c r="L143" s="33"/>
      <c r="M143" s="138" t="s">
        <v>19</v>
      </c>
      <c r="N143" s="139" t="s">
        <v>45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175</v>
      </c>
      <c r="AT143" s="142" t="s">
        <v>172</v>
      </c>
      <c r="AU143" s="142" t="s">
        <v>84</v>
      </c>
      <c r="AY143" s="18" t="s">
        <v>170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8" t="s">
        <v>82</v>
      </c>
      <c r="BK143" s="143">
        <f>ROUND(I143*H143,2)</f>
        <v>0</v>
      </c>
      <c r="BL143" s="18" t="s">
        <v>175</v>
      </c>
      <c r="BM143" s="142" t="s">
        <v>231</v>
      </c>
    </row>
    <row r="144" spans="2:65" s="1" customFormat="1" ht="11.25">
      <c r="B144" s="33"/>
      <c r="D144" s="144" t="s">
        <v>177</v>
      </c>
      <c r="F144" s="145" t="s">
        <v>232</v>
      </c>
      <c r="I144" s="146"/>
      <c r="L144" s="33"/>
      <c r="M144" s="147"/>
      <c r="T144" s="54"/>
      <c r="AT144" s="18" t="s">
        <v>177</v>
      </c>
      <c r="AU144" s="18" t="s">
        <v>84</v>
      </c>
    </row>
    <row r="145" spans="2:65" s="13" customFormat="1" ht="11.25">
      <c r="B145" s="155"/>
      <c r="D145" s="149" t="s">
        <v>179</v>
      </c>
      <c r="E145" s="156" t="s">
        <v>19</v>
      </c>
      <c r="F145" s="157" t="s">
        <v>100</v>
      </c>
      <c r="H145" s="158">
        <v>51.645000000000003</v>
      </c>
      <c r="I145" s="159"/>
      <c r="L145" s="155"/>
      <c r="M145" s="160"/>
      <c r="T145" s="161"/>
      <c r="AT145" s="156" t="s">
        <v>179</v>
      </c>
      <c r="AU145" s="156" t="s">
        <v>84</v>
      </c>
      <c r="AV145" s="13" t="s">
        <v>84</v>
      </c>
      <c r="AW145" s="13" t="s">
        <v>35</v>
      </c>
      <c r="AX145" s="13" t="s">
        <v>74</v>
      </c>
      <c r="AY145" s="156" t="s">
        <v>170</v>
      </c>
    </row>
    <row r="146" spans="2:65" s="13" customFormat="1" ht="11.25">
      <c r="B146" s="155"/>
      <c r="D146" s="149" t="s">
        <v>179</v>
      </c>
      <c r="E146" s="156" t="s">
        <v>19</v>
      </c>
      <c r="F146" s="157" t="s">
        <v>104</v>
      </c>
      <c r="H146" s="158">
        <v>33.052</v>
      </c>
      <c r="I146" s="159"/>
      <c r="L146" s="155"/>
      <c r="M146" s="160"/>
      <c r="T146" s="161"/>
      <c r="AT146" s="156" t="s">
        <v>179</v>
      </c>
      <c r="AU146" s="156" t="s">
        <v>84</v>
      </c>
      <c r="AV146" s="13" t="s">
        <v>84</v>
      </c>
      <c r="AW146" s="13" t="s">
        <v>35</v>
      </c>
      <c r="AX146" s="13" t="s">
        <v>74</v>
      </c>
      <c r="AY146" s="156" t="s">
        <v>170</v>
      </c>
    </row>
    <row r="147" spans="2:65" s="13" customFormat="1" ht="11.25">
      <c r="B147" s="155"/>
      <c r="D147" s="149" t="s">
        <v>179</v>
      </c>
      <c r="E147" s="156" t="s">
        <v>19</v>
      </c>
      <c r="F147" s="157" t="s">
        <v>107</v>
      </c>
      <c r="H147" s="158">
        <v>18.593</v>
      </c>
      <c r="I147" s="159"/>
      <c r="L147" s="155"/>
      <c r="M147" s="160"/>
      <c r="T147" s="161"/>
      <c r="AT147" s="156" t="s">
        <v>179</v>
      </c>
      <c r="AU147" s="156" t="s">
        <v>84</v>
      </c>
      <c r="AV147" s="13" t="s">
        <v>84</v>
      </c>
      <c r="AW147" s="13" t="s">
        <v>35</v>
      </c>
      <c r="AX147" s="13" t="s">
        <v>74</v>
      </c>
      <c r="AY147" s="156" t="s">
        <v>170</v>
      </c>
    </row>
    <row r="148" spans="2:65" s="14" customFormat="1" ht="11.25">
      <c r="B148" s="162"/>
      <c r="D148" s="149" t="s">
        <v>179</v>
      </c>
      <c r="E148" s="163" t="s">
        <v>19</v>
      </c>
      <c r="F148" s="164" t="s">
        <v>184</v>
      </c>
      <c r="H148" s="165">
        <v>103.29</v>
      </c>
      <c r="I148" s="166"/>
      <c r="L148" s="162"/>
      <c r="M148" s="167"/>
      <c r="T148" s="168"/>
      <c r="AT148" s="163" t="s">
        <v>179</v>
      </c>
      <c r="AU148" s="163" t="s">
        <v>84</v>
      </c>
      <c r="AV148" s="14" t="s">
        <v>185</v>
      </c>
      <c r="AW148" s="14" t="s">
        <v>35</v>
      </c>
      <c r="AX148" s="14" t="s">
        <v>82</v>
      </c>
      <c r="AY148" s="163" t="s">
        <v>170</v>
      </c>
    </row>
    <row r="149" spans="2:65" s="1" customFormat="1" ht="24.2" customHeight="1">
      <c r="B149" s="33"/>
      <c r="C149" s="130" t="s">
        <v>233</v>
      </c>
      <c r="D149" s="130" t="s">
        <v>172</v>
      </c>
      <c r="E149" s="131" t="s">
        <v>234</v>
      </c>
      <c r="F149" s="132" t="s">
        <v>235</v>
      </c>
      <c r="G149" s="133" t="s">
        <v>102</v>
      </c>
      <c r="H149" s="134">
        <v>18.593</v>
      </c>
      <c r="I149" s="135"/>
      <c r="J149" s="136">
        <f>ROUND(I149*H149,2)</f>
        <v>0</v>
      </c>
      <c r="K149" s="137"/>
      <c r="L149" s="33"/>
      <c r="M149" s="138" t="s">
        <v>19</v>
      </c>
      <c r="N149" s="139" t="s">
        <v>45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175</v>
      </c>
      <c r="AT149" s="142" t="s">
        <v>172</v>
      </c>
      <c r="AU149" s="142" t="s">
        <v>84</v>
      </c>
      <c r="AY149" s="18" t="s">
        <v>170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8" t="s">
        <v>82</v>
      </c>
      <c r="BK149" s="143">
        <f>ROUND(I149*H149,2)</f>
        <v>0</v>
      </c>
      <c r="BL149" s="18" t="s">
        <v>175</v>
      </c>
      <c r="BM149" s="142" t="s">
        <v>236</v>
      </c>
    </row>
    <row r="150" spans="2:65" s="1" customFormat="1" ht="11.25">
      <c r="B150" s="33"/>
      <c r="D150" s="144" t="s">
        <v>177</v>
      </c>
      <c r="F150" s="145" t="s">
        <v>237</v>
      </c>
      <c r="I150" s="146"/>
      <c r="L150" s="33"/>
      <c r="M150" s="147"/>
      <c r="T150" s="54"/>
      <c r="AT150" s="18" t="s">
        <v>177</v>
      </c>
      <c r="AU150" s="18" t="s">
        <v>84</v>
      </c>
    </row>
    <row r="151" spans="2:65" s="13" customFormat="1" ht="11.25">
      <c r="B151" s="155"/>
      <c r="D151" s="149" t="s">
        <v>179</v>
      </c>
      <c r="E151" s="156" t="s">
        <v>19</v>
      </c>
      <c r="F151" s="157" t="s">
        <v>107</v>
      </c>
      <c r="H151" s="158">
        <v>18.593</v>
      </c>
      <c r="I151" s="159"/>
      <c r="L151" s="155"/>
      <c r="M151" s="160"/>
      <c r="T151" s="161"/>
      <c r="AT151" s="156" t="s">
        <v>179</v>
      </c>
      <c r="AU151" s="156" t="s">
        <v>84</v>
      </c>
      <c r="AV151" s="13" t="s">
        <v>84</v>
      </c>
      <c r="AW151" s="13" t="s">
        <v>35</v>
      </c>
      <c r="AX151" s="13" t="s">
        <v>82</v>
      </c>
      <c r="AY151" s="156" t="s">
        <v>170</v>
      </c>
    </row>
    <row r="152" spans="2:65" s="1" customFormat="1" ht="24.2" customHeight="1">
      <c r="B152" s="33"/>
      <c r="C152" s="130" t="s">
        <v>238</v>
      </c>
      <c r="D152" s="130" t="s">
        <v>172</v>
      </c>
      <c r="E152" s="131" t="s">
        <v>239</v>
      </c>
      <c r="F152" s="132" t="s">
        <v>240</v>
      </c>
      <c r="G152" s="133" t="s">
        <v>241</v>
      </c>
      <c r="H152" s="134">
        <v>33.466999999999999</v>
      </c>
      <c r="I152" s="135"/>
      <c r="J152" s="136">
        <f>ROUND(I152*H152,2)</f>
        <v>0</v>
      </c>
      <c r="K152" s="137"/>
      <c r="L152" s="33"/>
      <c r="M152" s="138" t="s">
        <v>19</v>
      </c>
      <c r="N152" s="139" t="s">
        <v>45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175</v>
      </c>
      <c r="AT152" s="142" t="s">
        <v>172</v>
      </c>
      <c r="AU152" s="142" t="s">
        <v>84</v>
      </c>
      <c r="AY152" s="18" t="s">
        <v>170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8" t="s">
        <v>82</v>
      </c>
      <c r="BK152" s="143">
        <f>ROUND(I152*H152,2)</f>
        <v>0</v>
      </c>
      <c r="BL152" s="18" t="s">
        <v>175</v>
      </c>
      <c r="BM152" s="142" t="s">
        <v>242</v>
      </c>
    </row>
    <row r="153" spans="2:65" s="1" customFormat="1" ht="11.25">
      <c r="B153" s="33"/>
      <c r="D153" s="144" t="s">
        <v>177</v>
      </c>
      <c r="F153" s="145" t="s">
        <v>243</v>
      </c>
      <c r="I153" s="146"/>
      <c r="L153" s="33"/>
      <c r="M153" s="147"/>
      <c r="T153" s="54"/>
      <c r="AT153" s="18" t="s">
        <v>177</v>
      </c>
      <c r="AU153" s="18" t="s">
        <v>84</v>
      </c>
    </row>
    <row r="154" spans="2:65" s="12" customFormat="1" ht="11.25">
      <c r="B154" s="148"/>
      <c r="D154" s="149" t="s">
        <v>179</v>
      </c>
      <c r="E154" s="150" t="s">
        <v>19</v>
      </c>
      <c r="F154" s="151" t="s">
        <v>244</v>
      </c>
      <c r="H154" s="150" t="s">
        <v>19</v>
      </c>
      <c r="I154" s="152"/>
      <c r="L154" s="148"/>
      <c r="M154" s="153"/>
      <c r="T154" s="154"/>
      <c r="AT154" s="150" t="s">
        <v>179</v>
      </c>
      <c r="AU154" s="150" t="s">
        <v>84</v>
      </c>
      <c r="AV154" s="12" t="s">
        <v>82</v>
      </c>
      <c r="AW154" s="12" t="s">
        <v>35</v>
      </c>
      <c r="AX154" s="12" t="s">
        <v>74</v>
      </c>
      <c r="AY154" s="150" t="s">
        <v>170</v>
      </c>
    </row>
    <row r="155" spans="2:65" s="13" customFormat="1" ht="11.25">
      <c r="B155" s="155"/>
      <c r="D155" s="149" t="s">
        <v>179</v>
      </c>
      <c r="E155" s="156" t="s">
        <v>19</v>
      </c>
      <c r="F155" s="157" t="s">
        <v>245</v>
      </c>
      <c r="H155" s="158">
        <v>33.466999999999999</v>
      </c>
      <c r="I155" s="159"/>
      <c r="L155" s="155"/>
      <c r="M155" s="160"/>
      <c r="T155" s="161"/>
      <c r="AT155" s="156" t="s">
        <v>179</v>
      </c>
      <c r="AU155" s="156" t="s">
        <v>84</v>
      </c>
      <c r="AV155" s="13" t="s">
        <v>84</v>
      </c>
      <c r="AW155" s="13" t="s">
        <v>35</v>
      </c>
      <c r="AX155" s="13" t="s">
        <v>82</v>
      </c>
      <c r="AY155" s="156" t="s">
        <v>170</v>
      </c>
    </row>
    <row r="156" spans="2:65" s="1" customFormat="1" ht="24.2" customHeight="1">
      <c r="B156" s="33"/>
      <c r="C156" s="130" t="s">
        <v>8</v>
      </c>
      <c r="D156" s="130" t="s">
        <v>172</v>
      </c>
      <c r="E156" s="131" t="s">
        <v>246</v>
      </c>
      <c r="F156" s="132" t="s">
        <v>247</v>
      </c>
      <c r="G156" s="133" t="s">
        <v>102</v>
      </c>
      <c r="H156" s="134">
        <v>33.052</v>
      </c>
      <c r="I156" s="135"/>
      <c r="J156" s="136">
        <f>ROUND(I156*H156,2)</f>
        <v>0</v>
      </c>
      <c r="K156" s="137"/>
      <c r="L156" s="33"/>
      <c r="M156" s="138" t="s">
        <v>19</v>
      </c>
      <c r="N156" s="139" t="s">
        <v>45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175</v>
      </c>
      <c r="AT156" s="142" t="s">
        <v>172</v>
      </c>
      <c r="AU156" s="142" t="s">
        <v>84</v>
      </c>
      <c r="AY156" s="18" t="s">
        <v>170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8" t="s">
        <v>82</v>
      </c>
      <c r="BK156" s="143">
        <f>ROUND(I156*H156,2)</f>
        <v>0</v>
      </c>
      <c r="BL156" s="18" t="s">
        <v>175</v>
      </c>
      <c r="BM156" s="142" t="s">
        <v>248</v>
      </c>
    </row>
    <row r="157" spans="2:65" s="1" customFormat="1" ht="11.25">
      <c r="B157" s="33"/>
      <c r="D157" s="144" t="s">
        <v>177</v>
      </c>
      <c r="F157" s="145" t="s">
        <v>249</v>
      </c>
      <c r="I157" s="146"/>
      <c r="L157" s="33"/>
      <c r="M157" s="147"/>
      <c r="T157" s="54"/>
      <c r="AT157" s="18" t="s">
        <v>177</v>
      </c>
      <c r="AU157" s="18" t="s">
        <v>84</v>
      </c>
    </row>
    <row r="158" spans="2:65" s="13" customFormat="1" ht="11.25">
      <c r="B158" s="155"/>
      <c r="D158" s="149" t="s">
        <v>179</v>
      </c>
      <c r="E158" s="156" t="s">
        <v>19</v>
      </c>
      <c r="F158" s="157" t="s">
        <v>100</v>
      </c>
      <c r="H158" s="158">
        <v>51.645000000000003</v>
      </c>
      <c r="I158" s="159"/>
      <c r="L158" s="155"/>
      <c r="M158" s="160"/>
      <c r="T158" s="161"/>
      <c r="AT158" s="156" t="s">
        <v>179</v>
      </c>
      <c r="AU158" s="156" t="s">
        <v>84</v>
      </c>
      <c r="AV158" s="13" t="s">
        <v>84</v>
      </c>
      <c r="AW158" s="13" t="s">
        <v>35</v>
      </c>
      <c r="AX158" s="13" t="s">
        <v>74</v>
      </c>
      <c r="AY158" s="156" t="s">
        <v>170</v>
      </c>
    </row>
    <row r="159" spans="2:65" s="12" customFormat="1" ht="11.25">
      <c r="B159" s="148"/>
      <c r="D159" s="149" t="s">
        <v>179</v>
      </c>
      <c r="E159" s="150" t="s">
        <v>19</v>
      </c>
      <c r="F159" s="151" t="s">
        <v>250</v>
      </c>
      <c r="H159" s="150" t="s">
        <v>19</v>
      </c>
      <c r="I159" s="152"/>
      <c r="L159" s="148"/>
      <c r="M159" s="153"/>
      <c r="T159" s="154"/>
      <c r="AT159" s="150" t="s">
        <v>179</v>
      </c>
      <c r="AU159" s="150" t="s">
        <v>84</v>
      </c>
      <c r="AV159" s="12" t="s">
        <v>82</v>
      </c>
      <c r="AW159" s="12" t="s">
        <v>35</v>
      </c>
      <c r="AX159" s="12" t="s">
        <v>74</v>
      </c>
      <c r="AY159" s="150" t="s">
        <v>170</v>
      </c>
    </row>
    <row r="160" spans="2:65" s="13" customFormat="1" ht="11.25">
      <c r="B160" s="155"/>
      <c r="D160" s="149" t="s">
        <v>179</v>
      </c>
      <c r="E160" s="156" t="s">
        <v>19</v>
      </c>
      <c r="F160" s="157" t="s">
        <v>251</v>
      </c>
      <c r="H160" s="158">
        <v>-4.1319999999999997</v>
      </c>
      <c r="I160" s="159"/>
      <c r="L160" s="155"/>
      <c r="M160" s="160"/>
      <c r="T160" s="161"/>
      <c r="AT160" s="156" t="s">
        <v>179</v>
      </c>
      <c r="AU160" s="156" t="s">
        <v>84</v>
      </c>
      <c r="AV160" s="13" t="s">
        <v>84</v>
      </c>
      <c r="AW160" s="13" t="s">
        <v>35</v>
      </c>
      <c r="AX160" s="13" t="s">
        <v>74</v>
      </c>
      <c r="AY160" s="156" t="s">
        <v>170</v>
      </c>
    </row>
    <row r="161" spans="2:65" s="12" customFormat="1" ht="11.25">
      <c r="B161" s="148"/>
      <c r="D161" s="149" t="s">
        <v>179</v>
      </c>
      <c r="E161" s="150" t="s">
        <v>19</v>
      </c>
      <c r="F161" s="151" t="s">
        <v>252</v>
      </c>
      <c r="H161" s="150" t="s">
        <v>19</v>
      </c>
      <c r="I161" s="152"/>
      <c r="L161" s="148"/>
      <c r="M161" s="153"/>
      <c r="T161" s="154"/>
      <c r="AT161" s="150" t="s">
        <v>179</v>
      </c>
      <c r="AU161" s="150" t="s">
        <v>84</v>
      </c>
      <c r="AV161" s="12" t="s">
        <v>82</v>
      </c>
      <c r="AW161" s="12" t="s">
        <v>35</v>
      </c>
      <c r="AX161" s="12" t="s">
        <v>74</v>
      </c>
      <c r="AY161" s="150" t="s">
        <v>170</v>
      </c>
    </row>
    <row r="162" spans="2:65" s="13" customFormat="1" ht="11.25">
      <c r="B162" s="155"/>
      <c r="D162" s="149" t="s">
        <v>179</v>
      </c>
      <c r="E162" s="156" t="s">
        <v>19</v>
      </c>
      <c r="F162" s="157" t="s">
        <v>253</v>
      </c>
      <c r="H162" s="158">
        <v>-12.395</v>
      </c>
      <c r="I162" s="159"/>
      <c r="L162" s="155"/>
      <c r="M162" s="160"/>
      <c r="T162" s="161"/>
      <c r="AT162" s="156" t="s">
        <v>179</v>
      </c>
      <c r="AU162" s="156" t="s">
        <v>84</v>
      </c>
      <c r="AV162" s="13" t="s">
        <v>84</v>
      </c>
      <c r="AW162" s="13" t="s">
        <v>35</v>
      </c>
      <c r="AX162" s="13" t="s">
        <v>74</v>
      </c>
      <c r="AY162" s="156" t="s">
        <v>170</v>
      </c>
    </row>
    <row r="163" spans="2:65" s="12" customFormat="1" ht="11.25">
      <c r="B163" s="148"/>
      <c r="D163" s="149" t="s">
        <v>179</v>
      </c>
      <c r="E163" s="150" t="s">
        <v>19</v>
      </c>
      <c r="F163" s="151" t="s">
        <v>254</v>
      </c>
      <c r="H163" s="150" t="s">
        <v>19</v>
      </c>
      <c r="I163" s="152"/>
      <c r="L163" s="148"/>
      <c r="M163" s="153"/>
      <c r="T163" s="154"/>
      <c r="AT163" s="150" t="s">
        <v>179</v>
      </c>
      <c r="AU163" s="150" t="s">
        <v>84</v>
      </c>
      <c r="AV163" s="12" t="s">
        <v>82</v>
      </c>
      <c r="AW163" s="12" t="s">
        <v>35</v>
      </c>
      <c r="AX163" s="12" t="s">
        <v>74</v>
      </c>
      <c r="AY163" s="150" t="s">
        <v>170</v>
      </c>
    </row>
    <row r="164" spans="2:65" s="13" customFormat="1" ht="11.25">
      <c r="B164" s="155"/>
      <c r="D164" s="149" t="s">
        <v>179</v>
      </c>
      <c r="E164" s="156" t="s">
        <v>19</v>
      </c>
      <c r="F164" s="157" t="s">
        <v>255</v>
      </c>
      <c r="H164" s="158">
        <v>-2.0659999999999998</v>
      </c>
      <c r="I164" s="159"/>
      <c r="L164" s="155"/>
      <c r="M164" s="160"/>
      <c r="T164" s="161"/>
      <c r="AT164" s="156" t="s">
        <v>179</v>
      </c>
      <c r="AU164" s="156" t="s">
        <v>84</v>
      </c>
      <c r="AV164" s="13" t="s">
        <v>84</v>
      </c>
      <c r="AW164" s="13" t="s">
        <v>35</v>
      </c>
      <c r="AX164" s="13" t="s">
        <v>74</v>
      </c>
      <c r="AY164" s="156" t="s">
        <v>170</v>
      </c>
    </row>
    <row r="165" spans="2:65" s="14" customFormat="1" ht="11.25">
      <c r="B165" s="162"/>
      <c r="D165" s="149" t="s">
        <v>179</v>
      </c>
      <c r="E165" s="163" t="s">
        <v>104</v>
      </c>
      <c r="F165" s="164" t="s">
        <v>184</v>
      </c>
      <c r="H165" s="165">
        <v>33.052</v>
      </c>
      <c r="I165" s="166"/>
      <c r="L165" s="162"/>
      <c r="M165" s="167"/>
      <c r="T165" s="168"/>
      <c r="AT165" s="163" t="s">
        <v>179</v>
      </c>
      <c r="AU165" s="163" t="s">
        <v>84</v>
      </c>
      <c r="AV165" s="14" t="s">
        <v>185</v>
      </c>
      <c r="AW165" s="14" t="s">
        <v>35</v>
      </c>
      <c r="AX165" s="14" t="s">
        <v>82</v>
      </c>
      <c r="AY165" s="163" t="s">
        <v>170</v>
      </c>
    </row>
    <row r="166" spans="2:65" s="1" customFormat="1" ht="37.9" customHeight="1">
      <c r="B166" s="33"/>
      <c r="C166" s="130" t="s">
        <v>256</v>
      </c>
      <c r="D166" s="130" t="s">
        <v>172</v>
      </c>
      <c r="E166" s="131" t="s">
        <v>257</v>
      </c>
      <c r="F166" s="132" t="s">
        <v>258</v>
      </c>
      <c r="G166" s="133" t="s">
        <v>102</v>
      </c>
      <c r="H166" s="134">
        <v>12.395</v>
      </c>
      <c r="I166" s="135"/>
      <c r="J166" s="136">
        <f>ROUND(I166*H166,2)</f>
        <v>0</v>
      </c>
      <c r="K166" s="137"/>
      <c r="L166" s="33"/>
      <c r="M166" s="138" t="s">
        <v>19</v>
      </c>
      <c r="N166" s="139" t="s">
        <v>45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175</v>
      </c>
      <c r="AT166" s="142" t="s">
        <v>172</v>
      </c>
      <c r="AU166" s="142" t="s">
        <v>84</v>
      </c>
      <c r="AY166" s="18" t="s">
        <v>170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8" t="s">
        <v>82</v>
      </c>
      <c r="BK166" s="143">
        <f>ROUND(I166*H166,2)</f>
        <v>0</v>
      </c>
      <c r="BL166" s="18" t="s">
        <v>175</v>
      </c>
      <c r="BM166" s="142" t="s">
        <v>259</v>
      </c>
    </row>
    <row r="167" spans="2:65" s="1" customFormat="1" ht="11.25">
      <c r="B167" s="33"/>
      <c r="D167" s="144" t="s">
        <v>177</v>
      </c>
      <c r="F167" s="145" t="s">
        <v>260</v>
      </c>
      <c r="I167" s="146"/>
      <c r="L167" s="33"/>
      <c r="M167" s="147"/>
      <c r="T167" s="54"/>
      <c r="AT167" s="18" t="s">
        <v>177</v>
      </c>
      <c r="AU167" s="18" t="s">
        <v>84</v>
      </c>
    </row>
    <row r="168" spans="2:65" s="12" customFormat="1" ht="11.25">
      <c r="B168" s="148"/>
      <c r="D168" s="149" t="s">
        <v>179</v>
      </c>
      <c r="E168" s="150" t="s">
        <v>19</v>
      </c>
      <c r="F168" s="151" t="s">
        <v>261</v>
      </c>
      <c r="H168" s="150" t="s">
        <v>19</v>
      </c>
      <c r="I168" s="152"/>
      <c r="L168" s="148"/>
      <c r="M168" s="153"/>
      <c r="T168" s="154"/>
      <c r="AT168" s="150" t="s">
        <v>179</v>
      </c>
      <c r="AU168" s="150" t="s">
        <v>84</v>
      </c>
      <c r="AV168" s="12" t="s">
        <v>82</v>
      </c>
      <c r="AW168" s="12" t="s">
        <v>35</v>
      </c>
      <c r="AX168" s="12" t="s">
        <v>74</v>
      </c>
      <c r="AY168" s="150" t="s">
        <v>170</v>
      </c>
    </row>
    <row r="169" spans="2:65" s="13" customFormat="1" ht="11.25">
      <c r="B169" s="155"/>
      <c r="D169" s="149" t="s">
        <v>179</v>
      </c>
      <c r="E169" s="156" t="s">
        <v>19</v>
      </c>
      <c r="F169" s="157" t="s">
        <v>262</v>
      </c>
      <c r="H169" s="158">
        <v>12.395</v>
      </c>
      <c r="I169" s="159"/>
      <c r="L169" s="155"/>
      <c r="M169" s="160"/>
      <c r="T169" s="161"/>
      <c r="AT169" s="156" t="s">
        <v>179</v>
      </c>
      <c r="AU169" s="156" t="s">
        <v>84</v>
      </c>
      <c r="AV169" s="13" t="s">
        <v>84</v>
      </c>
      <c r="AW169" s="13" t="s">
        <v>35</v>
      </c>
      <c r="AX169" s="13" t="s">
        <v>82</v>
      </c>
      <c r="AY169" s="156" t="s">
        <v>170</v>
      </c>
    </row>
    <row r="170" spans="2:65" s="1" customFormat="1" ht="16.5" customHeight="1">
      <c r="B170" s="33"/>
      <c r="C170" s="169" t="s">
        <v>263</v>
      </c>
      <c r="D170" s="169" t="s">
        <v>264</v>
      </c>
      <c r="E170" s="170" t="s">
        <v>265</v>
      </c>
      <c r="F170" s="171" t="s">
        <v>266</v>
      </c>
      <c r="G170" s="172" t="s">
        <v>241</v>
      </c>
      <c r="H170" s="173">
        <v>24.79</v>
      </c>
      <c r="I170" s="174"/>
      <c r="J170" s="175">
        <f>ROUND(I170*H170,2)</f>
        <v>0</v>
      </c>
      <c r="K170" s="176"/>
      <c r="L170" s="177"/>
      <c r="M170" s="178" t="s">
        <v>19</v>
      </c>
      <c r="N170" s="179" t="s">
        <v>45</v>
      </c>
      <c r="P170" s="140">
        <f>O170*H170</f>
        <v>0</v>
      </c>
      <c r="Q170" s="140">
        <v>1</v>
      </c>
      <c r="R170" s="140">
        <f>Q170*H170</f>
        <v>24.79</v>
      </c>
      <c r="S170" s="140">
        <v>0</v>
      </c>
      <c r="T170" s="141">
        <f>S170*H170</f>
        <v>0</v>
      </c>
      <c r="AR170" s="142" t="s">
        <v>222</v>
      </c>
      <c r="AT170" s="142" t="s">
        <v>264</v>
      </c>
      <c r="AU170" s="142" t="s">
        <v>84</v>
      </c>
      <c r="AY170" s="18" t="s">
        <v>170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8" t="s">
        <v>82</v>
      </c>
      <c r="BK170" s="143">
        <f>ROUND(I170*H170,2)</f>
        <v>0</v>
      </c>
      <c r="BL170" s="18" t="s">
        <v>175</v>
      </c>
      <c r="BM170" s="142" t="s">
        <v>267</v>
      </c>
    </row>
    <row r="171" spans="2:65" s="13" customFormat="1" ht="11.25">
      <c r="B171" s="155"/>
      <c r="D171" s="149" t="s">
        <v>179</v>
      </c>
      <c r="F171" s="157" t="s">
        <v>268</v>
      </c>
      <c r="H171" s="158">
        <v>24.79</v>
      </c>
      <c r="I171" s="159"/>
      <c r="L171" s="155"/>
      <c r="M171" s="160"/>
      <c r="T171" s="161"/>
      <c r="AT171" s="156" t="s">
        <v>179</v>
      </c>
      <c r="AU171" s="156" t="s">
        <v>84</v>
      </c>
      <c r="AV171" s="13" t="s">
        <v>84</v>
      </c>
      <c r="AW171" s="13" t="s">
        <v>4</v>
      </c>
      <c r="AX171" s="13" t="s">
        <v>82</v>
      </c>
      <c r="AY171" s="156" t="s">
        <v>170</v>
      </c>
    </row>
    <row r="172" spans="2:65" s="11" customFormat="1" ht="22.9" customHeight="1">
      <c r="B172" s="118"/>
      <c r="D172" s="119" t="s">
        <v>73</v>
      </c>
      <c r="E172" s="128" t="s">
        <v>84</v>
      </c>
      <c r="F172" s="128" t="s">
        <v>269</v>
      </c>
      <c r="I172" s="121"/>
      <c r="J172" s="129">
        <f>BK172</f>
        <v>0</v>
      </c>
      <c r="L172" s="118"/>
      <c r="M172" s="123"/>
      <c r="P172" s="124">
        <f>SUM(P173:P179)</f>
        <v>0</v>
      </c>
      <c r="R172" s="124">
        <f>SUM(R173:R179)</f>
        <v>47.166245400000001</v>
      </c>
      <c r="T172" s="125">
        <f>SUM(T173:T179)</f>
        <v>0</v>
      </c>
      <c r="AR172" s="119" t="s">
        <v>82</v>
      </c>
      <c r="AT172" s="126" t="s">
        <v>73</v>
      </c>
      <c r="AU172" s="126" t="s">
        <v>82</v>
      </c>
      <c r="AY172" s="119" t="s">
        <v>170</v>
      </c>
      <c r="BK172" s="127">
        <f>SUM(BK173:BK179)</f>
        <v>0</v>
      </c>
    </row>
    <row r="173" spans="2:65" s="1" customFormat="1" ht="33" customHeight="1">
      <c r="B173" s="33"/>
      <c r="C173" s="130" t="s">
        <v>270</v>
      </c>
      <c r="D173" s="130" t="s">
        <v>172</v>
      </c>
      <c r="E173" s="131" t="s">
        <v>271</v>
      </c>
      <c r="F173" s="132" t="s">
        <v>272</v>
      </c>
      <c r="G173" s="133" t="s">
        <v>98</v>
      </c>
      <c r="H173" s="134">
        <v>34.43</v>
      </c>
      <c r="I173" s="135"/>
      <c r="J173" s="136">
        <f>ROUND(I173*H173,2)</f>
        <v>0</v>
      </c>
      <c r="K173" s="137"/>
      <c r="L173" s="33"/>
      <c r="M173" s="138" t="s">
        <v>19</v>
      </c>
      <c r="N173" s="139" t="s">
        <v>45</v>
      </c>
      <c r="P173" s="140">
        <f>O173*H173</f>
        <v>0</v>
      </c>
      <c r="Q173" s="140">
        <v>0.27378000000000002</v>
      </c>
      <c r="R173" s="140">
        <f>Q173*H173</f>
        <v>9.4262454000000009</v>
      </c>
      <c r="S173" s="140">
        <v>0</v>
      </c>
      <c r="T173" s="141">
        <f>S173*H173</f>
        <v>0</v>
      </c>
      <c r="AR173" s="142" t="s">
        <v>175</v>
      </c>
      <c r="AT173" s="142" t="s">
        <v>172</v>
      </c>
      <c r="AU173" s="142" t="s">
        <v>84</v>
      </c>
      <c r="AY173" s="18" t="s">
        <v>170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8" t="s">
        <v>82</v>
      </c>
      <c r="BK173" s="143">
        <f>ROUND(I173*H173,2)</f>
        <v>0</v>
      </c>
      <c r="BL173" s="18" t="s">
        <v>175</v>
      </c>
      <c r="BM173" s="142" t="s">
        <v>273</v>
      </c>
    </row>
    <row r="174" spans="2:65" s="1" customFormat="1" ht="11.25">
      <c r="B174" s="33"/>
      <c r="D174" s="144" t="s">
        <v>177</v>
      </c>
      <c r="F174" s="145" t="s">
        <v>274</v>
      </c>
      <c r="I174" s="146"/>
      <c r="L174" s="33"/>
      <c r="M174" s="147"/>
      <c r="T174" s="54"/>
      <c r="AT174" s="18" t="s">
        <v>177</v>
      </c>
      <c r="AU174" s="18" t="s">
        <v>84</v>
      </c>
    </row>
    <row r="175" spans="2:65" s="13" customFormat="1" ht="11.25">
      <c r="B175" s="155"/>
      <c r="D175" s="149" t="s">
        <v>179</v>
      </c>
      <c r="E175" s="156" t="s">
        <v>19</v>
      </c>
      <c r="F175" s="157" t="s">
        <v>96</v>
      </c>
      <c r="H175" s="158">
        <v>34.43</v>
      </c>
      <c r="I175" s="159"/>
      <c r="L175" s="155"/>
      <c r="M175" s="160"/>
      <c r="T175" s="161"/>
      <c r="AT175" s="156" t="s">
        <v>179</v>
      </c>
      <c r="AU175" s="156" t="s">
        <v>84</v>
      </c>
      <c r="AV175" s="13" t="s">
        <v>84</v>
      </c>
      <c r="AW175" s="13" t="s">
        <v>35</v>
      </c>
      <c r="AX175" s="13" t="s">
        <v>82</v>
      </c>
      <c r="AY175" s="156" t="s">
        <v>170</v>
      </c>
    </row>
    <row r="176" spans="2:65" s="1" customFormat="1" ht="24.2" customHeight="1">
      <c r="B176" s="33"/>
      <c r="C176" s="130" t="s">
        <v>275</v>
      </c>
      <c r="D176" s="130" t="s">
        <v>172</v>
      </c>
      <c r="E176" s="131" t="s">
        <v>276</v>
      </c>
      <c r="F176" s="132" t="s">
        <v>277</v>
      </c>
      <c r="G176" s="133" t="s">
        <v>98</v>
      </c>
      <c r="H176" s="134">
        <v>18.87</v>
      </c>
      <c r="I176" s="135"/>
      <c r="J176" s="136">
        <f>ROUND(I176*H176,2)</f>
        <v>0</v>
      </c>
      <c r="K176" s="137"/>
      <c r="L176" s="33"/>
      <c r="M176" s="138" t="s">
        <v>19</v>
      </c>
      <c r="N176" s="139" t="s">
        <v>45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175</v>
      </c>
      <c r="AT176" s="142" t="s">
        <v>172</v>
      </c>
      <c r="AU176" s="142" t="s">
        <v>84</v>
      </c>
      <c r="AY176" s="18" t="s">
        <v>170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8" t="s">
        <v>82</v>
      </c>
      <c r="BK176" s="143">
        <f>ROUND(I176*H176,2)</f>
        <v>0</v>
      </c>
      <c r="BL176" s="18" t="s">
        <v>175</v>
      </c>
      <c r="BM176" s="142" t="s">
        <v>278</v>
      </c>
    </row>
    <row r="177" spans="2:65" s="1" customFormat="1" ht="11.25">
      <c r="B177" s="33"/>
      <c r="D177" s="144" t="s">
        <v>177</v>
      </c>
      <c r="F177" s="145" t="s">
        <v>279</v>
      </c>
      <c r="I177" s="146"/>
      <c r="L177" s="33"/>
      <c r="M177" s="147"/>
      <c r="T177" s="54"/>
      <c r="AT177" s="18" t="s">
        <v>177</v>
      </c>
      <c r="AU177" s="18" t="s">
        <v>84</v>
      </c>
    </row>
    <row r="178" spans="2:65" s="1" customFormat="1" ht="16.5" customHeight="1">
      <c r="B178" s="33"/>
      <c r="C178" s="169" t="s">
        <v>280</v>
      </c>
      <c r="D178" s="169" t="s">
        <v>264</v>
      </c>
      <c r="E178" s="170" t="s">
        <v>281</v>
      </c>
      <c r="F178" s="171" t="s">
        <v>282</v>
      </c>
      <c r="G178" s="172" t="s">
        <v>241</v>
      </c>
      <c r="H178" s="173">
        <v>37.74</v>
      </c>
      <c r="I178" s="174"/>
      <c r="J178" s="175">
        <f>ROUND(I178*H178,2)</f>
        <v>0</v>
      </c>
      <c r="K178" s="176"/>
      <c r="L178" s="177"/>
      <c r="M178" s="178" t="s">
        <v>19</v>
      </c>
      <c r="N178" s="179" t="s">
        <v>45</v>
      </c>
      <c r="P178" s="140">
        <f>O178*H178</f>
        <v>0</v>
      </c>
      <c r="Q178" s="140">
        <v>1</v>
      </c>
      <c r="R178" s="140">
        <f>Q178*H178</f>
        <v>37.74</v>
      </c>
      <c r="S178" s="140">
        <v>0</v>
      </c>
      <c r="T178" s="141">
        <f>S178*H178</f>
        <v>0</v>
      </c>
      <c r="AR178" s="142" t="s">
        <v>222</v>
      </c>
      <c r="AT178" s="142" t="s">
        <v>264</v>
      </c>
      <c r="AU178" s="142" t="s">
        <v>84</v>
      </c>
      <c r="AY178" s="18" t="s">
        <v>170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8" t="s">
        <v>82</v>
      </c>
      <c r="BK178" s="143">
        <f>ROUND(I178*H178,2)</f>
        <v>0</v>
      </c>
      <c r="BL178" s="18" t="s">
        <v>175</v>
      </c>
      <c r="BM178" s="142" t="s">
        <v>283</v>
      </c>
    </row>
    <row r="179" spans="2:65" s="13" customFormat="1" ht="11.25">
      <c r="B179" s="155"/>
      <c r="D179" s="149" t="s">
        <v>179</v>
      </c>
      <c r="F179" s="157" t="s">
        <v>284</v>
      </c>
      <c r="H179" s="158">
        <v>37.74</v>
      </c>
      <c r="I179" s="159"/>
      <c r="L179" s="155"/>
      <c r="M179" s="160"/>
      <c r="T179" s="161"/>
      <c r="AT179" s="156" t="s">
        <v>179</v>
      </c>
      <c r="AU179" s="156" t="s">
        <v>84</v>
      </c>
      <c r="AV179" s="13" t="s">
        <v>84</v>
      </c>
      <c r="AW179" s="13" t="s">
        <v>4</v>
      </c>
      <c r="AX179" s="13" t="s">
        <v>82</v>
      </c>
      <c r="AY179" s="156" t="s">
        <v>170</v>
      </c>
    </row>
    <row r="180" spans="2:65" s="11" customFormat="1" ht="22.9" customHeight="1">
      <c r="B180" s="118"/>
      <c r="D180" s="119" t="s">
        <v>73</v>
      </c>
      <c r="E180" s="128" t="s">
        <v>185</v>
      </c>
      <c r="F180" s="128" t="s">
        <v>285</v>
      </c>
      <c r="I180" s="121"/>
      <c r="J180" s="129">
        <f>BK180</f>
        <v>0</v>
      </c>
      <c r="L180" s="118"/>
      <c r="M180" s="123"/>
      <c r="P180" s="124">
        <f>SUM(P181:P192)</f>
        <v>0</v>
      </c>
      <c r="R180" s="124">
        <f>SUM(R181:R192)</f>
        <v>4.849788E-2</v>
      </c>
      <c r="T180" s="125">
        <f>SUM(T181:T192)</f>
        <v>2.7246000000000003E-4</v>
      </c>
      <c r="AR180" s="119" t="s">
        <v>82</v>
      </c>
      <c r="AT180" s="126" t="s">
        <v>73</v>
      </c>
      <c r="AU180" s="126" t="s">
        <v>82</v>
      </c>
      <c r="AY180" s="119" t="s">
        <v>170</v>
      </c>
      <c r="BK180" s="127">
        <f>SUM(BK181:BK192)</f>
        <v>0</v>
      </c>
    </row>
    <row r="181" spans="2:65" s="1" customFormat="1" ht="24.2" customHeight="1">
      <c r="B181" s="33"/>
      <c r="C181" s="130" t="s">
        <v>286</v>
      </c>
      <c r="D181" s="130" t="s">
        <v>172</v>
      </c>
      <c r="E181" s="131" t="s">
        <v>287</v>
      </c>
      <c r="F181" s="132" t="s">
        <v>288</v>
      </c>
      <c r="G181" s="133" t="s">
        <v>98</v>
      </c>
      <c r="H181" s="134">
        <v>17.55</v>
      </c>
      <c r="I181" s="135"/>
      <c r="J181" s="136">
        <f>ROUND(I181*H181,2)</f>
        <v>0</v>
      </c>
      <c r="K181" s="137"/>
      <c r="L181" s="33"/>
      <c r="M181" s="138" t="s">
        <v>19</v>
      </c>
      <c r="N181" s="139" t="s">
        <v>45</v>
      </c>
      <c r="P181" s="140">
        <f>O181*H181</f>
        <v>0</v>
      </c>
      <c r="Q181" s="140">
        <v>1.7799999999999999E-3</v>
      </c>
      <c r="R181" s="140">
        <f>Q181*H181</f>
        <v>3.1238999999999999E-2</v>
      </c>
      <c r="S181" s="140">
        <v>1.0000000000000001E-5</v>
      </c>
      <c r="T181" s="141">
        <f>S181*H181</f>
        <v>1.7550000000000001E-4</v>
      </c>
      <c r="AR181" s="142" t="s">
        <v>175</v>
      </c>
      <c r="AT181" s="142" t="s">
        <v>172</v>
      </c>
      <c r="AU181" s="142" t="s">
        <v>84</v>
      </c>
      <c r="AY181" s="18" t="s">
        <v>170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8" t="s">
        <v>82</v>
      </c>
      <c r="BK181" s="143">
        <f>ROUND(I181*H181,2)</f>
        <v>0</v>
      </c>
      <c r="BL181" s="18" t="s">
        <v>175</v>
      </c>
      <c r="BM181" s="142" t="s">
        <v>289</v>
      </c>
    </row>
    <row r="182" spans="2:65" s="12" customFormat="1" ht="11.25">
      <c r="B182" s="148"/>
      <c r="D182" s="149" t="s">
        <v>179</v>
      </c>
      <c r="E182" s="150" t="s">
        <v>19</v>
      </c>
      <c r="F182" s="151" t="s">
        <v>290</v>
      </c>
      <c r="H182" s="150" t="s">
        <v>19</v>
      </c>
      <c r="I182" s="152"/>
      <c r="L182" s="148"/>
      <c r="M182" s="153"/>
      <c r="T182" s="154"/>
      <c r="AT182" s="150" t="s">
        <v>179</v>
      </c>
      <c r="AU182" s="150" t="s">
        <v>84</v>
      </c>
      <c r="AV182" s="12" t="s">
        <v>82</v>
      </c>
      <c r="AW182" s="12" t="s">
        <v>35</v>
      </c>
      <c r="AX182" s="12" t="s">
        <v>74</v>
      </c>
      <c r="AY182" s="150" t="s">
        <v>170</v>
      </c>
    </row>
    <row r="183" spans="2:65" s="13" customFormat="1" ht="11.25">
      <c r="B183" s="155"/>
      <c r="D183" s="149" t="s">
        <v>179</v>
      </c>
      <c r="E183" s="156" t="s">
        <v>19</v>
      </c>
      <c r="F183" s="157" t="s">
        <v>291</v>
      </c>
      <c r="H183" s="158">
        <v>17.55</v>
      </c>
      <c r="I183" s="159"/>
      <c r="L183" s="155"/>
      <c r="M183" s="160"/>
      <c r="T183" s="161"/>
      <c r="AT183" s="156" t="s">
        <v>179</v>
      </c>
      <c r="AU183" s="156" t="s">
        <v>84</v>
      </c>
      <c r="AV183" s="13" t="s">
        <v>84</v>
      </c>
      <c r="AW183" s="13" t="s">
        <v>35</v>
      </c>
      <c r="AX183" s="13" t="s">
        <v>82</v>
      </c>
      <c r="AY183" s="156" t="s">
        <v>170</v>
      </c>
    </row>
    <row r="184" spans="2:65" s="1" customFormat="1" ht="24.2" customHeight="1">
      <c r="B184" s="33"/>
      <c r="C184" s="130" t="s">
        <v>292</v>
      </c>
      <c r="D184" s="130" t="s">
        <v>172</v>
      </c>
      <c r="E184" s="131" t="s">
        <v>293</v>
      </c>
      <c r="F184" s="132" t="s">
        <v>288</v>
      </c>
      <c r="G184" s="133" t="s">
        <v>98</v>
      </c>
      <c r="H184" s="134">
        <v>7</v>
      </c>
      <c r="I184" s="135"/>
      <c r="J184" s="136">
        <f>ROUND(I184*H184,2)</f>
        <v>0</v>
      </c>
      <c r="K184" s="137"/>
      <c r="L184" s="33"/>
      <c r="M184" s="138" t="s">
        <v>19</v>
      </c>
      <c r="N184" s="139" t="s">
        <v>45</v>
      </c>
      <c r="P184" s="140">
        <f>O184*H184</f>
        <v>0</v>
      </c>
      <c r="Q184" s="140">
        <v>1.7799999999999999E-3</v>
      </c>
      <c r="R184" s="140">
        <f>Q184*H184</f>
        <v>1.2459999999999999E-2</v>
      </c>
      <c r="S184" s="140">
        <v>1.0000000000000001E-5</v>
      </c>
      <c r="T184" s="141">
        <f>S184*H184</f>
        <v>7.0000000000000007E-5</v>
      </c>
      <c r="AR184" s="142" t="s">
        <v>175</v>
      </c>
      <c r="AT184" s="142" t="s">
        <v>172</v>
      </c>
      <c r="AU184" s="142" t="s">
        <v>84</v>
      </c>
      <c r="AY184" s="18" t="s">
        <v>170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8" t="s">
        <v>82</v>
      </c>
      <c r="BK184" s="143">
        <f>ROUND(I184*H184,2)</f>
        <v>0</v>
      </c>
      <c r="BL184" s="18" t="s">
        <v>175</v>
      </c>
      <c r="BM184" s="142" t="s">
        <v>294</v>
      </c>
    </row>
    <row r="185" spans="2:65" s="12" customFormat="1" ht="11.25">
      <c r="B185" s="148"/>
      <c r="D185" s="149" t="s">
        <v>179</v>
      </c>
      <c r="E185" s="150" t="s">
        <v>19</v>
      </c>
      <c r="F185" s="151" t="s">
        <v>295</v>
      </c>
      <c r="H185" s="150" t="s">
        <v>19</v>
      </c>
      <c r="I185" s="152"/>
      <c r="L185" s="148"/>
      <c r="M185" s="153"/>
      <c r="T185" s="154"/>
      <c r="AT185" s="150" t="s">
        <v>179</v>
      </c>
      <c r="AU185" s="150" t="s">
        <v>84</v>
      </c>
      <c r="AV185" s="12" t="s">
        <v>82</v>
      </c>
      <c r="AW185" s="12" t="s">
        <v>35</v>
      </c>
      <c r="AX185" s="12" t="s">
        <v>74</v>
      </c>
      <c r="AY185" s="150" t="s">
        <v>170</v>
      </c>
    </row>
    <row r="186" spans="2:65" s="13" customFormat="1" ht="11.25">
      <c r="B186" s="155"/>
      <c r="D186" s="149" t="s">
        <v>179</v>
      </c>
      <c r="E186" s="156" t="s">
        <v>19</v>
      </c>
      <c r="F186" s="157" t="s">
        <v>296</v>
      </c>
      <c r="H186" s="158">
        <v>7</v>
      </c>
      <c r="I186" s="159"/>
      <c r="L186" s="155"/>
      <c r="M186" s="160"/>
      <c r="T186" s="161"/>
      <c r="AT186" s="156" t="s">
        <v>179</v>
      </c>
      <c r="AU186" s="156" t="s">
        <v>84</v>
      </c>
      <c r="AV186" s="13" t="s">
        <v>84</v>
      </c>
      <c r="AW186" s="13" t="s">
        <v>35</v>
      </c>
      <c r="AX186" s="13" t="s">
        <v>82</v>
      </c>
      <c r="AY186" s="156" t="s">
        <v>170</v>
      </c>
    </row>
    <row r="187" spans="2:65" s="1" customFormat="1" ht="24.2" customHeight="1">
      <c r="B187" s="33"/>
      <c r="C187" s="130" t="s">
        <v>297</v>
      </c>
      <c r="D187" s="130" t="s">
        <v>172</v>
      </c>
      <c r="E187" s="131" t="s">
        <v>298</v>
      </c>
      <c r="F187" s="132" t="s">
        <v>288</v>
      </c>
      <c r="G187" s="133" t="s">
        <v>90</v>
      </c>
      <c r="H187" s="134">
        <v>2.6960000000000002</v>
      </c>
      <c r="I187" s="135"/>
      <c r="J187" s="136">
        <f>ROUND(I187*H187,2)</f>
        <v>0</v>
      </c>
      <c r="K187" s="137"/>
      <c r="L187" s="33"/>
      <c r="M187" s="138" t="s">
        <v>19</v>
      </c>
      <c r="N187" s="139" t="s">
        <v>45</v>
      </c>
      <c r="P187" s="140">
        <f>O187*H187</f>
        <v>0</v>
      </c>
      <c r="Q187" s="140">
        <v>1.7799999999999999E-3</v>
      </c>
      <c r="R187" s="140">
        <f>Q187*H187</f>
        <v>4.7988800000000002E-3</v>
      </c>
      <c r="S187" s="140">
        <v>1.0000000000000001E-5</v>
      </c>
      <c r="T187" s="141">
        <f>S187*H187</f>
        <v>2.6960000000000003E-5</v>
      </c>
      <c r="AR187" s="142" t="s">
        <v>175</v>
      </c>
      <c r="AT187" s="142" t="s">
        <v>172</v>
      </c>
      <c r="AU187" s="142" t="s">
        <v>84</v>
      </c>
      <c r="AY187" s="18" t="s">
        <v>170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8" t="s">
        <v>82</v>
      </c>
      <c r="BK187" s="143">
        <f>ROUND(I187*H187,2)</f>
        <v>0</v>
      </c>
      <c r="BL187" s="18" t="s">
        <v>175</v>
      </c>
      <c r="BM187" s="142" t="s">
        <v>299</v>
      </c>
    </row>
    <row r="188" spans="2:65" s="12" customFormat="1" ht="11.25">
      <c r="B188" s="148"/>
      <c r="D188" s="149" t="s">
        <v>179</v>
      </c>
      <c r="E188" s="150" t="s">
        <v>19</v>
      </c>
      <c r="F188" s="151" t="s">
        <v>300</v>
      </c>
      <c r="H188" s="150" t="s">
        <v>19</v>
      </c>
      <c r="I188" s="152"/>
      <c r="L188" s="148"/>
      <c r="M188" s="153"/>
      <c r="T188" s="154"/>
      <c r="AT188" s="150" t="s">
        <v>179</v>
      </c>
      <c r="AU188" s="150" t="s">
        <v>84</v>
      </c>
      <c r="AV188" s="12" t="s">
        <v>82</v>
      </c>
      <c r="AW188" s="12" t="s">
        <v>35</v>
      </c>
      <c r="AX188" s="12" t="s">
        <v>74</v>
      </c>
      <c r="AY188" s="150" t="s">
        <v>170</v>
      </c>
    </row>
    <row r="189" spans="2:65" s="13" customFormat="1" ht="11.25">
      <c r="B189" s="155"/>
      <c r="D189" s="149" t="s">
        <v>179</v>
      </c>
      <c r="E189" s="156" t="s">
        <v>19</v>
      </c>
      <c r="F189" s="157" t="s">
        <v>301</v>
      </c>
      <c r="H189" s="158">
        <v>10.504</v>
      </c>
      <c r="I189" s="159"/>
      <c r="L189" s="155"/>
      <c r="M189" s="160"/>
      <c r="T189" s="161"/>
      <c r="AT189" s="156" t="s">
        <v>179</v>
      </c>
      <c r="AU189" s="156" t="s">
        <v>84</v>
      </c>
      <c r="AV189" s="13" t="s">
        <v>84</v>
      </c>
      <c r="AW189" s="13" t="s">
        <v>35</v>
      </c>
      <c r="AX189" s="13" t="s">
        <v>74</v>
      </c>
      <c r="AY189" s="156" t="s">
        <v>170</v>
      </c>
    </row>
    <row r="190" spans="2:65" s="12" customFormat="1" ht="11.25">
      <c r="B190" s="148"/>
      <c r="D190" s="149" t="s">
        <v>179</v>
      </c>
      <c r="E190" s="150" t="s">
        <v>19</v>
      </c>
      <c r="F190" s="151" t="s">
        <v>302</v>
      </c>
      <c r="H190" s="150" t="s">
        <v>19</v>
      </c>
      <c r="I190" s="152"/>
      <c r="L190" s="148"/>
      <c r="M190" s="153"/>
      <c r="T190" s="154"/>
      <c r="AT190" s="150" t="s">
        <v>179</v>
      </c>
      <c r="AU190" s="150" t="s">
        <v>84</v>
      </c>
      <c r="AV190" s="12" t="s">
        <v>82</v>
      </c>
      <c r="AW190" s="12" t="s">
        <v>35</v>
      </c>
      <c r="AX190" s="12" t="s">
        <v>74</v>
      </c>
      <c r="AY190" s="150" t="s">
        <v>170</v>
      </c>
    </row>
    <row r="191" spans="2:65" s="13" customFormat="1" ht="11.25">
      <c r="B191" s="155"/>
      <c r="D191" s="149" t="s">
        <v>179</v>
      </c>
      <c r="E191" s="156" t="s">
        <v>19</v>
      </c>
      <c r="F191" s="157" t="s">
        <v>303</v>
      </c>
      <c r="H191" s="158">
        <v>-7.8079999999999998</v>
      </c>
      <c r="I191" s="159"/>
      <c r="L191" s="155"/>
      <c r="M191" s="160"/>
      <c r="T191" s="161"/>
      <c r="AT191" s="156" t="s">
        <v>179</v>
      </c>
      <c r="AU191" s="156" t="s">
        <v>84</v>
      </c>
      <c r="AV191" s="13" t="s">
        <v>84</v>
      </c>
      <c r="AW191" s="13" t="s">
        <v>35</v>
      </c>
      <c r="AX191" s="13" t="s">
        <v>74</v>
      </c>
      <c r="AY191" s="156" t="s">
        <v>170</v>
      </c>
    </row>
    <row r="192" spans="2:65" s="14" customFormat="1" ht="11.25">
      <c r="B192" s="162"/>
      <c r="D192" s="149" t="s">
        <v>179</v>
      </c>
      <c r="E192" s="163" t="s">
        <v>19</v>
      </c>
      <c r="F192" s="164" t="s">
        <v>184</v>
      </c>
      <c r="H192" s="165">
        <v>2.6960000000000002</v>
      </c>
      <c r="I192" s="166"/>
      <c r="L192" s="162"/>
      <c r="M192" s="167"/>
      <c r="T192" s="168"/>
      <c r="AT192" s="163" t="s">
        <v>179</v>
      </c>
      <c r="AU192" s="163" t="s">
        <v>84</v>
      </c>
      <c r="AV192" s="14" t="s">
        <v>185</v>
      </c>
      <c r="AW192" s="14" t="s">
        <v>35</v>
      </c>
      <c r="AX192" s="14" t="s">
        <v>82</v>
      </c>
      <c r="AY192" s="163" t="s">
        <v>170</v>
      </c>
    </row>
    <row r="193" spans="2:65" s="11" customFormat="1" ht="22.9" customHeight="1">
      <c r="B193" s="118"/>
      <c r="D193" s="119" t="s">
        <v>73</v>
      </c>
      <c r="E193" s="128" t="s">
        <v>175</v>
      </c>
      <c r="F193" s="128" t="s">
        <v>304</v>
      </c>
      <c r="I193" s="121"/>
      <c r="J193" s="129">
        <f>BK193</f>
        <v>0</v>
      </c>
      <c r="L193" s="118"/>
      <c r="M193" s="123"/>
      <c r="P193" s="124">
        <f>SUM(P194:P201)</f>
        <v>0</v>
      </c>
      <c r="R193" s="124">
        <f>SUM(R194:R201)</f>
        <v>0</v>
      </c>
      <c r="T193" s="125">
        <f>SUM(T194:T201)</f>
        <v>0</v>
      </c>
      <c r="AR193" s="119" t="s">
        <v>82</v>
      </c>
      <c r="AT193" s="126" t="s">
        <v>73</v>
      </c>
      <c r="AU193" s="126" t="s">
        <v>82</v>
      </c>
      <c r="AY193" s="119" t="s">
        <v>170</v>
      </c>
      <c r="BK193" s="127">
        <f>SUM(BK194:BK201)</f>
        <v>0</v>
      </c>
    </row>
    <row r="194" spans="2:65" s="1" customFormat="1" ht="16.5" customHeight="1">
      <c r="B194" s="33"/>
      <c r="C194" s="130" t="s">
        <v>7</v>
      </c>
      <c r="D194" s="130" t="s">
        <v>172</v>
      </c>
      <c r="E194" s="131" t="s">
        <v>305</v>
      </c>
      <c r="F194" s="132" t="s">
        <v>306</v>
      </c>
      <c r="G194" s="133" t="s">
        <v>102</v>
      </c>
      <c r="H194" s="134">
        <v>2.0659999999999998</v>
      </c>
      <c r="I194" s="135"/>
      <c r="J194" s="136">
        <f>ROUND(I194*H194,2)</f>
        <v>0</v>
      </c>
      <c r="K194" s="137"/>
      <c r="L194" s="33"/>
      <c r="M194" s="138" t="s">
        <v>19</v>
      </c>
      <c r="N194" s="139" t="s">
        <v>45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175</v>
      </c>
      <c r="AT194" s="142" t="s">
        <v>172</v>
      </c>
      <c r="AU194" s="142" t="s">
        <v>84</v>
      </c>
      <c r="AY194" s="18" t="s">
        <v>170</v>
      </c>
      <c r="BE194" s="143">
        <f>IF(N194="základní",J194,0)</f>
        <v>0</v>
      </c>
      <c r="BF194" s="143">
        <f>IF(N194="snížená",J194,0)</f>
        <v>0</v>
      </c>
      <c r="BG194" s="143">
        <f>IF(N194="zákl. přenesená",J194,0)</f>
        <v>0</v>
      </c>
      <c r="BH194" s="143">
        <f>IF(N194="sníž. přenesená",J194,0)</f>
        <v>0</v>
      </c>
      <c r="BI194" s="143">
        <f>IF(N194="nulová",J194,0)</f>
        <v>0</v>
      </c>
      <c r="BJ194" s="18" t="s">
        <v>82</v>
      </c>
      <c r="BK194" s="143">
        <f>ROUND(I194*H194,2)</f>
        <v>0</v>
      </c>
      <c r="BL194" s="18" t="s">
        <v>175</v>
      </c>
      <c r="BM194" s="142" t="s">
        <v>307</v>
      </c>
    </row>
    <row r="195" spans="2:65" s="1" customFormat="1" ht="11.25">
      <c r="B195" s="33"/>
      <c r="D195" s="144" t="s">
        <v>177</v>
      </c>
      <c r="F195" s="145" t="s">
        <v>308</v>
      </c>
      <c r="I195" s="146"/>
      <c r="L195" s="33"/>
      <c r="M195" s="147"/>
      <c r="T195" s="54"/>
      <c r="AT195" s="18" t="s">
        <v>177</v>
      </c>
      <c r="AU195" s="18" t="s">
        <v>84</v>
      </c>
    </row>
    <row r="196" spans="2:65" s="12" customFormat="1" ht="11.25">
      <c r="B196" s="148"/>
      <c r="D196" s="149" t="s">
        <v>179</v>
      </c>
      <c r="E196" s="150" t="s">
        <v>19</v>
      </c>
      <c r="F196" s="151" t="s">
        <v>309</v>
      </c>
      <c r="H196" s="150" t="s">
        <v>19</v>
      </c>
      <c r="I196" s="152"/>
      <c r="L196" s="148"/>
      <c r="M196" s="153"/>
      <c r="T196" s="154"/>
      <c r="AT196" s="150" t="s">
        <v>179</v>
      </c>
      <c r="AU196" s="150" t="s">
        <v>84</v>
      </c>
      <c r="AV196" s="12" t="s">
        <v>82</v>
      </c>
      <c r="AW196" s="12" t="s">
        <v>35</v>
      </c>
      <c r="AX196" s="12" t="s">
        <v>74</v>
      </c>
      <c r="AY196" s="150" t="s">
        <v>170</v>
      </c>
    </row>
    <row r="197" spans="2:65" s="13" customFormat="1" ht="11.25">
      <c r="B197" s="155"/>
      <c r="D197" s="149" t="s">
        <v>179</v>
      </c>
      <c r="E197" s="156" t="s">
        <v>19</v>
      </c>
      <c r="F197" s="157" t="s">
        <v>310</v>
      </c>
      <c r="H197" s="158">
        <v>2.0659999999999998</v>
      </c>
      <c r="I197" s="159"/>
      <c r="L197" s="155"/>
      <c r="M197" s="160"/>
      <c r="T197" s="161"/>
      <c r="AT197" s="156" t="s">
        <v>179</v>
      </c>
      <c r="AU197" s="156" t="s">
        <v>84</v>
      </c>
      <c r="AV197" s="13" t="s">
        <v>84</v>
      </c>
      <c r="AW197" s="13" t="s">
        <v>35</v>
      </c>
      <c r="AX197" s="13" t="s">
        <v>82</v>
      </c>
      <c r="AY197" s="156" t="s">
        <v>170</v>
      </c>
    </row>
    <row r="198" spans="2:65" s="1" customFormat="1" ht="24.2" customHeight="1">
      <c r="B198" s="33"/>
      <c r="C198" s="130" t="s">
        <v>311</v>
      </c>
      <c r="D198" s="130" t="s">
        <v>172</v>
      </c>
      <c r="E198" s="131" t="s">
        <v>312</v>
      </c>
      <c r="F198" s="132" t="s">
        <v>313</v>
      </c>
      <c r="G198" s="133" t="s">
        <v>102</v>
      </c>
      <c r="H198" s="134">
        <v>2.0659999999999998</v>
      </c>
      <c r="I198" s="135"/>
      <c r="J198" s="136">
        <f>ROUND(I198*H198,2)</f>
        <v>0</v>
      </c>
      <c r="K198" s="137"/>
      <c r="L198" s="33"/>
      <c r="M198" s="138" t="s">
        <v>19</v>
      </c>
      <c r="N198" s="139" t="s">
        <v>45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175</v>
      </c>
      <c r="AT198" s="142" t="s">
        <v>172</v>
      </c>
      <c r="AU198" s="142" t="s">
        <v>84</v>
      </c>
      <c r="AY198" s="18" t="s">
        <v>170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8" t="s">
        <v>82</v>
      </c>
      <c r="BK198" s="143">
        <f>ROUND(I198*H198,2)</f>
        <v>0</v>
      </c>
      <c r="BL198" s="18" t="s">
        <v>175</v>
      </c>
      <c r="BM198" s="142" t="s">
        <v>314</v>
      </c>
    </row>
    <row r="199" spans="2:65" s="1" customFormat="1" ht="11.25">
      <c r="B199" s="33"/>
      <c r="D199" s="144" t="s">
        <v>177</v>
      </c>
      <c r="F199" s="145" t="s">
        <v>315</v>
      </c>
      <c r="I199" s="146"/>
      <c r="L199" s="33"/>
      <c r="M199" s="147"/>
      <c r="T199" s="54"/>
      <c r="AT199" s="18" t="s">
        <v>177</v>
      </c>
      <c r="AU199" s="18" t="s">
        <v>84</v>
      </c>
    </row>
    <row r="200" spans="2:65" s="12" customFormat="1" ht="11.25">
      <c r="B200" s="148"/>
      <c r="D200" s="149" t="s">
        <v>179</v>
      </c>
      <c r="E200" s="150" t="s">
        <v>19</v>
      </c>
      <c r="F200" s="151" t="s">
        <v>316</v>
      </c>
      <c r="H200" s="150" t="s">
        <v>19</v>
      </c>
      <c r="I200" s="152"/>
      <c r="L200" s="148"/>
      <c r="M200" s="153"/>
      <c r="T200" s="154"/>
      <c r="AT200" s="150" t="s">
        <v>179</v>
      </c>
      <c r="AU200" s="150" t="s">
        <v>84</v>
      </c>
      <c r="AV200" s="12" t="s">
        <v>82</v>
      </c>
      <c r="AW200" s="12" t="s">
        <v>35</v>
      </c>
      <c r="AX200" s="12" t="s">
        <v>74</v>
      </c>
      <c r="AY200" s="150" t="s">
        <v>170</v>
      </c>
    </row>
    <row r="201" spans="2:65" s="13" customFormat="1" ht="11.25">
      <c r="B201" s="155"/>
      <c r="D201" s="149" t="s">
        <v>179</v>
      </c>
      <c r="E201" s="156" t="s">
        <v>19</v>
      </c>
      <c r="F201" s="157" t="s">
        <v>310</v>
      </c>
      <c r="H201" s="158">
        <v>2.0659999999999998</v>
      </c>
      <c r="I201" s="159"/>
      <c r="L201" s="155"/>
      <c r="M201" s="160"/>
      <c r="T201" s="161"/>
      <c r="AT201" s="156" t="s">
        <v>179</v>
      </c>
      <c r="AU201" s="156" t="s">
        <v>84</v>
      </c>
      <c r="AV201" s="13" t="s">
        <v>84</v>
      </c>
      <c r="AW201" s="13" t="s">
        <v>35</v>
      </c>
      <c r="AX201" s="13" t="s">
        <v>82</v>
      </c>
      <c r="AY201" s="156" t="s">
        <v>170</v>
      </c>
    </row>
    <row r="202" spans="2:65" s="11" customFormat="1" ht="22.9" customHeight="1">
      <c r="B202" s="118"/>
      <c r="D202" s="119" t="s">
        <v>73</v>
      </c>
      <c r="E202" s="128" t="s">
        <v>198</v>
      </c>
      <c r="F202" s="128" t="s">
        <v>317</v>
      </c>
      <c r="I202" s="121"/>
      <c r="J202" s="129">
        <f>BK202</f>
        <v>0</v>
      </c>
      <c r="L202" s="118"/>
      <c r="M202" s="123"/>
      <c r="P202" s="124">
        <f>SUM(P203:P212)</f>
        <v>0</v>
      </c>
      <c r="R202" s="124">
        <f>SUM(R203:R212)</f>
        <v>48.206430719999993</v>
      </c>
      <c r="T202" s="125">
        <f>SUM(T203:T212)</f>
        <v>0</v>
      </c>
      <c r="AR202" s="119" t="s">
        <v>82</v>
      </c>
      <c r="AT202" s="126" t="s">
        <v>73</v>
      </c>
      <c r="AU202" s="126" t="s">
        <v>82</v>
      </c>
      <c r="AY202" s="119" t="s">
        <v>170</v>
      </c>
      <c r="BK202" s="127">
        <f>SUM(BK203:BK212)</f>
        <v>0</v>
      </c>
    </row>
    <row r="203" spans="2:65" s="1" customFormat="1" ht="24.2" customHeight="1">
      <c r="B203" s="33"/>
      <c r="C203" s="130" t="s">
        <v>318</v>
      </c>
      <c r="D203" s="130" t="s">
        <v>172</v>
      </c>
      <c r="E203" s="131" t="s">
        <v>319</v>
      </c>
      <c r="F203" s="132" t="s">
        <v>320</v>
      </c>
      <c r="G203" s="133" t="s">
        <v>90</v>
      </c>
      <c r="H203" s="134">
        <v>72.575999999999993</v>
      </c>
      <c r="I203" s="135"/>
      <c r="J203" s="136">
        <f>ROUND(I203*H203,2)</f>
        <v>0</v>
      </c>
      <c r="K203" s="137"/>
      <c r="L203" s="33"/>
      <c r="M203" s="138" t="s">
        <v>19</v>
      </c>
      <c r="N203" s="139" t="s">
        <v>45</v>
      </c>
      <c r="P203" s="140">
        <f>O203*H203</f>
        <v>0</v>
      </c>
      <c r="Q203" s="140">
        <v>0.23</v>
      </c>
      <c r="R203" s="140">
        <f>Q203*H203</f>
        <v>16.69248</v>
      </c>
      <c r="S203" s="140">
        <v>0</v>
      </c>
      <c r="T203" s="141">
        <f>S203*H203</f>
        <v>0</v>
      </c>
      <c r="AR203" s="142" t="s">
        <v>175</v>
      </c>
      <c r="AT203" s="142" t="s">
        <v>172</v>
      </c>
      <c r="AU203" s="142" t="s">
        <v>84</v>
      </c>
      <c r="AY203" s="18" t="s">
        <v>170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8" t="s">
        <v>82</v>
      </c>
      <c r="BK203" s="143">
        <f>ROUND(I203*H203,2)</f>
        <v>0</v>
      </c>
      <c r="BL203" s="18" t="s">
        <v>175</v>
      </c>
      <c r="BM203" s="142" t="s">
        <v>321</v>
      </c>
    </row>
    <row r="204" spans="2:65" s="1" customFormat="1" ht="11.25">
      <c r="B204" s="33"/>
      <c r="D204" s="144" t="s">
        <v>177</v>
      </c>
      <c r="F204" s="145" t="s">
        <v>322</v>
      </c>
      <c r="I204" s="146"/>
      <c r="L204" s="33"/>
      <c r="M204" s="147"/>
      <c r="T204" s="54"/>
      <c r="AT204" s="18" t="s">
        <v>177</v>
      </c>
      <c r="AU204" s="18" t="s">
        <v>84</v>
      </c>
    </row>
    <row r="205" spans="2:65" s="13" customFormat="1" ht="11.25">
      <c r="B205" s="155"/>
      <c r="D205" s="149" t="s">
        <v>179</v>
      </c>
      <c r="E205" s="156" t="s">
        <v>19</v>
      </c>
      <c r="F205" s="157" t="s">
        <v>88</v>
      </c>
      <c r="H205" s="158">
        <v>72.575999999999993</v>
      </c>
      <c r="I205" s="159"/>
      <c r="L205" s="155"/>
      <c r="M205" s="160"/>
      <c r="T205" s="161"/>
      <c r="AT205" s="156" t="s">
        <v>179</v>
      </c>
      <c r="AU205" s="156" t="s">
        <v>84</v>
      </c>
      <c r="AV205" s="13" t="s">
        <v>84</v>
      </c>
      <c r="AW205" s="13" t="s">
        <v>35</v>
      </c>
      <c r="AX205" s="13" t="s">
        <v>82</v>
      </c>
      <c r="AY205" s="156" t="s">
        <v>170</v>
      </c>
    </row>
    <row r="206" spans="2:65" s="1" customFormat="1" ht="24.2" customHeight="1">
      <c r="B206" s="33"/>
      <c r="C206" s="130" t="s">
        <v>323</v>
      </c>
      <c r="D206" s="130" t="s">
        <v>172</v>
      </c>
      <c r="E206" s="131" t="s">
        <v>324</v>
      </c>
      <c r="F206" s="132" t="s">
        <v>325</v>
      </c>
      <c r="G206" s="133" t="s">
        <v>90</v>
      </c>
      <c r="H206" s="134">
        <v>72.575999999999993</v>
      </c>
      <c r="I206" s="135"/>
      <c r="J206" s="136">
        <f>ROUND(I206*H206,2)</f>
        <v>0</v>
      </c>
      <c r="K206" s="137"/>
      <c r="L206" s="33"/>
      <c r="M206" s="138" t="s">
        <v>19</v>
      </c>
      <c r="N206" s="139" t="s">
        <v>45</v>
      </c>
      <c r="P206" s="140">
        <f>O206*H206</f>
        <v>0</v>
      </c>
      <c r="Q206" s="140">
        <v>0.34499999999999997</v>
      </c>
      <c r="R206" s="140">
        <f>Q206*H206</f>
        <v>25.038719999999994</v>
      </c>
      <c r="S206" s="140">
        <v>0</v>
      </c>
      <c r="T206" s="141">
        <f>S206*H206</f>
        <v>0</v>
      </c>
      <c r="AR206" s="142" t="s">
        <v>175</v>
      </c>
      <c r="AT206" s="142" t="s">
        <v>172</v>
      </c>
      <c r="AU206" s="142" t="s">
        <v>84</v>
      </c>
      <c r="AY206" s="18" t="s">
        <v>170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8" t="s">
        <v>82</v>
      </c>
      <c r="BK206" s="143">
        <f>ROUND(I206*H206,2)</f>
        <v>0</v>
      </c>
      <c r="BL206" s="18" t="s">
        <v>175</v>
      </c>
      <c r="BM206" s="142" t="s">
        <v>326</v>
      </c>
    </row>
    <row r="207" spans="2:65" s="1" customFormat="1" ht="11.25">
      <c r="B207" s="33"/>
      <c r="D207" s="144" t="s">
        <v>177</v>
      </c>
      <c r="F207" s="145" t="s">
        <v>327</v>
      </c>
      <c r="I207" s="146"/>
      <c r="L207" s="33"/>
      <c r="M207" s="147"/>
      <c r="T207" s="54"/>
      <c r="AT207" s="18" t="s">
        <v>177</v>
      </c>
      <c r="AU207" s="18" t="s">
        <v>84</v>
      </c>
    </row>
    <row r="208" spans="2:65" s="13" customFormat="1" ht="11.25">
      <c r="B208" s="155"/>
      <c r="D208" s="149" t="s">
        <v>179</v>
      </c>
      <c r="E208" s="156" t="s">
        <v>19</v>
      </c>
      <c r="F208" s="157" t="s">
        <v>88</v>
      </c>
      <c r="H208" s="158">
        <v>72.575999999999993</v>
      </c>
      <c r="I208" s="159"/>
      <c r="L208" s="155"/>
      <c r="M208" s="160"/>
      <c r="T208" s="161"/>
      <c r="AT208" s="156" t="s">
        <v>179</v>
      </c>
      <c r="AU208" s="156" t="s">
        <v>84</v>
      </c>
      <c r="AV208" s="13" t="s">
        <v>84</v>
      </c>
      <c r="AW208" s="13" t="s">
        <v>35</v>
      </c>
      <c r="AX208" s="13" t="s">
        <v>82</v>
      </c>
      <c r="AY208" s="156" t="s">
        <v>170</v>
      </c>
    </row>
    <row r="209" spans="2:65" s="1" customFormat="1" ht="44.25" customHeight="1">
      <c r="B209" s="33"/>
      <c r="C209" s="130" t="s">
        <v>328</v>
      </c>
      <c r="D209" s="130" t="s">
        <v>172</v>
      </c>
      <c r="E209" s="131" t="s">
        <v>329</v>
      </c>
      <c r="F209" s="132" t="s">
        <v>330</v>
      </c>
      <c r="G209" s="133" t="s">
        <v>90</v>
      </c>
      <c r="H209" s="134">
        <v>72.575999999999993</v>
      </c>
      <c r="I209" s="135"/>
      <c r="J209" s="136">
        <f>ROUND(I209*H209,2)</f>
        <v>0</v>
      </c>
      <c r="K209" s="137"/>
      <c r="L209" s="33"/>
      <c r="M209" s="138" t="s">
        <v>19</v>
      </c>
      <c r="N209" s="139" t="s">
        <v>45</v>
      </c>
      <c r="P209" s="140">
        <f>O209*H209</f>
        <v>0</v>
      </c>
      <c r="Q209" s="140">
        <v>8.9219999999999994E-2</v>
      </c>
      <c r="R209" s="140">
        <f>Q209*H209</f>
        <v>6.475230719999999</v>
      </c>
      <c r="S209" s="140">
        <v>0</v>
      </c>
      <c r="T209" s="141">
        <f>S209*H209</f>
        <v>0</v>
      </c>
      <c r="AR209" s="142" t="s">
        <v>175</v>
      </c>
      <c r="AT209" s="142" t="s">
        <v>172</v>
      </c>
      <c r="AU209" s="142" t="s">
        <v>84</v>
      </c>
      <c r="AY209" s="18" t="s">
        <v>170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8" t="s">
        <v>82</v>
      </c>
      <c r="BK209" s="143">
        <f>ROUND(I209*H209,2)</f>
        <v>0</v>
      </c>
      <c r="BL209" s="18" t="s">
        <v>175</v>
      </c>
      <c r="BM209" s="142" t="s">
        <v>331</v>
      </c>
    </row>
    <row r="210" spans="2:65" s="1" customFormat="1" ht="11.25">
      <c r="B210" s="33"/>
      <c r="D210" s="144" t="s">
        <v>177</v>
      </c>
      <c r="F210" s="145" t="s">
        <v>332</v>
      </c>
      <c r="I210" s="146"/>
      <c r="L210" s="33"/>
      <c r="M210" s="147"/>
      <c r="T210" s="54"/>
      <c r="AT210" s="18" t="s">
        <v>177</v>
      </c>
      <c r="AU210" s="18" t="s">
        <v>84</v>
      </c>
    </row>
    <row r="211" spans="2:65" s="12" customFormat="1" ht="11.25">
      <c r="B211" s="148"/>
      <c r="D211" s="149" t="s">
        <v>179</v>
      </c>
      <c r="E211" s="150" t="s">
        <v>19</v>
      </c>
      <c r="F211" s="151" t="s">
        <v>333</v>
      </c>
      <c r="H211" s="150" t="s">
        <v>19</v>
      </c>
      <c r="I211" s="152"/>
      <c r="L211" s="148"/>
      <c r="M211" s="153"/>
      <c r="T211" s="154"/>
      <c r="AT211" s="150" t="s">
        <v>179</v>
      </c>
      <c r="AU211" s="150" t="s">
        <v>84</v>
      </c>
      <c r="AV211" s="12" t="s">
        <v>82</v>
      </c>
      <c r="AW211" s="12" t="s">
        <v>35</v>
      </c>
      <c r="AX211" s="12" t="s">
        <v>74</v>
      </c>
      <c r="AY211" s="150" t="s">
        <v>170</v>
      </c>
    </row>
    <row r="212" spans="2:65" s="13" customFormat="1" ht="11.25">
      <c r="B212" s="155"/>
      <c r="D212" s="149" t="s">
        <v>179</v>
      </c>
      <c r="E212" s="156" t="s">
        <v>19</v>
      </c>
      <c r="F212" s="157" t="s">
        <v>88</v>
      </c>
      <c r="H212" s="158">
        <v>72.575999999999993</v>
      </c>
      <c r="I212" s="159"/>
      <c r="L212" s="155"/>
      <c r="M212" s="160"/>
      <c r="T212" s="161"/>
      <c r="AT212" s="156" t="s">
        <v>179</v>
      </c>
      <c r="AU212" s="156" t="s">
        <v>84</v>
      </c>
      <c r="AV212" s="13" t="s">
        <v>84</v>
      </c>
      <c r="AW212" s="13" t="s">
        <v>35</v>
      </c>
      <c r="AX212" s="13" t="s">
        <v>82</v>
      </c>
      <c r="AY212" s="156" t="s">
        <v>170</v>
      </c>
    </row>
    <row r="213" spans="2:65" s="11" customFormat="1" ht="22.9" customHeight="1">
      <c r="B213" s="118"/>
      <c r="D213" s="119" t="s">
        <v>73</v>
      </c>
      <c r="E213" s="128" t="s">
        <v>208</v>
      </c>
      <c r="F213" s="128" t="s">
        <v>334</v>
      </c>
      <c r="I213" s="121"/>
      <c r="J213" s="129">
        <f>BK213</f>
        <v>0</v>
      </c>
      <c r="L213" s="118"/>
      <c r="M213" s="123"/>
      <c r="P213" s="124">
        <f>SUM(P214:P252)</f>
        <v>0</v>
      </c>
      <c r="R213" s="124">
        <f>SUM(R214:R252)</f>
        <v>8.5951091000000002</v>
      </c>
      <c r="T213" s="125">
        <f>SUM(T214:T252)</f>
        <v>0</v>
      </c>
      <c r="AR213" s="119" t="s">
        <v>82</v>
      </c>
      <c r="AT213" s="126" t="s">
        <v>73</v>
      </c>
      <c r="AU213" s="126" t="s">
        <v>82</v>
      </c>
      <c r="AY213" s="119" t="s">
        <v>170</v>
      </c>
      <c r="BK213" s="127">
        <f>SUM(BK214:BK252)</f>
        <v>0</v>
      </c>
    </row>
    <row r="214" spans="2:65" s="1" customFormat="1" ht="16.5" customHeight="1">
      <c r="B214" s="33"/>
      <c r="C214" s="130" t="s">
        <v>335</v>
      </c>
      <c r="D214" s="130" t="s">
        <v>172</v>
      </c>
      <c r="E214" s="131" t="s">
        <v>336</v>
      </c>
      <c r="F214" s="132" t="s">
        <v>337</v>
      </c>
      <c r="G214" s="133" t="s">
        <v>90</v>
      </c>
      <c r="H214" s="134">
        <v>82.174000000000007</v>
      </c>
      <c r="I214" s="135"/>
      <c r="J214" s="136">
        <f>ROUND(I214*H214,2)</f>
        <v>0</v>
      </c>
      <c r="K214" s="137"/>
      <c r="L214" s="33"/>
      <c r="M214" s="138" t="s">
        <v>19</v>
      </c>
      <c r="N214" s="139" t="s">
        <v>45</v>
      </c>
      <c r="P214" s="140">
        <f>O214*H214</f>
        <v>0</v>
      </c>
      <c r="Q214" s="140">
        <v>7.0400000000000003E-3</v>
      </c>
      <c r="R214" s="140">
        <f>Q214*H214</f>
        <v>0.57850496000000007</v>
      </c>
      <c r="S214" s="140">
        <v>0</v>
      </c>
      <c r="T214" s="141">
        <f>S214*H214</f>
        <v>0</v>
      </c>
      <c r="AR214" s="142" t="s">
        <v>175</v>
      </c>
      <c r="AT214" s="142" t="s">
        <v>172</v>
      </c>
      <c r="AU214" s="142" t="s">
        <v>84</v>
      </c>
      <c r="AY214" s="18" t="s">
        <v>170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8" t="s">
        <v>82</v>
      </c>
      <c r="BK214" s="143">
        <f>ROUND(I214*H214,2)</f>
        <v>0</v>
      </c>
      <c r="BL214" s="18" t="s">
        <v>175</v>
      </c>
      <c r="BM214" s="142" t="s">
        <v>338</v>
      </c>
    </row>
    <row r="215" spans="2:65" s="1" customFormat="1" ht="11.25">
      <c r="B215" s="33"/>
      <c r="D215" s="144" t="s">
        <v>177</v>
      </c>
      <c r="F215" s="145" t="s">
        <v>339</v>
      </c>
      <c r="I215" s="146"/>
      <c r="L215" s="33"/>
      <c r="M215" s="147"/>
      <c r="T215" s="54"/>
      <c r="AT215" s="18" t="s">
        <v>177</v>
      </c>
      <c r="AU215" s="18" t="s">
        <v>84</v>
      </c>
    </row>
    <row r="216" spans="2:65" s="13" customFormat="1" ht="11.25">
      <c r="B216" s="155"/>
      <c r="D216" s="149" t="s">
        <v>179</v>
      </c>
      <c r="E216" s="156" t="s">
        <v>19</v>
      </c>
      <c r="F216" s="157" t="s">
        <v>115</v>
      </c>
      <c r="H216" s="158">
        <v>82.174000000000007</v>
      </c>
      <c r="I216" s="159"/>
      <c r="L216" s="155"/>
      <c r="M216" s="160"/>
      <c r="T216" s="161"/>
      <c r="AT216" s="156" t="s">
        <v>179</v>
      </c>
      <c r="AU216" s="156" t="s">
        <v>84</v>
      </c>
      <c r="AV216" s="13" t="s">
        <v>84</v>
      </c>
      <c r="AW216" s="13" t="s">
        <v>35</v>
      </c>
      <c r="AX216" s="13" t="s">
        <v>82</v>
      </c>
      <c r="AY216" s="156" t="s">
        <v>170</v>
      </c>
    </row>
    <row r="217" spans="2:65" s="1" customFormat="1" ht="16.5" customHeight="1">
      <c r="B217" s="33"/>
      <c r="C217" s="130" t="s">
        <v>340</v>
      </c>
      <c r="D217" s="130" t="s">
        <v>172</v>
      </c>
      <c r="E217" s="131" t="s">
        <v>341</v>
      </c>
      <c r="F217" s="132" t="s">
        <v>342</v>
      </c>
      <c r="G217" s="133" t="s">
        <v>90</v>
      </c>
      <c r="H217" s="134">
        <v>82.174000000000007</v>
      </c>
      <c r="I217" s="135"/>
      <c r="J217" s="136">
        <f>ROUND(I217*H217,2)</f>
        <v>0</v>
      </c>
      <c r="K217" s="137"/>
      <c r="L217" s="33"/>
      <c r="M217" s="138" t="s">
        <v>19</v>
      </c>
      <c r="N217" s="139" t="s">
        <v>45</v>
      </c>
      <c r="P217" s="140">
        <f>O217*H217</f>
        <v>0</v>
      </c>
      <c r="Q217" s="140">
        <v>8.0000000000000002E-3</v>
      </c>
      <c r="R217" s="140">
        <f>Q217*H217</f>
        <v>0.65739200000000009</v>
      </c>
      <c r="S217" s="140">
        <v>0</v>
      </c>
      <c r="T217" s="141">
        <f>S217*H217</f>
        <v>0</v>
      </c>
      <c r="AR217" s="142" t="s">
        <v>175</v>
      </c>
      <c r="AT217" s="142" t="s">
        <v>172</v>
      </c>
      <c r="AU217" s="142" t="s">
        <v>84</v>
      </c>
      <c r="AY217" s="18" t="s">
        <v>170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8" t="s">
        <v>82</v>
      </c>
      <c r="BK217" s="143">
        <f>ROUND(I217*H217,2)</f>
        <v>0</v>
      </c>
      <c r="BL217" s="18" t="s">
        <v>175</v>
      </c>
      <c r="BM217" s="142" t="s">
        <v>343</v>
      </c>
    </row>
    <row r="218" spans="2:65" s="1" customFormat="1" ht="11.25">
      <c r="B218" s="33"/>
      <c r="D218" s="144" t="s">
        <v>177</v>
      </c>
      <c r="F218" s="145" t="s">
        <v>344</v>
      </c>
      <c r="I218" s="146"/>
      <c r="L218" s="33"/>
      <c r="M218" s="147"/>
      <c r="T218" s="54"/>
      <c r="AT218" s="18" t="s">
        <v>177</v>
      </c>
      <c r="AU218" s="18" t="s">
        <v>84</v>
      </c>
    </row>
    <row r="219" spans="2:65" s="1" customFormat="1" ht="29.25">
      <c r="B219" s="33"/>
      <c r="D219" s="149" t="s">
        <v>345</v>
      </c>
      <c r="F219" s="180" t="s">
        <v>346</v>
      </c>
      <c r="I219" s="146"/>
      <c r="L219" s="33"/>
      <c r="M219" s="147"/>
      <c r="T219" s="54"/>
      <c r="AT219" s="18" t="s">
        <v>345</v>
      </c>
      <c r="AU219" s="18" t="s">
        <v>84</v>
      </c>
    </row>
    <row r="220" spans="2:65" s="13" customFormat="1" ht="11.25">
      <c r="B220" s="155"/>
      <c r="D220" s="149" t="s">
        <v>179</v>
      </c>
      <c r="E220" s="156" t="s">
        <v>19</v>
      </c>
      <c r="F220" s="157" t="s">
        <v>115</v>
      </c>
      <c r="H220" s="158">
        <v>82.174000000000007</v>
      </c>
      <c r="I220" s="159"/>
      <c r="L220" s="155"/>
      <c r="M220" s="160"/>
      <c r="T220" s="161"/>
      <c r="AT220" s="156" t="s">
        <v>179</v>
      </c>
      <c r="AU220" s="156" t="s">
        <v>84</v>
      </c>
      <c r="AV220" s="13" t="s">
        <v>84</v>
      </c>
      <c r="AW220" s="13" t="s">
        <v>35</v>
      </c>
      <c r="AX220" s="13" t="s">
        <v>82</v>
      </c>
      <c r="AY220" s="156" t="s">
        <v>170</v>
      </c>
    </row>
    <row r="221" spans="2:65" s="1" customFormat="1" ht="24.2" customHeight="1">
      <c r="B221" s="33"/>
      <c r="C221" s="130" t="s">
        <v>347</v>
      </c>
      <c r="D221" s="130" t="s">
        <v>172</v>
      </c>
      <c r="E221" s="131" t="s">
        <v>348</v>
      </c>
      <c r="F221" s="132" t="s">
        <v>349</v>
      </c>
      <c r="G221" s="133" t="s">
        <v>90</v>
      </c>
      <c r="H221" s="134">
        <v>82.174000000000007</v>
      </c>
      <c r="I221" s="135"/>
      <c r="J221" s="136">
        <f>ROUND(I221*H221,2)</f>
        <v>0</v>
      </c>
      <c r="K221" s="137"/>
      <c r="L221" s="33"/>
      <c r="M221" s="138" t="s">
        <v>19</v>
      </c>
      <c r="N221" s="139" t="s">
        <v>45</v>
      </c>
      <c r="P221" s="140">
        <f>O221*H221</f>
        <v>0</v>
      </c>
      <c r="Q221" s="140">
        <v>1.2E-2</v>
      </c>
      <c r="R221" s="140">
        <f>Q221*H221</f>
        <v>0.98608800000000008</v>
      </c>
      <c r="S221" s="140">
        <v>0</v>
      </c>
      <c r="T221" s="141">
        <f>S221*H221</f>
        <v>0</v>
      </c>
      <c r="AR221" s="142" t="s">
        <v>175</v>
      </c>
      <c r="AT221" s="142" t="s">
        <v>172</v>
      </c>
      <c r="AU221" s="142" t="s">
        <v>84</v>
      </c>
      <c r="AY221" s="18" t="s">
        <v>170</v>
      </c>
      <c r="BE221" s="143">
        <f>IF(N221="základní",J221,0)</f>
        <v>0</v>
      </c>
      <c r="BF221" s="143">
        <f>IF(N221="snížená",J221,0)</f>
        <v>0</v>
      </c>
      <c r="BG221" s="143">
        <f>IF(N221="zákl. přenesená",J221,0)</f>
        <v>0</v>
      </c>
      <c r="BH221" s="143">
        <f>IF(N221="sníž. přenesená",J221,0)</f>
        <v>0</v>
      </c>
      <c r="BI221" s="143">
        <f>IF(N221="nulová",J221,0)</f>
        <v>0</v>
      </c>
      <c r="BJ221" s="18" t="s">
        <v>82</v>
      </c>
      <c r="BK221" s="143">
        <f>ROUND(I221*H221,2)</f>
        <v>0</v>
      </c>
      <c r="BL221" s="18" t="s">
        <v>175</v>
      </c>
      <c r="BM221" s="142" t="s">
        <v>350</v>
      </c>
    </row>
    <row r="222" spans="2:65" s="1" customFormat="1" ht="11.25">
      <c r="B222" s="33"/>
      <c r="D222" s="144" t="s">
        <v>177</v>
      </c>
      <c r="F222" s="145" t="s">
        <v>351</v>
      </c>
      <c r="I222" s="146"/>
      <c r="L222" s="33"/>
      <c r="M222" s="147"/>
      <c r="T222" s="54"/>
      <c r="AT222" s="18" t="s">
        <v>177</v>
      </c>
      <c r="AU222" s="18" t="s">
        <v>84</v>
      </c>
    </row>
    <row r="223" spans="2:65" s="1" customFormat="1" ht="19.5">
      <c r="B223" s="33"/>
      <c r="D223" s="149" t="s">
        <v>345</v>
      </c>
      <c r="F223" s="180" t="s">
        <v>352</v>
      </c>
      <c r="I223" s="146"/>
      <c r="L223" s="33"/>
      <c r="M223" s="147"/>
      <c r="T223" s="54"/>
      <c r="AT223" s="18" t="s">
        <v>345</v>
      </c>
      <c r="AU223" s="18" t="s">
        <v>84</v>
      </c>
    </row>
    <row r="224" spans="2:65" s="13" customFormat="1" ht="11.25">
      <c r="B224" s="155"/>
      <c r="D224" s="149" t="s">
        <v>179</v>
      </c>
      <c r="E224" s="156" t="s">
        <v>19</v>
      </c>
      <c r="F224" s="157" t="s">
        <v>115</v>
      </c>
      <c r="H224" s="158">
        <v>82.174000000000007</v>
      </c>
      <c r="I224" s="159"/>
      <c r="L224" s="155"/>
      <c r="M224" s="160"/>
      <c r="T224" s="161"/>
      <c r="AT224" s="156" t="s">
        <v>179</v>
      </c>
      <c r="AU224" s="156" t="s">
        <v>84</v>
      </c>
      <c r="AV224" s="13" t="s">
        <v>84</v>
      </c>
      <c r="AW224" s="13" t="s">
        <v>35</v>
      </c>
      <c r="AX224" s="13" t="s">
        <v>82</v>
      </c>
      <c r="AY224" s="156" t="s">
        <v>170</v>
      </c>
    </row>
    <row r="225" spans="2:65" s="1" customFormat="1" ht="24.2" customHeight="1">
      <c r="B225" s="33"/>
      <c r="C225" s="130" t="s">
        <v>353</v>
      </c>
      <c r="D225" s="130" t="s">
        <v>172</v>
      </c>
      <c r="E225" s="131" t="s">
        <v>354</v>
      </c>
      <c r="F225" s="132" t="s">
        <v>355</v>
      </c>
      <c r="G225" s="133" t="s">
        <v>90</v>
      </c>
      <c r="H225" s="134">
        <v>82.174000000000007</v>
      </c>
      <c r="I225" s="135"/>
      <c r="J225" s="136">
        <f>ROUND(I225*H225,2)</f>
        <v>0</v>
      </c>
      <c r="K225" s="137"/>
      <c r="L225" s="33"/>
      <c r="M225" s="138" t="s">
        <v>19</v>
      </c>
      <c r="N225" s="139" t="s">
        <v>45</v>
      </c>
      <c r="P225" s="140">
        <f>O225*H225</f>
        <v>0</v>
      </c>
      <c r="Q225" s="140">
        <v>2.1000000000000001E-2</v>
      </c>
      <c r="R225" s="140">
        <f>Q225*H225</f>
        <v>1.7256540000000002</v>
      </c>
      <c r="S225" s="140">
        <v>0</v>
      </c>
      <c r="T225" s="141">
        <f>S225*H225</f>
        <v>0</v>
      </c>
      <c r="AR225" s="142" t="s">
        <v>175</v>
      </c>
      <c r="AT225" s="142" t="s">
        <v>172</v>
      </c>
      <c r="AU225" s="142" t="s">
        <v>84</v>
      </c>
      <c r="AY225" s="18" t="s">
        <v>170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8" t="s">
        <v>82</v>
      </c>
      <c r="BK225" s="143">
        <f>ROUND(I225*H225,2)</f>
        <v>0</v>
      </c>
      <c r="BL225" s="18" t="s">
        <v>175</v>
      </c>
      <c r="BM225" s="142" t="s">
        <v>356</v>
      </c>
    </row>
    <row r="226" spans="2:65" s="1" customFormat="1" ht="11.25">
      <c r="B226" s="33"/>
      <c r="D226" s="144" t="s">
        <v>177</v>
      </c>
      <c r="F226" s="145" t="s">
        <v>357</v>
      </c>
      <c r="I226" s="146"/>
      <c r="L226" s="33"/>
      <c r="M226" s="147"/>
      <c r="T226" s="54"/>
      <c r="AT226" s="18" t="s">
        <v>177</v>
      </c>
      <c r="AU226" s="18" t="s">
        <v>84</v>
      </c>
    </row>
    <row r="227" spans="2:65" s="1" customFormat="1" ht="19.5">
      <c r="B227" s="33"/>
      <c r="D227" s="149" t="s">
        <v>345</v>
      </c>
      <c r="F227" s="180" t="s">
        <v>352</v>
      </c>
      <c r="I227" s="146"/>
      <c r="L227" s="33"/>
      <c r="M227" s="147"/>
      <c r="T227" s="54"/>
      <c r="AT227" s="18" t="s">
        <v>345</v>
      </c>
      <c r="AU227" s="18" t="s">
        <v>84</v>
      </c>
    </row>
    <row r="228" spans="2:65" s="13" customFormat="1" ht="11.25">
      <c r="B228" s="155"/>
      <c r="D228" s="149" t="s">
        <v>179</v>
      </c>
      <c r="E228" s="156" t="s">
        <v>19</v>
      </c>
      <c r="F228" s="157" t="s">
        <v>115</v>
      </c>
      <c r="H228" s="158">
        <v>82.174000000000007</v>
      </c>
      <c r="I228" s="159"/>
      <c r="L228" s="155"/>
      <c r="M228" s="160"/>
      <c r="T228" s="161"/>
      <c r="AT228" s="156" t="s">
        <v>179</v>
      </c>
      <c r="AU228" s="156" t="s">
        <v>84</v>
      </c>
      <c r="AV228" s="13" t="s">
        <v>84</v>
      </c>
      <c r="AW228" s="13" t="s">
        <v>35</v>
      </c>
      <c r="AX228" s="13" t="s">
        <v>82</v>
      </c>
      <c r="AY228" s="156" t="s">
        <v>170</v>
      </c>
    </row>
    <row r="229" spans="2:65" s="1" customFormat="1" ht="16.5" customHeight="1">
      <c r="B229" s="33"/>
      <c r="C229" s="130" t="s">
        <v>358</v>
      </c>
      <c r="D229" s="130" t="s">
        <v>172</v>
      </c>
      <c r="E229" s="131" t="s">
        <v>359</v>
      </c>
      <c r="F229" s="132" t="s">
        <v>360</v>
      </c>
      <c r="G229" s="133" t="s">
        <v>90</v>
      </c>
      <c r="H229" s="134">
        <v>82.174000000000007</v>
      </c>
      <c r="I229" s="135"/>
      <c r="J229" s="136">
        <f>ROUND(I229*H229,2)</f>
        <v>0</v>
      </c>
      <c r="K229" s="137"/>
      <c r="L229" s="33"/>
      <c r="M229" s="138" t="s">
        <v>19</v>
      </c>
      <c r="N229" s="139" t="s">
        <v>45</v>
      </c>
      <c r="P229" s="140">
        <f>O229*H229</f>
        <v>0</v>
      </c>
      <c r="Q229" s="140">
        <v>4.0000000000000001E-3</v>
      </c>
      <c r="R229" s="140">
        <f>Q229*H229</f>
        <v>0.32869600000000004</v>
      </c>
      <c r="S229" s="140">
        <v>0</v>
      </c>
      <c r="T229" s="141">
        <f>S229*H229</f>
        <v>0</v>
      </c>
      <c r="AR229" s="142" t="s">
        <v>175</v>
      </c>
      <c r="AT229" s="142" t="s">
        <v>172</v>
      </c>
      <c r="AU229" s="142" t="s">
        <v>84</v>
      </c>
      <c r="AY229" s="18" t="s">
        <v>170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8" t="s">
        <v>82</v>
      </c>
      <c r="BK229" s="143">
        <f>ROUND(I229*H229,2)</f>
        <v>0</v>
      </c>
      <c r="BL229" s="18" t="s">
        <v>175</v>
      </c>
      <c r="BM229" s="142" t="s">
        <v>361</v>
      </c>
    </row>
    <row r="230" spans="2:65" s="1" customFormat="1" ht="11.25">
      <c r="B230" s="33"/>
      <c r="D230" s="144" t="s">
        <v>177</v>
      </c>
      <c r="F230" s="145" t="s">
        <v>362</v>
      </c>
      <c r="I230" s="146"/>
      <c r="L230" s="33"/>
      <c r="M230" s="147"/>
      <c r="T230" s="54"/>
      <c r="AT230" s="18" t="s">
        <v>177</v>
      </c>
      <c r="AU230" s="18" t="s">
        <v>84</v>
      </c>
    </row>
    <row r="231" spans="2:65" s="1" customFormat="1" ht="19.5">
      <c r="B231" s="33"/>
      <c r="D231" s="149" t="s">
        <v>345</v>
      </c>
      <c r="F231" s="180" t="s">
        <v>352</v>
      </c>
      <c r="I231" s="146"/>
      <c r="L231" s="33"/>
      <c r="M231" s="147"/>
      <c r="T231" s="54"/>
      <c r="AT231" s="18" t="s">
        <v>345</v>
      </c>
      <c r="AU231" s="18" t="s">
        <v>84</v>
      </c>
    </row>
    <row r="232" spans="2:65" s="13" customFormat="1" ht="11.25">
      <c r="B232" s="155"/>
      <c r="D232" s="149" t="s">
        <v>179</v>
      </c>
      <c r="E232" s="156" t="s">
        <v>19</v>
      </c>
      <c r="F232" s="157" t="s">
        <v>115</v>
      </c>
      <c r="H232" s="158">
        <v>82.174000000000007</v>
      </c>
      <c r="I232" s="159"/>
      <c r="L232" s="155"/>
      <c r="M232" s="160"/>
      <c r="T232" s="161"/>
      <c r="AT232" s="156" t="s">
        <v>179</v>
      </c>
      <c r="AU232" s="156" t="s">
        <v>84</v>
      </c>
      <c r="AV232" s="13" t="s">
        <v>84</v>
      </c>
      <c r="AW232" s="13" t="s">
        <v>35</v>
      </c>
      <c r="AX232" s="13" t="s">
        <v>82</v>
      </c>
      <c r="AY232" s="156" t="s">
        <v>170</v>
      </c>
    </row>
    <row r="233" spans="2:65" s="1" customFormat="1" ht="21.75" customHeight="1">
      <c r="B233" s="33"/>
      <c r="C233" s="130" t="s">
        <v>363</v>
      </c>
      <c r="D233" s="130" t="s">
        <v>172</v>
      </c>
      <c r="E233" s="131" t="s">
        <v>364</v>
      </c>
      <c r="F233" s="132" t="s">
        <v>365</v>
      </c>
      <c r="G233" s="133" t="s">
        <v>90</v>
      </c>
      <c r="H233" s="134">
        <v>48.954000000000001</v>
      </c>
      <c r="I233" s="135"/>
      <c r="J233" s="136">
        <f>ROUND(I233*H233,2)</f>
        <v>0</v>
      </c>
      <c r="K233" s="137"/>
      <c r="L233" s="33"/>
      <c r="M233" s="138" t="s">
        <v>19</v>
      </c>
      <c r="N233" s="139" t="s">
        <v>45</v>
      </c>
      <c r="P233" s="140">
        <f>O233*H233</f>
        <v>0</v>
      </c>
      <c r="Q233" s="140">
        <v>7.3499999999999998E-3</v>
      </c>
      <c r="R233" s="140">
        <f>Q233*H233</f>
        <v>0.35981190000000002</v>
      </c>
      <c r="S233" s="140">
        <v>0</v>
      </c>
      <c r="T233" s="141">
        <f>S233*H233</f>
        <v>0</v>
      </c>
      <c r="AR233" s="142" t="s">
        <v>175</v>
      </c>
      <c r="AT233" s="142" t="s">
        <v>172</v>
      </c>
      <c r="AU233" s="142" t="s">
        <v>84</v>
      </c>
      <c r="AY233" s="18" t="s">
        <v>170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8" t="s">
        <v>82</v>
      </c>
      <c r="BK233" s="143">
        <f>ROUND(I233*H233,2)</f>
        <v>0</v>
      </c>
      <c r="BL233" s="18" t="s">
        <v>175</v>
      </c>
      <c r="BM233" s="142" t="s">
        <v>366</v>
      </c>
    </row>
    <row r="234" spans="2:65" s="1" customFormat="1" ht="11.25">
      <c r="B234" s="33"/>
      <c r="D234" s="144" t="s">
        <v>177</v>
      </c>
      <c r="F234" s="145" t="s">
        <v>367</v>
      </c>
      <c r="I234" s="146"/>
      <c r="L234" s="33"/>
      <c r="M234" s="147"/>
      <c r="T234" s="54"/>
      <c r="AT234" s="18" t="s">
        <v>177</v>
      </c>
      <c r="AU234" s="18" t="s">
        <v>84</v>
      </c>
    </row>
    <row r="235" spans="2:65" s="13" customFormat="1" ht="11.25">
      <c r="B235" s="155"/>
      <c r="D235" s="149" t="s">
        <v>179</v>
      </c>
      <c r="E235" s="156" t="s">
        <v>19</v>
      </c>
      <c r="F235" s="157" t="s">
        <v>111</v>
      </c>
      <c r="H235" s="158">
        <v>48.954000000000001</v>
      </c>
      <c r="I235" s="159"/>
      <c r="L235" s="155"/>
      <c r="M235" s="160"/>
      <c r="T235" s="161"/>
      <c r="AT235" s="156" t="s">
        <v>179</v>
      </c>
      <c r="AU235" s="156" t="s">
        <v>84</v>
      </c>
      <c r="AV235" s="13" t="s">
        <v>84</v>
      </c>
      <c r="AW235" s="13" t="s">
        <v>35</v>
      </c>
      <c r="AX235" s="13" t="s">
        <v>82</v>
      </c>
      <c r="AY235" s="156" t="s">
        <v>170</v>
      </c>
    </row>
    <row r="236" spans="2:65" s="1" customFormat="1" ht="21.75" customHeight="1">
      <c r="B236" s="33"/>
      <c r="C236" s="130" t="s">
        <v>368</v>
      </c>
      <c r="D236" s="130" t="s">
        <v>172</v>
      </c>
      <c r="E236" s="131" t="s">
        <v>369</v>
      </c>
      <c r="F236" s="132" t="s">
        <v>370</v>
      </c>
      <c r="G236" s="133" t="s">
        <v>90</v>
      </c>
      <c r="H236" s="134">
        <v>48.954000000000001</v>
      </c>
      <c r="I236" s="135"/>
      <c r="J236" s="136">
        <f>ROUND(I236*H236,2)</f>
        <v>0</v>
      </c>
      <c r="K236" s="137"/>
      <c r="L236" s="33"/>
      <c r="M236" s="138" t="s">
        <v>19</v>
      </c>
      <c r="N236" s="139" t="s">
        <v>45</v>
      </c>
      <c r="P236" s="140">
        <f>O236*H236</f>
        <v>0</v>
      </c>
      <c r="Q236" s="140">
        <v>3.15E-2</v>
      </c>
      <c r="R236" s="140">
        <f>Q236*H236</f>
        <v>1.5420510000000001</v>
      </c>
      <c r="S236" s="140">
        <v>0</v>
      </c>
      <c r="T236" s="141">
        <f>S236*H236</f>
        <v>0</v>
      </c>
      <c r="AR236" s="142" t="s">
        <v>175</v>
      </c>
      <c r="AT236" s="142" t="s">
        <v>172</v>
      </c>
      <c r="AU236" s="142" t="s">
        <v>84</v>
      </c>
      <c r="AY236" s="18" t="s">
        <v>170</v>
      </c>
      <c r="BE236" s="143">
        <f>IF(N236="základní",J236,0)</f>
        <v>0</v>
      </c>
      <c r="BF236" s="143">
        <f>IF(N236="snížená",J236,0)</f>
        <v>0</v>
      </c>
      <c r="BG236" s="143">
        <f>IF(N236="zákl. přenesená",J236,0)</f>
        <v>0</v>
      </c>
      <c r="BH236" s="143">
        <f>IF(N236="sníž. přenesená",J236,0)</f>
        <v>0</v>
      </c>
      <c r="BI236" s="143">
        <f>IF(N236="nulová",J236,0)</f>
        <v>0</v>
      </c>
      <c r="BJ236" s="18" t="s">
        <v>82</v>
      </c>
      <c r="BK236" s="143">
        <f>ROUND(I236*H236,2)</f>
        <v>0</v>
      </c>
      <c r="BL236" s="18" t="s">
        <v>175</v>
      </c>
      <c r="BM236" s="142" t="s">
        <v>371</v>
      </c>
    </row>
    <row r="237" spans="2:65" s="1" customFormat="1" ht="11.25">
      <c r="B237" s="33"/>
      <c r="D237" s="144" t="s">
        <v>177</v>
      </c>
      <c r="F237" s="145" t="s">
        <v>372</v>
      </c>
      <c r="I237" s="146"/>
      <c r="L237" s="33"/>
      <c r="M237" s="147"/>
      <c r="T237" s="54"/>
      <c r="AT237" s="18" t="s">
        <v>177</v>
      </c>
      <c r="AU237" s="18" t="s">
        <v>84</v>
      </c>
    </row>
    <row r="238" spans="2:65" s="13" customFormat="1" ht="11.25">
      <c r="B238" s="155"/>
      <c r="D238" s="149" t="s">
        <v>179</v>
      </c>
      <c r="E238" s="156" t="s">
        <v>19</v>
      </c>
      <c r="F238" s="157" t="s">
        <v>111</v>
      </c>
      <c r="H238" s="158">
        <v>48.954000000000001</v>
      </c>
      <c r="I238" s="159"/>
      <c r="L238" s="155"/>
      <c r="M238" s="160"/>
      <c r="T238" s="161"/>
      <c r="AT238" s="156" t="s">
        <v>179</v>
      </c>
      <c r="AU238" s="156" t="s">
        <v>84</v>
      </c>
      <c r="AV238" s="13" t="s">
        <v>84</v>
      </c>
      <c r="AW238" s="13" t="s">
        <v>35</v>
      </c>
      <c r="AX238" s="13" t="s">
        <v>82</v>
      </c>
      <c r="AY238" s="156" t="s">
        <v>170</v>
      </c>
    </row>
    <row r="239" spans="2:65" s="1" customFormat="1" ht="37.9" customHeight="1">
      <c r="B239" s="33"/>
      <c r="C239" s="130" t="s">
        <v>373</v>
      </c>
      <c r="D239" s="130" t="s">
        <v>172</v>
      </c>
      <c r="E239" s="131" t="s">
        <v>374</v>
      </c>
      <c r="F239" s="132" t="s">
        <v>375</v>
      </c>
      <c r="G239" s="133" t="s">
        <v>90</v>
      </c>
      <c r="H239" s="134">
        <v>48.954000000000001</v>
      </c>
      <c r="I239" s="135"/>
      <c r="J239" s="136">
        <f>ROUND(I239*H239,2)</f>
        <v>0</v>
      </c>
      <c r="K239" s="137"/>
      <c r="L239" s="33"/>
      <c r="M239" s="138" t="s">
        <v>19</v>
      </c>
      <c r="N239" s="139" t="s">
        <v>45</v>
      </c>
      <c r="P239" s="140">
        <f>O239*H239</f>
        <v>0</v>
      </c>
      <c r="Q239" s="140">
        <v>8.5199999999999998E-3</v>
      </c>
      <c r="R239" s="140">
        <f>Q239*H239</f>
        <v>0.41708807999999997</v>
      </c>
      <c r="S239" s="140">
        <v>0</v>
      </c>
      <c r="T239" s="141">
        <f>S239*H239</f>
        <v>0</v>
      </c>
      <c r="AR239" s="142" t="s">
        <v>175</v>
      </c>
      <c r="AT239" s="142" t="s">
        <v>172</v>
      </c>
      <c r="AU239" s="142" t="s">
        <v>84</v>
      </c>
      <c r="AY239" s="18" t="s">
        <v>170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8" t="s">
        <v>82</v>
      </c>
      <c r="BK239" s="143">
        <f>ROUND(I239*H239,2)</f>
        <v>0</v>
      </c>
      <c r="BL239" s="18" t="s">
        <v>175</v>
      </c>
      <c r="BM239" s="142" t="s">
        <v>376</v>
      </c>
    </row>
    <row r="240" spans="2:65" s="1" customFormat="1" ht="11.25">
      <c r="B240" s="33"/>
      <c r="D240" s="144" t="s">
        <v>177</v>
      </c>
      <c r="F240" s="145" t="s">
        <v>377</v>
      </c>
      <c r="I240" s="146"/>
      <c r="L240" s="33"/>
      <c r="M240" s="147"/>
      <c r="T240" s="54"/>
      <c r="AT240" s="18" t="s">
        <v>177</v>
      </c>
      <c r="AU240" s="18" t="s">
        <v>84</v>
      </c>
    </row>
    <row r="241" spans="2:65" s="13" customFormat="1" ht="11.25">
      <c r="B241" s="155"/>
      <c r="D241" s="149" t="s">
        <v>179</v>
      </c>
      <c r="E241" s="156" t="s">
        <v>19</v>
      </c>
      <c r="F241" s="157" t="s">
        <v>111</v>
      </c>
      <c r="H241" s="158">
        <v>48.954000000000001</v>
      </c>
      <c r="I241" s="159"/>
      <c r="L241" s="155"/>
      <c r="M241" s="160"/>
      <c r="T241" s="161"/>
      <c r="AT241" s="156" t="s">
        <v>179</v>
      </c>
      <c r="AU241" s="156" t="s">
        <v>84</v>
      </c>
      <c r="AV241" s="13" t="s">
        <v>84</v>
      </c>
      <c r="AW241" s="13" t="s">
        <v>35</v>
      </c>
      <c r="AX241" s="13" t="s">
        <v>82</v>
      </c>
      <c r="AY241" s="156" t="s">
        <v>170</v>
      </c>
    </row>
    <row r="242" spans="2:65" s="1" customFormat="1" ht="16.5" customHeight="1">
      <c r="B242" s="33"/>
      <c r="C242" s="169" t="s">
        <v>378</v>
      </c>
      <c r="D242" s="169" t="s">
        <v>264</v>
      </c>
      <c r="E242" s="170" t="s">
        <v>379</v>
      </c>
      <c r="F242" s="171" t="s">
        <v>380</v>
      </c>
      <c r="G242" s="172" t="s">
        <v>90</v>
      </c>
      <c r="H242" s="173">
        <v>56.296999999999997</v>
      </c>
      <c r="I242" s="174"/>
      <c r="J242" s="175">
        <f>ROUND(I242*H242,2)</f>
        <v>0</v>
      </c>
      <c r="K242" s="176"/>
      <c r="L242" s="177"/>
      <c r="M242" s="178" t="s">
        <v>19</v>
      </c>
      <c r="N242" s="179" t="s">
        <v>45</v>
      </c>
      <c r="P242" s="140">
        <f>O242*H242</f>
        <v>0</v>
      </c>
      <c r="Q242" s="140">
        <v>3.5999999999999999E-3</v>
      </c>
      <c r="R242" s="140">
        <f>Q242*H242</f>
        <v>0.20266919999999999</v>
      </c>
      <c r="S242" s="140">
        <v>0</v>
      </c>
      <c r="T242" s="141">
        <f>S242*H242</f>
        <v>0</v>
      </c>
      <c r="AR242" s="142" t="s">
        <v>222</v>
      </c>
      <c r="AT242" s="142" t="s">
        <v>264</v>
      </c>
      <c r="AU242" s="142" t="s">
        <v>84</v>
      </c>
      <c r="AY242" s="18" t="s">
        <v>170</v>
      </c>
      <c r="BE242" s="143">
        <f>IF(N242="základní",J242,0)</f>
        <v>0</v>
      </c>
      <c r="BF242" s="143">
        <f>IF(N242="snížená",J242,0)</f>
        <v>0</v>
      </c>
      <c r="BG242" s="143">
        <f>IF(N242="zákl. přenesená",J242,0)</f>
        <v>0</v>
      </c>
      <c r="BH242" s="143">
        <f>IF(N242="sníž. přenesená",J242,0)</f>
        <v>0</v>
      </c>
      <c r="BI242" s="143">
        <f>IF(N242="nulová",J242,0)</f>
        <v>0</v>
      </c>
      <c r="BJ242" s="18" t="s">
        <v>82</v>
      </c>
      <c r="BK242" s="143">
        <f>ROUND(I242*H242,2)</f>
        <v>0</v>
      </c>
      <c r="BL242" s="18" t="s">
        <v>175</v>
      </c>
      <c r="BM242" s="142" t="s">
        <v>381</v>
      </c>
    </row>
    <row r="243" spans="2:65" s="13" customFormat="1" ht="11.25">
      <c r="B243" s="155"/>
      <c r="D243" s="149" t="s">
        <v>179</v>
      </c>
      <c r="F243" s="157" t="s">
        <v>382</v>
      </c>
      <c r="H243" s="158">
        <v>56.296999999999997</v>
      </c>
      <c r="I243" s="159"/>
      <c r="L243" s="155"/>
      <c r="M243" s="160"/>
      <c r="T243" s="161"/>
      <c r="AT243" s="156" t="s">
        <v>179</v>
      </c>
      <c r="AU243" s="156" t="s">
        <v>84</v>
      </c>
      <c r="AV243" s="13" t="s">
        <v>84</v>
      </c>
      <c r="AW243" s="13" t="s">
        <v>4</v>
      </c>
      <c r="AX243" s="13" t="s">
        <v>82</v>
      </c>
      <c r="AY243" s="156" t="s">
        <v>170</v>
      </c>
    </row>
    <row r="244" spans="2:65" s="1" customFormat="1" ht="21.75" customHeight="1">
      <c r="B244" s="33"/>
      <c r="C244" s="130" t="s">
        <v>383</v>
      </c>
      <c r="D244" s="130" t="s">
        <v>172</v>
      </c>
      <c r="E244" s="131" t="s">
        <v>384</v>
      </c>
      <c r="F244" s="132" t="s">
        <v>385</v>
      </c>
      <c r="G244" s="133" t="s">
        <v>90</v>
      </c>
      <c r="H244" s="134">
        <v>96.15</v>
      </c>
      <c r="I244" s="135"/>
      <c r="J244" s="136">
        <f>ROUND(I244*H244,2)</f>
        <v>0</v>
      </c>
      <c r="K244" s="137"/>
      <c r="L244" s="33"/>
      <c r="M244" s="138" t="s">
        <v>19</v>
      </c>
      <c r="N244" s="139" t="s">
        <v>45</v>
      </c>
      <c r="P244" s="140">
        <f>O244*H244</f>
        <v>0</v>
      </c>
      <c r="Q244" s="140">
        <v>1.8599999999999998E-2</v>
      </c>
      <c r="R244" s="140">
        <f>Q244*H244</f>
        <v>1.7883899999999999</v>
      </c>
      <c r="S244" s="140">
        <v>0</v>
      </c>
      <c r="T244" s="141">
        <f>S244*H244</f>
        <v>0</v>
      </c>
      <c r="AR244" s="142" t="s">
        <v>175</v>
      </c>
      <c r="AT244" s="142" t="s">
        <v>172</v>
      </c>
      <c r="AU244" s="142" t="s">
        <v>84</v>
      </c>
      <c r="AY244" s="18" t="s">
        <v>170</v>
      </c>
      <c r="BE244" s="143">
        <f>IF(N244="základní",J244,0)</f>
        <v>0</v>
      </c>
      <c r="BF244" s="143">
        <f>IF(N244="snížená",J244,0)</f>
        <v>0</v>
      </c>
      <c r="BG244" s="143">
        <f>IF(N244="zákl. přenesená",J244,0)</f>
        <v>0</v>
      </c>
      <c r="BH244" s="143">
        <f>IF(N244="sníž. přenesená",J244,0)</f>
        <v>0</v>
      </c>
      <c r="BI244" s="143">
        <f>IF(N244="nulová",J244,0)</f>
        <v>0</v>
      </c>
      <c r="BJ244" s="18" t="s">
        <v>82</v>
      </c>
      <c r="BK244" s="143">
        <f>ROUND(I244*H244,2)</f>
        <v>0</v>
      </c>
      <c r="BL244" s="18" t="s">
        <v>175</v>
      </c>
      <c r="BM244" s="142" t="s">
        <v>386</v>
      </c>
    </row>
    <row r="245" spans="2:65" s="1" customFormat="1" ht="11.25">
      <c r="B245" s="33"/>
      <c r="D245" s="144" t="s">
        <v>177</v>
      </c>
      <c r="F245" s="145" t="s">
        <v>387</v>
      </c>
      <c r="I245" s="146"/>
      <c r="L245" s="33"/>
      <c r="M245" s="147"/>
      <c r="T245" s="54"/>
      <c r="AT245" s="18" t="s">
        <v>177</v>
      </c>
      <c r="AU245" s="18" t="s">
        <v>84</v>
      </c>
    </row>
    <row r="246" spans="2:65" s="13" customFormat="1" ht="11.25">
      <c r="B246" s="155"/>
      <c r="D246" s="149" t="s">
        <v>179</v>
      </c>
      <c r="E246" s="156" t="s">
        <v>19</v>
      </c>
      <c r="F246" s="157" t="s">
        <v>124</v>
      </c>
      <c r="H246" s="158">
        <v>96.15</v>
      </c>
      <c r="I246" s="159"/>
      <c r="L246" s="155"/>
      <c r="M246" s="160"/>
      <c r="T246" s="161"/>
      <c r="AT246" s="156" t="s">
        <v>179</v>
      </c>
      <c r="AU246" s="156" t="s">
        <v>84</v>
      </c>
      <c r="AV246" s="13" t="s">
        <v>84</v>
      </c>
      <c r="AW246" s="13" t="s">
        <v>35</v>
      </c>
      <c r="AX246" s="13" t="s">
        <v>82</v>
      </c>
      <c r="AY246" s="156" t="s">
        <v>170</v>
      </c>
    </row>
    <row r="247" spans="2:65" s="1" customFormat="1" ht="21.75" customHeight="1">
      <c r="B247" s="33"/>
      <c r="C247" s="130" t="s">
        <v>388</v>
      </c>
      <c r="D247" s="130" t="s">
        <v>172</v>
      </c>
      <c r="E247" s="131" t="s">
        <v>389</v>
      </c>
      <c r="F247" s="132" t="s">
        <v>390</v>
      </c>
      <c r="G247" s="133" t="s">
        <v>98</v>
      </c>
      <c r="H247" s="134">
        <v>23.88</v>
      </c>
      <c r="I247" s="135"/>
      <c r="J247" s="136">
        <f>ROUND(I247*H247,2)</f>
        <v>0</v>
      </c>
      <c r="K247" s="137"/>
      <c r="L247" s="33"/>
      <c r="M247" s="138" t="s">
        <v>19</v>
      </c>
      <c r="N247" s="139" t="s">
        <v>45</v>
      </c>
      <c r="P247" s="140">
        <f>O247*H247</f>
        <v>0</v>
      </c>
      <c r="Q247" s="140">
        <v>1.6000000000000001E-4</v>
      </c>
      <c r="R247" s="140">
        <f>Q247*H247</f>
        <v>3.8208000000000001E-3</v>
      </c>
      <c r="S247" s="140">
        <v>0</v>
      </c>
      <c r="T247" s="141">
        <f>S247*H247</f>
        <v>0</v>
      </c>
      <c r="AR247" s="142" t="s">
        <v>175</v>
      </c>
      <c r="AT247" s="142" t="s">
        <v>172</v>
      </c>
      <c r="AU247" s="142" t="s">
        <v>84</v>
      </c>
      <c r="AY247" s="18" t="s">
        <v>170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8" t="s">
        <v>82</v>
      </c>
      <c r="BK247" s="143">
        <f>ROUND(I247*H247,2)</f>
        <v>0</v>
      </c>
      <c r="BL247" s="18" t="s">
        <v>175</v>
      </c>
      <c r="BM247" s="142" t="s">
        <v>391</v>
      </c>
    </row>
    <row r="248" spans="2:65" s="1" customFormat="1" ht="11.25">
      <c r="B248" s="33"/>
      <c r="D248" s="144" t="s">
        <v>177</v>
      </c>
      <c r="F248" s="145" t="s">
        <v>392</v>
      </c>
      <c r="I248" s="146"/>
      <c r="L248" s="33"/>
      <c r="M248" s="147"/>
      <c r="T248" s="54"/>
      <c r="AT248" s="18" t="s">
        <v>177</v>
      </c>
      <c r="AU248" s="18" t="s">
        <v>84</v>
      </c>
    </row>
    <row r="249" spans="2:65" s="12" customFormat="1" ht="11.25">
      <c r="B249" s="148"/>
      <c r="D249" s="149" t="s">
        <v>179</v>
      </c>
      <c r="E249" s="150" t="s">
        <v>19</v>
      </c>
      <c r="F249" s="151" t="s">
        <v>393</v>
      </c>
      <c r="H249" s="150" t="s">
        <v>19</v>
      </c>
      <c r="I249" s="152"/>
      <c r="L249" s="148"/>
      <c r="M249" s="153"/>
      <c r="T249" s="154"/>
      <c r="AT249" s="150" t="s">
        <v>179</v>
      </c>
      <c r="AU249" s="150" t="s">
        <v>84</v>
      </c>
      <c r="AV249" s="12" t="s">
        <v>82</v>
      </c>
      <c r="AW249" s="12" t="s">
        <v>35</v>
      </c>
      <c r="AX249" s="12" t="s">
        <v>74</v>
      </c>
      <c r="AY249" s="150" t="s">
        <v>170</v>
      </c>
    </row>
    <row r="250" spans="2:65" s="13" customFormat="1" ht="11.25">
      <c r="B250" s="155"/>
      <c r="D250" s="149" t="s">
        <v>179</v>
      </c>
      <c r="E250" s="156" t="s">
        <v>19</v>
      </c>
      <c r="F250" s="157" t="s">
        <v>394</v>
      </c>
      <c r="H250" s="158">
        <v>23.88</v>
      </c>
      <c r="I250" s="159"/>
      <c r="L250" s="155"/>
      <c r="M250" s="160"/>
      <c r="T250" s="161"/>
      <c r="AT250" s="156" t="s">
        <v>179</v>
      </c>
      <c r="AU250" s="156" t="s">
        <v>84</v>
      </c>
      <c r="AV250" s="13" t="s">
        <v>84</v>
      </c>
      <c r="AW250" s="13" t="s">
        <v>35</v>
      </c>
      <c r="AX250" s="13" t="s">
        <v>82</v>
      </c>
      <c r="AY250" s="156" t="s">
        <v>170</v>
      </c>
    </row>
    <row r="251" spans="2:65" s="1" customFormat="1" ht="16.5" customHeight="1">
      <c r="B251" s="33"/>
      <c r="C251" s="169" t="s">
        <v>395</v>
      </c>
      <c r="D251" s="169" t="s">
        <v>264</v>
      </c>
      <c r="E251" s="170" t="s">
        <v>396</v>
      </c>
      <c r="F251" s="171" t="s">
        <v>397</v>
      </c>
      <c r="G251" s="172" t="s">
        <v>98</v>
      </c>
      <c r="H251" s="173">
        <v>27.462</v>
      </c>
      <c r="I251" s="174"/>
      <c r="J251" s="175">
        <f>ROUND(I251*H251,2)</f>
        <v>0</v>
      </c>
      <c r="K251" s="176"/>
      <c r="L251" s="177"/>
      <c r="M251" s="178" t="s">
        <v>19</v>
      </c>
      <c r="N251" s="179" t="s">
        <v>45</v>
      </c>
      <c r="P251" s="140">
        <f>O251*H251</f>
        <v>0</v>
      </c>
      <c r="Q251" s="140">
        <v>1.8000000000000001E-4</v>
      </c>
      <c r="R251" s="140">
        <f>Q251*H251</f>
        <v>4.9431600000000003E-3</v>
      </c>
      <c r="S251" s="140">
        <v>0</v>
      </c>
      <c r="T251" s="141">
        <f>S251*H251</f>
        <v>0</v>
      </c>
      <c r="AR251" s="142" t="s">
        <v>222</v>
      </c>
      <c r="AT251" s="142" t="s">
        <v>264</v>
      </c>
      <c r="AU251" s="142" t="s">
        <v>84</v>
      </c>
      <c r="AY251" s="18" t="s">
        <v>170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8" t="s">
        <v>82</v>
      </c>
      <c r="BK251" s="143">
        <f>ROUND(I251*H251,2)</f>
        <v>0</v>
      </c>
      <c r="BL251" s="18" t="s">
        <v>175</v>
      </c>
      <c r="BM251" s="142" t="s">
        <v>398</v>
      </c>
    </row>
    <row r="252" spans="2:65" s="13" customFormat="1" ht="11.25">
      <c r="B252" s="155"/>
      <c r="D252" s="149" t="s">
        <v>179</v>
      </c>
      <c r="F252" s="157" t="s">
        <v>399</v>
      </c>
      <c r="H252" s="158">
        <v>27.462</v>
      </c>
      <c r="I252" s="159"/>
      <c r="L252" s="155"/>
      <c r="M252" s="160"/>
      <c r="T252" s="161"/>
      <c r="AT252" s="156" t="s">
        <v>179</v>
      </c>
      <c r="AU252" s="156" t="s">
        <v>84</v>
      </c>
      <c r="AV252" s="13" t="s">
        <v>84</v>
      </c>
      <c r="AW252" s="13" t="s">
        <v>4</v>
      </c>
      <c r="AX252" s="13" t="s">
        <v>82</v>
      </c>
      <c r="AY252" s="156" t="s">
        <v>170</v>
      </c>
    </row>
    <row r="253" spans="2:65" s="11" customFormat="1" ht="22.9" customHeight="1">
      <c r="B253" s="118"/>
      <c r="D253" s="119" t="s">
        <v>73</v>
      </c>
      <c r="E253" s="128" t="s">
        <v>222</v>
      </c>
      <c r="F253" s="128" t="s">
        <v>400</v>
      </c>
      <c r="I253" s="121"/>
      <c r="J253" s="129">
        <f>BK253</f>
        <v>0</v>
      </c>
      <c r="L253" s="118"/>
      <c r="M253" s="123"/>
      <c r="P253" s="124">
        <f>SUM(P254:P266)</f>
        <v>0</v>
      </c>
      <c r="R253" s="124">
        <f>SUM(R254:R266)</f>
        <v>0.14175000000000001</v>
      </c>
      <c r="T253" s="125">
        <f>SUM(T254:T266)</f>
        <v>0</v>
      </c>
      <c r="AR253" s="119" t="s">
        <v>82</v>
      </c>
      <c r="AT253" s="126" t="s">
        <v>73</v>
      </c>
      <c r="AU253" s="126" t="s">
        <v>82</v>
      </c>
      <c r="AY253" s="119" t="s">
        <v>170</v>
      </c>
      <c r="BK253" s="127">
        <f>SUM(BK254:BK266)</f>
        <v>0</v>
      </c>
    </row>
    <row r="254" spans="2:65" s="1" customFormat="1" ht="24.2" customHeight="1">
      <c r="B254" s="33"/>
      <c r="C254" s="130" t="s">
        <v>401</v>
      </c>
      <c r="D254" s="130" t="s">
        <v>172</v>
      </c>
      <c r="E254" s="131" t="s">
        <v>402</v>
      </c>
      <c r="F254" s="132" t="s">
        <v>403</v>
      </c>
      <c r="G254" s="133" t="s">
        <v>404</v>
      </c>
      <c r="H254" s="134">
        <v>3</v>
      </c>
      <c r="I254" s="135"/>
      <c r="J254" s="136">
        <f>ROUND(I254*H254,2)</f>
        <v>0</v>
      </c>
      <c r="K254" s="137"/>
      <c r="L254" s="33"/>
      <c r="M254" s="138" t="s">
        <v>19</v>
      </c>
      <c r="N254" s="139" t="s">
        <v>45</v>
      </c>
      <c r="P254" s="140">
        <f>O254*H254</f>
        <v>0</v>
      </c>
      <c r="Q254" s="140">
        <v>3.6479999999999999E-2</v>
      </c>
      <c r="R254" s="140">
        <f>Q254*H254</f>
        <v>0.10944</v>
      </c>
      <c r="S254" s="140">
        <v>0</v>
      </c>
      <c r="T254" s="141">
        <f>S254*H254</f>
        <v>0</v>
      </c>
      <c r="AR254" s="142" t="s">
        <v>175</v>
      </c>
      <c r="AT254" s="142" t="s">
        <v>172</v>
      </c>
      <c r="AU254" s="142" t="s">
        <v>84</v>
      </c>
      <c r="AY254" s="18" t="s">
        <v>170</v>
      </c>
      <c r="BE254" s="143">
        <f>IF(N254="základní",J254,0)</f>
        <v>0</v>
      </c>
      <c r="BF254" s="143">
        <f>IF(N254="snížená",J254,0)</f>
        <v>0</v>
      </c>
      <c r="BG254" s="143">
        <f>IF(N254="zákl. přenesená",J254,0)</f>
        <v>0</v>
      </c>
      <c r="BH254" s="143">
        <f>IF(N254="sníž. přenesená",J254,0)</f>
        <v>0</v>
      </c>
      <c r="BI254" s="143">
        <f>IF(N254="nulová",J254,0)</f>
        <v>0</v>
      </c>
      <c r="BJ254" s="18" t="s">
        <v>82</v>
      </c>
      <c r="BK254" s="143">
        <f>ROUND(I254*H254,2)</f>
        <v>0</v>
      </c>
      <c r="BL254" s="18" t="s">
        <v>175</v>
      </c>
      <c r="BM254" s="142" t="s">
        <v>405</v>
      </c>
    </row>
    <row r="255" spans="2:65" s="1" customFormat="1" ht="11.25">
      <c r="B255" s="33"/>
      <c r="D255" s="144" t="s">
        <v>177</v>
      </c>
      <c r="F255" s="145" t="s">
        <v>406</v>
      </c>
      <c r="I255" s="146"/>
      <c r="L255" s="33"/>
      <c r="M255" s="147"/>
      <c r="T255" s="54"/>
      <c r="AT255" s="18" t="s">
        <v>177</v>
      </c>
      <c r="AU255" s="18" t="s">
        <v>84</v>
      </c>
    </row>
    <row r="256" spans="2:65" s="13" customFormat="1" ht="11.25">
      <c r="B256" s="155"/>
      <c r="D256" s="149" t="s">
        <v>179</v>
      </c>
      <c r="E256" s="156" t="s">
        <v>19</v>
      </c>
      <c r="F256" s="157" t="s">
        <v>407</v>
      </c>
      <c r="H256" s="158">
        <v>1</v>
      </c>
      <c r="I256" s="159"/>
      <c r="L256" s="155"/>
      <c r="M256" s="160"/>
      <c r="T256" s="161"/>
      <c r="AT256" s="156" t="s">
        <v>179</v>
      </c>
      <c r="AU256" s="156" t="s">
        <v>84</v>
      </c>
      <c r="AV256" s="13" t="s">
        <v>84</v>
      </c>
      <c r="AW256" s="13" t="s">
        <v>35</v>
      </c>
      <c r="AX256" s="13" t="s">
        <v>74</v>
      </c>
      <c r="AY256" s="156" t="s">
        <v>170</v>
      </c>
    </row>
    <row r="257" spans="2:65" s="13" customFormat="1" ht="11.25">
      <c r="B257" s="155"/>
      <c r="D257" s="149" t="s">
        <v>179</v>
      </c>
      <c r="E257" s="156" t="s">
        <v>19</v>
      </c>
      <c r="F257" s="157" t="s">
        <v>408</v>
      </c>
      <c r="H257" s="158">
        <v>2</v>
      </c>
      <c r="I257" s="159"/>
      <c r="L257" s="155"/>
      <c r="M257" s="160"/>
      <c r="T257" s="161"/>
      <c r="AT257" s="156" t="s">
        <v>179</v>
      </c>
      <c r="AU257" s="156" t="s">
        <v>84</v>
      </c>
      <c r="AV257" s="13" t="s">
        <v>84</v>
      </c>
      <c r="AW257" s="13" t="s">
        <v>35</v>
      </c>
      <c r="AX257" s="13" t="s">
        <v>74</v>
      </c>
      <c r="AY257" s="156" t="s">
        <v>170</v>
      </c>
    </row>
    <row r="258" spans="2:65" s="14" customFormat="1" ht="11.25">
      <c r="B258" s="162"/>
      <c r="D258" s="149" t="s">
        <v>179</v>
      </c>
      <c r="E258" s="163" t="s">
        <v>19</v>
      </c>
      <c r="F258" s="164" t="s">
        <v>184</v>
      </c>
      <c r="H258" s="165">
        <v>3</v>
      </c>
      <c r="I258" s="166"/>
      <c r="L258" s="162"/>
      <c r="M258" s="167"/>
      <c r="T258" s="168"/>
      <c r="AT258" s="163" t="s">
        <v>179</v>
      </c>
      <c r="AU258" s="163" t="s">
        <v>84</v>
      </c>
      <c r="AV258" s="14" t="s">
        <v>185</v>
      </c>
      <c r="AW258" s="14" t="s">
        <v>35</v>
      </c>
      <c r="AX258" s="14" t="s">
        <v>82</v>
      </c>
      <c r="AY258" s="163" t="s">
        <v>170</v>
      </c>
    </row>
    <row r="259" spans="2:65" s="1" customFormat="1" ht="24.2" customHeight="1">
      <c r="B259" s="33"/>
      <c r="C259" s="130" t="s">
        <v>409</v>
      </c>
      <c r="D259" s="130" t="s">
        <v>172</v>
      </c>
      <c r="E259" s="131" t="s">
        <v>410</v>
      </c>
      <c r="F259" s="132" t="s">
        <v>411</v>
      </c>
      <c r="G259" s="133" t="s">
        <v>404</v>
      </c>
      <c r="H259" s="134">
        <v>3</v>
      </c>
      <c r="I259" s="135"/>
      <c r="J259" s="136">
        <f>ROUND(I259*H259,2)</f>
        <v>0</v>
      </c>
      <c r="K259" s="137"/>
      <c r="L259" s="33"/>
      <c r="M259" s="138" t="s">
        <v>19</v>
      </c>
      <c r="N259" s="139" t="s">
        <v>45</v>
      </c>
      <c r="P259" s="140">
        <f>O259*H259</f>
        <v>0</v>
      </c>
      <c r="Q259" s="140">
        <v>1.01E-2</v>
      </c>
      <c r="R259" s="140">
        <f>Q259*H259</f>
        <v>3.0300000000000001E-2</v>
      </c>
      <c r="S259" s="140">
        <v>0</v>
      </c>
      <c r="T259" s="141">
        <f>S259*H259</f>
        <v>0</v>
      </c>
      <c r="AR259" s="142" t="s">
        <v>175</v>
      </c>
      <c r="AT259" s="142" t="s">
        <v>172</v>
      </c>
      <c r="AU259" s="142" t="s">
        <v>84</v>
      </c>
      <c r="AY259" s="18" t="s">
        <v>170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8" t="s">
        <v>82</v>
      </c>
      <c r="BK259" s="143">
        <f>ROUND(I259*H259,2)</f>
        <v>0</v>
      </c>
      <c r="BL259" s="18" t="s">
        <v>175</v>
      </c>
      <c r="BM259" s="142" t="s">
        <v>412</v>
      </c>
    </row>
    <row r="260" spans="2:65" s="1" customFormat="1" ht="11.25">
      <c r="B260" s="33"/>
      <c r="D260" s="144" t="s">
        <v>177</v>
      </c>
      <c r="F260" s="145" t="s">
        <v>413</v>
      </c>
      <c r="I260" s="146"/>
      <c r="L260" s="33"/>
      <c r="M260" s="147"/>
      <c r="T260" s="54"/>
      <c r="AT260" s="18" t="s">
        <v>177</v>
      </c>
      <c r="AU260" s="18" t="s">
        <v>84</v>
      </c>
    </row>
    <row r="261" spans="2:65" s="13" customFormat="1" ht="11.25">
      <c r="B261" s="155"/>
      <c r="D261" s="149" t="s">
        <v>179</v>
      </c>
      <c r="E261" s="156" t="s">
        <v>19</v>
      </c>
      <c r="F261" s="157" t="s">
        <v>407</v>
      </c>
      <c r="H261" s="158">
        <v>1</v>
      </c>
      <c r="I261" s="159"/>
      <c r="L261" s="155"/>
      <c r="M261" s="160"/>
      <c r="T261" s="161"/>
      <c r="AT261" s="156" t="s">
        <v>179</v>
      </c>
      <c r="AU261" s="156" t="s">
        <v>84</v>
      </c>
      <c r="AV261" s="13" t="s">
        <v>84</v>
      </c>
      <c r="AW261" s="13" t="s">
        <v>35</v>
      </c>
      <c r="AX261" s="13" t="s">
        <v>74</v>
      </c>
      <c r="AY261" s="156" t="s">
        <v>170</v>
      </c>
    </row>
    <row r="262" spans="2:65" s="13" customFormat="1" ht="11.25">
      <c r="B262" s="155"/>
      <c r="D262" s="149" t="s">
        <v>179</v>
      </c>
      <c r="E262" s="156" t="s">
        <v>19</v>
      </c>
      <c r="F262" s="157" t="s">
        <v>408</v>
      </c>
      <c r="H262" s="158">
        <v>2</v>
      </c>
      <c r="I262" s="159"/>
      <c r="L262" s="155"/>
      <c r="M262" s="160"/>
      <c r="T262" s="161"/>
      <c r="AT262" s="156" t="s">
        <v>179</v>
      </c>
      <c r="AU262" s="156" t="s">
        <v>84</v>
      </c>
      <c r="AV262" s="13" t="s">
        <v>84</v>
      </c>
      <c r="AW262" s="13" t="s">
        <v>35</v>
      </c>
      <c r="AX262" s="13" t="s">
        <v>74</v>
      </c>
      <c r="AY262" s="156" t="s">
        <v>170</v>
      </c>
    </row>
    <row r="263" spans="2:65" s="14" customFormat="1" ht="11.25">
      <c r="B263" s="162"/>
      <c r="D263" s="149" t="s">
        <v>179</v>
      </c>
      <c r="E263" s="163" t="s">
        <v>19</v>
      </c>
      <c r="F263" s="164" t="s">
        <v>184</v>
      </c>
      <c r="H263" s="165">
        <v>3</v>
      </c>
      <c r="I263" s="166"/>
      <c r="L263" s="162"/>
      <c r="M263" s="167"/>
      <c r="T263" s="168"/>
      <c r="AT263" s="163" t="s">
        <v>179</v>
      </c>
      <c r="AU263" s="163" t="s">
        <v>84</v>
      </c>
      <c r="AV263" s="14" t="s">
        <v>185</v>
      </c>
      <c r="AW263" s="14" t="s">
        <v>35</v>
      </c>
      <c r="AX263" s="14" t="s">
        <v>82</v>
      </c>
      <c r="AY263" s="163" t="s">
        <v>170</v>
      </c>
    </row>
    <row r="264" spans="2:65" s="1" customFormat="1" ht="16.5" customHeight="1">
      <c r="B264" s="33"/>
      <c r="C264" s="169" t="s">
        <v>414</v>
      </c>
      <c r="D264" s="169" t="s">
        <v>264</v>
      </c>
      <c r="E264" s="170" t="s">
        <v>415</v>
      </c>
      <c r="F264" s="171" t="s">
        <v>416</v>
      </c>
      <c r="G264" s="172" t="s">
        <v>404</v>
      </c>
      <c r="H264" s="173">
        <v>1</v>
      </c>
      <c r="I264" s="174"/>
      <c r="J264" s="175">
        <f>ROUND(I264*H264,2)</f>
        <v>0</v>
      </c>
      <c r="K264" s="176"/>
      <c r="L264" s="177"/>
      <c r="M264" s="178" t="s">
        <v>19</v>
      </c>
      <c r="N264" s="179" t="s">
        <v>45</v>
      </c>
      <c r="P264" s="140">
        <f>O264*H264</f>
        <v>0</v>
      </c>
      <c r="Q264" s="140">
        <v>2.0100000000000001E-3</v>
      </c>
      <c r="R264" s="140">
        <f>Q264*H264</f>
        <v>2.0100000000000001E-3</v>
      </c>
      <c r="S264" s="140">
        <v>0</v>
      </c>
      <c r="T264" s="141">
        <f>S264*H264</f>
        <v>0</v>
      </c>
      <c r="AR264" s="142" t="s">
        <v>222</v>
      </c>
      <c r="AT264" s="142" t="s">
        <v>264</v>
      </c>
      <c r="AU264" s="142" t="s">
        <v>84</v>
      </c>
      <c r="AY264" s="18" t="s">
        <v>170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8" t="s">
        <v>82</v>
      </c>
      <c r="BK264" s="143">
        <f>ROUND(I264*H264,2)</f>
        <v>0</v>
      </c>
      <c r="BL264" s="18" t="s">
        <v>175</v>
      </c>
      <c r="BM264" s="142" t="s">
        <v>417</v>
      </c>
    </row>
    <row r="265" spans="2:65" s="13" customFormat="1" ht="11.25">
      <c r="B265" s="155"/>
      <c r="D265" s="149" t="s">
        <v>179</v>
      </c>
      <c r="E265" s="156" t="s">
        <v>19</v>
      </c>
      <c r="F265" s="157" t="s">
        <v>407</v>
      </c>
      <c r="H265" s="158">
        <v>1</v>
      </c>
      <c r="I265" s="159"/>
      <c r="L265" s="155"/>
      <c r="M265" s="160"/>
      <c r="T265" s="161"/>
      <c r="AT265" s="156" t="s">
        <v>179</v>
      </c>
      <c r="AU265" s="156" t="s">
        <v>84</v>
      </c>
      <c r="AV265" s="13" t="s">
        <v>84</v>
      </c>
      <c r="AW265" s="13" t="s">
        <v>35</v>
      </c>
      <c r="AX265" s="13" t="s">
        <v>74</v>
      </c>
      <c r="AY265" s="156" t="s">
        <v>170</v>
      </c>
    </row>
    <row r="266" spans="2:65" s="14" customFormat="1" ht="11.25">
      <c r="B266" s="162"/>
      <c r="D266" s="149" t="s">
        <v>179</v>
      </c>
      <c r="E266" s="163" t="s">
        <v>19</v>
      </c>
      <c r="F266" s="164" t="s">
        <v>184</v>
      </c>
      <c r="H266" s="165">
        <v>1</v>
      </c>
      <c r="I266" s="166"/>
      <c r="L266" s="162"/>
      <c r="M266" s="167"/>
      <c r="T266" s="168"/>
      <c r="AT266" s="163" t="s">
        <v>179</v>
      </c>
      <c r="AU266" s="163" t="s">
        <v>84</v>
      </c>
      <c r="AV266" s="14" t="s">
        <v>185</v>
      </c>
      <c r="AW266" s="14" t="s">
        <v>35</v>
      </c>
      <c r="AX266" s="14" t="s">
        <v>82</v>
      </c>
      <c r="AY266" s="163" t="s">
        <v>170</v>
      </c>
    </row>
    <row r="267" spans="2:65" s="11" customFormat="1" ht="22.9" customHeight="1">
      <c r="B267" s="118"/>
      <c r="D267" s="119" t="s">
        <v>73</v>
      </c>
      <c r="E267" s="128" t="s">
        <v>228</v>
      </c>
      <c r="F267" s="128" t="s">
        <v>418</v>
      </c>
      <c r="I267" s="121"/>
      <c r="J267" s="129">
        <f>BK267</f>
        <v>0</v>
      </c>
      <c r="L267" s="118"/>
      <c r="M267" s="123"/>
      <c r="P267" s="124">
        <f>SUM(P268:P329)</f>
        <v>0</v>
      </c>
      <c r="R267" s="124">
        <f>SUM(R268:R329)</f>
        <v>7.2045E-3</v>
      </c>
      <c r="T267" s="125">
        <f>SUM(T268:T329)</f>
        <v>11.816179999999999</v>
      </c>
      <c r="AR267" s="119" t="s">
        <v>82</v>
      </c>
      <c r="AT267" s="126" t="s">
        <v>73</v>
      </c>
      <c r="AU267" s="126" t="s">
        <v>82</v>
      </c>
      <c r="AY267" s="119" t="s">
        <v>170</v>
      </c>
      <c r="BK267" s="127">
        <f>SUM(BK268:BK329)</f>
        <v>0</v>
      </c>
    </row>
    <row r="268" spans="2:65" s="1" customFormat="1" ht="24.2" customHeight="1">
      <c r="B268" s="33"/>
      <c r="C268" s="130" t="s">
        <v>419</v>
      </c>
      <c r="D268" s="130" t="s">
        <v>172</v>
      </c>
      <c r="E268" s="131" t="s">
        <v>420</v>
      </c>
      <c r="F268" s="132" t="s">
        <v>421</v>
      </c>
      <c r="G268" s="133" t="s">
        <v>90</v>
      </c>
      <c r="H268" s="134">
        <v>33.4</v>
      </c>
      <c r="I268" s="135"/>
      <c r="J268" s="136">
        <f>ROUND(I268*H268,2)</f>
        <v>0</v>
      </c>
      <c r="K268" s="137"/>
      <c r="L268" s="33"/>
      <c r="M268" s="138" t="s">
        <v>19</v>
      </c>
      <c r="N268" s="139" t="s">
        <v>45</v>
      </c>
      <c r="P268" s="140">
        <f>O268*H268</f>
        <v>0</v>
      </c>
      <c r="Q268" s="140">
        <v>1.2999999999999999E-4</v>
      </c>
      <c r="R268" s="140">
        <f>Q268*H268</f>
        <v>4.3419999999999995E-3</v>
      </c>
      <c r="S268" s="140">
        <v>0</v>
      </c>
      <c r="T268" s="141">
        <f>S268*H268</f>
        <v>0</v>
      </c>
      <c r="AR268" s="142" t="s">
        <v>175</v>
      </c>
      <c r="AT268" s="142" t="s">
        <v>172</v>
      </c>
      <c r="AU268" s="142" t="s">
        <v>84</v>
      </c>
      <c r="AY268" s="18" t="s">
        <v>170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8" t="s">
        <v>82</v>
      </c>
      <c r="BK268" s="143">
        <f>ROUND(I268*H268,2)</f>
        <v>0</v>
      </c>
      <c r="BL268" s="18" t="s">
        <v>175</v>
      </c>
      <c r="BM268" s="142" t="s">
        <v>422</v>
      </c>
    </row>
    <row r="269" spans="2:65" s="13" customFormat="1" ht="11.25">
      <c r="B269" s="155"/>
      <c r="D269" s="149" t="s">
        <v>179</v>
      </c>
      <c r="E269" s="156" t="s">
        <v>19</v>
      </c>
      <c r="F269" s="157" t="s">
        <v>423</v>
      </c>
      <c r="H269" s="158">
        <v>19</v>
      </c>
      <c r="I269" s="159"/>
      <c r="L269" s="155"/>
      <c r="M269" s="160"/>
      <c r="T269" s="161"/>
      <c r="AT269" s="156" t="s">
        <v>179</v>
      </c>
      <c r="AU269" s="156" t="s">
        <v>84</v>
      </c>
      <c r="AV269" s="13" t="s">
        <v>84</v>
      </c>
      <c r="AW269" s="13" t="s">
        <v>35</v>
      </c>
      <c r="AX269" s="13" t="s">
        <v>74</v>
      </c>
      <c r="AY269" s="156" t="s">
        <v>170</v>
      </c>
    </row>
    <row r="270" spans="2:65" s="13" customFormat="1" ht="11.25">
      <c r="B270" s="155"/>
      <c r="D270" s="149" t="s">
        <v>179</v>
      </c>
      <c r="E270" s="156" t="s">
        <v>19</v>
      </c>
      <c r="F270" s="157" t="s">
        <v>84</v>
      </c>
      <c r="H270" s="158">
        <v>2</v>
      </c>
      <c r="I270" s="159"/>
      <c r="L270" s="155"/>
      <c r="M270" s="160"/>
      <c r="T270" s="161"/>
      <c r="AT270" s="156" t="s">
        <v>179</v>
      </c>
      <c r="AU270" s="156" t="s">
        <v>84</v>
      </c>
      <c r="AV270" s="13" t="s">
        <v>84</v>
      </c>
      <c r="AW270" s="13" t="s">
        <v>35</v>
      </c>
      <c r="AX270" s="13" t="s">
        <v>74</v>
      </c>
      <c r="AY270" s="156" t="s">
        <v>170</v>
      </c>
    </row>
    <row r="271" spans="2:65" s="13" customFormat="1" ht="11.25">
      <c r="B271" s="155"/>
      <c r="D271" s="149" t="s">
        <v>179</v>
      </c>
      <c r="E271" s="156" t="s">
        <v>19</v>
      </c>
      <c r="F271" s="157" t="s">
        <v>424</v>
      </c>
      <c r="H271" s="158">
        <v>12.4</v>
      </c>
      <c r="I271" s="159"/>
      <c r="L271" s="155"/>
      <c r="M271" s="160"/>
      <c r="T271" s="161"/>
      <c r="AT271" s="156" t="s">
        <v>179</v>
      </c>
      <c r="AU271" s="156" t="s">
        <v>84</v>
      </c>
      <c r="AV271" s="13" t="s">
        <v>84</v>
      </c>
      <c r="AW271" s="13" t="s">
        <v>35</v>
      </c>
      <c r="AX271" s="13" t="s">
        <v>74</v>
      </c>
      <c r="AY271" s="156" t="s">
        <v>170</v>
      </c>
    </row>
    <row r="272" spans="2:65" s="14" customFormat="1" ht="11.25">
      <c r="B272" s="162"/>
      <c r="D272" s="149" t="s">
        <v>179</v>
      </c>
      <c r="E272" s="163" t="s">
        <v>19</v>
      </c>
      <c r="F272" s="164" t="s">
        <v>184</v>
      </c>
      <c r="H272" s="165">
        <v>33.4</v>
      </c>
      <c r="I272" s="166"/>
      <c r="L272" s="162"/>
      <c r="M272" s="167"/>
      <c r="T272" s="168"/>
      <c r="AT272" s="163" t="s">
        <v>179</v>
      </c>
      <c r="AU272" s="163" t="s">
        <v>84</v>
      </c>
      <c r="AV272" s="14" t="s">
        <v>185</v>
      </c>
      <c r="AW272" s="14" t="s">
        <v>35</v>
      </c>
      <c r="AX272" s="14" t="s">
        <v>82</v>
      </c>
      <c r="AY272" s="163" t="s">
        <v>170</v>
      </c>
    </row>
    <row r="273" spans="2:65" s="1" customFormat="1" ht="16.5" customHeight="1">
      <c r="B273" s="33"/>
      <c r="C273" s="130" t="s">
        <v>425</v>
      </c>
      <c r="D273" s="130" t="s">
        <v>172</v>
      </c>
      <c r="E273" s="131" t="s">
        <v>426</v>
      </c>
      <c r="F273" s="132" t="s">
        <v>427</v>
      </c>
      <c r="G273" s="133" t="s">
        <v>90</v>
      </c>
      <c r="H273" s="134">
        <v>100</v>
      </c>
      <c r="I273" s="135"/>
      <c r="J273" s="136">
        <f>ROUND(I273*H273,2)</f>
        <v>0</v>
      </c>
      <c r="K273" s="137"/>
      <c r="L273" s="33"/>
      <c r="M273" s="138" t="s">
        <v>19</v>
      </c>
      <c r="N273" s="139" t="s">
        <v>45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175</v>
      </c>
      <c r="AT273" s="142" t="s">
        <v>172</v>
      </c>
      <c r="AU273" s="142" t="s">
        <v>84</v>
      </c>
      <c r="AY273" s="18" t="s">
        <v>170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8" t="s">
        <v>82</v>
      </c>
      <c r="BK273" s="143">
        <f>ROUND(I273*H273,2)</f>
        <v>0</v>
      </c>
      <c r="BL273" s="18" t="s">
        <v>175</v>
      </c>
      <c r="BM273" s="142" t="s">
        <v>428</v>
      </c>
    </row>
    <row r="274" spans="2:65" s="1" customFormat="1" ht="11.25">
      <c r="B274" s="33"/>
      <c r="D274" s="144" t="s">
        <v>177</v>
      </c>
      <c r="F274" s="145" t="s">
        <v>429</v>
      </c>
      <c r="I274" s="146"/>
      <c r="L274" s="33"/>
      <c r="M274" s="147"/>
      <c r="T274" s="54"/>
      <c r="AT274" s="18" t="s">
        <v>177</v>
      </c>
      <c r="AU274" s="18" t="s">
        <v>84</v>
      </c>
    </row>
    <row r="275" spans="2:65" s="13" customFormat="1" ht="11.25">
      <c r="B275" s="155"/>
      <c r="D275" s="149" t="s">
        <v>179</v>
      </c>
      <c r="E275" s="156" t="s">
        <v>19</v>
      </c>
      <c r="F275" s="157" t="s">
        <v>430</v>
      </c>
      <c r="H275" s="158">
        <v>100</v>
      </c>
      <c r="I275" s="159"/>
      <c r="L275" s="155"/>
      <c r="M275" s="160"/>
      <c r="T275" s="161"/>
      <c r="AT275" s="156" t="s">
        <v>179</v>
      </c>
      <c r="AU275" s="156" t="s">
        <v>84</v>
      </c>
      <c r="AV275" s="13" t="s">
        <v>84</v>
      </c>
      <c r="AW275" s="13" t="s">
        <v>35</v>
      </c>
      <c r="AX275" s="13" t="s">
        <v>82</v>
      </c>
      <c r="AY275" s="156" t="s">
        <v>170</v>
      </c>
    </row>
    <row r="276" spans="2:65" s="1" customFormat="1" ht="24.2" customHeight="1">
      <c r="B276" s="33"/>
      <c r="C276" s="130" t="s">
        <v>431</v>
      </c>
      <c r="D276" s="130" t="s">
        <v>172</v>
      </c>
      <c r="E276" s="131" t="s">
        <v>432</v>
      </c>
      <c r="F276" s="132" t="s">
        <v>433</v>
      </c>
      <c r="G276" s="133" t="s">
        <v>404</v>
      </c>
      <c r="H276" s="134">
        <v>7</v>
      </c>
      <c r="I276" s="135"/>
      <c r="J276" s="136">
        <f>ROUND(I276*H276,2)</f>
        <v>0</v>
      </c>
      <c r="K276" s="137"/>
      <c r="L276" s="33"/>
      <c r="M276" s="138" t="s">
        <v>19</v>
      </c>
      <c r="N276" s="139" t="s">
        <v>45</v>
      </c>
      <c r="P276" s="140">
        <f>O276*H276</f>
        <v>0</v>
      </c>
      <c r="Q276" s="140">
        <v>0</v>
      </c>
      <c r="R276" s="140">
        <f>Q276*H276</f>
        <v>0</v>
      </c>
      <c r="S276" s="140">
        <v>0.16500000000000001</v>
      </c>
      <c r="T276" s="141">
        <f>S276*H276</f>
        <v>1.155</v>
      </c>
      <c r="AR276" s="142" t="s">
        <v>175</v>
      </c>
      <c r="AT276" s="142" t="s">
        <v>172</v>
      </c>
      <c r="AU276" s="142" t="s">
        <v>84</v>
      </c>
      <c r="AY276" s="18" t="s">
        <v>170</v>
      </c>
      <c r="BE276" s="143">
        <f>IF(N276="základní",J276,0)</f>
        <v>0</v>
      </c>
      <c r="BF276" s="143">
        <f>IF(N276="snížená",J276,0)</f>
        <v>0</v>
      </c>
      <c r="BG276" s="143">
        <f>IF(N276="zákl. přenesená",J276,0)</f>
        <v>0</v>
      </c>
      <c r="BH276" s="143">
        <f>IF(N276="sníž. přenesená",J276,0)</f>
        <v>0</v>
      </c>
      <c r="BI276" s="143">
        <f>IF(N276="nulová",J276,0)</f>
        <v>0</v>
      </c>
      <c r="BJ276" s="18" t="s">
        <v>82</v>
      </c>
      <c r="BK276" s="143">
        <f>ROUND(I276*H276,2)</f>
        <v>0</v>
      </c>
      <c r="BL276" s="18" t="s">
        <v>175</v>
      </c>
      <c r="BM276" s="142" t="s">
        <v>434</v>
      </c>
    </row>
    <row r="277" spans="2:65" s="12" customFormat="1" ht="11.25">
      <c r="B277" s="148"/>
      <c r="D277" s="149" t="s">
        <v>179</v>
      </c>
      <c r="E277" s="150" t="s">
        <v>19</v>
      </c>
      <c r="F277" s="151" t="s">
        <v>435</v>
      </c>
      <c r="H277" s="150" t="s">
        <v>19</v>
      </c>
      <c r="I277" s="152"/>
      <c r="L277" s="148"/>
      <c r="M277" s="153"/>
      <c r="T277" s="154"/>
      <c r="AT277" s="150" t="s">
        <v>179</v>
      </c>
      <c r="AU277" s="150" t="s">
        <v>84</v>
      </c>
      <c r="AV277" s="12" t="s">
        <v>82</v>
      </c>
      <c r="AW277" s="12" t="s">
        <v>35</v>
      </c>
      <c r="AX277" s="12" t="s">
        <v>74</v>
      </c>
      <c r="AY277" s="150" t="s">
        <v>170</v>
      </c>
    </row>
    <row r="278" spans="2:65" s="13" customFormat="1" ht="11.25">
      <c r="B278" s="155"/>
      <c r="D278" s="149" t="s">
        <v>179</v>
      </c>
      <c r="E278" s="156" t="s">
        <v>19</v>
      </c>
      <c r="F278" s="157" t="s">
        <v>215</v>
      </c>
      <c r="H278" s="158">
        <v>7</v>
      </c>
      <c r="I278" s="159"/>
      <c r="L278" s="155"/>
      <c r="M278" s="160"/>
      <c r="T278" s="161"/>
      <c r="AT278" s="156" t="s">
        <v>179</v>
      </c>
      <c r="AU278" s="156" t="s">
        <v>84</v>
      </c>
      <c r="AV278" s="13" t="s">
        <v>84</v>
      </c>
      <c r="AW278" s="13" t="s">
        <v>35</v>
      </c>
      <c r="AX278" s="13" t="s">
        <v>82</v>
      </c>
      <c r="AY278" s="156" t="s">
        <v>170</v>
      </c>
    </row>
    <row r="279" spans="2:65" s="1" customFormat="1" ht="24.2" customHeight="1">
      <c r="B279" s="33"/>
      <c r="C279" s="130" t="s">
        <v>436</v>
      </c>
      <c r="D279" s="130" t="s">
        <v>172</v>
      </c>
      <c r="E279" s="131" t="s">
        <v>437</v>
      </c>
      <c r="F279" s="132" t="s">
        <v>438</v>
      </c>
      <c r="G279" s="133" t="s">
        <v>404</v>
      </c>
      <c r="H279" s="134">
        <v>7</v>
      </c>
      <c r="I279" s="135"/>
      <c r="J279" s="136">
        <f>ROUND(I279*H279,2)</f>
        <v>0</v>
      </c>
      <c r="K279" s="137"/>
      <c r="L279" s="33"/>
      <c r="M279" s="138" t="s">
        <v>19</v>
      </c>
      <c r="N279" s="139" t="s">
        <v>45</v>
      </c>
      <c r="P279" s="140">
        <f>O279*H279</f>
        <v>0</v>
      </c>
      <c r="Q279" s="140">
        <v>0</v>
      </c>
      <c r="R279" s="140">
        <f>Q279*H279</f>
        <v>0</v>
      </c>
      <c r="S279" s="140">
        <v>0.16500000000000001</v>
      </c>
      <c r="T279" s="141">
        <f>S279*H279</f>
        <v>1.155</v>
      </c>
      <c r="AR279" s="142" t="s">
        <v>175</v>
      </c>
      <c r="AT279" s="142" t="s">
        <v>172</v>
      </c>
      <c r="AU279" s="142" t="s">
        <v>84</v>
      </c>
      <c r="AY279" s="18" t="s">
        <v>170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8" t="s">
        <v>82</v>
      </c>
      <c r="BK279" s="143">
        <f>ROUND(I279*H279,2)</f>
        <v>0</v>
      </c>
      <c r="BL279" s="18" t="s">
        <v>175</v>
      </c>
      <c r="BM279" s="142" t="s">
        <v>439</v>
      </c>
    </row>
    <row r="280" spans="2:65" s="12" customFormat="1" ht="11.25">
      <c r="B280" s="148"/>
      <c r="D280" s="149" t="s">
        <v>179</v>
      </c>
      <c r="E280" s="150" t="s">
        <v>19</v>
      </c>
      <c r="F280" s="151" t="s">
        <v>440</v>
      </c>
      <c r="H280" s="150" t="s">
        <v>19</v>
      </c>
      <c r="I280" s="152"/>
      <c r="L280" s="148"/>
      <c r="M280" s="153"/>
      <c r="T280" s="154"/>
      <c r="AT280" s="150" t="s">
        <v>179</v>
      </c>
      <c r="AU280" s="150" t="s">
        <v>84</v>
      </c>
      <c r="AV280" s="12" t="s">
        <v>82</v>
      </c>
      <c r="AW280" s="12" t="s">
        <v>35</v>
      </c>
      <c r="AX280" s="12" t="s">
        <v>74</v>
      </c>
      <c r="AY280" s="150" t="s">
        <v>170</v>
      </c>
    </row>
    <row r="281" spans="2:65" s="13" customFormat="1" ht="11.25">
      <c r="B281" s="155"/>
      <c r="D281" s="149" t="s">
        <v>179</v>
      </c>
      <c r="E281" s="156" t="s">
        <v>19</v>
      </c>
      <c r="F281" s="157" t="s">
        <v>215</v>
      </c>
      <c r="H281" s="158">
        <v>7</v>
      </c>
      <c r="I281" s="159"/>
      <c r="L281" s="155"/>
      <c r="M281" s="160"/>
      <c r="T281" s="161"/>
      <c r="AT281" s="156" t="s">
        <v>179</v>
      </c>
      <c r="AU281" s="156" t="s">
        <v>84</v>
      </c>
      <c r="AV281" s="13" t="s">
        <v>84</v>
      </c>
      <c r="AW281" s="13" t="s">
        <v>35</v>
      </c>
      <c r="AX281" s="13" t="s">
        <v>82</v>
      </c>
      <c r="AY281" s="156" t="s">
        <v>170</v>
      </c>
    </row>
    <row r="282" spans="2:65" s="1" customFormat="1" ht="16.5" customHeight="1">
      <c r="B282" s="33"/>
      <c r="C282" s="130" t="s">
        <v>441</v>
      </c>
      <c r="D282" s="130" t="s">
        <v>172</v>
      </c>
      <c r="E282" s="131" t="s">
        <v>442</v>
      </c>
      <c r="F282" s="132" t="s">
        <v>443</v>
      </c>
      <c r="G282" s="133" t="s">
        <v>98</v>
      </c>
      <c r="H282" s="134">
        <v>28</v>
      </c>
      <c r="I282" s="135"/>
      <c r="J282" s="136">
        <f>ROUND(I282*H282,2)</f>
        <v>0</v>
      </c>
      <c r="K282" s="137"/>
      <c r="L282" s="33"/>
      <c r="M282" s="138" t="s">
        <v>19</v>
      </c>
      <c r="N282" s="139" t="s">
        <v>45</v>
      </c>
      <c r="P282" s="140">
        <f>O282*H282</f>
        <v>0</v>
      </c>
      <c r="Q282" s="140">
        <v>0</v>
      </c>
      <c r="R282" s="140">
        <f>Q282*H282</f>
        <v>0</v>
      </c>
      <c r="S282" s="140">
        <v>3.48E-3</v>
      </c>
      <c r="T282" s="141">
        <f>S282*H282</f>
        <v>9.7439999999999999E-2</v>
      </c>
      <c r="AR282" s="142" t="s">
        <v>175</v>
      </c>
      <c r="AT282" s="142" t="s">
        <v>172</v>
      </c>
      <c r="AU282" s="142" t="s">
        <v>84</v>
      </c>
      <c r="AY282" s="18" t="s">
        <v>170</v>
      </c>
      <c r="BE282" s="143">
        <f>IF(N282="základní",J282,0)</f>
        <v>0</v>
      </c>
      <c r="BF282" s="143">
        <f>IF(N282="snížená",J282,0)</f>
        <v>0</v>
      </c>
      <c r="BG282" s="143">
        <f>IF(N282="zákl. přenesená",J282,0)</f>
        <v>0</v>
      </c>
      <c r="BH282" s="143">
        <f>IF(N282="sníž. přenesená",J282,0)</f>
        <v>0</v>
      </c>
      <c r="BI282" s="143">
        <f>IF(N282="nulová",J282,0)</f>
        <v>0</v>
      </c>
      <c r="BJ282" s="18" t="s">
        <v>82</v>
      </c>
      <c r="BK282" s="143">
        <f>ROUND(I282*H282,2)</f>
        <v>0</v>
      </c>
      <c r="BL282" s="18" t="s">
        <v>175</v>
      </c>
      <c r="BM282" s="142" t="s">
        <v>444</v>
      </c>
    </row>
    <row r="283" spans="2:65" s="12" customFormat="1" ht="11.25">
      <c r="B283" s="148"/>
      <c r="D283" s="149" t="s">
        <v>179</v>
      </c>
      <c r="E283" s="150" t="s">
        <v>19</v>
      </c>
      <c r="F283" s="151" t="s">
        <v>435</v>
      </c>
      <c r="H283" s="150" t="s">
        <v>19</v>
      </c>
      <c r="I283" s="152"/>
      <c r="L283" s="148"/>
      <c r="M283" s="153"/>
      <c r="T283" s="154"/>
      <c r="AT283" s="150" t="s">
        <v>179</v>
      </c>
      <c r="AU283" s="150" t="s">
        <v>84</v>
      </c>
      <c r="AV283" s="12" t="s">
        <v>82</v>
      </c>
      <c r="AW283" s="12" t="s">
        <v>35</v>
      </c>
      <c r="AX283" s="12" t="s">
        <v>74</v>
      </c>
      <c r="AY283" s="150" t="s">
        <v>170</v>
      </c>
    </row>
    <row r="284" spans="2:65" s="13" customFormat="1" ht="11.25">
      <c r="B284" s="155"/>
      <c r="D284" s="149" t="s">
        <v>179</v>
      </c>
      <c r="E284" s="156" t="s">
        <v>445</v>
      </c>
      <c r="F284" s="157" t="s">
        <v>446</v>
      </c>
      <c r="H284" s="158">
        <v>28</v>
      </c>
      <c r="I284" s="159"/>
      <c r="L284" s="155"/>
      <c r="M284" s="160"/>
      <c r="T284" s="161"/>
      <c r="AT284" s="156" t="s">
        <v>179</v>
      </c>
      <c r="AU284" s="156" t="s">
        <v>84</v>
      </c>
      <c r="AV284" s="13" t="s">
        <v>84</v>
      </c>
      <c r="AW284" s="13" t="s">
        <v>35</v>
      </c>
      <c r="AX284" s="13" t="s">
        <v>82</v>
      </c>
      <c r="AY284" s="156" t="s">
        <v>170</v>
      </c>
    </row>
    <row r="285" spans="2:65" s="1" customFormat="1" ht="16.5" customHeight="1">
      <c r="B285" s="33"/>
      <c r="C285" s="130" t="s">
        <v>447</v>
      </c>
      <c r="D285" s="130" t="s">
        <v>172</v>
      </c>
      <c r="E285" s="131" t="s">
        <v>448</v>
      </c>
      <c r="F285" s="132" t="s">
        <v>449</v>
      </c>
      <c r="G285" s="133" t="s">
        <v>98</v>
      </c>
      <c r="H285" s="134">
        <v>28</v>
      </c>
      <c r="I285" s="135"/>
      <c r="J285" s="136">
        <f>ROUND(I285*H285,2)</f>
        <v>0</v>
      </c>
      <c r="K285" s="137"/>
      <c r="L285" s="33"/>
      <c r="M285" s="138" t="s">
        <v>19</v>
      </c>
      <c r="N285" s="139" t="s">
        <v>45</v>
      </c>
      <c r="P285" s="140">
        <f>O285*H285</f>
        <v>0</v>
      </c>
      <c r="Q285" s="140">
        <v>0</v>
      </c>
      <c r="R285" s="140">
        <f>Q285*H285</f>
        <v>0</v>
      </c>
      <c r="S285" s="140">
        <v>3.48E-3</v>
      </c>
      <c r="T285" s="141">
        <f>S285*H285</f>
        <v>9.7439999999999999E-2</v>
      </c>
      <c r="AR285" s="142" t="s">
        <v>175</v>
      </c>
      <c r="AT285" s="142" t="s">
        <v>172</v>
      </c>
      <c r="AU285" s="142" t="s">
        <v>84</v>
      </c>
      <c r="AY285" s="18" t="s">
        <v>170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8" t="s">
        <v>82</v>
      </c>
      <c r="BK285" s="143">
        <f>ROUND(I285*H285,2)</f>
        <v>0</v>
      </c>
      <c r="BL285" s="18" t="s">
        <v>175</v>
      </c>
      <c r="BM285" s="142" t="s">
        <v>450</v>
      </c>
    </row>
    <row r="286" spans="2:65" s="12" customFormat="1" ht="11.25">
      <c r="B286" s="148"/>
      <c r="D286" s="149" t="s">
        <v>179</v>
      </c>
      <c r="E286" s="150" t="s">
        <v>19</v>
      </c>
      <c r="F286" s="151" t="s">
        <v>440</v>
      </c>
      <c r="H286" s="150" t="s">
        <v>19</v>
      </c>
      <c r="I286" s="152"/>
      <c r="L286" s="148"/>
      <c r="M286" s="153"/>
      <c r="T286" s="154"/>
      <c r="AT286" s="150" t="s">
        <v>179</v>
      </c>
      <c r="AU286" s="150" t="s">
        <v>84</v>
      </c>
      <c r="AV286" s="12" t="s">
        <v>82</v>
      </c>
      <c r="AW286" s="12" t="s">
        <v>35</v>
      </c>
      <c r="AX286" s="12" t="s">
        <v>74</v>
      </c>
      <c r="AY286" s="150" t="s">
        <v>170</v>
      </c>
    </row>
    <row r="287" spans="2:65" s="13" customFormat="1" ht="11.25">
      <c r="B287" s="155"/>
      <c r="D287" s="149" t="s">
        <v>179</v>
      </c>
      <c r="E287" s="156" t="s">
        <v>19</v>
      </c>
      <c r="F287" s="157" t="s">
        <v>446</v>
      </c>
      <c r="H287" s="158">
        <v>28</v>
      </c>
      <c r="I287" s="159"/>
      <c r="L287" s="155"/>
      <c r="M287" s="160"/>
      <c r="T287" s="161"/>
      <c r="AT287" s="156" t="s">
        <v>179</v>
      </c>
      <c r="AU287" s="156" t="s">
        <v>84</v>
      </c>
      <c r="AV287" s="13" t="s">
        <v>84</v>
      </c>
      <c r="AW287" s="13" t="s">
        <v>35</v>
      </c>
      <c r="AX287" s="13" t="s">
        <v>82</v>
      </c>
      <c r="AY287" s="156" t="s">
        <v>170</v>
      </c>
    </row>
    <row r="288" spans="2:65" s="1" customFormat="1" ht="24.2" customHeight="1">
      <c r="B288" s="33"/>
      <c r="C288" s="130" t="s">
        <v>451</v>
      </c>
      <c r="D288" s="130" t="s">
        <v>172</v>
      </c>
      <c r="E288" s="131" t="s">
        <v>452</v>
      </c>
      <c r="F288" s="132" t="s">
        <v>453</v>
      </c>
      <c r="G288" s="133" t="s">
        <v>98</v>
      </c>
      <c r="H288" s="134">
        <v>1.75</v>
      </c>
      <c r="I288" s="135"/>
      <c r="J288" s="136">
        <f>ROUND(I288*H288,2)</f>
        <v>0</v>
      </c>
      <c r="K288" s="137"/>
      <c r="L288" s="33"/>
      <c r="M288" s="138" t="s">
        <v>19</v>
      </c>
      <c r="N288" s="139" t="s">
        <v>45</v>
      </c>
      <c r="P288" s="140">
        <f>O288*H288</f>
        <v>0</v>
      </c>
      <c r="Q288" s="140">
        <v>1.47E-3</v>
      </c>
      <c r="R288" s="140">
        <f>Q288*H288</f>
        <v>2.5725000000000001E-3</v>
      </c>
      <c r="S288" s="140">
        <v>3.9E-2</v>
      </c>
      <c r="T288" s="141">
        <f>S288*H288</f>
        <v>6.8250000000000005E-2</v>
      </c>
      <c r="AR288" s="142" t="s">
        <v>175</v>
      </c>
      <c r="AT288" s="142" t="s">
        <v>172</v>
      </c>
      <c r="AU288" s="142" t="s">
        <v>84</v>
      </c>
      <c r="AY288" s="18" t="s">
        <v>170</v>
      </c>
      <c r="BE288" s="143">
        <f>IF(N288="základní",J288,0)</f>
        <v>0</v>
      </c>
      <c r="BF288" s="143">
        <f>IF(N288="snížená",J288,0)</f>
        <v>0</v>
      </c>
      <c r="BG288" s="143">
        <f>IF(N288="zákl. přenesená",J288,0)</f>
        <v>0</v>
      </c>
      <c r="BH288" s="143">
        <f>IF(N288="sníž. přenesená",J288,0)</f>
        <v>0</v>
      </c>
      <c r="BI288" s="143">
        <f>IF(N288="nulová",J288,0)</f>
        <v>0</v>
      </c>
      <c r="BJ288" s="18" t="s">
        <v>82</v>
      </c>
      <c r="BK288" s="143">
        <f>ROUND(I288*H288,2)</f>
        <v>0</v>
      </c>
      <c r="BL288" s="18" t="s">
        <v>175</v>
      </c>
      <c r="BM288" s="142" t="s">
        <v>454</v>
      </c>
    </row>
    <row r="289" spans="2:65" s="1" customFormat="1" ht="11.25">
      <c r="B289" s="33"/>
      <c r="D289" s="144" t="s">
        <v>177</v>
      </c>
      <c r="F289" s="145" t="s">
        <v>455</v>
      </c>
      <c r="I289" s="146"/>
      <c r="L289" s="33"/>
      <c r="M289" s="147"/>
      <c r="T289" s="54"/>
      <c r="AT289" s="18" t="s">
        <v>177</v>
      </c>
      <c r="AU289" s="18" t="s">
        <v>84</v>
      </c>
    </row>
    <row r="290" spans="2:65" s="13" customFormat="1" ht="11.25">
      <c r="B290" s="155"/>
      <c r="D290" s="149" t="s">
        <v>179</v>
      </c>
      <c r="E290" s="156" t="s">
        <v>19</v>
      </c>
      <c r="F290" s="157" t="s">
        <v>456</v>
      </c>
      <c r="H290" s="158">
        <v>1.75</v>
      </c>
      <c r="I290" s="159"/>
      <c r="L290" s="155"/>
      <c r="M290" s="160"/>
      <c r="T290" s="161"/>
      <c r="AT290" s="156" t="s">
        <v>179</v>
      </c>
      <c r="AU290" s="156" t="s">
        <v>84</v>
      </c>
      <c r="AV290" s="13" t="s">
        <v>84</v>
      </c>
      <c r="AW290" s="13" t="s">
        <v>35</v>
      </c>
      <c r="AX290" s="13" t="s">
        <v>82</v>
      </c>
      <c r="AY290" s="156" t="s">
        <v>170</v>
      </c>
    </row>
    <row r="291" spans="2:65" s="1" customFormat="1" ht="16.5" customHeight="1">
      <c r="B291" s="33"/>
      <c r="C291" s="130" t="s">
        <v>457</v>
      </c>
      <c r="D291" s="130" t="s">
        <v>172</v>
      </c>
      <c r="E291" s="131" t="s">
        <v>458</v>
      </c>
      <c r="F291" s="132" t="s">
        <v>459</v>
      </c>
      <c r="G291" s="133" t="s">
        <v>98</v>
      </c>
      <c r="H291" s="134">
        <v>29</v>
      </c>
      <c r="I291" s="135"/>
      <c r="J291" s="136">
        <f>ROUND(I291*H291,2)</f>
        <v>0</v>
      </c>
      <c r="K291" s="137"/>
      <c r="L291" s="33"/>
      <c r="M291" s="138" t="s">
        <v>19</v>
      </c>
      <c r="N291" s="139" t="s">
        <v>45</v>
      </c>
      <c r="P291" s="140">
        <f>O291*H291</f>
        <v>0</v>
      </c>
      <c r="Q291" s="140">
        <v>1.0000000000000001E-5</v>
      </c>
      <c r="R291" s="140">
        <f>Q291*H291</f>
        <v>2.9E-4</v>
      </c>
      <c r="S291" s="140">
        <v>0</v>
      </c>
      <c r="T291" s="141">
        <f>S291*H291</f>
        <v>0</v>
      </c>
      <c r="AR291" s="142" t="s">
        <v>175</v>
      </c>
      <c r="AT291" s="142" t="s">
        <v>172</v>
      </c>
      <c r="AU291" s="142" t="s">
        <v>84</v>
      </c>
      <c r="AY291" s="18" t="s">
        <v>170</v>
      </c>
      <c r="BE291" s="143">
        <f>IF(N291="základní",J291,0)</f>
        <v>0</v>
      </c>
      <c r="BF291" s="143">
        <f>IF(N291="snížená",J291,0)</f>
        <v>0</v>
      </c>
      <c r="BG291" s="143">
        <f>IF(N291="zákl. přenesená",J291,0)</f>
        <v>0</v>
      </c>
      <c r="BH291" s="143">
        <f>IF(N291="sníž. přenesená",J291,0)</f>
        <v>0</v>
      </c>
      <c r="BI291" s="143">
        <f>IF(N291="nulová",J291,0)</f>
        <v>0</v>
      </c>
      <c r="BJ291" s="18" t="s">
        <v>82</v>
      </c>
      <c r="BK291" s="143">
        <f>ROUND(I291*H291,2)</f>
        <v>0</v>
      </c>
      <c r="BL291" s="18" t="s">
        <v>175</v>
      </c>
      <c r="BM291" s="142" t="s">
        <v>460</v>
      </c>
    </row>
    <row r="292" spans="2:65" s="1" customFormat="1" ht="11.25">
      <c r="B292" s="33"/>
      <c r="D292" s="144" t="s">
        <v>177</v>
      </c>
      <c r="F292" s="145" t="s">
        <v>461</v>
      </c>
      <c r="I292" s="146"/>
      <c r="L292" s="33"/>
      <c r="M292" s="147"/>
      <c r="T292" s="54"/>
      <c r="AT292" s="18" t="s">
        <v>177</v>
      </c>
      <c r="AU292" s="18" t="s">
        <v>84</v>
      </c>
    </row>
    <row r="293" spans="2:65" s="12" customFormat="1" ht="11.25">
      <c r="B293" s="148"/>
      <c r="D293" s="149" t="s">
        <v>179</v>
      </c>
      <c r="E293" s="150" t="s">
        <v>19</v>
      </c>
      <c r="F293" s="151" t="s">
        <v>462</v>
      </c>
      <c r="H293" s="150" t="s">
        <v>19</v>
      </c>
      <c r="I293" s="152"/>
      <c r="L293" s="148"/>
      <c r="M293" s="153"/>
      <c r="T293" s="154"/>
      <c r="AT293" s="150" t="s">
        <v>179</v>
      </c>
      <c r="AU293" s="150" t="s">
        <v>84</v>
      </c>
      <c r="AV293" s="12" t="s">
        <v>82</v>
      </c>
      <c r="AW293" s="12" t="s">
        <v>35</v>
      </c>
      <c r="AX293" s="12" t="s">
        <v>74</v>
      </c>
      <c r="AY293" s="150" t="s">
        <v>170</v>
      </c>
    </row>
    <row r="294" spans="2:65" s="13" customFormat="1" ht="11.25">
      <c r="B294" s="155"/>
      <c r="D294" s="149" t="s">
        <v>179</v>
      </c>
      <c r="E294" s="156" t="s">
        <v>19</v>
      </c>
      <c r="F294" s="157" t="s">
        <v>463</v>
      </c>
      <c r="H294" s="158">
        <v>29</v>
      </c>
      <c r="I294" s="159"/>
      <c r="L294" s="155"/>
      <c r="M294" s="160"/>
      <c r="T294" s="161"/>
      <c r="AT294" s="156" t="s">
        <v>179</v>
      </c>
      <c r="AU294" s="156" t="s">
        <v>84</v>
      </c>
      <c r="AV294" s="13" t="s">
        <v>84</v>
      </c>
      <c r="AW294" s="13" t="s">
        <v>35</v>
      </c>
      <c r="AX294" s="13" t="s">
        <v>82</v>
      </c>
      <c r="AY294" s="156" t="s">
        <v>170</v>
      </c>
    </row>
    <row r="295" spans="2:65" s="1" customFormat="1" ht="24.2" customHeight="1">
      <c r="B295" s="33"/>
      <c r="C295" s="130" t="s">
        <v>464</v>
      </c>
      <c r="D295" s="130" t="s">
        <v>172</v>
      </c>
      <c r="E295" s="131" t="s">
        <v>465</v>
      </c>
      <c r="F295" s="132" t="s">
        <v>466</v>
      </c>
      <c r="G295" s="133" t="s">
        <v>90</v>
      </c>
      <c r="H295" s="134">
        <v>147.72499999999999</v>
      </c>
      <c r="I295" s="135"/>
      <c r="J295" s="136">
        <f>ROUND(I295*H295,2)</f>
        <v>0</v>
      </c>
      <c r="K295" s="137"/>
      <c r="L295" s="33"/>
      <c r="M295" s="138" t="s">
        <v>19</v>
      </c>
      <c r="N295" s="139" t="s">
        <v>45</v>
      </c>
      <c r="P295" s="140">
        <f>O295*H295</f>
        <v>0</v>
      </c>
      <c r="Q295" s="140">
        <v>0</v>
      </c>
      <c r="R295" s="140">
        <f>Q295*H295</f>
        <v>0</v>
      </c>
      <c r="S295" s="140">
        <v>4.5999999999999999E-2</v>
      </c>
      <c r="T295" s="141">
        <f>S295*H295</f>
        <v>6.79535</v>
      </c>
      <c r="AR295" s="142" t="s">
        <v>175</v>
      </c>
      <c r="AT295" s="142" t="s">
        <v>172</v>
      </c>
      <c r="AU295" s="142" t="s">
        <v>84</v>
      </c>
      <c r="AY295" s="18" t="s">
        <v>170</v>
      </c>
      <c r="BE295" s="143">
        <f>IF(N295="základní",J295,0)</f>
        <v>0</v>
      </c>
      <c r="BF295" s="143">
        <f>IF(N295="snížená",J295,0)</f>
        <v>0</v>
      </c>
      <c r="BG295" s="143">
        <f>IF(N295="zákl. přenesená",J295,0)</f>
        <v>0</v>
      </c>
      <c r="BH295" s="143">
        <f>IF(N295="sníž. přenesená",J295,0)</f>
        <v>0</v>
      </c>
      <c r="BI295" s="143">
        <f>IF(N295="nulová",J295,0)</f>
        <v>0</v>
      </c>
      <c r="BJ295" s="18" t="s">
        <v>82</v>
      </c>
      <c r="BK295" s="143">
        <f>ROUND(I295*H295,2)</f>
        <v>0</v>
      </c>
      <c r="BL295" s="18" t="s">
        <v>175</v>
      </c>
      <c r="BM295" s="142" t="s">
        <v>467</v>
      </c>
    </row>
    <row r="296" spans="2:65" s="1" customFormat="1" ht="11.25">
      <c r="B296" s="33"/>
      <c r="D296" s="144" t="s">
        <v>177</v>
      </c>
      <c r="F296" s="145" t="s">
        <v>468</v>
      </c>
      <c r="I296" s="146"/>
      <c r="L296" s="33"/>
      <c r="M296" s="147"/>
      <c r="T296" s="54"/>
      <c r="AT296" s="18" t="s">
        <v>177</v>
      </c>
      <c r="AU296" s="18" t="s">
        <v>84</v>
      </c>
    </row>
    <row r="297" spans="2:65" s="12" customFormat="1" ht="11.25">
      <c r="B297" s="148"/>
      <c r="D297" s="149" t="s">
        <v>179</v>
      </c>
      <c r="E297" s="150" t="s">
        <v>19</v>
      </c>
      <c r="F297" s="151" t="s">
        <v>469</v>
      </c>
      <c r="H297" s="150" t="s">
        <v>19</v>
      </c>
      <c r="I297" s="152"/>
      <c r="L297" s="148"/>
      <c r="M297" s="153"/>
      <c r="T297" s="154"/>
      <c r="AT297" s="150" t="s">
        <v>179</v>
      </c>
      <c r="AU297" s="150" t="s">
        <v>84</v>
      </c>
      <c r="AV297" s="12" t="s">
        <v>82</v>
      </c>
      <c r="AW297" s="12" t="s">
        <v>35</v>
      </c>
      <c r="AX297" s="12" t="s">
        <v>74</v>
      </c>
      <c r="AY297" s="150" t="s">
        <v>170</v>
      </c>
    </row>
    <row r="298" spans="2:65" s="13" customFormat="1" ht="11.25">
      <c r="B298" s="155"/>
      <c r="D298" s="149" t="s">
        <v>179</v>
      </c>
      <c r="E298" s="156" t="s">
        <v>19</v>
      </c>
      <c r="F298" s="157" t="s">
        <v>470</v>
      </c>
      <c r="H298" s="158">
        <v>49.719000000000001</v>
      </c>
      <c r="I298" s="159"/>
      <c r="L298" s="155"/>
      <c r="M298" s="160"/>
      <c r="T298" s="161"/>
      <c r="AT298" s="156" t="s">
        <v>179</v>
      </c>
      <c r="AU298" s="156" t="s">
        <v>84</v>
      </c>
      <c r="AV298" s="13" t="s">
        <v>84</v>
      </c>
      <c r="AW298" s="13" t="s">
        <v>35</v>
      </c>
      <c r="AX298" s="13" t="s">
        <v>74</v>
      </c>
      <c r="AY298" s="156" t="s">
        <v>170</v>
      </c>
    </row>
    <row r="299" spans="2:65" s="13" customFormat="1" ht="11.25">
      <c r="B299" s="155"/>
      <c r="D299" s="149" t="s">
        <v>179</v>
      </c>
      <c r="E299" s="156" t="s">
        <v>19</v>
      </c>
      <c r="F299" s="157" t="s">
        <v>471</v>
      </c>
      <c r="H299" s="158">
        <v>32.454999999999998</v>
      </c>
      <c r="I299" s="159"/>
      <c r="L299" s="155"/>
      <c r="M299" s="160"/>
      <c r="T299" s="161"/>
      <c r="AT299" s="156" t="s">
        <v>179</v>
      </c>
      <c r="AU299" s="156" t="s">
        <v>84</v>
      </c>
      <c r="AV299" s="13" t="s">
        <v>84</v>
      </c>
      <c r="AW299" s="13" t="s">
        <v>35</v>
      </c>
      <c r="AX299" s="13" t="s">
        <v>74</v>
      </c>
      <c r="AY299" s="156" t="s">
        <v>170</v>
      </c>
    </row>
    <row r="300" spans="2:65" s="14" customFormat="1" ht="11.25">
      <c r="B300" s="162"/>
      <c r="D300" s="149" t="s">
        <v>179</v>
      </c>
      <c r="E300" s="163" t="s">
        <v>115</v>
      </c>
      <c r="F300" s="164" t="s">
        <v>184</v>
      </c>
      <c r="H300" s="165">
        <v>82.174000000000007</v>
      </c>
      <c r="I300" s="166"/>
      <c r="L300" s="162"/>
      <c r="M300" s="167"/>
      <c r="T300" s="168"/>
      <c r="AT300" s="163" t="s">
        <v>179</v>
      </c>
      <c r="AU300" s="163" t="s">
        <v>84</v>
      </c>
      <c r="AV300" s="14" t="s">
        <v>185</v>
      </c>
      <c r="AW300" s="14" t="s">
        <v>35</v>
      </c>
      <c r="AX300" s="14" t="s">
        <v>74</v>
      </c>
      <c r="AY300" s="163" t="s">
        <v>170</v>
      </c>
    </row>
    <row r="301" spans="2:65" s="12" customFormat="1" ht="11.25">
      <c r="B301" s="148"/>
      <c r="D301" s="149" t="s">
        <v>179</v>
      </c>
      <c r="E301" s="150" t="s">
        <v>19</v>
      </c>
      <c r="F301" s="151" t="s">
        <v>472</v>
      </c>
      <c r="H301" s="150" t="s">
        <v>19</v>
      </c>
      <c r="I301" s="152"/>
      <c r="L301" s="148"/>
      <c r="M301" s="153"/>
      <c r="T301" s="154"/>
      <c r="AT301" s="150" t="s">
        <v>179</v>
      </c>
      <c r="AU301" s="150" t="s">
        <v>84</v>
      </c>
      <c r="AV301" s="12" t="s">
        <v>82</v>
      </c>
      <c r="AW301" s="12" t="s">
        <v>35</v>
      </c>
      <c r="AX301" s="12" t="s">
        <v>74</v>
      </c>
      <c r="AY301" s="150" t="s">
        <v>170</v>
      </c>
    </row>
    <row r="302" spans="2:65" s="13" customFormat="1" ht="11.25">
      <c r="B302" s="155"/>
      <c r="D302" s="149" t="s">
        <v>179</v>
      </c>
      <c r="E302" s="156" t="s">
        <v>19</v>
      </c>
      <c r="F302" s="157" t="s">
        <v>473</v>
      </c>
      <c r="H302" s="158">
        <v>42.210999999999999</v>
      </c>
      <c r="I302" s="159"/>
      <c r="L302" s="155"/>
      <c r="M302" s="160"/>
      <c r="T302" s="161"/>
      <c r="AT302" s="156" t="s">
        <v>179</v>
      </c>
      <c r="AU302" s="156" t="s">
        <v>84</v>
      </c>
      <c r="AV302" s="13" t="s">
        <v>84</v>
      </c>
      <c r="AW302" s="13" t="s">
        <v>35</v>
      </c>
      <c r="AX302" s="13" t="s">
        <v>74</v>
      </c>
      <c r="AY302" s="156" t="s">
        <v>170</v>
      </c>
    </row>
    <row r="303" spans="2:65" s="13" customFormat="1" ht="11.25">
      <c r="B303" s="155"/>
      <c r="D303" s="149" t="s">
        <v>179</v>
      </c>
      <c r="E303" s="156" t="s">
        <v>19</v>
      </c>
      <c r="F303" s="157" t="s">
        <v>474</v>
      </c>
      <c r="H303" s="158">
        <v>12.42</v>
      </c>
      <c r="I303" s="159"/>
      <c r="L303" s="155"/>
      <c r="M303" s="160"/>
      <c r="T303" s="161"/>
      <c r="AT303" s="156" t="s">
        <v>179</v>
      </c>
      <c r="AU303" s="156" t="s">
        <v>84</v>
      </c>
      <c r="AV303" s="13" t="s">
        <v>84</v>
      </c>
      <c r="AW303" s="13" t="s">
        <v>35</v>
      </c>
      <c r="AX303" s="13" t="s">
        <v>74</v>
      </c>
      <c r="AY303" s="156" t="s">
        <v>170</v>
      </c>
    </row>
    <row r="304" spans="2:65" s="13" customFormat="1" ht="11.25">
      <c r="B304" s="155"/>
      <c r="D304" s="149" t="s">
        <v>179</v>
      </c>
      <c r="E304" s="156" t="s">
        <v>19</v>
      </c>
      <c r="F304" s="157" t="s">
        <v>475</v>
      </c>
      <c r="H304" s="158">
        <v>10.92</v>
      </c>
      <c r="I304" s="159"/>
      <c r="L304" s="155"/>
      <c r="M304" s="160"/>
      <c r="T304" s="161"/>
      <c r="AT304" s="156" t="s">
        <v>179</v>
      </c>
      <c r="AU304" s="156" t="s">
        <v>84</v>
      </c>
      <c r="AV304" s="13" t="s">
        <v>84</v>
      </c>
      <c r="AW304" s="13" t="s">
        <v>35</v>
      </c>
      <c r="AX304" s="13" t="s">
        <v>74</v>
      </c>
      <c r="AY304" s="156" t="s">
        <v>170</v>
      </c>
    </row>
    <row r="305" spans="2:65" s="14" customFormat="1" ht="11.25">
      <c r="B305" s="162"/>
      <c r="D305" s="149" t="s">
        <v>179</v>
      </c>
      <c r="E305" s="163" t="s">
        <v>476</v>
      </c>
      <c r="F305" s="164" t="s">
        <v>184</v>
      </c>
      <c r="H305" s="165">
        <v>65.551000000000002</v>
      </c>
      <c r="I305" s="166"/>
      <c r="L305" s="162"/>
      <c r="M305" s="167"/>
      <c r="T305" s="168"/>
      <c r="AT305" s="163" t="s">
        <v>179</v>
      </c>
      <c r="AU305" s="163" t="s">
        <v>84</v>
      </c>
      <c r="AV305" s="14" t="s">
        <v>185</v>
      </c>
      <c r="AW305" s="14" t="s">
        <v>35</v>
      </c>
      <c r="AX305" s="14" t="s">
        <v>74</v>
      </c>
      <c r="AY305" s="163" t="s">
        <v>170</v>
      </c>
    </row>
    <row r="306" spans="2:65" s="15" customFormat="1" ht="11.25">
      <c r="B306" s="181"/>
      <c r="D306" s="149" t="s">
        <v>179</v>
      </c>
      <c r="E306" s="182" t="s">
        <v>19</v>
      </c>
      <c r="F306" s="183" t="s">
        <v>477</v>
      </c>
      <c r="H306" s="184">
        <v>147.72499999999999</v>
      </c>
      <c r="I306" s="185"/>
      <c r="L306" s="181"/>
      <c r="M306" s="186"/>
      <c r="T306" s="187"/>
      <c r="AT306" s="182" t="s">
        <v>179</v>
      </c>
      <c r="AU306" s="182" t="s">
        <v>84</v>
      </c>
      <c r="AV306" s="15" t="s">
        <v>175</v>
      </c>
      <c r="AW306" s="15" t="s">
        <v>35</v>
      </c>
      <c r="AX306" s="15" t="s">
        <v>82</v>
      </c>
      <c r="AY306" s="182" t="s">
        <v>170</v>
      </c>
    </row>
    <row r="307" spans="2:65" s="1" customFormat="1" ht="24.2" customHeight="1">
      <c r="B307" s="33"/>
      <c r="C307" s="130" t="s">
        <v>478</v>
      </c>
      <c r="D307" s="130" t="s">
        <v>172</v>
      </c>
      <c r="E307" s="131" t="s">
        <v>479</v>
      </c>
      <c r="F307" s="132" t="s">
        <v>480</v>
      </c>
      <c r="G307" s="133" t="s">
        <v>90</v>
      </c>
      <c r="H307" s="134">
        <v>48.954000000000001</v>
      </c>
      <c r="I307" s="135"/>
      <c r="J307" s="136">
        <f>ROUND(I307*H307,2)</f>
        <v>0</v>
      </c>
      <c r="K307" s="137"/>
      <c r="L307" s="33"/>
      <c r="M307" s="138" t="s">
        <v>19</v>
      </c>
      <c r="N307" s="139" t="s">
        <v>45</v>
      </c>
      <c r="P307" s="140">
        <f>O307*H307</f>
        <v>0</v>
      </c>
      <c r="Q307" s="140">
        <v>0</v>
      </c>
      <c r="R307" s="140">
        <f>Q307*H307</f>
        <v>0</v>
      </c>
      <c r="S307" s="140">
        <v>0.05</v>
      </c>
      <c r="T307" s="141">
        <f>S307*H307</f>
        <v>2.4477000000000002</v>
      </c>
      <c r="AR307" s="142" t="s">
        <v>175</v>
      </c>
      <c r="AT307" s="142" t="s">
        <v>172</v>
      </c>
      <c r="AU307" s="142" t="s">
        <v>84</v>
      </c>
      <c r="AY307" s="18" t="s">
        <v>170</v>
      </c>
      <c r="BE307" s="143">
        <f>IF(N307="základní",J307,0)</f>
        <v>0</v>
      </c>
      <c r="BF307" s="143">
        <f>IF(N307="snížená",J307,0)</f>
        <v>0</v>
      </c>
      <c r="BG307" s="143">
        <f>IF(N307="zákl. přenesená",J307,0)</f>
        <v>0</v>
      </c>
      <c r="BH307" s="143">
        <f>IF(N307="sníž. přenesená",J307,0)</f>
        <v>0</v>
      </c>
      <c r="BI307" s="143">
        <f>IF(N307="nulová",J307,0)</f>
        <v>0</v>
      </c>
      <c r="BJ307" s="18" t="s">
        <v>82</v>
      </c>
      <c r="BK307" s="143">
        <f>ROUND(I307*H307,2)</f>
        <v>0</v>
      </c>
      <c r="BL307" s="18" t="s">
        <v>175</v>
      </c>
      <c r="BM307" s="142" t="s">
        <v>481</v>
      </c>
    </row>
    <row r="308" spans="2:65" s="1" customFormat="1" ht="11.25">
      <c r="B308" s="33"/>
      <c r="D308" s="144" t="s">
        <v>177</v>
      </c>
      <c r="F308" s="145" t="s">
        <v>482</v>
      </c>
      <c r="I308" s="146"/>
      <c r="L308" s="33"/>
      <c r="M308" s="147"/>
      <c r="T308" s="54"/>
      <c r="AT308" s="18" t="s">
        <v>177</v>
      </c>
      <c r="AU308" s="18" t="s">
        <v>84</v>
      </c>
    </row>
    <row r="309" spans="2:65" s="12" customFormat="1" ht="11.25">
      <c r="B309" s="148"/>
      <c r="D309" s="149" t="s">
        <v>179</v>
      </c>
      <c r="E309" s="150" t="s">
        <v>19</v>
      </c>
      <c r="F309" s="151" t="s">
        <v>483</v>
      </c>
      <c r="H309" s="150" t="s">
        <v>19</v>
      </c>
      <c r="I309" s="152"/>
      <c r="L309" s="148"/>
      <c r="M309" s="153"/>
      <c r="T309" s="154"/>
      <c r="AT309" s="150" t="s">
        <v>179</v>
      </c>
      <c r="AU309" s="150" t="s">
        <v>84</v>
      </c>
      <c r="AV309" s="12" t="s">
        <v>82</v>
      </c>
      <c r="AW309" s="12" t="s">
        <v>35</v>
      </c>
      <c r="AX309" s="12" t="s">
        <v>74</v>
      </c>
      <c r="AY309" s="150" t="s">
        <v>170</v>
      </c>
    </row>
    <row r="310" spans="2:65" s="13" customFormat="1" ht="11.25">
      <c r="B310" s="155"/>
      <c r="D310" s="149" t="s">
        <v>179</v>
      </c>
      <c r="E310" s="156" t="s">
        <v>19</v>
      </c>
      <c r="F310" s="157" t="s">
        <v>484</v>
      </c>
      <c r="H310" s="158">
        <v>48.954000000000001</v>
      </c>
      <c r="I310" s="159"/>
      <c r="L310" s="155"/>
      <c r="M310" s="160"/>
      <c r="T310" s="161"/>
      <c r="AT310" s="156" t="s">
        <v>179</v>
      </c>
      <c r="AU310" s="156" t="s">
        <v>84</v>
      </c>
      <c r="AV310" s="13" t="s">
        <v>84</v>
      </c>
      <c r="AW310" s="13" t="s">
        <v>35</v>
      </c>
      <c r="AX310" s="13" t="s">
        <v>74</v>
      </c>
      <c r="AY310" s="156" t="s">
        <v>170</v>
      </c>
    </row>
    <row r="311" spans="2:65" s="14" customFormat="1" ht="11.25">
      <c r="B311" s="162"/>
      <c r="D311" s="149" t="s">
        <v>179</v>
      </c>
      <c r="E311" s="163" t="s">
        <v>111</v>
      </c>
      <c r="F311" s="164" t="s">
        <v>184</v>
      </c>
      <c r="H311" s="165">
        <v>48.954000000000001</v>
      </c>
      <c r="I311" s="166"/>
      <c r="L311" s="162"/>
      <c r="M311" s="167"/>
      <c r="T311" s="168"/>
      <c r="AT311" s="163" t="s">
        <v>179</v>
      </c>
      <c r="AU311" s="163" t="s">
        <v>84</v>
      </c>
      <c r="AV311" s="14" t="s">
        <v>185</v>
      </c>
      <c r="AW311" s="14" t="s">
        <v>35</v>
      </c>
      <c r="AX311" s="14" t="s">
        <v>82</v>
      </c>
      <c r="AY311" s="163" t="s">
        <v>170</v>
      </c>
    </row>
    <row r="312" spans="2:65" s="1" customFormat="1" ht="16.5" customHeight="1">
      <c r="B312" s="33"/>
      <c r="C312" s="130" t="s">
        <v>485</v>
      </c>
      <c r="D312" s="130" t="s">
        <v>172</v>
      </c>
      <c r="E312" s="131" t="s">
        <v>486</v>
      </c>
      <c r="F312" s="132" t="s">
        <v>487</v>
      </c>
      <c r="G312" s="133" t="s">
        <v>488</v>
      </c>
      <c r="H312" s="134">
        <v>4</v>
      </c>
      <c r="I312" s="135"/>
      <c r="J312" s="136">
        <f>ROUND(I312*H312,2)</f>
        <v>0</v>
      </c>
      <c r="K312" s="137"/>
      <c r="L312" s="33"/>
      <c r="M312" s="138" t="s">
        <v>19</v>
      </c>
      <c r="N312" s="139" t="s">
        <v>45</v>
      </c>
      <c r="P312" s="140">
        <f>O312*H312</f>
        <v>0</v>
      </c>
      <c r="Q312" s="140">
        <v>0</v>
      </c>
      <c r="R312" s="140">
        <f>Q312*H312</f>
        <v>0</v>
      </c>
      <c r="S312" s="140">
        <v>0</v>
      </c>
      <c r="T312" s="141">
        <f>S312*H312</f>
        <v>0</v>
      </c>
      <c r="AR312" s="142" t="s">
        <v>275</v>
      </c>
      <c r="AT312" s="142" t="s">
        <v>172</v>
      </c>
      <c r="AU312" s="142" t="s">
        <v>84</v>
      </c>
      <c r="AY312" s="18" t="s">
        <v>170</v>
      </c>
      <c r="BE312" s="143">
        <f>IF(N312="základní",J312,0)</f>
        <v>0</v>
      </c>
      <c r="BF312" s="143">
        <f>IF(N312="snížená",J312,0)</f>
        <v>0</v>
      </c>
      <c r="BG312" s="143">
        <f>IF(N312="zákl. přenesená",J312,0)</f>
        <v>0</v>
      </c>
      <c r="BH312" s="143">
        <f>IF(N312="sníž. přenesená",J312,0)</f>
        <v>0</v>
      </c>
      <c r="BI312" s="143">
        <f>IF(N312="nulová",J312,0)</f>
        <v>0</v>
      </c>
      <c r="BJ312" s="18" t="s">
        <v>82</v>
      </c>
      <c r="BK312" s="143">
        <f>ROUND(I312*H312,2)</f>
        <v>0</v>
      </c>
      <c r="BL312" s="18" t="s">
        <v>275</v>
      </c>
      <c r="BM312" s="142" t="s">
        <v>489</v>
      </c>
    </row>
    <row r="313" spans="2:65" s="12" customFormat="1" ht="11.25">
      <c r="B313" s="148"/>
      <c r="D313" s="149" t="s">
        <v>179</v>
      </c>
      <c r="E313" s="150" t="s">
        <v>19</v>
      </c>
      <c r="F313" s="151" t="s">
        <v>490</v>
      </c>
      <c r="H313" s="150" t="s">
        <v>19</v>
      </c>
      <c r="I313" s="152"/>
      <c r="L313" s="148"/>
      <c r="M313" s="153"/>
      <c r="T313" s="154"/>
      <c r="AT313" s="150" t="s">
        <v>179</v>
      </c>
      <c r="AU313" s="150" t="s">
        <v>84</v>
      </c>
      <c r="AV313" s="12" t="s">
        <v>82</v>
      </c>
      <c r="AW313" s="12" t="s">
        <v>35</v>
      </c>
      <c r="AX313" s="12" t="s">
        <v>74</v>
      </c>
      <c r="AY313" s="150" t="s">
        <v>170</v>
      </c>
    </row>
    <row r="314" spans="2:65" s="13" customFormat="1" ht="11.25">
      <c r="B314" s="155"/>
      <c r="D314" s="149" t="s">
        <v>179</v>
      </c>
      <c r="E314" s="156" t="s">
        <v>19</v>
      </c>
      <c r="F314" s="157" t="s">
        <v>491</v>
      </c>
      <c r="H314" s="158">
        <v>4</v>
      </c>
      <c r="I314" s="159"/>
      <c r="L314" s="155"/>
      <c r="M314" s="160"/>
      <c r="T314" s="161"/>
      <c r="AT314" s="156" t="s">
        <v>179</v>
      </c>
      <c r="AU314" s="156" t="s">
        <v>84</v>
      </c>
      <c r="AV314" s="13" t="s">
        <v>84</v>
      </c>
      <c r="AW314" s="13" t="s">
        <v>35</v>
      </c>
      <c r="AX314" s="13" t="s">
        <v>82</v>
      </c>
      <c r="AY314" s="156" t="s">
        <v>170</v>
      </c>
    </row>
    <row r="315" spans="2:65" s="1" customFormat="1" ht="16.5" customHeight="1">
      <c r="B315" s="33"/>
      <c r="C315" s="130" t="s">
        <v>492</v>
      </c>
      <c r="D315" s="130" t="s">
        <v>172</v>
      </c>
      <c r="E315" s="131" t="s">
        <v>493</v>
      </c>
      <c r="F315" s="132" t="s">
        <v>494</v>
      </c>
      <c r="G315" s="133" t="s">
        <v>488</v>
      </c>
      <c r="H315" s="134">
        <v>4</v>
      </c>
      <c r="I315" s="135"/>
      <c r="J315" s="136">
        <f>ROUND(I315*H315,2)</f>
        <v>0</v>
      </c>
      <c r="K315" s="137"/>
      <c r="L315" s="33"/>
      <c r="M315" s="138" t="s">
        <v>19</v>
      </c>
      <c r="N315" s="139" t="s">
        <v>45</v>
      </c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AR315" s="142" t="s">
        <v>275</v>
      </c>
      <c r="AT315" s="142" t="s">
        <v>172</v>
      </c>
      <c r="AU315" s="142" t="s">
        <v>84</v>
      </c>
      <c r="AY315" s="18" t="s">
        <v>170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8" t="s">
        <v>82</v>
      </c>
      <c r="BK315" s="143">
        <f>ROUND(I315*H315,2)</f>
        <v>0</v>
      </c>
      <c r="BL315" s="18" t="s">
        <v>275</v>
      </c>
      <c r="BM315" s="142" t="s">
        <v>495</v>
      </c>
    </row>
    <row r="316" spans="2:65" s="12" customFormat="1" ht="11.25">
      <c r="B316" s="148"/>
      <c r="D316" s="149" t="s">
        <v>179</v>
      </c>
      <c r="E316" s="150" t="s">
        <v>19</v>
      </c>
      <c r="F316" s="151" t="s">
        <v>496</v>
      </c>
      <c r="H316" s="150" t="s">
        <v>19</v>
      </c>
      <c r="I316" s="152"/>
      <c r="L316" s="148"/>
      <c r="M316" s="153"/>
      <c r="T316" s="154"/>
      <c r="AT316" s="150" t="s">
        <v>179</v>
      </c>
      <c r="AU316" s="150" t="s">
        <v>84</v>
      </c>
      <c r="AV316" s="12" t="s">
        <v>82</v>
      </c>
      <c r="AW316" s="12" t="s">
        <v>35</v>
      </c>
      <c r="AX316" s="12" t="s">
        <v>74</v>
      </c>
      <c r="AY316" s="150" t="s">
        <v>170</v>
      </c>
    </row>
    <row r="317" spans="2:65" s="13" customFormat="1" ht="11.25">
      <c r="B317" s="155"/>
      <c r="D317" s="149" t="s">
        <v>179</v>
      </c>
      <c r="E317" s="156" t="s">
        <v>19</v>
      </c>
      <c r="F317" s="157" t="s">
        <v>491</v>
      </c>
      <c r="H317" s="158">
        <v>4</v>
      </c>
      <c r="I317" s="159"/>
      <c r="L317" s="155"/>
      <c r="M317" s="160"/>
      <c r="T317" s="161"/>
      <c r="AT317" s="156" t="s">
        <v>179</v>
      </c>
      <c r="AU317" s="156" t="s">
        <v>84</v>
      </c>
      <c r="AV317" s="13" t="s">
        <v>84</v>
      </c>
      <c r="AW317" s="13" t="s">
        <v>35</v>
      </c>
      <c r="AX317" s="13" t="s">
        <v>82</v>
      </c>
      <c r="AY317" s="156" t="s">
        <v>170</v>
      </c>
    </row>
    <row r="318" spans="2:65" s="1" customFormat="1" ht="16.5" customHeight="1">
      <c r="B318" s="33"/>
      <c r="C318" s="130" t="s">
        <v>497</v>
      </c>
      <c r="D318" s="130" t="s">
        <v>172</v>
      </c>
      <c r="E318" s="131" t="s">
        <v>498</v>
      </c>
      <c r="F318" s="132" t="s">
        <v>499</v>
      </c>
      <c r="G318" s="133" t="s">
        <v>488</v>
      </c>
      <c r="H318" s="134">
        <v>6</v>
      </c>
      <c r="I318" s="135"/>
      <c r="J318" s="136">
        <f>ROUND(I318*H318,2)</f>
        <v>0</v>
      </c>
      <c r="K318" s="137"/>
      <c r="L318" s="33"/>
      <c r="M318" s="138" t="s">
        <v>19</v>
      </c>
      <c r="N318" s="139" t="s">
        <v>45</v>
      </c>
      <c r="P318" s="140">
        <f>O318*H318</f>
        <v>0</v>
      </c>
      <c r="Q318" s="140">
        <v>0</v>
      </c>
      <c r="R318" s="140">
        <f>Q318*H318</f>
        <v>0</v>
      </c>
      <c r="S318" s="140">
        <v>0</v>
      </c>
      <c r="T318" s="141">
        <f>S318*H318</f>
        <v>0</v>
      </c>
      <c r="AR318" s="142" t="s">
        <v>275</v>
      </c>
      <c r="AT318" s="142" t="s">
        <v>172</v>
      </c>
      <c r="AU318" s="142" t="s">
        <v>84</v>
      </c>
      <c r="AY318" s="18" t="s">
        <v>170</v>
      </c>
      <c r="BE318" s="143">
        <f>IF(N318="základní",J318,0)</f>
        <v>0</v>
      </c>
      <c r="BF318" s="143">
        <f>IF(N318="snížená",J318,0)</f>
        <v>0</v>
      </c>
      <c r="BG318" s="143">
        <f>IF(N318="zákl. přenesená",J318,0)</f>
        <v>0</v>
      </c>
      <c r="BH318" s="143">
        <f>IF(N318="sníž. přenesená",J318,0)</f>
        <v>0</v>
      </c>
      <c r="BI318" s="143">
        <f>IF(N318="nulová",J318,0)</f>
        <v>0</v>
      </c>
      <c r="BJ318" s="18" t="s">
        <v>82</v>
      </c>
      <c r="BK318" s="143">
        <f>ROUND(I318*H318,2)</f>
        <v>0</v>
      </c>
      <c r="BL318" s="18" t="s">
        <v>275</v>
      </c>
      <c r="BM318" s="142" t="s">
        <v>500</v>
      </c>
    </row>
    <row r="319" spans="2:65" s="12" customFormat="1" ht="11.25">
      <c r="B319" s="148"/>
      <c r="D319" s="149" t="s">
        <v>179</v>
      </c>
      <c r="E319" s="150" t="s">
        <v>19</v>
      </c>
      <c r="F319" s="151" t="s">
        <v>501</v>
      </c>
      <c r="H319" s="150" t="s">
        <v>19</v>
      </c>
      <c r="I319" s="152"/>
      <c r="L319" s="148"/>
      <c r="M319" s="153"/>
      <c r="T319" s="154"/>
      <c r="AT319" s="150" t="s">
        <v>179</v>
      </c>
      <c r="AU319" s="150" t="s">
        <v>84</v>
      </c>
      <c r="AV319" s="12" t="s">
        <v>82</v>
      </c>
      <c r="AW319" s="12" t="s">
        <v>35</v>
      </c>
      <c r="AX319" s="12" t="s">
        <v>74</v>
      </c>
      <c r="AY319" s="150" t="s">
        <v>170</v>
      </c>
    </row>
    <row r="320" spans="2:65" s="13" customFormat="1" ht="11.25">
      <c r="B320" s="155"/>
      <c r="D320" s="149" t="s">
        <v>179</v>
      </c>
      <c r="E320" s="156" t="s">
        <v>19</v>
      </c>
      <c r="F320" s="157" t="s">
        <v>175</v>
      </c>
      <c r="H320" s="158">
        <v>4</v>
      </c>
      <c r="I320" s="159"/>
      <c r="L320" s="155"/>
      <c r="M320" s="160"/>
      <c r="T320" s="161"/>
      <c r="AT320" s="156" t="s">
        <v>179</v>
      </c>
      <c r="AU320" s="156" t="s">
        <v>84</v>
      </c>
      <c r="AV320" s="13" t="s">
        <v>84</v>
      </c>
      <c r="AW320" s="13" t="s">
        <v>35</v>
      </c>
      <c r="AX320" s="13" t="s">
        <v>74</v>
      </c>
      <c r="AY320" s="156" t="s">
        <v>170</v>
      </c>
    </row>
    <row r="321" spans="2:65" s="12" customFormat="1" ht="11.25">
      <c r="B321" s="148"/>
      <c r="D321" s="149" t="s">
        <v>179</v>
      </c>
      <c r="E321" s="150" t="s">
        <v>19</v>
      </c>
      <c r="F321" s="151" t="s">
        <v>502</v>
      </c>
      <c r="H321" s="150" t="s">
        <v>19</v>
      </c>
      <c r="I321" s="152"/>
      <c r="L321" s="148"/>
      <c r="M321" s="153"/>
      <c r="T321" s="154"/>
      <c r="AT321" s="150" t="s">
        <v>179</v>
      </c>
      <c r="AU321" s="150" t="s">
        <v>84</v>
      </c>
      <c r="AV321" s="12" t="s">
        <v>82</v>
      </c>
      <c r="AW321" s="12" t="s">
        <v>35</v>
      </c>
      <c r="AX321" s="12" t="s">
        <v>74</v>
      </c>
      <c r="AY321" s="150" t="s">
        <v>170</v>
      </c>
    </row>
    <row r="322" spans="2:65" s="13" customFormat="1" ht="11.25">
      <c r="B322" s="155"/>
      <c r="D322" s="149" t="s">
        <v>179</v>
      </c>
      <c r="E322" s="156" t="s">
        <v>19</v>
      </c>
      <c r="F322" s="157" t="s">
        <v>84</v>
      </c>
      <c r="H322" s="158">
        <v>2</v>
      </c>
      <c r="I322" s="159"/>
      <c r="L322" s="155"/>
      <c r="M322" s="160"/>
      <c r="T322" s="161"/>
      <c r="AT322" s="156" t="s">
        <v>179</v>
      </c>
      <c r="AU322" s="156" t="s">
        <v>84</v>
      </c>
      <c r="AV322" s="13" t="s">
        <v>84</v>
      </c>
      <c r="AW322" s="13" t="s">
        <v>35</v>
      </c>
      <c r="AX322" s="13" t="s">
        <v>74</v>
      </c>
      <c r="AY322" s="156" t="s">
        <v>170</v>
      </c>
    </row>
    <row r="323" spans="2:65" s="14" customFormat="1" ht="11.25">
      <c r="B323" s="162"/>
      <c r="D323" s="149" t="s">
        <v>179</v>
      </c>
      <c r="E323" s="163" t="s">
        <v>19</v>
      </c>
      <c r="F323" s="164" t="s">
        <v>184</v>
      </c>
      <c r="H323" s="165">
        <v>6</v>
      </c>
      <c r="I323" s="166"/>
      <c r="L323" s="162"/>
      <c r="M323" s="167"/>
      <c r="T323" s="168"/>
      <c r="AT323" s="163" t="s">
        <v>179</v>
      </c>
      <c r="AU323" s="163" t="s">
        <v>84</v>
      </c>
      <c r="AV323" s="14" t="s">
        <v>185</v>
      </c>
      <c r="AW323" s="14" t="s">
        <v>35</v>
      </c>
      <c r="AX323" s="14" t="s">
        <v>82</v>
      </c>
      <c r="AY323" s="163" t="s">
        <v>170</v>
      </c>
    </row>
    <row r="324" spans="2:65" s="1" customFormat="1" ht="24.2" customHeight="1">
      <c r="B324" s="33"/>
      <c r="C324" s="130" t="s">
        <v>503</v>
      </c>
      <c r="D324" s="130" t="s">
        <v>172</v>
      </c>
      <c r="E324" s="131" t="s">
        <v>504</v>
      </c>
      <c r="F324" s="132" t="s">
        <v>505</v>
      </c>
      <c r="G324" s="133" t="s">
        <v>488</v>
      </c>
      <c r="H324" s="134">
        <v>6</v>
      </c>
      <c r="I324" s="135"/>
      <c r="J324" s="136">
        <f>ROUND(I324*H324,2)</f>
        <v>0</v>
      </c>
      <c r="K324" s="137"/>
      <c r="L324" s="33"/>
      <c r="M324" s="138" t="s">
        <v>19</v>
      </c>
      <c r="N324" s="139" t="s">
        <v>45</v>
      </c>
      <c r="P324" s="140">
        <f>O324*H324</f>
        <v>0</v>
      </c>
      <c r="Q324" s="140">
        <v>0</v>
      </c>
      <c r="R324" s="140">
        <f>Q324*H324</f>
        <v>0</v>
      </c>
      <c r="S324" s="140">
        <v>0</v>
      </c>
      <c r="T324" s="141">
        <f>S324*H324</f>
        <v>0</v>
      </c>
      <c r="AR324" s="142" t="s">
        <v>275</v>
      </c>
      <c r="AT324" s="142" t="s">
        <v>172</v>
      </c>
      <c r="AU324" s="142" t="s">
        <v>84</v>
      </c>
      <c r="AY324" s="18" t="s">
        <v>170</v>
      </c>
      <c r="BE324" s="143">
        <f>IF(N324="základní",J324,0)</f>
        <v>0</v>
      </c>
      <c r="BF324" s="143">
        <f>IF(N324="snížená",J324,0)</f>
        <v>0</v>
      </c>
      <c r="BG324" s="143">
        <f>IF(N324="zákl. přenesená",J324,0)</f>
        <v>0</v>
      </c>
      <c r="BH324" s="143">
        <f>IF(N324="sníž. přenesená",J324,0)</f>
        <v>0</v>
      </c>
      <c r="BI324" s="143">
        <f>IF(N324="nulová",J324,0)</f>
        <v>0</v>
      </c>
      <c r="BJ324" s="18" t="s">
        <v>82</v>
      </c>
      <c r="BK324" s="143">
        <f>ROUND(I324*H324,2)</f>
        <v>0</v>
      </c>
      <c r="BL324" s="18" t="s">
        <v>275</v>
      </c>
      <c r="BM324" s="142" t="s">
        <v>506</v>
      </c>
    </row>
    <row r="325" spans="2:65" s="12" customFormat="1" ht="11.25">
      <c r="B325" s="148"/>
      <c r="D325" s="149" t="s">
        <v>179</v>
      </c>
      <c r="E325" s="150" t="s">
        <v>19</v>
      </c>
      <c r="F325" s="151" t="s">
        <v>507</v>
      </c>
      <c r="H325" s="150" t="s">
        <v>19</v>
      </c>
      <c r="I325" s="152"/>
      <c r="L325" s="148"/>
      <c r="M325" s="153"/>
      <c r="T325" s="154"/>
      <c r="AT325" s="150" t="s">
        <v>179</v>
      </c>
      <c r="AU325" s="150" t="s">
        <v>84</v>
      </c>
      <c r="AV325" s="12" t="s">
        <v>82</v>
      </c>
      <c r="AW325" s="12" t="s">
        <v>35</v>
      </c>
      <c r="AX325" s="12" t="s">
        <v>74</v>
      </c>
      <c r="AY325" s="150" t="s">
        <v>170</v>
      </c>
    </row>
    <row r="326" spans="2:65" s="13" customFormat="1" ht="11.25">
      <c r="B326" s="155"/>
      <c r="D326" s="149" t="s">
        <v>179</v>
      </c>
      <c r="E326" s="156" t="s">
        <v>19</v>
      </c>
      <c r="F326" s="157" t="s">
        <v>175</v>
      </c>
      <c r="H326" s="158">
        <v>4</v>
      </c>
      <c r="I326" s="159"/>
      <c r="L326" s="155"/>
      <c r="M326" s="160"/>
      <c r="T326" s="161"/>
      <c r="AT326" s="156" t="s">
        <v>179</v>
      </c>
      <c r="AU326" s="156" t="s">
        <v>84</v>
      </c>
      <c r="AV326" s="13" t="s">
        <v>84</v>
      </c>
      <c r="AW326" s="13" t="s">
        <v>35</v>
      </c>
      <c r="AX326" s="13" t="s">
        <v>74</v>
      </c>
      <c r="AY326" s="156" t="s">
        <v>170</v>
      </c>
    </row>
    <row r="327" spans="2:65" s="12" customFormat="1" ht="11.25">
      <c r="B327" s="148"/>
      <c r="D327" s="149" t="s">
        <v>179</v>
      </c>
      <c r="E327" s="150" t="s">
        <v>19</v>
      </c>
      <c r="F327" s="151" t="s">
        <v>508</v>
      </c>
      <c r="H327" s="150" t="s">
        <v>19</v>
      </c>
      <c r="I327" s="152"/>
      <c r="L327" s="148"/>
      <c r="M327" s="153"/>
      <c r="T327" s="154"/>
      <c r="AT327" s="150" t="s">
        <v>179</v>
      </c>
      <c r="AU327" s="150" t="s">
        <v>84</v>
      </c>
      <c r="AV327" s="12" t="s">
        <v>82</v>
      </c>
      <c r="AW327" s="12" t="s">
        <v>35</v>
      </c>
      <c r="AX327" s="12" t="s">
        <v>74</v>
      </c>
      <c r="AY327" s="150" t="s">
        <v>170</v>
      </c>
    </row>
    <row r="328" spans="2:65" s="13" customFormat="1" ht="11.25">
      <c r="B328" s="155"/>
      <c r="D328" s="149" t="s">
        <v>179</v>
      </c>
      <c r="E328" s="156" t="s">
        <v>19</v>
      </c>
      <c r="F328" s="157" t="s">
        <v>84</v>
      </c>
      <c r="H328" s="158">
        <v>2</v>
      </c>
      <c r="I328" s="159"/>
      <c r="L328" s="155"/>
      <c r="M328" s="160"/>
      <c r="T328" s="161"/>
      <c r="AT328" s="156" t="s">
        <v>179</v>
      </c>
      <c r="AU328" s="156" t="s">
        <v>84</v>
      </c>
      <c r="AV328" s="13" t="s">
        <v>84</v>
      </c>
      <c r="AW328" s="13" t="s">
        <v>35</v>
      </c>
      <c r="AX328" s="13" t="s">
        <v>74</v>
      </c>
      <c r="AY328" s="156" t="s">
        <v>170</v>
      </c>
    </row>
    <row r="329" spans="2:65" s="14" customFormat="1" ht="11.25">
      <c r="B329" s="162"/>
      <c r="D329" s="149" t="s">
        <v>179</v>
      </c>
      <c r="E329" s="163" t="s">
        <v>19</v>
      </c>
      <c r="F329" s="164" t="s">
        <v>184</v>
      </c>
      <c r="H329" s="165">
        <v>6</v>
      </c>
      <c r="I329" s="166"/>
      <c r="L329" s="162"/>
      <c r="M329" s="167"/>
      <c r="T329" s="168"/>
      <c r="AT329" s="163" t="s">
        <v>179</v>
      </c>
      <c r="AU329" s="163" t="s">
        <v>84</v>
      </c>
      <c r="AV329" s="14" t="s">
        <v>185</v>
      </c>
      <c r="AW329" s="14" t="s">
        <v>35</v>
      </c>
      <c r="AX329" s="14" t="s">
        <v>82</v>
      </c>
      <c r="AY329" s="163" t="s">
        <v>170</v>
      </c>
    </row>
    <row r="330" spans="2:65" s="11" customFormat="1" ht="22.9" customHeight="1">
      <c r="B330" s="118"/>
      <c r="D330" s="119" t="s">
        <v>73</v>
      </c>
      <c r="E330" s="128" t="s">
        <v>509</v>
      </c>
      <c r="F330" s="128" t="s">
        <v>510</v>
      </c>
      <c r="I330" s="121"/>
      <c r="J330" s="129">
        <f>BK330</f>
        <v>0</v>
      </c>
      <c r="L330" s="118"/>
      <c r="M330" s="123"/>
      <c r="P330" s="124">
        <f>SUM(P331:P357)</f>
        <v>0</v>
      </c>
      <c r="R330" s="124">
        <f>SUM(R331:R357)</f>
        <v>0</v>
      </c>
      <c r="T330" s="125">
        <f>SUM(T331:T357)</f>
        <v>0</v>
      </c>
      <c r="AR330" s="119" t="s">
        <v>82</v>
      </c>
      <c r="AT330" s="126" t="s">
        <v>73</v>
      </c>
      <c r="AU330" s="126" t="s">
        <v>82</v>
      </c>
      <c r="AY330" s="119" t="s">
        <v>170</v>
      </c>
      <c r="BK330" s="127">
        <f>SUM(BK331:BK357)</f>
        <v>0</v>
      </c>
    </row>
    <row r="331" spans="2:65" s="1" customFormat="1" ht="24.2" customHeight="1">
      <c r="B331" s="33"/>
      <c r="C331" s="130" t="s">
        <v>511</v>
      </c>
      <c r="D331" s="130" t="s">
        <v>172</v>
      </c>
      <c r="E331" s="131" t="s">
        <v>512</v>
      </c>
      <c r="F331" s="132" t="s">
        <v>513</v>
      </c>
      <c r="G331" s="133" t="s">
        <v>241</v>
      </c>
      <c r="H331" s="134">
        <v>11.816000000000001</v>
      </c>
      <c r="I331" s="135"/>
      <c r="J331" s="136">
        <f>ROUND(I331*H331,2)</f>
        <v>0</v>
      </c>
      <c r="K331" s="137"/>
      <c r="L331" s="33"/>
      <c r="M331" s="138" t="s">
        <v>19</v>
      </c>
      <c r="N331" s="139" t="s">
        <v>45</v>
      </c>
      <c r="P331" s="140">
        <f>O331*H331</f>
        <v>0</v>
      </c>
      <c r="Q331" s="140">
        <v>0</v>
      </c>
      <c r="R331" s="140">
        <f>Q331*H331</f>
        <v>0</v>
      </c>
      <c r="S331" s="140">
        <v>0</v>
      </c>
      <c r="T331" s="141">
        <f>S331*H331</f>
        <v>0</v>
      </c>
      <c r="AR331" s="142" t="s">
        <v>175</v>
      </c>
      <c r="AT331" s="142" t="s">
        <v>172</v>
      </c>
      <c r="AU331" s="142" t="s">
        <v>84</v>
      </c>
      <c r="AY331" s="18" t="s">
        <v>170</v>
      </c>
      <c r="BE331" s="143">
        <f>IF(N331="základní",J331,0)</f>
        <v>0</v>
      </c>
      <c r="BF331" s="143">
        <f>IF(N331="snížená",J331,0)</f>
        <v>0</v>
      </c>
      <c r="BG331" s="143">
        <f>IF(N331="zákl. přenesená",J331,0)</f>
        <v>0</v>
      </c>
      <c r="BH331" s="143">
        <f>IF(N331="sníž. přenesená",J331,0)</f>
        <v>0</v>
      </c>
      <c r="BI331" s="143">
        <f>IF(N331="nulová",J331,0)</f>
        <v>0</v>
      </c>
      <c r="BJ331" s="18" t="s">
        <v>82</v>
      </c>
      <c r="BK331" s="143">
        <f>ROUND(I331*H331,2)</f>
        <v>0</v>
      </c>
      <c r="BL331" s="18" t="s">
        <v>175</v>
      </c>
      <c r="BM331" s="142" t="s">
        <v>514</v>
      </c>
    </row>
    <row r="332" spans="2:65" s="1" customFormat="1" ht="11.25">
      <c r="B332" s="33"/>
      <c r="D332" s="144" t="s">
        <v>177</v>
      </c>
      <c r="F332" s="145" t="s">
        <v>515</v>
      </c>
      <c r="I332" s="146"/>
      <c r="L332" s="33"/>
      <c r="M332" s="147"/>
      <c r="T332" s="54"/>
      <c r="AT332" s="18" t="s">
        <v>177</v>
      </c>
      <c r="AU332" s="18" t="s">
        <v>84</v>
      </c>
    </row>
    <row r="333" spans="2:65" s="1" customFormat="1" ht="37.9" customHeight="1">
      <c r="B333" s="33"/>
      <c r="C333" s="130" t="s">
        <v>516</v>
      </c>
      <c r="D333" s="130" t="s">
        <v>172</v>
      </c>
      <c r="E333" s="131" t="s">
        <v>517</v>
      </c>
      <c r="F333" s="132" t="s">
        <v>518</v>
      </c>
      <c r="G333" s="133" t="s">
        <v>241</v>
      </c>
      <c r="H333" s="134">
        <v>11.816000000000001</v>
      </c>
      <c r="I333" s="135"/>
      <c r="J333" s="136">
        <f>ROUND(I333*H333,2)</f>
        <v>0</v>
      </c>
      <c r="K333" s="137"/>
      <c r="L333" s="33"/>
      <c r="M333" s="138" t="s">
        <v>19</v>
      </c>
      <c r="N333" s="139" t="s">
        <v>45</v>
      </c>
      <c r="P333" s="140">
        <f>O333*H333</f>
        <v>0</v>
      </c>
      <c r="Q333" s="140">
        <v>0</v>
      </c>
      <c r="R333" s="140">
        <f>Q333*H333</f>
        <v>0</v>
      </c>
      <c r="S333" s="140">
        <v>0</v>
      </c>
      <c r="T333" s="141">
        <f>S333*H333</f>
        <v>0</v>
      </c>
      <c r="AR333" s="142" t="s">
        <v>175</v>
      </c>
      <c r="AT333" s="142" t="s">
        <v>172</v>
      </c>
      <c r="AU333" s="142" t="s">
        <v>84</v>
      </c>
      <c r="AY333" s="18" t="s">
        <v>170</v>
      </c>
      <c r="BE333" s="143">
        <f>IF(N333="základní",J333,0)</f>
        <v>0</v>
      </c>
      <c r="BF333" s="143">
        <f>IF(N333="snížená",J333,0)</f>
        <v>0</v>
      </c>
      <c r="BG333" s="143">
        <f>IF(N333="zákl. přenesená",J333,0)</f>
        <v>0</v>
      </c>
      <c r="BH333" s="143">
        <f>IF(N333="sníž. přenesená",J333,0)</f>
        <v>0</v>
      </c>
      <c r="BI333" s="143">
        <f>IF(N333="nulová",J333,0)</f>
        <v>0</v>
      </c>
      <c r="BJ333" s="18" t="s">
        <v>82</v>
      </c>
      <c r="BK333" s="143">
        <f>ROUND(I333*H333,2)</f>
        <v>0</v>
      </c>
      <c r="BL333" s="18" t="s">
        <v>175</v>
      </c>
      <c r="BM333" s="142" t="s">
        <v>519</v>
      </c>
    </row>
    <row r="334" spans="2:65" s="1" customFormat="1" ht="11.25">
      <c r="B334" s="33"/>
      <c r="D334" s="144" t="s">
        <v>177</v>
      </c>
      <c r="F334" s="145" t="s">
        <v>520</v>
      </c>
      <c r="I334" s="146"/>
      <c r="L334" s="33"/>
      <c r="M334" s="147"/>
      <c r="T334" s="54"/>
      <c r="AT334" s="18" t="s">
        <v>177</v>
      </c>
      <c r="AU334" s="18" t="s">
        <v>84</v>
      </c>
    </row>
    <row r="335" spans="2:65" s="1" customFormat="1" ht="21.75" customHeight="1">
      <c r="B335" s="33"/>
      <c r="C335" s="130" t="s">
        <v>521</v>
      </c>
      <c r="D335" s="130" t="s">
        <v>172</v>
      </c>
      <c r="E335" s="131" t="s">
        <v>522</v>
      </c>
      <c r="F335" s="132" t="s">
        <v>523</v>
      </c>
      <c r="G335" s="133" t="s">
        <v>241</v>
      </c>
      <c r="H335" s="134">
        <v>111.16</v>
      </c>
      <c r="I335" s="135"/>
      <c r="J335" s="136">
        <f>ROUND(I335*H335,2)</f>
        <v>0</v>
      </c>
      <c r="K335" s="137"/>
      <c r="L335" s="33"/>
      <c r="M335" s="138" t="s">
        <v>19</v>
      </c>
      <c r="N335" s="139" t="s">
        <v>45</v>
      </c>
      <c r="P335" s="140">
        <f>O335*H335</f>
        <v>0</v>
      </c>
      <c r="Q335" s="140">
        <v>0</v>
      </c>
      <c r="R335" s="140">
        <f>Q335*H335</f>
        <v>0</v>
      </c>
      <c r="S335" s="140">
        <v>0</v>
      </c>
      <c r="T335" s="141">
        <f>S335*H335</f>
        <v>0</v>
      </c>
      <c r="AR335" s="142" t="s">
        <v>175</v>
      </c>
      <c r="AT335" s="142" t="s">
        <v>172</v>
      </c>
      <c r="AU335" s="142" t="s">
        <v>84</v>
      </c>
      <c r="AY335" s="18" t="s">
        <v>170</v>
      </c>
      <c r="BE335" s="143">
        <f>IF(N335="základní",J335,0)</f>
        <v>0</v>
      </c>
      <c r="BF335" s="143">
        <f>IF(N335="snížená",J335,0)</f>
        <v>0</v>
      </c>
      <c r="BG335" s="143">
        <f>IF(N335="zákl. přenesená",J335,0)</f>
        <v>0</v>
      </c>
      <c r="BH335" s="143">
        <f>IF(N335="sníž. přenesená",J335,0)</f>
        <v>0</v>
      </c>
      <c r="BI335" s="143">
        <f>IF(N335="nulová",J335,0)</f>
        <v>0</v>
      </c>
      <c r="BJ335" s="18" t="s">
        <v>82</v>
      </c>
      <c r="BK335" s="143">
        <f>ROUND(I335*H335,2)</f>
        <v>0</v>
      </c>
      <c r="BL335" s="18" t="s">
        <v>175</v>
      </c>
      <c r="BM335" s="142" t="s">
        <v>524</v>
      </c>
    </row>
    <row r="336" spans="2:65" s="1" customFormat="1" ht="11.25">
      <c r="B336" s="33"/>
      <c r="D336" s="144" t="s">
        <v>177</v>
      </c>
      <c r="F336" s="145" t="s">
        <v>525</v>
      </c>
      <c r="I336" s="146"/>
      <c r="L336" s="33"/>
      <c r="M336" s="147"/>
      <c r="T336" s="54"/>
      <c r="AT336" s="18" t="s">
        <v>177</v>
      </c>
      <c r="AU336" s="18" t="s">
        <v>84</v>
      </c>
    </row>
    <row r="337" spans="2:65" s="1" customFormat="1" ht="24.2" customHeight="1">
      <c r="B337" s="33"/>
      <c r="C337" s="130" t="s">
        <v>526</v>
      </c>
      <c r="D337" s="130" t="s">
        <v>172</v>
      </c>
      <c r="E337" s="131" t="s">
        <v>527</v>
      </c>
      <c r="F337" s="132" t="s">
        <v>528</v>
      </c>
      <c r="G337" s="133" t="s">
        <v>241</v>
      </c>
      <c r="H337" s="134">
        <v>555.79999999999995</v>
      </c>
      <c r="I337" s="135"/>
      <c r="J337" s="136">
        <f>ROUND(I337*H337,2)</f>
        <v>0</v>
      </c>
      <c r="K337" s="137"/>
      <c r="L337" s="33"/>
      <c r="M337" s="138" t="s">
        <v>19</v>
      </c>
      <c r="N337" s="139" t="s">
        <v>45</v>
      </c>
      <c r="P337" s="140">
        <f>O337*H337</f>
        <v>0</v>
      </c>
      <c r="Q337" s="140">
        <v>0</v>
      </c>
      <c r="R337" s="140">
        <f>Q337*H337</f>
        <v>0</v>
      </c>
      <c r="S337" s="140">
        <v>0</v>
      </c>
      <c r="T337" s="141">
        <f>S337*H337</f>
        <v>0</v>
      </c>
      <c r="AR337" s="142" t="s">
        <v>175</v>
      </c>
      <c r="AT337" s="142" t="s">
        <v>172</v>
      </c>
      <c r="AU337" s="142" t="s">
        <v>84</v>
      </c>
      <c r="AY337" s="18" t="s">
        <v>170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8" t="s">
        <v>82</v>
      </c>
      <c r="BK337" s="143">
        <f>ROUND(I337*H337,2)</f>
        <v>0</v>
      </c>
      <c r="BL337" s="18" t="s">
        <v>175</v>
      </c>
      <c r="BM337" s="142" t="s">
        <v>529</v>
      </c>
    </row>
    <row r="338" spans="2:65" s="1" customFormat="1" ht="11.25">
      <c r="B338" s="33"/>
      <c r="D338" s="144" t="s">
        <v>177</v>
      </c>
      <c r="F338" s="145" t="s">
        <v>530</v>
      </c>
      <c r="I338" s="146"/>
      <c r="L338" s="33"/>
      <c r="M338" s="147"/>
      <c r="T338" s="54"/>
      <c r="AT338" s="18" t="s">
        <v>177</v>
      </c>
      <c r="AU338" s="18" t="s">
        <v>84</v>
      </c>
    </row>
    <row r="339" spans="2:65" s="13" customFormat="1" ht="11.25">
      <c r="B339" s="155"/>
      <c r="D339" s="149" t="s">
        <v>179</v>
      </c>
      <c r="F339" s="157" t="s">
        <v>531</v>
      </c>
      <c r="H339" s="158">
        <v>555.79999999999995</v>
      </c>
      <c r="I339" s="159"/>
      <c r="L339" s="155"/>
      <c r="M339" s="160"/>
      <c r="T339" s="161"/>
      <c r="AT339" s="156" t="s">
        <v>179</v>
      </c>
      <c r="AU339" s="156" t="s">
        <v>84</v>
      </c>
      <c r="AV339" s="13" t="s">
        <v>84</v>
      </c>
      <c r="AW339" s="13" t="s">
        <v>4</v>
      </c>
      <c r="AX339" s="13" t="s">
        <v>82</v>
      </c>
      <c r="AY339" s="156" t="s">
        <v>170</v>
      </c>
    </row>
    <row r="340" spans="2:65" s="1" customFormat="1" ht="24.2" customHeight="1">
      <c r="B340" s="33"/>
      <c r="C340" s="130" t="s">
        <v>532</v>
      </c>
      <c r="D340" s="130" t="s">
        <v>172</v>
      </c>
      <c r="E340" s="131" t="s">
        <v>533</v>
      </c>
      <c r="F340" s="132" t="s">
        <v>534</v>
      </c>
      <c r="G340" s="133" t="s">
        <v>241</v>
      </c>
      <c r="H340" s="134">
        <v>0.30399999999999999</v>
      </c>
      <c r="I340" s="135"/>
      <c r="J340" s="136">
        <f>ROUND(I340*H340,2)</f>
        <v>0</v>
      </c>
      <c r="K340" s="137"/>
      <c r="L340" s="33"/>
      <c r="M340" s="138" t="s">
        <v>19</v>
      </c>
      <c r="N340" s="139" t="s">
        <v>45</v>
      </c>
      <c r="P340" s="140">
        <f>O340*H340</f>
        <v>0</v>
      </c>
      <c r="Q340" s="140">
        <v>0</v>
      </c>
      <c r="R340" s="140">
        <f>Q340*H340</f>
        <v>0</v>
      </c>
      <c r="S340" s="140">
        <v>0</v>
      </c>
      <c r="T340" s="141">
        <f>S340*H340</f>
        <v>0</v>
      </c>
      <c r="AR340" s="142" t="s">
        <v>175</v>
      </c>
      <c r="AT340" s="142" t="s">
        <v>172</v>
      </c>
      <c r="AU340" s="142" t="s">
        <v>84</v>
      </c>
      <c r="AY340" s="18" t="s">
        <v>170</v>
      </c>
      <c r="BE340" s="143">
        <f>IF(N340="základní",J340,0)</f>
        <v>0</v>
      </c>
      <c r="BF340" s="143">
        <f>IF(N340="snížená",J340,0)</f>
        <v>0</v>
      </c>
      <c r="BG340" s="143">
        <f>IF(N340="zákl. přenesená",J340,0)</f>
        <v>0</v>
      </c>
      <c r="BH340" s="143">
        <f>IF(N340="sníž. přenesená",J340,0)</f>
        <v>0</v>
      </c>
      <c r="BI340" s="143">
        <f>IF(N340="nulová",J340,0)</f>
        <v>0</v>
      </c>
      <c r="BJ340" s="18" t="s">
        <v>82</v>
      </c>
      <c r="BK340" s="143">
        <f>ROUND(I340*H340,2)</f>
        <v>0</v>
      </c>
      <c r="BL340" s="18" t="s">
        <v>175</v>
      </c>
      <c r="BM340" s="142" t="s">
        <v>535</v>
      </c>
    </row>
    <row r="341" spans="2:65" s="1" customFormat="1" ht="11.25">
      <c r="B341" s="33"/>
      <c r="D341" s="144" t="s">
        <v>177</v>
      </c>
      <c r="F341" s="145" t="s">
        <v>536</v>
      </c>
      <c r="I341" s="146"/>
      <c r="L341" s="33"/>
      <c r="M341" s="147"/>
      <c r="T341" s="54"/>
      <c r="AT341" s="18" t="s">
        <v>177</v>
      </c>
      <c r="AU341" s="18" t="s">
        <v>84</v>
      </c>
    </row>
    <row r="342" spans="2:65" s="1" customFormat="1" ht="33" customHeight="1">
      <c r="B342" s="33"/>
      <c r="C342" s="130" t="s">
        <v>537</v>
      </c>
      <c r="D342" s="130" t="s">
        <v>172</v>
      </c>
      <c r="E342" s="131" t="s">
        <v>538</v>
      </c>
      <c r="F342" s="132" t="s">
        <v>539</v>
      </c>
      <c r="G342" s="133" t="s">
        <v>241</v>
      </c>
      <c r="H342" s="134">
        <v>89.81</v>
      </c>
      <c r="I342" s="135"/>
      <c r="J342" s="136">
        <f>ROUND(I342*H342,2)</f>
        <v>0</v>
      </c>
      <c r="K342" s="137"/>
      <c r="L342" s="33"/>
      <c r="M342" s="138" t="s">
        <v>19</v>
      </c>
      <c r="N342" s="139" t="s">
        <v>45</v>
      </c>
      <c r="P342" s="140">
        <f>O342*H342</f>
        <v>0</v>
      </c>
      <c r="Q342" s="140">
        <v>0</v>
      </c>
      <c r="R342" s="140">
        <f>Q342*H342</f>
        <v>0</v>
      </c>
      <c r="S342" s="140">
        <v>0</v>
      </c>
      <c r="T342" s="141">
        <f>S342*H342</f>
        <v>0</v>
      </c>
      <c r="AR342" s="142" t="s">
        <v>175</v>
      </c>
      <c r="AT342" s="142" t="s">
        <v>172</v>
      </c>
      <c r="AU342" s="142" t="s">
        <v>84</v>
      </c>
      <c r="AY342" s="18" t="s">
        <v>170</v>
      </c>
      <c r="BE342" s="143">
        <f>IF(N342="základní",J342,0)</f>
        <v>0</v>
      </c>
      <c r="BF342" s="143">
        <f>IF(N342="snížená",J342,0)</f>
        <v>0</v>
      </c>
      <c r="BG342" s="143">
        <f>IF(N342="zákl. přenesená",J342,0)</f>
        <v>0</v>
      </c>
      <c r="BH342" s="143">
        <f>IF(N342="sníž. přenesená",J342,0)</f>
        <v>0</v>
      </c>
      <c r="BI342" s="143">
        <f>IF(N342="nulová",J342,0)</f>
        <v>0</v>
      </c>
      <c r="BJ342" s="18" t="s">
        <v>82</v>
      </c>
      <c r="BK342" s="143">
        <f>ROUND(I342*H342,2)</f>
        <v>0</v>
      </c>
      <c r="BL342" s="18" t="s">
        <v>175</v>
      </c>
      <c r="BM342" s="142" t="s">
        <v>540</v>
      </c>
    </row>
    <row r="343" spans="2:65" s="1" customFormat="1" ht="11.25">
      <c r="B343" s="33"/>
      <c r="D343" s="144" t="s">
        <v>177</v>
      </c>
      <c r="F343" s="145" t="s">
        <v>541</v>
      </c>
      <c r="I343" s="146"/>
      <c r="L343" s="33"/>
      <c r="M343" s="147"/>
      <c r="T343" s="54"/>
      <c r="AT343" s="18" t="s">
        <v>177</v>
      </c>
      <c r="AU343" s="18" t="s">
        <v>84</v>
      </c>
    </row>
    <row r="344" spans="2:65" s="1" customFormat="1" ht="24.2" customHeight="1">
      <c r="B344" s="33"/>
      <c r="C344" s="130" t="s">
        <v>542</v>
      </c>
      <c r="D344" s="130" t="s">
        <v>172</v>
      </c>
      <c r="E344" s="131" t="s">
        <v>543</v>
      </c>
      <c r="F344" s="132" t="s">
        <v>240</v>
      </c>
      <c r="G344" s="133" t="s">
        <v>241</v>
      </c>
      <c r="H344" s="134">
        <v>21.047000000000001</v>
      </c>
      <c r="I344" s="135"/>
      <c r="J344" s="136">
        <f>ROUND(I344*H344,2)</f>
        <v>0</v>
      </c>
      <c r="K344" s="137"/>
      <c r="L344" s="33"/>
      <c r="M344" s="138" t="s">
        <v>19</v>
      </c>
      <c r="N344" s="139" t="s">
        <v>45</v>
      </c>
      <c r="P344" s="140">
        <f>O344*H344</f>
        <v>0</v>
      </c>
      <c r="Q344" s="140">
        <v>0</v>
      </c>
      <c r="R344" s="140">
        <f>Q344*H344</f>
        <v>0</v>
      </c>
      <c r="S344" s="140">
        <v>0</v>
      </c>
      <c r="T344" s="141">
        <f>S344*H344</f>
        <v>0</v>
      </c>
      <c r="AR344" s="142" t="s">
        <v>175</v>
      </c>
      <c r="AT344" s="142" t="s">
        <v>172</v>
      </c>
      <c r="AU344" s="142" t="s">
        <v>84</v>
      </c>
      <c r="AY344" s="18" t="s">
        <v>170</v>
      </c>
      <c r="BE344" s="143">
        <f>IF(N344="základní",J344,0)</f>
        <v>0</v>
      </c>
      <c r="BF344" s="143">
        <f>IF(N344="snížená",J344,0)</f>
        <v>0</v>
      </c>
      <c r="BG344" s="143">
        <f>IF(N344="zákl. přenesená",J344,0)</f>
        <v>0</v>
      </c>
      <c r="BH344" s="143">
        <f>IF(N344="sníž. přenesená",J344,0)</f>
        <v>0</v>
      </c>
      <c r="BI344" s="143">
        <f>IF(N344="nulová",J344,0)</f>
        <v>0</v>
      </c>
      <c r="BJ344" s="18" t="s">
        <v>82</v>
      </c>
      <c r="BK344" s="143">
        <f>ROUND(I344*H344,2)</f>
        <v>0</v>
      </c>
      <c r="BL344" s="18" t="s">
        <v>175</v>
      </c>
      <c r="BM344" s="142" t="s">
        <v>544</v>
      </c>
    </row>
    <row r="345" spans="2:65" s="1" customFormat="1" ht="11.25">
      <c r="B345" s="33"/>
      <c r="D345" s="144" t="s">
        <v>177</v>
      </c>
      <c r="F345" s="145" t="s">
        <v>545</v>
      </c>
      <c r="I345" s="146"/>
      <c r="L345" s="33"/>
      <c r="M345" s="147"/>
      <c r="T345" s="54"/>
      <c r="AT345" s="18" t="s">
        <v>177</v>
      </c>
      <c r="AU345" s="18" t="s">
        <v>84</v>
      </c>
    </row>
    <row r="346" spans="2:65" s="1" customFormat="1" ht="24.2" customHeight="1">
      <c r="B346" s="33"/>
      <c r="C346" s="130" t="s">
        <v>546</v>
      </c>
      <c r="D346" s="130" t="s">
        <v>172</v>
      </c>
      <c r="E346" s="131" t="s">
        <v>547</v>
      </c>
      <c r="F346" s="132" t="s">
        <v>548</v>
      </c>
      <c r="G346" s="133" t="s">
        <v>241</v>
      </c>
      <c r="H346" s="134">
        <v>66.228999999999999</v>
      </c>
      <c r="I346" s="135"/>
      <c r="J346" s="136">
        <f>ROUND(I346*H346,2)</f>
        <v>0</v>
      </c>
      <c r="K346" s="137"/>
      <c r="L346" s="33"/>
      <c r="M346" s="138" t="s">
        <v>19</v>
      </c>
      <c r="N346" s="139" t="s">
        <v>45</v>
      </c>
      <c r="P346" s="140">
        <f>O346*H346</f>
        <v>0</v>
      </c>
      <c r="Q346" s="140">
        <v>0</v>
      </c>
      <c r="R346" s="140">
        <f>Q346*H346</f>
        <v>0</v>
      </c>
      <c r="S346" s="140">
        <v>0</v>
      </c>
      <c r="T346" s="141">
        <f>S346*H346</f>
        <v>0</v>
      </c>
      <c r="AR346" s="142" t="s">
        <v>175</v>
      </c>
      <c r="AT346" s="142" t="s">
        <v>172</v>
      </c>
      <c r="AU346" s="142" t="s">
        <v>84</v>
      </c>
      <c r="AY346" s="18" t="s">
        <v>170</v>
      </c>
      <c r="BE346" s="143">
        <f>IF(N346="základní",J346,0)</f>
        <v>0</v>
      </c>
      <c r="BF346" s="143">
        <f>IF(N346="snížená",J346,0)</f>
        <v>0</v>
      </c>
      <c r="BG346" s="143">
        <f>IF(N346="zákl. přenesená",J346,0)</f>
        <v>0</v>
      </c>
      <c r="BH346" s="143">
        <f>IF(N346="sníž. přenesená",J346,0)</f>
        <v>0</v>
      </c>
      <c r="BI346" s="143">
        <f>IF(N346="nulová",J346,0)</f>
        <v>0</v>
      </c>
      <c r="BJ346" s="18" t="s">
        <v>82</v>
      </c>
      <c r="BK346" s="143">
        <f>ROUND(I346*H346,2)</f>
        <v>0</v>
      </c>
      <c r="BL346" s="18" t="s">
        <v>175</v>
      </c>
      <c r="BM346" s="142" t="s">
        <v>549</v>
      </c>
    </row>
    <row r="347" spans="2:65" s="1" customFormat="1" ht="11.25">
      <c r="B347" s="33"/>
      <c r="D347" s="144" t="s">
        <v>177</v>
      </c>
      <c r="F347" s="145" t="s">
        <v>550</v>
      </c>
      <c r="I347" s="146"/>
      <c r="L347" s="33"/>
      <c r="M347" s="147"/>
      <c r="T347" s="54"/>
      <c r="AT347" s="18" t="s">
        <v>177</v>
      </c>
      <c r="AU347" s="18" t="s">
        <v>84</v>
      </c>
    </row>
    <row r="348" spans="2:65" s="13" customFormat="1" ht="11.25">
      <c r="B348" s="155"/>
      <c r="D348" s="149" t="s">
        <v>179</v>
      </c>
      <c r="F348" s="157" t="s">
        <v>551</v>
      </c>
      <c r="H348" s="158">
        <v>66.228999999999999</v>
      </c>
      <c r="I348" s="159"/>
      <c r="L348" s="155"/>
      <c r="M348" s="160"/>
      <c r="T348" s="161"/>
      <c r="AT348" s="156" t="s">
        <v>179</v>
      </c>
      <c r="AU348" s="156" t="s">
        <v>84</v>
      </c>
      <c r="AV348" s="13" t="s">
        <v>84</v>
      </c>
      <c r="AW348" s="13" t="s">
        <v>4</v>
      </c>
      <c r="AX348" s="13" t="s">
        <v>82</v>
      </c>
      <c r="AY348" s="156" t="s">
        <v>170</v>
      </c>
    </row>
    <row r="349" spans="2:65" s="1" customFormat="1" ht="24.2" customHeight="1">
      <c r="B349" s="33"/>
      <c r="C349" s="130" t="s">
        <v>552</v>
      </c>
      <c r="D349" s="130" t="s">
        <v>172</v>
      </c>
      <c r="E349" s="131" t="s">
        <v>553</v>
      </c>
      <c r="F349" s="132" t="s">
        <v>554</v>
      </c>
      <c r="G349" s="133" t="s">
        <v>241</v>
      </c>
      <c r="H349" s="134">
        <v>198.68600000000001</v>
      </c>
      <c r="I349" s="135"/>
      <c r="J349" s="136">
        <f>ROUND(I349*H349,2)</f>
        <v>0</v>
      </c>
      <c r="K349" s="137"/>
      <c r="L349" s="33"/>
      <c r="M349" s="138" t="s">
        <v>19</v>
      </c>
      <c r="N349" s="139" t="s">
        <v>45</v>
      </c>
      <c r="P349" s="140">
        <f>O349*H349</f>
        <v>0</v>
      </c>
      <c r="Q349" s="140">
        <v>0</v>
      </c>
      <c r="R349" s="140">
        <f>Q349*H349</f>
        <v>0</v>
      </c>
      <c r="S349" s="140">
        <v>0</v>
      </c>
      <c r="T349" s="141">
        <f>S349*H349</f>
        <v>0</v>
      </c>
      <c r="AR349" s="142" t="s">
        <v>175</v>
      </c>
      <c r="AT349" s="142" t="s">
        <v>172</v>
      </c>
      <c r="AU349" s="142" t="s">
        <v>84</v>
      </c>
      <c r="AY349" s="18" t="s">
        <v>170</v>
      </c>
      <c r="BE349" s="143">
        <f>IF(N349="základní",J349,0)</f>
        <v>0</v>
      </c>
      <c r="BF349" s="143">
        <f>IF(N349="snížená",J349,0)</f>
        <v>0</v>
      </c>
      <c r="BG349" s="143">
        <f>IF(N349="zákl. přenesená",J349,0)</f>
        <v>0</v>
      </c>
      <c r="BH349" s="143">
        <f>IF(N349="sníž. přenesená",J349,0)</f>
        <v>0</v>
      </c>
      <c r="BI349" s="143">
        <f>IF(N349="nulová",J349,0)</f>
        <v>0</v>
      </c>
      <c r="BJ349" s="18" t="s">
        <v>82</v>
      </c>
      <c r="BK349" s="143">
        <f>ROUND(I349*H349,2)</f>
        <v>0</v>
      </c>
      <c r="BL349" s="18" t="s">
        <v>175</v>
      </c>
      <c r="BM349" s="142" t="s">
        <v>555</v>
      </c>
    </row>
    <row r="350" spans="2:65" s="1" customFormat="1" ht="11.25">
      <c r="B350" s="33"/>
      <c r="D350" s="144" t="s">
        <v>177</v>
      </c>
      <c r="F350" s="145" t="s">
        <v>556</v>
      </c>
      <c r="I350" s="146"/>
      <c r="L350" s="33"/>
      <c r="M350" s="147"/>
      <c r="T350" s="54"/>
      <c r="AT350" s="18" t="s">
        <v>177</v>
      </c>
      <c r="AU350" s="18" t="s">
        <v>84</v>
      </c>
    </row>
    <row r="351" spans="2:65" s="13" customFormat="1" ht="11.25">
      <c r="B351" s="155"/>
      <c r="D351" s="149" t="s">
        <v>179</v>
      </c>
      <c r="F351" s="157" t="s">
        <v>557</v>
      </c>
      <c r="H351" s="158">
        <v>198.68600000000001</v>
      </c>
      <c r="I351" s="159"/>
      <c r="L351" s="155"/>
      <c r="M351" s="160"/>
      <c r="T351" s="161"/>
      <c r="AT351" s="156" t="s">
        <v>179</v>
      </c>
      <c r="AU351" s="156" t="s">
        <v>84</v>
      </c>
      <c r="AV351" s="13" t="s">
        <v>84</v>
      </c>
      <c r="AW351" s="13" t="s">
        <v>4</v>
      </c>
      <c r="AX351" s="13" t="s">
        <v>82</v>
      </c>
      <c r="AY351" s="156" t="s">
        <v>170</v>
      </c>
    </row>
    <row r="352" spans="2:65" s="1" customFormat="1" ht="24.2" customHeight="1">
      <c r="B352" s="33"/>
      <c r="C352" s="130" t="s">
        <v>558</v>
      </c>
      <c r="D352" s="130" t="s">
        <v>172</v>
      </c>
      <c r="E352" s="131" t="s">
        <v>559</v>
      </c>
      <c r="F352" s="132" t="s">
        <v>560</v>
      </c>
      <c r="G352" s="133" t="s">
        <v>241</v>
      </c>
      <c r="H352" s="134">
        <v>33.113999999999997</v>
      </c>
      <c r="I352" s="135"/>
      <c r="J352" s="136">
        <f>ROUND(I352*H352,2)</f>
        <v>0</v>
      </c>
      <c r="K352" s="137"/>
      <c r="L352" s="33"/>
      <c r="M352" s="138" t="s">
        <v>19</v>
      </c>
      <c r="N352" s="139" t="s">
        <v>45</v>
      </c>
      <c r="P352" s="140">
        <f>O352*H352</f>
        <v>0</v>
      </c>
      <c r="Q352" s="140">
        <v>0</v>
      </c>
      <c r="R352" s="140">
        <f>Q352*H352</f>
        <v>0</v>
      </c>
      <c r="S352" s="140">
        <v>0</v>
      </c>
      <c r="T352" s="141">
        <f>S352*H352</f>
        <v>0</v>
      </c>
      <c r="AR352" s="142" t="s">
        <v>175</v>
      </c>
      <c r="AT352" s="142" t="s">
        <v>172</v>
      </c>
      <c r="AU352" s="142" t="s">
        <v>84</v>
      </c>
      <c r="AY352" s="18" t="s">
        <v>170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8" t="s">
        <v>82</v>
      </c>
      <c r="BK352" s="143">
        <f>ROUND(I352*H352,2)</f>
        <v>0</v>
      </c>
      <c r="BL352" s="18" t="s">
        <v>175</v>
      </c>
      <c r="BM352" s="142" t="s">
        <v>561</v>
      </c>
    </row>
    <row r="353" spans="2:65" s="1" customFormat="1" ht="11.25">
      <c r="B353" s="33"/>
      <c r="D353" s="144" t="s">
        <v>177</v>
      </c>
      <c r="F353" s="145" t="s">
        <v>562</v>
      </c>
      <c r="I353" s="146"/>
      <c r="L353" s="33"/>
      <c r="M353" s="147"/>
      <c r="T353" s="54"/>
      <c r="AT353" s="18" t="s">
        <v>177</v>
      </c>
      <c r="AU353" s="18" t="s">
        <v>84</v>
      </c>
    </row>
    <row r="354" spans="2:65" s="13" customFormat="1" ht="11.25">
      <c r="B354" s="155"/>
      <c r="D354" s="149" t="s">
        <v>179</v>
      </c>
      <c r="F354" s="157" t="s">
        <v>563</v>
      </c>
      <c r="H354" s="158">
        <v>33.113999999999997</v>
      </c>
      <c r="I354" s="159"/>
      <c r="L354" s="155"/>
      <c r="M354" s="160"/>
      <c r="T354" s="161"/>
      <c r="AT354" s="156" t="s">
        <v>179</v>
      </c>
      <c r="AU354" s="156" t="s">
        <v>84</v>
      </c>
      <c r="AV354" s="13" t="s">
        <v>84</v>
      </c>
      <c r="AW354" s="13" t="s">
        <v>4</v>
      </c>
      <c r="AX354" s="13" t="s">
        <v>82</v>
      </c>
      <c r="AY354" s="156" t="s">
        <v>170</v>
      </c>
    </row>
    <row r="355" spans="2:65" s="1" customFormat="1" ht="24.2" customHeight="1">
      <c r="B355" s="33"/>
      <c r="C355" s="130" t="s">
        <v>564</v>
      </c>
      <c r="D355" s="130" t="s">
        <v>172</v>
      </c>
      <c r="E355" s="131" t="s">
        <v>565</v>
      </c>
      <c r="F355" s="132" t="s">
        <v>566</v>
      </c>
      <c r="G355" s="133" t="s">
        <v>241</v>
      </c>
      <c r="H355" s="134">
        <v>99.343000000000004</v>
      </c>
      <c r="I355" s="135"/>
      <c r="J355" s="136">
        <f>ROUND(I355*H355,2)</f>
        <v>0</v>
      </c>
      <c r="K355" s="137"/>
      <c r="L355" s="33"/>
      <c r="M355" s="138" t="s">
        <v>19</v>
      </c>
      <c r="N355" s="139" t="s">
        <v>45</v>
      </c>
      <c r="P355" s="140">
        <f>O355*H355</f>
        <v>0</v>
      </c>
      <c r="Q355" s="140">
        <v>0</v>
      </c>
      <c r="R355" s="140">
        <f>Q355*H355</f>
        <v>0</v>
      </c>
      <c r="S355" s="140">
        <v>0</v>
      </c>
      <c r="T355" s="141">
        <f>S355*H355</f>
        <v>0</v>
      </c>
      <c r="AR355" s="142" t="s">
        <v>175</v>
      </c>
      <c r="AT355" s="142" t="s">
        <v>172</v>
      </c>
      <c r="AU355" s="142" t="s">
        <v>84</v>
      </c>
      <c r="AY355" s="18" t="s">
        <v>170</v>
      </c>
      <c r="BE355" s="143">
        <f>IF(N355="základní",J355,0)</f>
        <v>0</v>
      </c>
      <c r="BF355" s="143">
        <f>IF(N355="snížená",J355,0)</f>
        <v>0</v>
      </c>
      <c r="BG355" s="143">
        <f>IF(N355="zákl. přenesená",J355,0)</f>
        <v>0</v>
      </c>
      <c r="BH355" s="143">
        <f>IF(N355="sníž. přenesená",J355,0)</f>
        <v>0</v>
      </c>
      <c r="BI355" s="143">
        <f>IF(N355="nulová",J355,0)</f>
        <v>0</v>
      </c>
      <c r="BJ355" s="18" t="s">
        <v>82</v>
      </c>
      <c r="BK355" s="143">
        <f>ROUND(I355*H355,2)</f>
        <v>0</v>
      </c>
      <c r="BL355" s="18" t="s">
        <v>175</v>
      </c>
      <c r="BM355" s="142" t="s">
        <v>567</v>
      </c>
    </row>
    <row r="356" spans="2:65" s="1" customFormat="1" ht="11.25">
      <c r="B356" s="33"/>
      <c r="D356" s="144" t="s">
        <v>177</v>
      </c>
      <c r="F356" s="145" t="s">
        <v>568</v>
      </c>
      <c r="I356" s="146"/>
      <c r="L356" s="33"/>
      <c r="M356" s="147"/>
      <c r="T356" s="54"/>
      <c r="AT356" s="18" t="s">
        <v>177</v>
      </c>
      <c r="AU356" s="18" t="s">
        <v>84</v>
      </c>
    </row>
    <row r="357" spans="2:65" s="13" customFormat="1" ht="11.25">
      <c r="B357" s="155"/>
      <c r="D357" s="149" t="s">
        <v>179</v>
      </c>
      <c r="F357" s="157" t="s">
        <v>569</v>
      </c>
      <c r="H357" s="158">
        <v>99.343000000000004</v>
      </c>
      <c r="I357" s="159"/>
      <c r="L357" s="155"/>
      <c r="M357" s="160"/>
      <c r="T357" s="161"/>
      <c r="AT357" s="156" t="s">
        <v>179</v>
      </c>
      <c r="AU357" s="156" t="s">
        <v>84</v>
      </c>
      <c r="AV357" s="13" t="s">
        <v>84</v>
      </c>
      <c r="AW357" s="13" t="s">
        <v>4</v>
      </c>
      <c r="AX357" s="13" t="s">
        <v>82</v>
      </c>
      <c r="AY357" s="156" t="s">
        <v>170</v>
      </c>
    </row>
    <row r="358" spans="2:65" s="11" customFormat="1" ht="22.9" customHeight="1">
      <c r="B358" s="118"/>
      <c r="D358" s="119" t="s">
        <v>73</v>
      </c>
      <c r="E358" s="128" t="s">
        <v>570</v>
      </c>
      <c r="F358" s="128" t="s">
        <v>571</v>
      </c>
      <c r="I358" s="121"/>
      <c r="J358" s="129">
        <f>BK358</f>
        <v>0</v>
      </c>
      <c r="L358" s="118"/>
      <c r="M358" s="123"/>
      <c r="P358" s="124">
        <f>SUM(P359:P360)</f>
        <v>0</v>
      </c>
      <c r="R358" s="124">
        <f>SUM(R359:R360)</f>
        <v>0</v>
      </c>
      <c r="T358" s="125">
        <f>SUM(T359:T360)</f>
        <v>0</v>
      </c>
      <c r="AR358" s="119" t="s">
        <v>82</v>
      </c>
      <c r="AT358" s="126" t="s">
        <v>73</v>
      </c>
      <c r="AU358" s="126" t="s">
        <v>82</v>
      </c>
      <c r="AY358" s="119" t="s">
        <v>170</v>
      </c>
      <c r="BK358" s="127">
        <f>SUM(BK359:BK360)</f>
        <v>0</v>
      </c>
    </row>
    <row r="359" spans="2:65" s="1" customFormat="1" ht="33" customHeight="1">
      <c r="B359" s="33"/>
      <c r="C359" s="130" t="s">
        <v>572</v>
      </c>
      <c r="D359" s="130" t="s">
        <v>172</v>
      </c>
      <c r="E359" s="131" t="s">
        <v>573</v>
      </c>
      <c r="F359" s="132" t="s">
        <v>574</v>
      </c>
      <c r="G359" s="133" t="s">
        <v>241</v>
      </c>
      <c r="H359" s="134">
        <v>130.167</v>
      </c>
      <c r="I359" s="135"/>
      <c r="J359" s="136">
        <f>ROUND(I359*H359,2)</f>
        <v>0</v>
      </c>
      <c r="K359" s="137"/>
      <c r="L359" s="33"/>
      <c r="M359" s="138" t="s">
        <v>19</v>
      </c>
      <c r="N359" s="139" t="s">
        <v>45</v>
      </c>
      <c r="P359" s="140">
        <f>O359*H359</f>
        <v>0</v>
      </c>
      <c r="Q359" s="140">
        <v>0</v>
      </c>
      <c r="R359" s="140">
        <f>Q359*H359</f>
        <v>0</v>
      </c>
      <c r="S359" s="140">
        <v>0</v>
      </c>
      <c r="T359" s="141">
        <f>S359*H359</f>
        <v>0</v>
      </c>
      <c r="AR359" s="142" t="s">
        <v>175</v>
      </c>
      <c r="AT359" s="142" t="s">
        <v>172</v>
      </c>
      <c r="AU359" s="142" t="s">
        <v>84</v>
      </c>
      <c r="AY359" s="18" t="s">
        <v>170</v>
      </c>
      <c r="BE359" s="143">
        <f>IF(N359="základní",J359,0)</f>
        <v>0</v>
      </c>
      <c r="BF359" s="143">
        <f>IF(N359="snížená",J359,0)</f>
        <v>0</v>
      </c>
      <c r="BG359" s="143">
        <f>IF(N359="zákl. přenesená",J359,0)</f>
        <v>0</v>
      </c>
      <c r="BH359" s="143">
        <f>IF(N359="sníž. přenesená",J359,0)</f>
        <v>0</v>
      </c>
      <c r="BI359" s="143">
        <f>IF(N359="nulová",J359,0)</f>
        <v>0</v>
      </c>
      <c r="BJ359" s="18" t="s">
        <v>82</v>
      </c>
      <c r="BK359" s="143">
        <f>ROUND(I359*H359,2)</f>
        <v>0</v>
      </c>
      <c r="BL359" s="18" t="s">
        <v>175</v>
      </c>
      <c r="BM359" s="142" t="s">
        <v>575</v>
      </c>
    </row>
    <row r="360" spans="2:65" s="1" customFormat="1" ht="11.25">
      <c r="B360" s="33"/>
      <c r="D360" s="144" t="s">
        <v>177</v>
      </c>
      <c r="F360" s="145" t="s">
        <v>576</v>
      </c>
      <c r="I360" s="146"/>
      <c r="L360" s="33"/>
      <c r="M360" s="147"/>
      <c r="T360" s="54"/>
      <c r="AT360" s="18" t="s">
        <v>177</v>
      </c>
      <c r="AU360" s="18" t="s">
        <v>84</v>
      </c>
    </row>
    <row r="361" spans="2:65" s="11" customFormat="1" ht="25.9" customHeight="1">
      <c r="B361" s="118"/>
      <c r="D361" s="119" t="s">
        <v>73</v>
      </c>
      <c r="E361" s="120" t="s">
        <v>577</v>
      </c>
      <c r="F361" s="120" t="s">
        <v>578</v>
      </c>
      <c r="I361" s="121"/>
      <c r="J361" s="122">
        <f>BK361</f>
        <v>0</v>
      </c>
      <c r="L361" s="118"/>
      <c r="M361" s="123"/>
      <c r="P361" s="124">
        <f>P362+P392+P413+P433+P444+P460+P467+P490+P519</f>
        <v>0</v>
      </c>
      <c r="R361" s="124">
        <f>R362+R392+R413+R433+R444+R460+R467+R490+R519</f>
        <v>2.4757653100000003</v>
      </c>
      <c r="T361" s="125">
        <f>T362+T392+T413+T433+T444+T460+T467+T490+T519</f>
        <v>1.7290181</v>
      </c>
      <c r="AR361" s="119" t="s">
        <v>84</v>
      </c>
      <c r="AT361" s="126" t="s">
        <v>73</v>
      </c>
      <c r="AU361" s="126" t="s">
        <v>74</v>
      </c>
      <c r="AY361" s="119" t="s">
        <v>170</v>
      </c>
      <c r="BK361" s="127">
        <f>BK362+BK392+BK413+BK433+BK444+BK460+BK467+BK490+BK519</f>
        <v>0</v>
      </c>
    </row>
    <row r="362" spans="2:65" s="11" customFormat="1" ht="22.9" customHeight="1">
      <c r="B362" s="118"/>
      <c r="D362" s="119" t="s">
        <v>73</v>
      </c>
      <c r="E362" s="128" t="s">
        <v>579</v>
      </c>
      <c r="F362" s="128" t="s">
        <v>580</v>
      </c>
      <c r="I362" s="121"/>
      <c r="J362" s="129">
        <f>BK362</f>
        <v>0</v>
      </c>
      <c r="L362" s="118"/>
      <c r="M362" s="123"/>
      <c r="P362" s="124">
        <f>SUM(P363:P391)</f>
        <v>0</v>
      </c>
      <c r="R362" s="124">
        <f>SUM(R363:R391)</f>
        <v>0.68214499000000006</v>
      </c>
      <c r="T362" s="125">
        <f>SUM(T363:T391)</f>
        <v>0.30351480000000003</v>
      </c>
      <c r="AR362" s="119" t="s">
        <v>84</v>
      </c>
      <c r="AT362" s="126" t="s">
        <v>73</v>
      </c>
      <c r="AU362" s="126" t="s">
        <v>82</v>
      </c>
      <c r="AY362" s="119" t="s">
        <v>170</v>
      </c>
      <c r="BK362" s="127">
        <f>SUM(BK363:BK391)</f>
        <v>0</v>
      </c>
    </row>
    <row r="363" spans="2:65" s="1" customFormat="1" ht="24.2" customHeight="1">
      <c r="B363" s="33"/>
      <c r="C363" s="130" t="s">
        <v>581</v>
      </c>
      <c r="D363" s="130" t="s">
        <v>172</v>
      </c>
      <c r="E363" s="131" t="s">
        <v>582</v>
      </c>
      <c r="F363" s="132" t="s">
        <v>583</v>
      </c>
      <c r="G363" s="133" t="s">
        <v>90</v>
      </c>
      <c r="H363" s="134">
        <v>96.15</v>
      </c>
      <c r="I363" s="135"/>
      <c r="J363" s="136">
        <f>ROUND(I363*H363,2)</f>
        <v>0</v>
      </c>
      <c r="K363" s="137"/>
      <c r="L363" s="33"/>
      <c r="M363" s="138" t="s">
        <v>19</v>
      </c>
      <c r="N363" s="139" t="s">
        <v>45</v>
      </c>
      <c r="P363" s="140">
        <f>O363*H363</f>
        <v>0</v>
      </c>
      <c r="Q363" s="140">
        <v>3.5000000000000001E-3</v>
      </c>
      <c r="R363" s="140">
        <f>Q363*H363</f>
        <v>0.33652500000000002</v>
      </c>
      <c r="S363" s="140">
        <v>0</v>
      </c>
      <c r="T363" s="141">
        <f>S363*H363</f>
        <v>0</v>
      </c>
      <c r="AR363" s="142" t="s">
        <v>275</v>
      </c>
      <c r="AT363" s="142" t="s">
        <v>172</v>
      </c>
      <c r="AU363" s="142" t="s">
        <v>84</v>
      </c>
      <c r="AY363" s="18" t="s">
        <v>170</v>
      </c>
      <c r="BE363" s="143">
        <f>IF(N363="základní",J363,0)</f>
        <v>0</v>
      </c>
      <c r="BF363" s="143">
        <f>IF(N363="snížená",J363,0)</f>
        <v>0</v>
      </c>
      <c r="BG363" s="143">
        <f>IF(N363="zákl. přenesená",J363,0)</f>
        <v>0</v>
      </c>
      <c r="BH363" s="143">
        <f>IF(N363="sníž. přenesená",J363,0)</f>
        <v>0</v>
      </c>
      <c r="BI363" s="143">
        <f>IF(N363="nulová",J363,0)</f>
        <v>0</v>
      </c>
      <c r="BJ363" s="18" t="s">
        <v>82</v>
      </c>
      <c r="BK363" s="143">
        <f>ROUND(I363*H363,2)</f>
        <v>0</v>
      </c>
      <c r="BL363" s="18" t="s">
        <v>275</v>
      </c>
      <c r="BM363" s="142" t="s">
        <v>584</v>
      </c>
    </row>
    <row r="364" spans="2:65" s="1" customFormat="1" ht="29.25">
      <c r="B364" s="33"/>
      <c r="D364" s="149" t="s">
        <v>345</v>
      </c>
      <c r="F364" s="180" t="s">
        <v>585</v>
      </c>
      <c r="I364" s="146"/>
      <c r="L364" s="33"/>
      <c r="M364" s="147"/>
      <c r="T364" s="54"/>
      <c r="AT364" s="18" t="s">
        <v>345</v>
      </c>
      <c r="AU364" s="18" t="s">
        <v>84</v>
      </c>
    </row>
    <row r="365" spans="2:65" s="12" customFormat="1" ht="11.25">
      <c r="B365" s="148"/>
      <c r="D365" s="149" t="s">
        <v>179</v>
      </c>
      <c r="E365" s="150" t="s">
        <v>19</v>
      </c>
      <c r="F365" s="151" t="s">
        <v>586</v>
      </c>
      <c r="H365" s="150" t="s">
        <v>19</v>
      </c>
      <c r="I365" s="152"/>
      <c r="L365" s="148"/>
      <c r="M365" s="153"/>
      <c r="T365" s="154"/>
      <c r="AT365" s="150" t="s">
        <v>179</v>
      </c>
      <c r="AU365" s="150" t="s">
        <v>84</v>
      </c>
      <c r="AV365" s="12" t="s">
        <v>82</v>
      </c>
      <c r="AW365" s="12" t="s">
        <v>35</v>
      </c>
      <c r="AX365" s="12" t="s">
        <v>74</v>
      </c>
      <c r="AY365" s="150" t="s">
        <v>170</v>
      </c>
    </row>
    <row r="366" spans="2:65" s="13" customFormat="1" ht="11.25">
      <c r="B366" s="155"/>
      <c r="D366" s="149" t="s">
        <v>179</v>
      </c>
      <c r="E366" s="156" t="s">
        <v>124</v>
      </c>
      <c r="F366" s="157" t="s">
        <v>587</v>
      </c>
      <c r="H366" s="158">
        <v>96.15</v>
      </c>
      <c r="I366" s="159"/>
      <c r="L366" s="155"/>
      <c r="M366" s="160"/>
      <c r="T366" s="161"/>
      <c r="AT366" s="156" t="s">
        <v>179</v>
      </c>
      <c r="AU366" s="156" t="s">
        <v>84</v>
      </c>
      <c r="AV366" s="13" t="s">
        <v>84</v>
      </c>
      <c r="AW366" s="13" t="s">
        <v>35</v>
      </c>
      <c r="AX366" s="13" t="s">
        <v>74</v>
      </c>
      <c r="AY366" s="156" t="s">
        <v>170</v>
      </c>
    </row>
    <row r="367" spans="2:65" s="14" customFormat="1" ht="11.25">
      <c r="B367" s="162"/>
      <c r="D367" s="149" t="s">
        <v>179</v>
      </c>
      <c r="E367" s="163" t="s">
        <v>19</v>
      </c>
      <c r="F367" s="164" t="s">
        <v>184</v>
      </c>
      <c r="H367" s="165">
        <v>96.15</v>
      </c>
      <c r="I367" s="166"/>
      <c r="L367" s="162"/>
      <c r="M367" s="167"/>
      <c r="T367" s="168"/>
      <c r="AT367" s="163" t="s">
        <v>179</v>
      </c>
      <c r="AU367" s="163" t="s">
        <v>84</v>
      </c>
      <c r="AV367" s="14" t="s">
        <v>185</v>
      </c>
      <c r="AW367" s="14" t="s">
        <v>35</v>
      </c>
      <c r="AX367" s="14" t="s">
        <v>82</v>
      </c>
      <c r="AY367" s="163" t="s">
        <v>170</v>
      </c>
    </row>
    <row r="368" spans="2:65" s="1" customFormat="1" ht="16.5" customHeight="1">
      <c r="B368" s="33"/>
      <c r="C368" s="130" t="s">
        <v>588</v>
      </c>
      <c r="D368" s="130" t="s">
        <v>172</v>
      </c>
      <c r="E368" s="131" t="s">
        <v>589</v>
      </c>
      <c r="F368" s="132" t="s">
        <v>590</v>
      </c>
      <c r="G368" s="133" t="s">
        <v>98</v>
      </c>
      <c r="H368" s="134">
        <v>25</v>
      </c>
      <c r="I368" s="135"/>
      <c r="J368" s="136">
        <f>ROUND(I368*H368,2)</f>
        <v>0</v>
      </c>
      <c r="K368" s="137"/>
      <c r="L368" s="33"/>
      <c r="M368" s="138" t="s">
        <v>19</v>
      </c>
      <c r="N368" s="139" t="s">
        <v>45</v>
      </c>
      <c r="P368" s="140">
        <f>O368*H368</f>
        <v>0</v>
      </c>
      <c r="Q368" s="140">
        <v>0</v>
      </c>
      <c r="R368" s="140">
        <f>Q368*H368</f>
        <v>0</v>
      </c>
      <c r="S368" s="140">
        <v>0</v>
      </c>
      <c r="T368" s="141">
        <f>S368*H368</f>
        <v>0</v>
      </c>
      <c r="AR368" s="142" t="s">
        <v>275</v>
      </c>
      <c r="AT368" s="142" t="s">
        <v>172</v>
      </c>
      <c r="AU368" s="142" t="s">
        <v>84</v>
      </c>
      <c r="AY368" s="18" t="s">
        <v>170</v>
      </c>
      <c r="BE368" s="143">
        <f>IF(N368="základní",J368,0)</f>
        <v>0</v>
      </c>
      <c r="BF368" s="143">
        <f>IF(N368="snížená",J368,0)</f>
        <v>0</v>
      </c>
      <c r="BG368" s="143">
        <f>IF(N368="zákl. přenesená",J368,0)</f>
        <v>0</v>
      </c>
      <c r="BH368" s="143">
        <f>IF(N368="sníž. přenesená",J368,0)</f>
        <v>0</v>
      </c>
      <c r="BI368" s="143">
        <f>IF(N368="nulová",J368,0)</f>
        <v>0</v>
      </c>
      <c r="BJ368" s="18" t="s">
        <v>82</v>
      </c>
      <c r="BK368" s="143">
        <f>ROUND(I368*H368,2)</f>
        <v>0</v>
      </c>
      <c r="BL368" s="18" t="s">
        <v>275</v>
      </c>
      <c r="BM368" s="142" t="s">
        <v>591</v>
      </c>
    </row>
    <row r="369" spans="2:65" s="1" customFormat="1" ht="39">
      <c r="B369" s="33"/>
      <c r="D369" s="149" t="s">
        <v>345</v>
      </c>
      <c r="F369" s="180" t="s">
        <v>592</v>
      </c>
      <c r="I369" s="146"/>
      <c r="L369" s="33"/>
      <c r="M369" s="147"/>
      <c r="T369" s="54"/>
      <c r="AT369" s="18" t="s">
        <v>345</v>
      </c>
      <c r="AU369" s="18" t="s">
        <v>84</v>
      </c>
    </row>
    <row r="370" spans="2:65" s="12" customFormat="1" ht="11.25">
      <c r="B370" s="148"/>
      <c r="D370" s="149" t="s">
        <v>179</v>
      </c>
      <c r="E370" s="150" t="s">
        <v>19</v>
      </c>
      <c r="F370" s="151" t="s">
        <v>586</v>
      </c>
      <c r="H370" s="150" t="s">
        <v>19</v>
      </c>
      <c r="I370" s="152"/>
      <c r="L370" s="148"/>
      <c r="M370" s="153"/>
      <c r="T370" s="154"/>
      <c r="AT370" s="150" t="s">
        <v>179</v>
      </c>
      <c r="AU370" s="150" t="s">
        <v>84</v>
      </c>
      <c r="AV370" s="12" t="s">
        <v>82</v>
      </c>
      <c r="AW370" s="12" t="s">
        <v>35</v>
      </c>
      <c r="AX370" s="12" t="s">
        <v>74</v>
      </c>
      <c r="AY370" s="150" t="s">
        <v>170</v>
      </c>
    </row>
    <row r="371" spans="2:65" s="13" customFormat="1" ht="11.25">
      <c r="B371" s="155"/>
      <c r="D371" s="149" t="s">
        <v>179</v>
      </c>
      <c r="E371" s="156" t="s">
        <v>19</v>
      </c>
      <c r="F371" s="157" t="s">
        <v>328</v>
      </c>
      <c r="H371" s="158">
        <v>25</v>
      </c>
      <c r="I371" s="159"/>
      <c r="L371" s="155"/>
      <c r="M371" s="160"/>
      <c r="T371" s="161"/>
      <c r="AT371" s="156" t="s">
        <v>179</v>
      </c>
      <c r="AU371" s="156" t="s">
        <v>84</v>
      </c>
      <c r="AV371" s="13" t="s">
        <v>84</v>
      </c>
      <c r="AW371" s="13" t="s">
        <v>35</v>
      </c>
      <c r="AX371" s="13" t="s">
        <v>82</v>
      </c>
      <c r="AY371" s="156" t="s">
        <v>170</v>
      </c>
    </row>
    <row r="372" spans="2:65" s="1" customFormat="1" ht="21.75" customHeight="1">
      <c r="B372" s="33"/>
      <c r="C372" s="130" t="s">
        <v>593</v>
      </c>
      <c r="D372" s="130" t="s">
        <v>172</v>
      </c>
      <c r="E372" s="131" t="s">
        <v>594</v>
      </c>
      <c r="F372" s="132" t="s">
        <v>595</v>
      </c>
      <c r="G372" s="133" t="s">
        <v>90</v>
      </c>
      <c r="H372" s="134">
        <v>48.954000000000001</v>
      </c>
      <c r="I372" s="135"/>
      <c r="J372" s="136">
        <f>ROUND(I372*H372,2)</f>
        <v>0</v>
      </c>
      <c r="K372" s="137"/>
      <c r="L372" s="33"/>
      <c r="M372" s="138" t="s">
        <v>19</v>
      </c>
      <c r="N372" s="139" t="s">
        <v>45</v>
      </c>
      <c r="P372" s="140">
        <f>O372*H372</f>
        <v>0</v>
      </c>
      <c r="Q372" s="140">
        <v>0</v>
      </c>
      <c r="R372" s="140">
        <f>Q372*H372</f>
        <v>0</v>
      </c>
      <c r="S372" s="140">
        <v>5.4999999999999997E-3</v>
      </c>
      <c r="T372" s="141">
        <f>S372*H372</f>
        <v>0.26924700000000001</v>
      </c>
      <c r="AR372" s="142" t="s">
        <v>275</v>
      </c>
      <c r="AT372" s="142" t="s">
        <v>172</v>
      </c>
      <c r="AU372" s="142" t="s">
        <v>84</v>
      </c>
      <c r="AY372" s="18" t="s">
        <v>170</v>
      </c>
      <c r="BE372" s="143">
        <f>IF(N372="základní",J372,0)</f>
        <v>0</v>
      </c>
      <c r="BF372" s="143">
        <f>IF(N372="snížená",J372,0)</f>
        <v>0</v>
      </c>
      <c r="BG372" s="143">
        <f>IF(N372="zákl. přenesená",J372,0)</f>
        <v>0</v>
      </c>
      <c r="BH372" s="143">
        <f>IF(N372="sníž. přenesená",J372,0)</f>
        <v>0</v>
      </c>
      <c r="BI372" s="143">
        <f>IF(N372="nulová",J372,0)</f>
        <v>0</v>
      </c>
      <c r="BJ372" s="18" t="s">
        <v>82</v>
      </c>
      <c r="BK372" s="143">
        <f>ROUND(I372*H372,2)</f>
        <v>0</v>
      </c>
      <c r="BL372" s="18" t="s">
        <v>275</v>
      </c>
      <c r="BM372" s="142" t="s">
        <v>596</v>
      </c>
    </row>
    <row r="373" spans="2:65" s="1" customFormat="1" ht="11.25">
      <c r="B373" s="33"/>
      <c r="D373" s="144" t="s">
        <v>177</v>
      </c>
      <c r="F373" s="145" t="s">
        <v>597</v>
      </c>
      <c r="I373" s="146"/>
      <c r="L373" s="33"/>
      <c r="M373" s="147"/>
      <c r="T373" s="54"/>
      <c r="AT373" s="18" t="s">
        <v>177</v>
      </c>
      <c r="AU373" s="18" t="s">
        <v>84</v>
      </c>
    </row>
    <row r="374" spans="2:65" s="13" customFormat="1" ht="11.25">
      <c r="B374" s="155"/>
      <c r="D374" s="149" t="s">
        <v>179</v>
      </c>
      <c r="E374" s="156" t="s">
        <v>19</v>
      </c>
      <c r="F374" s="157" t="s">
        <v>111</v>
      </c>
      <c r="H374" s="158">
        <v>48.954000000000001</v>
      </c>
      <c r="I374" s="159"/>
      <c r="L374" s="155"/>
      <c r="M374" s="160"/>
      <c r="T374" s="161"/>
      <c r="AT374" s="156" t="s">
        <v>179</v>
      </c>
      <c r="AU374" s="156" t="s">
        <v>84</v>
      </c>
      <c r="AV374" s="13" t="s">
        <v>84</v>
      </c>
      <c r="AW374" s="13" t="s">
        <v>35</v>
      </c>
      <c r="AX374" s="13" t="s">
        <v>82</v>
      </c>
      <c r="AY374" s="156" t="s">
        <v>170</v>
      </c>
    </row>
    <row r="375" spans="2:65" s="1" customFormat="1" ht="24.2" customHeight="1">
      <c r="B375" s="33"/>
      <c r="C375" s="130" t="s">
        <v>598</v>
      </c>
      <c r="D375" s="130" t="s">
        <v>172</v>
      </c>
      <c r="E375" s="131" t="s">
        <v>599</v>
      </c>
      <c r="F375" s="132" t="s">
        <v>600</v>
      </c>
      <c r="G375" s="133" t="s">
        <v>90</v>
      </c>
      <c r="H375" s="134">
        <v>59.283000000000001</v>
      </c>
      <c r="I375" s="135"/>
      <c r="J375" s="136">
        <f>ROUND(I375*H375,2)</f>
        <v>0</v>
      </c>
      <c r="K375" s="137"/>
      <c r="L375" s="33"/>
      <c r="M375" s="138" t="s">
        <v>19</v>
      </c>
      <c r="N375" s="139" t="s">
        <v>45</v>
      </c>
      <c r="P375" s="140">
        <f>O375*H375</f>
        <v>0</v>
      </c>
      <c r="Q375" s="140">
        <v>8.0000000000000004E-4</v>
      </c>
      <c r="R375" s="140">
        <f>Q375*H375</f>
        <v>4.7426400000000001E-2</v>
      </c>
      <c r="S375" s="140">
        <v>0</v>
      </c>
      <c r="T375" s="141">
        <f>S375*H375</f>
        <v>0</v>
      </c>
      <c r="AR375" s="142" t="s">
        <v>275</v>
      </c>
      <c r="AT375" s="142" t="s">
        <v>172</v>
      </c>
      <c r="AU375" s="142" t="s">
        <v>84</v>
      </c>
      <c r="AY375" s="18" t="s">
        <v>170</v>
      </c>
      <c r="BE375" s="143">
        <f>IF(N375="základní",J375,0)</f>
        <v>0</v>
      </c>
      <c r="BF375" s="143">
        <f>IF(N375="snížená",J375,0)</f>
        <v>0</v>
      </c>
      <c r="BG375" s="143">
        <f>IF(N375="zákl. přenesená",J375,0)</f>
        <v>0</v>
      </c>
      <c r="BH375" s="143">
        <f>IF(N375="sníž. přenesená",J375,0)</f>
        <v>0</v>
      </c>
      <c r="BI375" s="143">
        <f>IF(N375="nulová",J375,0)</f>
        <v>0</v>
      </c>
      <c r="BJ375" s="18" t="s">
        <v>82</v>
      </c>
      <c r="BK375" s="143">
        <f>ROUND(I375*H375,2)</f>
        <v>0</v>
      </c>
      <c r="BL375" s="18" t="s">
        <v>275</v>
      </c>
      <c r="BM375" s="142" t="s">
        <v>601</v>
      </c>
    </row>
    <row r="376" spans="2:65" s="1" customFormat="1" ht="11.25">
      <c r="B376" s="33"/>
      <c r="D376" s="144" t="s">
        <v>177</v>
      </c>
      <c r="F376" s="145" t="s">
        <v>602</v>
      </c>
      <c r="I376" s="146"/>
      <c r="L376" s="33"/>
      <c r="M376" s="147"/>
      <c r="T376" s="54"/>
      <c r="AT376" s="18" t="s">
        <v>177</v>
      </c>
      <c r="AU376" s="18" t="s">
        <v>84</v>
      </c>
    </row>
    <row r="377" spans="2:65" s="13" customFormat="1" ht="11.25">
      <c r="B377" s="155"/>
      <c r="D377" s="149" t="s">
        <v>179</v>
      </c>
      <c r="E377" s="156" t="s">
        <v>19</v>
      </c>
      <c r="F377" s="157" t="s">
        <v>603</v>
      </c>
      <c r="H377" s="158">
        <v>59.283000000000001</v>
      </c>
      <c r="I377" s="159"/>
      <c r="L377" s="155"/>
      <c r="M377" s="160"/>
      <c r="T377" s="161"/>
      <c r="AT377" s="156" t="s">
        <v>179</v>
      </c>
      <c r="AU377" s="156" t="s">
        <v>84</v>
      </c>
      <c r="AV377" s="13" t="s">
        <v>84</v>
      </c>
      <c r="AW377" s="13" t="s">
        <v>35</v>
      </c>
      <c r="AX377" s="13" t="s">
        <v>82</v>
      </c>
      <c r="AY377" s="156" t="s">
        <v>170</v>
      </c>
    </row>
    <row r="378" spans="2:65" s="1" customFormat="1" ht="16.5" customHeight="1">
      <c r="B378" s="33"/>
      <c r="C378" s="130" t="s">
        <v>604</v>
      </c>
      <c r="D378" s="130" t="s">
        <v>172</v>
      </c>
      <c r="E378" s="131" t="s">
        <v>605</v>
      </c>
      <c r="F378" s="132" t="s">
        <v>606</v>
      </c>
      <c r="G378" s="133" t="s">
        <v>90</v>
      </c>
      <c r="H378" s="134">
        <v>48.954000000000001</v>
      </c>
      <c r="I378" s="135"/>
      <c r="J378" s="136">
        <f>ROUND(I378*H378,2)</f>
        <v>0</v>
      </c>
      <c r="K378" s="137"/>
      <c r="L378" s="33"/>
      <c r="M378" s="138" t="s">
        <v>19</v>
      </c>
      <c r="N378" s="139" t="s">
        <v>45</v>
      </c>
      <c r="P378" s="140">
        <f>O378*H378</f>
        <v>0</v>
      </c>
      <c r="Q378" s="140">
        <v>0</v>
      </c>
      <c r="R378" s="140">
        <f>Q378*H378</f>
        <v>0</v>
      </c>
      <c r="S378" s="140">
        <v>6.9999999999999999E-4</v>
      </c>
      <c r="T378" s="141">
        <f>S378*H378</f>
        <v>3.4267800000000001E-2</v>
      </c>
      <c r="AR378" s="142" t="s">
        <v>275</v>
      </c>
      <c r="AT378" s="142" t="s">
        <v>172</v>
      </c>
      <c r="AU378" s="142" t="s">
        <v>84</v>
      </c>
      <c r="AY378" s="18" t="s">
        <v>170</v>
      </c>
      <c r="BE378" s="143">
        <f>IF(N378="základní",J378,0)</f>
        <v>0</v>
      </c>
      <c r="BF378" s="143">
        <f>IF(N378="snížená",J378,0)</f>
        <v>0</v>
      </c>
      <c r="BG378" s="143">
        <f>IF(N378="zákl. přenesená",J378,0)</f>
        <v>0</v>
      </c>
      <c r="BH378" s="143">
        <f>IF(N378="sníž. přenesená",J378,0)</f>
        <v>0</v>
      </c>
      <c r="BI378" s="143">
        <f>IF(N378="nulová",J378,0)</f>
        <v>0</v>
      </c>
      <c r="BJ378" s="18" t="s">
        <v>82</v>
      </c>
      <c r="BK378" s="143">
        <f>ROUND(I378*H378,2)</f>
        <v>0</v>
      </c>
      <c r="BL378" s="18" t="s">
        <v>275</v>
      </c>
      <c r="BM378" s="142" t="s">
        <v>607</v>
      </c>
    </row>
    <row r="379" spans="2:65" s="1" customFormat="1" ht="11.25">
      <c r="B379" s="33"/>
      <c r="D379" s="144" t="s">
        <v>177</v>
      </c>
      <c r="F379" s="145" t="s">
        <v>608</v>
      </c>
      <c r="I379" s="146"/>
      <c r="L379" s="33"/>
      <c r="M379" s="147"/>
      <c r="T379" s="54"/>
      <c r="AT379" s="18" t="s">
        <v>177</v>
      </c>
      <c r="AU379" s="18" t="s">
        <v>84</v>
      </c>
    </row>
    <row r="380" spans="2:65" s="13" customFormat="1" ht="11.25">
      <c r="B380" s="155"/>
      <c r="D380" s="149" t="s">
        <v>179</v>
      </c>
      <c r="E380" s="156" t="s">
        <v>19</v>
      </c>
      <c r="F380" s="157" t="s">
        <v>111</v>
      </c>
      <c r="H380" s="158">
        <v>48.954000000000001</v>
      </c>
      <c r="I380" s="159"/>
      <c r="L380" s="155"/>
      <c r="M380" s="160"/>
      <c r="T380" s="161"/>
      <c r="AT380" s="156" t="s">
        <v>179</v>
      </c>
      <c r="AU380" s="156" t="s">
        <v>84</v>
      </c>
      <c r="AV380" s="13" t="s">
        <v>84</v>
      </c>
      <c r="AW380" s="13" t="s">
        <v>35</v>
      </c>
      <c r="AX380" s="13" t="s">
        <v>82</v>
      </c>
      <c r="AY380" s="156" t="s">
        <v>170</v>
      </c>
    </row>
    <row r="381" spans="2:65" s="1" customFormat="1" ht="24.2" customHeight="1">
      <c r="B381" s="33"/>
      <c r="C381" s="130" t="s">
        <v>609</v>
      </c>
      <c r="D381" s="130" t="s">
        <v>172</v>
      </c>
      <c r="E381" s="131" t="s">
        <v>610</v>
      </c>
      <c r="F381" s="132" t="s">
        <v>611</v>
      </c>
      <c r="G381" s="133" t="s">
        <v>90</v>
      </c>
      <c r="H381" s="134">
        <v>59.283000000000001</v>
      </c>
      <c r="I381" s="135"/>
      <c r="J381" s="136">
        <f>ROUND(I381*H381,2)</f>
        <v>0</v>
      </c>
      <c r="K381" s="137"/>
      <c r="L381" s="33"/>
      <c r="M381" s="138" t="s">
        <v>19</v>
      </c>
      <c r="N381" s="139" t="s">
        <v>45</v>
      </c>
      <c r="P381" s="140">
        <f>O381*H381</f>
        <v>0</v>
      </c>
      <c r="Q381" s="140">
        <v>0</v>
      </c>
      <c r="R381" s="140">
        <f>Q381*H381</f>
        <v>0</v>
      </c>
      <c r="S381" s="140">
        <v>0</v>
      </c>
      <c r="T381" s="141">
        <f>S381*H381</f>
        <v>0</v>
      </c>
      <c r="AR381" s="142" t="s">
        <v>275</v>
      </c>
      <c r="AT381" s="142" t="s">
        <v>172</v>
      </c>
      <c r="AU381" s="142" t="s">
        <v>84</v>
      </c>
      <c r="AY381" s="18" t="s">
        <v>170</v>
      </c>
      <c r="BE381" s="143">
        <f>IF(N381="základní",J381,0)</f>
        <v>0</v>
      </c>
      <c r="BF381" s="143">
        <f>IF(N381="snížená",J381,0)</f>
        <v>0</v>
      </c>
      <c r="BG381" s="143">
        <f>IF(N381="zákl. přenesená",J381,0)</f>
        <v>0</v>
      </c>
      <c r="BH381" s="143">
        <f>IF(N381="sníž. přenesená",J381,0)</f>
        <v>0</v>
      </c>
      <c r="BI381" s="143">
        <f>IF(N381="nulová",J381,0)</f>
        <v>0</v>
      </c>
      <c r="BJ381" s="18" t="s">
        <v>82</v>
      </c>
      <c r="BK381" s="143">
        <f>ROUND(I381*H381,2)</f>
        <v>0</v>
      </c>
      <c r="BL381" s="18" t="s">
        <v>275</v>
      </c>
      <c r="BM381" s="142" t="s">
        <v>612</v>
      </c>
    </row>
    <row r="382" spans="2:65" s="1" customFormat="1" ht="11.25">
      <c r="B382" s="33"/>
      <c r="D382" s="144" t="s">
        <v>177</v>
      </c>
      <c r="F382" s="145" t="s">
        <v>613</v>
      </c>
      <c r="I382" s="146"/>
      <c r="L382" s="33"/>
      <c r="M382" s="147"/>
      <c r="T382" s="54"/>
      <c r="AT382" s="18" t="s">
        <v>177</v>
      </c>
      <c r="AU382" s="18" t="s">
        <v>84</v>
      </c>
    </row>
    <row r="383" spans="2:65" s="13" customFormat="1" ht="11.25">
      <c r="B383" s="155"/>
      <c r="D383" s="149" t="s">
        <v>179</v>
      </c>
      <c r="E383" s="156" t="s">
        <v>19</v>
      </c>
      <c r="F383" s="157" t="s">
        <v>603</v>
      </c>
      <c r="H383" s="158">
        <v>59.283000000000001</v>
      </c>
      <c r="I383" s="159"/>
      <c r="L383" s="155"/>
      <c r="M383" s="160"/>
      <c r="T383" s="161"/>
      <c r="AT383" s="156" t="s">
        <v>179</v>
      </c>
      <c r="AU383" s="156" t="s">
        <v>84</v>
      </c>
      <c r="AV383" s="13" t="s">
        <v>84</v>
      </c>
      <c r="AW383" s="13" t="s">
        <v>35</v>
      </c>
      <c r="AX383" s="13" t="s">
        <v>82</v>
      </c>
      <c r="AY383" s="156" t="s">
        <v>170</v>
      </c>
    </row>
    <row r="384" spans="2:65" s="1" customFormat="1" ht="16.5" customHeight="1">
      <c r="B384" s="33"/>
      <c r="C384" s="169" t="s">
        <v>614</v>
      </c>
      <c r="D384" s="169" t="s">
        <v>264</v>
      </c>
      <c r="E384" s="170" t="s">
        <v>615</v>
      </c>
      <c r="F384" s="171" t="s">
        <v>616</v>
      </c>
      <c r="G384" s="172" t="s">
        <v>617</v>
      </c>
      <c r="H384" s="173">
        <v>17.785</v>
      </c>
      <c r="I384" s="174"/>
      <c r="J384" s="175">
        <f>ROUND(I384*H384,2)</f>
        <v>0</v>
      </c>
      <c r="K384" s="176"/>
      <c r="L384" s="177"/>
      <c r="M384" s="178" t="s">
        <v>19</v>
      </c>
      <c r="N384" s="179" t="s">
        <v>45</v>
      </c>
      <c r="P384" s="140">
        <f>O384*H384</f>
        <v>0</v>
      </c>
      <c r="Q384" s="140">
        <v>1E-3</v>
      </c>
      <c r="R384" s="140">
        <f>Q384*H384</f>
        <v>1.7785000000000002E-2</v>
      </c>
      <c r="S384" s="140">
        <v>0</v>
      </c>
      <c r="T384" s="141">
        <f>S384*H384</f>
        <v>0</v>
      </c>
      <c r="AR384" s="142" t="s">
        <v>368</v>
      </c>
      <c r="AT384" s="142" t="s">
        <v>264</v>
      </c>
      <c r="AU384" s="142" t="s">
        <v>84</v>
      </c>
      <c r="AY384" s="18" t="s">
        <v>170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8" t="s">
        <v>82</v>
      </c>
      <c r="BK384" s="143">
        <f>ROUND(I384*H384,2)</f>
        <v>0</v>
      </c>
      <c r="BL384" s="18" t="s">
        <v>275</v>
      </c>
      <c r="BM384" s="142" t="s">
        <v>618</v>
      </c>
    </row>
    <row r="385" spans="2:65" s="13" customFormat="1" ht="11.25">
      <c r="B385" s="155"/>
      <c r="D385" s="149" t="s">
        <v>179</v>
      </c>
      <c r="F385" s="157" t="s">
        <v>619</v>
      </c>
      <c r="H385" s="158">
        <v>17.785</v>
      </c>
      <c r="I385" s="159"/>
      <c r="L385" s="155"/>
      <c r="M385" s="160"/>
      <c r="T385" s="161"/>
      <c r="AT385" s="156" t="s">
        <v>179</v>
      </c>
      <c r="AU385" s="156" t="s">
        <v>84</v>
      </c>
      <c r="AV385" s="13" t="s">
        <v>84</v>
      </c>
      <c r="AW385" s="13" t="s">
        <v>4</v>
      </c>
      <c r="AX385" s="13" t="s">
        <v>82</v>
      </c>
      <c r="AY385" s="156" t="s">
        <v>170</v>
      </c>
    </row>
    <row r="386" spans="2:65" s="1" customFormat="1" ht="24.2" customHeight="1">
      <c r="B386" s="33"/>
      <c r="C386" s="130" t="s">
        <v>620</v>
      </c>
      <c r="D386" s="130" t="s">
        <v>172</v>
      </c>
      <c r="E386" s="131" t="s">
        <v>621</v>
      </c>
      <c r="F386" s="132" t="s">
        <v>622</v>
      </c>
      <c r="G386" s="133" t="s">
        <v>90</v>
      </c>
      <c r="H386" s="134">
        <v>59.283000000000001</v>
      </c>
      <c r="I386" s="135"/>
      <c r="J386" s="136">
        <f>ROUND(I386*H386,2)</f>
        <v>0</v>
      </c>
      <c r="K386" s="137"/>
      <c r="L386" s="33"/>
      <c r="M386" s="138" t="s">
        <v>19</v>
      </c>
      <c r="N386" s="139" t="s">
        <v>45</v>
      </c>
      <c r="P386" s="140">
        <f>O386*H386</f>
        <v>0</v>
      </c>
      <c r="Q386" s="140">
        <v>4.7299999999999998E-3</v>
      </c>
      <c r="R386" s="140">
        <f>Q386*H386</f>
        <v>0.28040859000000001</v>
      </c>
      <c r="S386" s="140">
        <v>0</v>
      </c>
      <c r="T386" s="141">
        <f>S386*H386</f>
        <v>0</v>
      </c>
      <c r="AR386" s="142" t="s">
        <v>275</v>
      </c>
      <c r="AT386" s="142" t="s">
        <v>172</v>
      </c>
      <c r="AU386" s="142" t="s">
        <v>84</v>
      </c>
      <c r="AY386" s="18" t="s">
        <v>170</v>
      </c>
      <c r="BE386" s="143">
        <f>IF(N386="základní",J386,0)</f>
        <v>0</v>
      </c>
      <c r="BF386" s="143">
        <f>IF(N386="snížená",J386,0)</f>
        <v>0</v>
      </c>
      <c r="BG386" s="143">
        <f>IF(N386="zákl. přenesená",J386,0)</f>
        <v>0</v>
      </c>
      <c r="BH386" s="143">
        <f>IF(N386="sníž. přenesená",J386,0)</f>
        <v>0</v>
      </c>
      <c r="BI386" s="143">
        <f>IF(N386="nulová",J386,0)</f>
        <v>0</v>
      </c>
      <c r="BJ386" s="18" t="s">
        <v>82</v>
      </c>
      <c r="BK386" s="143">
        <f>ROUND(I386*H386,2)</f>
        <v>0</v>
      </c>
      <c r="BL386" s="18" t="s">
        <v>275</v>
      </c>
      <c r="BM386" s="142" t="s">
        <v>623</v>
      </c>
    </row>
    <row r="387" spans="2:65" s="13" customFormat="1" ht="11.25">
      <c r="B387" s="155"/>
      <c r="D387" s="149" t="s">
        <v>179</v>
      </c>
      <c r="E387" s="156" t="s">
        <v>19</v>
      </c>
      <c r="F387" s="157" t="s">
        <v>603</v>
      </c>
      <c r="H387" s="158">
        <v>59.283000000000001</v>
      </c>
      <c r="I387" s="159"/>
      <c r="L387" s="155"/>
      <c r="M387" s="160"/>
      <c r="T387" s="161"/>
      <c r="AT387" s="156" t="s">
        <v>179</v>
      </c>
      <c r="AU387" s="156" t="s">
        <v>84</v>
      </c>
      <c r="AV387" s="13" t="s">
        <v>84</v>
      </c>
      <c r="AW387" s="13" t="s">
        <v>35</v>
      </c>
      <c r="AX387" s="13" t="s">
        <v>82</v>
      </c>
      <c r="AY387" s="156" t="s">
        <v>170</v>
      </c>
    </row>
    <row r="388" spans="2:65" s="1" customFormat="1" ht="33" customHeight="1">
      <c r="B388" s="33"/>
      <c r="C388" s="130" t="s">
        <v>624</v>
      </c>
      <c r="D388" s="130" t="s">
        <v>172</v>
      </c>
      <c r="E388" s="131" t="s">
        <v>625</v>
      </c>
      <c r="F388" s="132" t="s">
        <v>626</v>
      </c>
      <c r="G388" s="133" t="s">
        <v>241</v>
      </c>
      <c r="H388" s="134">
        <v>0.68200000000000005</v>
      </c>
      <c r="I388" s="135"/>
      <c r="J388" s="136">
        <f>ROUND(I388*H388,2)</f>
        <v>0</v>
      </c>
      <c r="K388" s="137"/>
      <c r="L388" s="33"/>
      <c r="M388" s="138" t="s">
        <v>19</v>
      </c>
      <c r="N388" s="139" t="s">
        <v>45</v>
      </c>
      <c r="P388" s="140">
        <f>O388*H388</f>
        <v>0</v>
      </c>
      <c r="Q388" s="140">
        <v>0</v>
      </c>
      <c r="R388" s="140">
        <f>Q388*H388</f>
        <v>0</v>
      </c>
      <c r="S388" s="140">
        <v>0</v>
      </c>
      <c r="T388" s="141">
        <f>S388*H388</f>
        <v>0</v>
      </c>
      <c r="AR388" s="142" t="s">
        <v>275</v>
      </c>
      <c r="AT388" s="142" t="s">
        <v>172</v>
      </c>
      <c r="AU388" s="142" t="s">
        <v>84</v>
      </c>
      <c r="AY388" s="18" t="s">
        <v>170</v>
      </c>
      <c r="BE388" s="143">
        <f>IF(N388="základní",J388,0)</f>
        <v>0</v>
      </c>
      <c r="BF388" s="143">
        <f>IF(N388="snížená",J388,0)</f>
        <v>0</v>
      </c>
      <c r="BG388" s="143">
        <f>IF(N388="zákl. přenesená",J388,0)</f>
        <v>0</v>
      </c>
      <c r="BH388" s="143">
        <f>IF(N388="sníž. přenesená",J388,0)</f>
        <v>0</v>
      </c>
      <c r="BI388" s="143">
        <f>IF(N388="nulová",J388,0)</f>
        <v>0</v>
      </c>
      <c r="BJ388" s="18" t="s">
        <v>82</v>
      </c>
      <c r="BK388" s="143">
        <f>ROUND(I388*H388,2)</f>
        <v>0</v>
      </c>
      <c r="BL388" s="18" t="s">
        <v>275</v>
      </c>
      <c r="BM388" s="142" t="s">
        <v>627</v>
      </c>
    </row>
    <row r="389" spans="2:65" s="1" customFormat="1" ht="11.25">
      <c r="B389" s="33"/>
      <c r="D389" s="144" t="s">
        <v>177</v>
      </c>
      <c r="F389" s="145" t="s">
        <v>628</v>
      </c>
      <c r="I389" s="146"/>
      <c r="L389" s="33"/>
      <c r="M389" s="147"/>
      <c r="T389" s="54"/>
      <c r="AT389" s="18" t="s">
        <v>177</v>
      </c>
      <c r="AU389" s="18" t="s">
        <v>84</v>
      </c>
    </row>
    <row r="390" spans="2:65" s="1" customFormat="1" ht="37.9" customHeight="1">
      <c r="B390" s="33"/>
      <c r="C390" s="130" t="s">
        <v>629</v>
      </c>
      <c r="D390" s="130" t="s">
        <v>172</v>
      </c>
      <c r="E390" s="131" t="s">
        <v>630</v>
      </c>
      <c r="F390" s="132" t="s">
        <v>631</v>
      </c>
      <c r="G390" s="133" t="s">
        <v>241</v>
      </c>
      <c r="H390" s="134">
        <v>0.68200000000000005</v>
      </c>
      <c r="I390" s="135"/>
      <c r="J390" s="136">
        <f>ROUND(I390*H390,2)</f>
        <v>0</v>
      </c>
      <c r="K390" s="137"/>
      <c r="L390" s="33"/>
      <c r="M390" s="138" t="s">
        <v>19</v>
      </c>
      <c r="N390" s="139" t="s">
        <v>45</v>
      </c>
      <c r="P390" s="140">
        <f>O390*H390</f>
        <v>0</v>
      </c>
      <c r="Q390" s="140">
        <v>0</v>
      </c>
      <c r="R390" s="140">
        <f>Q390*H390</f>
        <v>0</v>
      </c>
      <c r="S390" s="140">
        <v>0</v>
      </c>
      <c r="T390" s="141">
        <f>S390*H390</f>
        <v>0</v>
      </c>
      <c r="AR390" s="142" t="s">
        <v>275</v>
      </c>
      <c r="AT390" s="142" t="s">
        <v>172</v>
      </c>
      <c r="AU390" s="142" t="s">
        <v>84</v>
      </c>
      <c r="AY390" s="18" t="s">
        <v>170</v>
      </c>
      <c r="BE390" s="143">
        <f>IF(N390="základní",J390,0)</f>
        <v>0</v>
      </c>
      <c r="BF390" s="143">
        <f>IF(N390="snížená",J390,0)</f>
        <v>0</v>
      </c>
      <c r="BG390" s="143">
        <f>IF(N390="zákl. přenesená",J390,0)</f>
        <v>0</v>
      </c>
      <c r="BH390" s="143">
        <f>IF(N390="sníž. přenesená",J390,0)</f>
        <v>0</v>
      </c>
      <c r="BI390" s="143">
        <f>IF(N390="nulová",J390,0)</f>
        <v>0</v>
      </c>
      <c r="BJ390" s="18" t="s">
        <v>82</v>
      </c>
      <c r="BK390" s="143">
        <f>ROUND(I390*H390,2)</f>
        <v>0</v>
      </c>
      <c r="BL390" s="18" t="s">
        <v>275</v>
      </c>
      <c r="BM390" s="142" t="s">
        <v>632</v>
      </c>
    </row>
    <row r="391" spans="2:65" s="1" customFormat="1" ht="11.25">
      <c r="B391" s="33"/>
      <c r="D391" s="144" t="s">
        <v>177</v>
      </c>
      <c r="F391" s="145" t="s">
        <v>633</v>
      </c>
      <c r="I391" s="146"/>
      <c r="L391" s="33"/>
      <c r="M391" s="147"/>
      <c r="T391" s="54"/>
      <c r="AT391" s="18" t="s">
        <v>177</v>
      </c>
      <c r="AU391" s="18" t="s">
        <v>84</v>
      </c>
    </row>
    <row r="392" spans="2:65" s="11" customFormat="1" ht="22.9" customHeight="1">
      <c r="B392" s="118"/>
      <c r="D392" s="119" t="s">
        <v>73</v>
      </c>
      <c r="E392" s="128" t="s">
        <v>634</v>
      </c>
      <c r="F392" s="128" t="s">
        <v>635</v>
      </c>
      <c r="I392" s="121"/>
      <c r="J392" s="129">
        <f>BK392</f>
        <v>0</v>
      </c>
      <c r="L392" s="118"/>
      <c r="M392" s="123"/>
      <c r="P392" s="124">
        <f>SUM(P393:P412)</f>
        <v>0</v>
      </c>
      <c r="R392" s="124">
        <f>SUM(R393:R412)</f>
        <v>8.4940000000000002E-2</v>
      </c>
      <c r="T392" s="125">
        <f>SUM(T393:T412)</f>
        <v>0.17294000000000001</v>
      </c>
      <c r="AR392" s="119" t="s">
        <v>84</v>
      </c>
      <c r="AT392" s="126" t="s">
        <v>73</v>
      </c>
      <c r="AU392" s="126" t="s">
        <v>82</v>
      </c>
      <c r="AY392" s="119" t="s">
        <v>170</v>
      </c>
      <c r="BK392" s="127">
        <f>SUM(BK393:BK412)</f>
        <v>0</v>
      </c>
    </row>
    <row r="393" spans="2:65" s="1" customFormat="1" ht="16.5" customHeight="1">
      <c r="B393" s="33"/>
      <c r="C393" s="130" t="s">
        <v>636</v>
      </c>
      <c r="D393" s="130" t="s">
        <v>172</v>
      </c>
      <c r="E393" s="131" t="s">
        <v>637</v>
      </c>
      <c r="F393" s="132" t="s">
        <v>638</v>
      </c>
      <c r="G393" s="133" t="s">
        <v>98</v>
      </c>
      <c r="H393" s="134">
        <v>4</v>
      </c>
      <c r="I393" s="135"/>
      <c r="J393" s="136">
        <f>ROUND(I393*H393,2)</f>
        <v>0</v>
      </c>
      <c r="K393" s="137"/>
      <c r="L393" s="33"/>
      <c r="M393" s="138" t="s">
        <v>19</v>
      </c>
      <c r="N393" s="139" t="s">
        <v>45</v>
      </c>
      <c r="P393" s="140">
        <f>O393*H393</f>
        <v>0</v>
      </c>
      <c r="Q393" s="140">
        <v>0</v>
      </c>
      <c r="R393" s="140">
        <f>Q393*H393</f>
        <v>0</v>
      </c>
      <c r="S393" s="140">
        <v>3.065E-2</v>
      </c>
      <c r="T393" s="141">
        <f>S393*H393</f>
        <v>0.1226</v>
      </c>
      <c r="AR393" s="142" t="s">
        <v>275</v>
      </c>
      <c r="AT393" s="142" t="s">
        <v>172</v>
      </c>
      <c r="AU393" s="142" t="s">
        <v>84</v>
      </c>
      <c r="AY393" s="18" t="s">
        <v>170</v>
      </c>
      <c r="BE393" s="143">
        <f>IF(N393="základní",J393,0)</f>
        <v>0</v>
      </c>
      <c r="BF393" s="143">
        <f>IF(N393="snížená",J393,0)</f>
        <v>0</v>
      </c>
      <c r="BG393" s="143">
        <f>IF(N393="zákl. přenesená",J393,0)</f>
        <v>0</v>
      </c>
      <c r="BH393" s="143">
        <f>IF(N393="sníž. přenesená",J393,0)</f>
        <v>0</v>
      </c>
      <c r="BI393" s="143">
        <f>IF(N393="nulová",J393,0)</f>
        <v>0</v>
      </c>
      <c r="BJ393" s="18" t="s">
        <v>82</v>
      </c>
      <c r="BK393" s="143">
        <f>ROUND(I393*H393,2)</f>
        <v>0</v>
      </c>
      <c r="BL393" s="18" t="s">
        <v>275</v>
      </c>
      <c r="BM393" s="142" t="s">
        <v>639</v>
      </c>
    </row>
    <row r="394" spans="2:65" s="1" customFormat="1" ht="11.25">
      <c r="B394" s="33"/>
      <c r="D394" s="144" t="s">
        <v>177</v>
      </c>
      <c r="F394" s="145" t="s">
        <v>640</v>
      </c>
      <c r="I394" s="146"/>
      <c r="L394" s="33"/>
      <c r="M394" s="147"/>
      <c r="T394" s="54"/>
      <c r="AT394" s="18" t="s">
        <v>177</v>
      </c>
      <c r="AU394" s="18" t="s">
        <v>84</v>
      </c>
    </row>
    <row r="395" spans="2:65" s="13" customFormat="1" ht="11.25">
      <c r="B395" s="155"/>
      <c r="D395" s="149" t="s">
        <v>179</v>
      </c>
      <c r="E395" s="156" t="s">
        <v>19</v>
      </c>
      <c r="F395" s="157" t="s">
        <v>641</v>
      </c>
      <c r="H395" s="158">
        <v>4</v>
      </c>
      <c r="I395" s="159"/>
      <c r="L395" s="155"/>
      <c r="M395" s="160"/>
      <c r="T395" s="161"/>
      <c r="AT395" s="156" t="s">
        <v>179</v>
      </c>
      <c r="AU395" s="156" t="s">
        <v>84</v>
      </c>
      <c r="AV395" s="13" t="s">
        <v>84</v>
      </c>
      <c r="AW395" s="13" t="s">
        <v>35</v>
      </c>
      <c r="AX395" s="13" t="s">
        <v>82</v>
      </c>
      <c r="AY395" s="156" t="s">
        <v>170</v>
      </c>
    </row>
    <row r="396" spans="2:65" s="1" customFormat="1" ht="16.5" customHeight="1">
      <c r="B396" s="33"/>
      <c r="C396" s="130" t="s">
        <v>642</v>
      </c>
      <c r="D396" s="130" t="s">
        <v>172</v>
      </c>
      <c r="E396" s="131" t="s">
        <v>643</v>
      </c>
      <c r="F396" s="132" t="s">
        <v>644</v>
      </c>
      <c r="G396" s="133" t="s">
        <v>98</v>
      </c>
      <c r="H396" s="134">
        <v>4</v>
      </c>
      <c r="I396" s="135"/>
      <c r="J396" s="136">
        <f>ROUND(I396*H396,2)</f>
        <v>0</v>
      </c>
      <c r="K396" s="137"/>
      <c r="L396" s="33"/>
      <c r="M396" s="138" t="s">
        <v>19</v>
      </c>
      <c r="N396" s="139" t="s">
        <v>45</v>
      </c>
      <c r="P396" s="140">
        <f>O396*H396</f>
        <v>0</v>
      </c>
      <c r="Q396" s="140">
        <v>1.91E-3</v>
      </c>
      <c r="R396" s="140">
        <f>Q396*H396</f>
        <v>7.6400000000000001E-3</v>
      </c>
      <c r="S396" s="140">
        <v>0</v>
      </c>
      <c r="T396" s="141">
        <f>S396*H396</f>
        <v>0</v>
      </c>
      <c r="AR396" s="142" t="s">
        <v>275</v>
      </c>
      <c r="AT396" s="142" t="s">
        <v>172</v>
      </c>
      <c r="AU396" s="142" t="s">
        <v>84</v>
      </c>
      <c r="AY396" s="18" t="s">
        <v>170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8" t="s">
        <v>82</v>
      </c>
      <c r="BK396" s="143">
        <f>ROUND(I396*H396,2)</f>
        <v>0</v>
      </c>
      <c r="BL396" s="18" t="s">
        <v>275</v>
      </c>
      <c r="BM396" s="142" t="s">
        <v>645</v>
      </c>
    </row>
    <row r="397" spans="2:65" s="1" customFormat="1" ht="11.25">
      <c r="B397" s="33"/>
      <c r="D397" s="144" t="s">
        <v>177</v>
      </c>
      <c r="F397" s="145" t="s">
        <v>646</v>
      </c>
      <c r="I397" s="146"/>
      <c r="L397" s="33"/>
      <c r="M397" s="147"/>
      <c r="T397" s="54"/>
      <c r="AT397" s="18" t="s">
        <v>177</v>
      </c>
      <c r="AU397" s="18" t="s">
        <v>84</v>
      </c>
    </row>
    <row r="398" spans="2:65" s="13" customFormat="1" ht="11.25">
      <c r="B398" s="155"/>
      <c r="D398" s="149" t="s">
        <v>179</v>
      </c>
      <c r="E398" s="156" t="s">
        <v>19</v>
      </c>
      <c r="F398" s="157" t="s">
        <v>641</v>
      </c>
      <c r="H398" s="158">
        <v>4</v>
      </c>
      <c r="I398" s="159"/>
      <c r="L398" s="155"/>
      <c r="M398" s="160"/>
      <c r="T398" s="161"/>
      <c r="AT398" s="156" t="s">
        <v>179</v>
      </c>
      <c r="AU398" s="156" t="s">
        <v>84</v>
      </c>
      <c r="AV398" s="13" t="s">
        <v>84</v>
      </c>
      <c r="AW398" s="13" t="s">
        <v>35</v>
      </c>
      <c r="AX398" s="13" t="s">
        <v>82</v>
      </c>
      <c r="AY398" s="156" t="s">
        <v>170</v>
      </c>
    </row>
    <row r="399" spans="2:65" s="1" customFormat="1" ht="16.5" customHeight="1">
      <c r="B399" s="33"/>
      <c r="C399" s="130" t="s">
        <v>647</v>
      </c>
      <c r="D399" s="130" t="s">
        <v>172</v>
      </c>
      <c r="E399" s="131" t="s">
        <v>648</v>
      </c>
      <c r="F399" s="132" t="s">
        <v>649</v>
      </c>
      <c r="G399" s="133" t="s">
        <v>98</v>
      </c>
      <c r="H399" s="134">
        <v>30</v>
      </c>
      <c r="I399" s="135"/>
      <c r="J399" s="136">
        <f>ROUND(I399*H399,2)</f>
        <v>0</v>
      </c>
      <c r="K399" s="137"/>
      <c r="L399" s="33"/>
      <c r="M399" s="138" t="s">
        <v>19</v>
      </c>
      <c r="N399" s="139" t="s">
        <v>45</v>
      </c>
      <c r="P399" s="140">
        <f>O399*H399</f>
        <v>0</v>
      </c>
      <c r="Q399" s="140">
        <v>1.97E-3</v>
      </c>
      <c r="R399" s="140">
        <f>Q399*H399</f>
        <v>5.91E-2</v>
      </c>
      <c r="S399" s="140">
        <v>0</v>
      </c>
      <c r="T399" s="141">
        <f>S399*H399</f>
        <v>0</v>
      </c>
      <c r="AR399" s="142" t="s">
        <v>275</v>
      </c>
      <c r="AT399" s="142" t="s">
        <v>172</v>
      </c>
      <c r="AU399" s="142" t="s">
        <v>84</v>
      </c>
      <c r="AY399" s="18" t="s">
        <v>170</v>
      </c>
      <c r="BE399" s="143">
        <f>IF(N399="základní",J399,0)</f>
        <v>0</v>
      </c>
      <c r="BF399" s="143">
        <f>IF(N399="snížená",J399,0)</f>
        <v>0</v>
      </c>
      <c r="BG399" s="143">
        <f>IF(N399="zákl. přenesená",J399,0)</f>
        <v>0</v>
      </c>
      <c r="BH399" s="143">
        <f>IF(N399="sníž. přenesená",J399,0)</f>
        <v>0</v>
      </c>
      <c r="BI399" s="143">
        <f>IF(N399="nulová",J399,0)</f>
        <v>0</v>
      </c>
      <c r="BJ399" s="18" t="s">
        <v>82</v>
      </c>
      <c r="BK399" s="143">
        <f>ROUND(I399*H399,2)</f>
        <v>0</v>
      </c>
      <c r="BL399" s="18" t="s">
        <v>275</v>
      </c>
      <c r="BM399" s="142" t="s">
        <v>650</v>
      </c>
    </row>
    <row r="400" spans="2:65" s="1" customFormat="1" ht="11.25">
      <c r="B400" s="33"/>
      <c r="D400" s="144" t="s">
        <v>177</v>
      </c>
      <c r="F400" s="145" t="s">
        <v>651</v>
      </c>
      <c r="I400" s="146"/>
      <c r="L400" s="33"/>
      <c r="M400" s="147"/>
      <c r="T400" s="54"/>
      <c r="AT400" s="18" t="s">
        <v>177</v>
      </c>
      <c r="AU400" s="18" t="s">
        <v>84</v>
      </c>
    </row>
    <row r="401" spans="2:65" s="13" customFormat="1" ht="11.25">
      <c r="B401" s="155"/>
      <c r="D401" s="149" t="s">
        <v>179</v>
      </c>
      <c r="E401" s="156" t="s">
        <v>19</v>
      </c>
      <c r="F401" s="157" t="s">
        <v>358</v>
      </c>
      <c r="H401" s="158">
        <v>30</v>
      </c>
      <c r="I401" s="159"/>
      <c r="L401" s="155"/>
      <c r="M401" s="160"/>
      <c r="T401" s="161"/>
      <c r="AT401" s="156" t="s">
        <v>179</v>
      </c>
      <c r="AU401" s="156" t="s">
        <v>84</v>
      </c>
      <c r="AV401" s="13" t="s">
        <v>84</v>
      </c>
      <c r="AW401" s="13" t="s">
        <v>35</v>
      </c>
      <c r="AX401" s="13" t="s">
        <v>82</v>
      </c>
      <c r="AY401" s="156" t="s">
        <v>170</v>
      </c>
    </row>
    <row r="402" spans="2:65" s="1" customFormat="1" ht="16.5" customHeight="1">
      <c r="B402" s="33"/>
      <c r="C402" s="130" t="s">
        <v>652</v>
      </c>
      <c r="D402" s="130" t="s">
        <v>172</v>
      </c>
      <c r="E402" s="131" t="s">
        <v>653</v>
      </c>
      <c r="F402" s="132" t="s">
        <v>654</v>
      </c>
      <c r="G402" s="133" t="s">
        <v>98</v>
      </c>
      <c r="H402" s="134">
        <v>5</v>
      </c>
      <c r="I402" s="135"/>
      <c r="J402" s="136">
        <f>ROUND(I402*H402,2)</f>
        <v>0</v>
      </c>
      <c r="K402" s="137"/>
      <c r="L402" s="33"/>
      <c r="M402" s="138" t="s">
        <v>19</v>
      </c>
      <c r="N402" s="139" t="s">
        <v>45</v>
      </c>
      <c r="P402" s="140">
        <f>O402*H402</f>
        <v>0</v>
      </c>
      <c r="Q402" s="140">
        <v>3.0400000000000002E-3</v>
      </c>
      <c r="R402" s="140">
        <f>Q402*H402</f>
        <v>1.5200000000000002E-2</v>
      </c>
      <c r="S402" s="140">
        <v>0</v>
      </c>
      <c r="T402" s="141">
        <f>S402*H402</f>
        <v>0</v>
      </c>
      <c r="AR402" s="142" t="s">
        <v>275</v>
      </c>
      <c r="AT402" s="142" t="s">
        <v>172</v>
      </c>
      <c r="AU402" s="142" t="s">
        <v>84</v>
      </c>
      <c r="AY402" s="18" t="s">
        <v>170</v>
      </c>
      <c r="BE402" s="143">
        <f>IF(N402="základní",J402,0)</f>
        <v>0</v>
      </c>
      <c r="BF402" s="143">
        <f>IF(N402="snížená",J402,0)</f>
        <v>0</v>
      </c>
      <c r="BG402" s="143">
        <f>IF(N402="zákl. přenesená",J402,0)</f>
        <v>0</v>
      </c>
      <c r="BH402" s="143">
        <f>IF(N402="sníž. přenesená",J402,0)</f>
        <v>0</v>
      </c>
      <c r="BI402" s="143">
        <f>IF(N402="nulová",J402,0)</f>
        <v>0</v>
      </c>
      <c r="BJ402" s="18" t="s">
        <v>82</v>
      </c>
      <c r="BK402" s="143">
        <f>ROUND(I402*H402,2)</f>
        <v>0</v>
      </c>
      <c r="BL402" s="18" t="s">
        <v>275</v>
      </c>
      <c r="BM402" s="142" t="s">
        <v>655</v>
      </c>
    </row>
    <row r="403" spans="2:65" s="1" customFormat="1" ht="11.25">
      <c r="B403" s="33"/>
      <c r="D403" s="144" t="s">
        <v>177</v>
      </c>
      <c r="F403" s="145" t="s">
        <v>656</v>
      </c>
      <c r="I403" s="146"/>
      <c r="L403" s="33"/>
      <c r="M403" s="147"/>
      <c r="T403" s="54"/>
      <c r="AT403" s="18" t="s">
        <v>177</v>
      </c>
      <c r="AU403" s="18" t="s">
        <v>84</v>
      </c>
    </row>
    <row r="404" spans="2:65" s="13" customFormat="1" ht="11.25">
      <c r="B404" s="155"/>
      <c r="D404" s="149" t="s">
        <v>179</v>
      </c>
      <c r="E404" s="156" t="s">
        <v>19</v>
      </c>
      <c r="F404" s="157" t="s">
        <v>198</v>
      </c>
      <c r="H404" s="158">
        <v>5</v>
      </c>
      <c r="I404" s="159"/>
      <c r="L404" s="155"/>
      <c r="M404" s="160"/>
      <c r="T404" s="161"/>
      <c r="AT404" s="156" t="s">
        <v>179</v>
      </c>
      <c r="AU404" s="156" t="s">
        <v>84</v>
      </c>
      <c r="AV404" s="13" t="s">
        <v>84</v>
      </c>
      <c r="AW404" s="13" t="s">
        <v>35</v>
      </c>
      <c r="AX404" s="13" t="s">
        <v>82</v>
      </c>
      <c r="AY404" s="156" t="s">
        <v>170</v>
      </c>
    </row>
    <row r="405" spans="2:65" s="1" customFormat="1" ht="16.5" customHeight="1">
      <c r="B405" s="33"/>
      <c r="C405" s="130" t="s">
        <v>657</v>
      </c>
      <c r="D405" s="130" t="s">
        <v>172</v>
      </c>
      <c r="E405" s="131" t="s">
        <v>658</v>
      </c>
      <c r="F405" s="132" t="s">
        <v>659</v>
      </c>
      <c r="G405" s="133" t="s">
        <v>404</v>
      </c>
      <c r="H405" s="134">
        <v>2</v>
      </c>
      <c r="I405" s="135"/>
      <c r="J405" s="136">
        <f>ROUND(I405*H405,2)</f>
        <v>0</v>
      </c>
      <c r="K405" s="137"/>
      <c r="L405" s="33"/>
      <c r="M405" s="138" t="s">
        <v>19</v>
      </c>
      <c r="N405" s="139" t="s">
        <v>45</v>
      </c>
      <c r="P405" s="140">
        <f>O405*H405</f>
        <v>0</v>
      </c>
      <c r="Q405" s="140">
        <v>1.5E-3</v>
      </c>
      <c r="R405" s="140">
        <f>Q405*H405</f>
        <v>3.0000000000000001E-3</v>
      </c>
      <c r="S405" s="140">
        <v>0</v>
      </c>
      <c r="T405" s="141">
        <f>S405*H405</f>
        <v>0</v>
      </c>
      <c r="AR405" s="142" t="s">
        <v>275</v>
      </c>
      <c r="AT405" s="142" t="s">
        <v>172</v>
      </c>
      <c r="AU405" s="142" t="s">
        <v>84</v>
      </c>
      <c r="AY405" s="18" t="s">
        <v>170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8" t="s">
        <v>82</v>
      </c>
      <c r="BK405" s="143">
        <f>ROUND(I405*H405,2)</f>
        <v>0</v>
      </c>
      <c r="BL405" s="18" t="s">
        <v>275</v>
      </c>
      <c r="BM405" s="142" t="s">
        <v>660</v>
      </c>
    </row>
    <row r="406" spans="2:65" s="1" customFormat="1" ht="11.25">
      <c r="B406" s="33"/>
      <c r="D406" s="144" t="s">
        <v>177</v>
      </c>
      <c r="F406" s="145" t="s">
        <v>661</v>
      </c>
      <c r="I406" s="146"/>
      <c r="L406" s="33"/>
      <c r="M406" s="147"/>
      <c r="T406" s="54"/>
      <c r="AT406" s="18" t="s">
        <v>177</v>
      </c>
      <c r="AU406" s="18" t="s">
        <v>84</v>
      </c>
    </row>
    <row r="407" spans="2:65" s="1" customFormat="1" ht="16.5" customHeight="1">
      <c r="B407" s="33"/>
      <c r="C407" s="130" t="s">
        <v>662</v>
      </c>
      <c r="D407" s="130" t="s">
        <v>172</v>
      </c>
      <c r="E407" s="131" t="s">
        <v>663</v>
      </c>
      <c r="F407" s="132" t="s">
        <v>664</v>
      </c>
      <c r="G407" s="133" t="s">
        <v>404</v>
      </c>
      <c r="H407" s="134">
        <v>2</v>
      </c>
      <c r="I407" s="135"/>
      <c r="J407" s="136">
        <f>ROUND(I407*H407,2)</f>
        <v>0</v>
      </c>
      <c r="K407" s="137"/>
      <c r="L407" s="33"/>
      <c r="M407" s="138" t="s">
        <v>19</v>
      </c>
      <c r="N407" s="139" t="s">
        <v>45</v>
      </c>
      <c r="P407" s="140">
        <f>O407*H407</f>
        <v>0</v>
      </c>
      <c r="Q407" s="140">
        <v>0</v>
      </c>
      <c r="R407" s="140">
        <f>Q407*H407</f>
        <v>0</v>
      </c>
      <c r="S407" s="140">
        <v>2.5170000000000001E-2</v>
      </c>
      <c r="T407" s="141">
        <f>S407*H407</f>
        <v>5.0340000000000003E-2</v>
      </c>
      <c r="AR407" s="142" t="s">
        <v>275</v>
      </c>
      <c r="AT407" s="142" t="s">
        <v>172</v>
      </c>
      <c r="AU407" s="142" t="s">
        <v>84</v>
      </c>
      <c r="AY407" s="18" t="s">
        <v>170</v>
      </c>
      <c r="BE407" s="143">
        <f>IF(N407="základní",J407,0)</f>
        <v>0</v>
      </c>
      <c r="BF407" s="143">
        <f>IF(N407="snížená",J407,0)</f>
        <v>0</v>
      </c>
      <c r="BG407" s="143">
        <f>IF(N407="zákl. přenesená",J407,0)</f>
        <v>0</v>
      </c>
      <c r="BH407" s="143">
        <f>IF(N407="sníž. přenesená",J407,0)</f>
        <v>0</v>
      </c>
      <c r="BI407" s="143">
        <f>IF(N407="nulová",J407,0)</f>
        <v>0</v>
      </c>
      <c r="BJ407" s="18" t="s">
        <v>82</v>
      </c>
      <c r="BK407" s="143">
        <f>ROUND(I407*H407,2)</f>
        <v>0</v>
      </c>
      <c r="BL407" s="18" t="s">
        <v>275</v>
      </c>
      <c r="BM407" s="142" t="s">
        <v>665</v>
      </c>
    </row>
    <row r="408" spans="2:65" s="1" customFormat="1" ht="11.25">
      <c r="B408" s="33"/>
      <c r="D408" s="144" t="s">
        <v>177</v>
      </c>
      <c r="F408" s="145" t="s">
        <v>666</v>
      </c>
      <c r="I408" s="146"/>
      <c r="L408" s="33"/>
      <c r="M408" s="147"/>
      <c r="T408" s="54"/>
      <c r="AT408" s="18" t="s">
        <v>177</v>
      </c>
      <c r="AU408" s="18" t="s">
        <v>84</v>
      </c>
    </row>
    <row r="409" spans="2:65" s="1" customFormat="1" ht="24.2" customHeight="1">
      <c r="B409" s="33"/>
      <c r="C409" s="130" t="s">
        <v>667</v>
      </c>
      <c r="D409" s="130" t="s">
        <v>172</v>
      </c>
      <c r="E409" s="131" t="s">
        <v>668</v>
      </c>
      <c r="F409" s="132" t="s">
        <v>669</v>
      </c>
      <c r="G409" s="133" t="s">
        <v>241</v>
      </c>
      <c r="H409" s="134">
        <v>8.5000000000000006E-2</v>
      </c>
      <c r="I409" s="135"/>
      <c r="J409" s="136">
        <f>ROUND(I409*H409,2)</f>
        <v>0</v>
      </c>
      <c r="K409" s="137"/>
      <c r="L409" s="33"/>
      <c r="M409" s="138" t="s">
        <v>19</v>
      </c>
      <c r="N409" s="139" t="s">
        <v>45</v>
      </c>
      <c r="P409" s="140">
        <f>O409*H409</f>
        <v>0</v>
      </c>
      <c r="Q409" s="140">
        <v>0</v>
      </c>
      <c r="R409" s="140">
        <f>Q409*H409</f>
        <v>0</v>
      </c>
      <c r="S409" s="140">
        <v>0</v>
      </c>
      <c r="T409" s="141">
        <f>S409*H409</f>
        <v>0</v>
      </c>
      <c r="AR409" s="142" t="s">
        <v>275</v>
      </c>
      <c r="AT409" s="142" t="s">
        <v>172</v>
      </c>
      <c r="AU409" s="142" t="s">
        <v>84</v>
      </c>
      <c r="AY409" s="18" t="s">
        <v>170</v>
      </c>
      <c r="BE409" s="143">
        <f>IF(N409="základní",J409,0)</f>
        <v>0</v>
      </c>
      <c r="BF409" s="143">
        <f>IF(N409="snížená",J409,0)</f>
        <v>0</v>
      </c>
      <c r="BG409" s="143">
        <f>IF(N409="zákl. přenesená",J409,0)</f>
        <v>0</v>
      </c>
      <c r="BH409" s="143">
        <f>IF(N409="sníž. přenesená",J409,0)</f>
        <v>0</v>
      </c>
      <c r="BI409" s="143">
        <f>IF(N409="nulová",J409,0)</f>
        <v>0</v>
      </c>
      <c r="BJ409" s="18" t="s">
        <v>82</v>
      </c>
      <c r="BK409" s="143">
        <f>ROUND(I409*H409,2)</f>
        <v>0</v>
      </c>
      <c r="BL409" s="18" t="s">
        <v>275</v>
      </c>
      <c r="BM409" s="142" t="s">
        <v>670</v>
      </c>
    </row>
    <row r="410" spans="2:65" s="1" customFormat="1" ht="11.25">
      <c r="B410" s="33"/>
      <c r="D410" s="144" t="s">
        <v>177</v>
      </c>
      <c r="F410" s="145" t="s">
        <v>671</v>
      </c>
      <c r="I410" s="146"/>
      <c r="L410" s="33"/>
      <c r="M410" s="147"/>
      <c r="T410" s="54"/>
      <c r="AT410" s="18" t="s">
        <v>177</v>
      </c>
      <c r="AU410" s="18" t="s">
        <v>84</v>
      </c>
    </row>
    <row r="411" spans="2:65" s="1" customFormat="1" ht="37.9" customHeight="1">
      <c r="B411" s="33"/>
      <c r="C411" s="130" t="s">
        <v>672</v>
      </c>
      <c r="D411" s="130" t="s">
        <v>172</v>
      </c>
      <c r="E411" s="131" t="s">
        <v>673</v>
      </c>
      <c r="F411" s="132" t="s">
        <v>674</v>
      </c>
      <c r="G411" s="133" t="s">
        <v>241</v>
      </c>
      <c r="H411" s="134">
        <v>8.5000000000000006E-2</v>
      </c>
      <c r="I411" s="135"/>
      <c r="J411" s="136">
        <f>ROUND(I411*H411,2)</f>
        <v>0</v>
      </c>
      <c r="K411" s="137"/>
      <c r="L411" s="33"/>
      <c r="M411" s="138" t="s">
        <v>19</v>
      </c>
      <c r="N411" s="139" t="s">
        <v>45</v>
      </c>
      <c r="P411" s="140">
        <f>O411*H411</f>
        <v>0</v>
      </c>
      <c r="Q411" s="140">
        <v>0</v>
      </c>
      <c r="R411" s="140">
        <f>Q411*H411</f>
        <v>0</v>
      </c>
      <c r="S411" s="140">
        <v>0</v>
      </c>
      <c r="T411" s="141">
        <f>S411*H411</f>
        <v>0</v>
      </c>
      <c r="AR411" s="142" t="s">
        <v>275</v>
      </c>
      <c r="AT411" s="142" t="s">
        <v>172</v>
      </c>
      <c r="AU411" s="142" t="s">
        <v>84</v>
      </c>
      <c r="AY411" s="18" t="s">
        <v>170</v>
      </c>
      <c r="BE411" s="143">
        <f>IF(N411="základní",J411,0)</f>
        <v>0</v>
      </c>
      <c r="BF411" s="143">
        <f>IF(N411="snížená",J411,0)</f>
        <v>0</v>
      </c>
      <c r="BG411" s="143">
        <f>IF(N411="zákl. přenesená",J411,0)</f>
        <v>0</v>
      </c>
      <c r="BH411" s="143">
        <f>IF(N411="sníž. přenesená",J411,0)</f>
        <v>0</v>
      </c>
      <c r="BI411" s="143">
        <f>IF(N411="nulová",J411,0)</f>
        <v>0</v>
      </c>
      <c r="BJ411" s="18" t="s">
        <v>82</v>
      </c>
      <c r="BK411" s="143">
        <f>ROUND(I411*H411,2)</f>
        <v>0</v>
      </c>
      <c r="BL411" s="18" t="s">
        <v>275</v>
      </c>
      <c r="BM411" s="142" t="s">
        <v>675</v>
      </c>
    </row>
    <row r="412" spans="2:65" s="1" customFormat="1" ht="11.25">
      <c r="B412" s="33"/>
      <c r="D412" s="144" t="s">
        <v>177</v>
      </c>
      <c r="F412" s="145" t="s">
        <v>676</v>
      </c>
      <c r="I412" s="146"/>
      <c r="L412" s="33"/>
      <c r="M412" s="147"/>
      <c r="T412" s="54"/>
      <c r="AT412" s="18" t="s">
        <v>177</v>
      </c>
      <c r="AU412" s="18" t="s">
        <v>84</v>
      </c>
    </row>
    <row r="413" spans="2:65" s="11" customFormat="1" ht="22.9" customHeight="1">
      <c r="B413" s="118"/>
      <c r="D413" s="119" t="s">
        <v>73</v>
      </c>
      <c r="E413" s="128" t="s">
        <v>677</v>
      </c>
      <c r="F413" s="128" t="s">
        <v>678</v>
      </c>
      <c r="I413" s="121"/>
      <c r="J413" s="129">
        <f>BK413</f>
        <v>0</v>
      </c>
      <c r="L413" s="118"/>
      <c r="M413" s="123"/>
      <c r="P413" s="124">
        <f>SUM(P414:P432)</f>
        <v>0</v>
      </c>
      <c r="R413" s="124">
        <f>SUM(R414:R432)</f>
        <v>5.2499999999999995E-3</v>
      </c>
      <c r="T413" s="125">
        <f>SUM(T414:T432)</f>
        <v>0</v>
      </c>
      <c r="AR413" s="119" t="s">
        <v>84</v>
      </c>
      <c r="AT413" s="126" t="s">
        <v>73</v>
      </c>
      <c r="AU413" s="126" t="s">
        <v>82</v>
      </c>
      <c r="AY413" s="119" t="s">
        <v>170</v>
      </c>
      <c r="BK413" s="127">
        <f>SUM(BK414:BK432)</f>
        <v>0</v>
      </c>
    </row>
    <row r="414" spans="2:65" s="1" customFormat="1" ht="24.2" customHeight="1">
      <c r="B414" s="33"/>
      <c r="C414" s="130" t="s">
        <v>679</v>
      </c>
      <c r="D414" s="130" t="s">
        <v>172</v>
      </c>
      <c r="E414" s="131" t="s">
        <v>680</v>
      </c>
      <c r="F414" s="132" t="s">
        <v>681</v>
      </c>
      <c r="G414" s="133" t="s">
        <v>404</v>
      </c>
      <c r="H414" s="134">
        <v>2</v>
      </c>
      <c r="I414" s="135"/>
      <c r="J414" s="136">
        <f>ROUND(I414*H414,2)</f>
        <v>0</v>
      </c>
      <c r="K414" s="137"/>
      <c r="L414" s="33"/>
      <c r="M414" s="138" t="s">
        <v>19</v>
      </c>
      <c r="N414" s="139" t="s">
        <v>45</v>
      </c>
      <c r="P414" s="140">
        <f>O414*H414</f>
        <v>0</v>
      </c>
      <c r="Q414" s="140">
        <v>0</v>
      </c>
      <c r="R414" s="140">
        <f>Q414*H414</f>
        <v>0</v>
      </c>
      <c r="S414" s="140">
        <v>0</v>
      </c>
      <c r="T414" s="141">
        <f>S414*H414</f>
        <v>0</v>
      </c>
      <c r="AR414" s="142" t="s">
        <v>275</v>
      </c>
      <c r="AT414" s="142" t="s">
        <v>172</v>
      </c>
      <c r="AU414" s="142" t="s">
        <v>84</v>
      </c>
      <c r="AY414" s="18" t="s">
        <v>170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8" t="s">
        <v>82</v>
      </c>
      <c r="BK414" s="143">
        <f>ROUND(I414*H414,2)</f>
        <v>0</v>
      </c>
      <c r="BL414" s="18" t="s">
        <v>275</v>
      </c>
      <c r="BM414" s="142" t="s">
        <v>682</v>
      </c>
    </row>
    <row r="415" spans="2:65" s="1" customFormat="1" ht="16.5" customHeight="1">
      <c r="B415" s="33"/>
      <c r="C415" s="169" t="s">
        <v>683</v>
      </c>
      <c r="D415" s="169" t="s">
        <v>264</v>
      </c>
      <c r="E415" s="170" t="s">
        <v>684</v>
      </c>
      <c r="F415" s="171" t="s">
        <v>685</v>
      </c>
      <c r="G415" s="172" t="s">
        <v>404</v>
      </c>
      <c r="H415" s="173">
        <v>2</v>
      </c>
      <c r="I415" s="174"/>
      <c r="J415" s="175">
        <f>ROUND(I415*H415,2)</f>
        <v>0</v>
      </c>
      <c r="K415" s="176"/>
      <c r="L415" s="177"/>
      <c r="M415" s="178" t="s">
        <v>19</v>
      </c>
      <c r="N415" s="179" t="s">
        <v>45</v>
      </c>
      <c r="P415" s="140">
        <f>O415*H415</f>
        <v>0</v>
      </c>
      <c r="Q415" s="140">
        <v>8.9999999999999998E-4</v>
      </c>
      <c r="R415" s="140">
        <f>Q415*H415</f>
        <v>1.8E-3</v>
      </c>
      <c r="S415" s="140">
        <v>0</v>
      </c>
      <c r="T415" s="141">
        <f>S415*H415</f>
        <v>0</v>
      </c>
      <c r="AR415" s="142" t="s">
        <v>368</v>
      </c>
      <c r="AT415" s="142" t="s">
        <v>264</v>
      </c>
      <c r="AU415" s="142" t="s">
        <v>84</v>
      </c>
      <c r="AY415" s="18" t="s">
        <v>170</v>
      </c>
      <c r="BE415" s="143">
        <f>IF(N415="základní",J415,0)</f>
        <v>0</v>
      </c>
      <c r="BF415" s="143">
        <f>IF(N415="snížená",J415,0)</f>
        <v>0</v>
      </c>
      <c r="BG415" s="143">
        <f>IF(N415="zákl. přenesená",J415,0)</f>
        <v>0</v>
      </c>
      <c r="BH415" s="143">
        <f>IF(N415="sníž. přenesená",J415,0)</f>
        <v>0</v>
      </c>
      <c r="BI415" s="143">
        <f>IF(N415="nulová",J415,0)</f>
        <v>0</v>
      </c>
      <c r="BJ415" s="18" t="s">
        <v>82</v>
      </c>
      <c r="BK415" s="143">
        <f>ROUND(I415*H415,2)</f>
        <v>0</v>
      </c>
      <c r="BL415" s="18" t="s">
        <v>275</v>
      </c>
      <c r="BM415" s="142" t="s">
        <v>686</v>
      </c>
    </row>
    <row r="416" spans="2:65" s="1" customFormat="1" ht="16.5" customHeight="1">
      <c r="B416" s="33"/>
      <c r="C416" s="130" t="s">
        <v>687</v>
      </c>
      <c r="D416" s="130" t="s">
        <v>172</v>
      </c>
      <c r="E416" s="131" t="s">
        <v>688</v>
      </c>
      <c r="F416" s="132" t="s">
        <v>689</v>
      </c>
      <c r="G416" s="133" t="s">
        <v>404</v>
      </c>
      <c r="H416" s="134">
        <v>1</v>
      </c>
      <c r="I416" s="135"/>
      <c r="J416" s="136">
        <f>ROUND(I416*H416,2)</f>
        <v>0</v>
      </c>
      <c r="K416" s="137"/>
      <c r="L416" s="33"/>
      <c r="M416" s="138" t="s">
        <v>19</v>
      </c>
      <c r="N416" s="139" t="s">
        <v>45</v>
      </c>
      <c r="P416" s="140">
        <f>O416*H416</f>
        <v>0</v>
      </c>
      <c r="Q416" s="140">
        <v>0</v>
      </c>
      <c r="R416" s="140">
        <f>Q416*H416</f>
        <v>0</v>
      </c>
      <c r="S416" s="140">
        <v>0</v>
      </c>
      <c r="T416" s="141">
        <f>S416*H416</f>
        <v>0</v>
      </c>
      <c r="AR416" s="142" t="s">
        <v>275</v>
      </c>
      <c r="AT416" s="142" t="s">
        <v>172</v>
      </c>
      <c r="AU416" s="142" t="s">
        <v>84</v>
      </c>
      <c r="AY416" s="18" t="s">
        <v>170</v>
      </c>
      <c r="BE416" s="143">
        <f>IF(N416="základní",J416,0)</f>
        <v>0</v>
      </c>
      <c r="BF416" s="143">
        <f>IF(N416="snížená",J416,0)</f>
        <v>0</v>
      </c>
      <c r="BG416" s="143">
        <f>IF(N416="zákl. přenesená",J416,0)</f>
        <v>0</v>
      </c>
      <c r="BH416" s="143">
        <f>IF(N416="sníž. přenesená",J416,0)</f>
        <v>0</v>
      </c>
      <c r="BI416" s="143">
        <f>IF(N416="nulová",J416,0)</f>
        <v>0</v>
      </c>
      <c r="BJ416" s="18" t="s">
        <v>82</v>
      </c>
      <c r="BK416" s="143">
        <f>ROUND(I416*H416,2)</f>
        <v>0</v>
      </c>
      <c r="BL416" s="18" t="s">
        <v>275</v>
      </c>
      <c r="BM416" s="142" t="s">
        <v>690</v>
      </c>
    </row>
    <row r="417" spans="2:65" s="1" customFormat="1" ht="11.25">
      <c r="B417" s="33"/>
      <c r="D417" s="144" t="s">
        <v>177</v>
      </c>
      <c r="F417" s="145" t="s">
        <v>691</v>
      </c>
      <c r="I417" s="146"/>
      <c r="L417" s="33"/>
      <c r="M417" s="147"/>
      <c r="T417" s="54"/>
      <c r="AT417" s="18" t="s">
        <v>177</v>
      </c>
      <c r="AU417" s="18" t="s">
        <v>84</v>
      </c>
    </row>
    <row r="418" spans="2:65" s="13" customFormat="1" ht="11.25">
      <c r="B418" s="155"/>
      <c r="D418" s="149" t="s">
        <v>179</v>
      </c>
      <c r="E418" s="156" t="s">
        <v>19</v>
      </c>
      <c r="F418" s="157" t="s">
        <v>692</v>
      </c>
      <c r="H418" s="158">
        <v>1</v>
      </c>
      <c r="I418" s="159"/>
      <c r="L418" s="155"/>
      <c r="M418" s="160"/>
      <c r="T418" s="161"/>
      <c r="AT418" s="156" t="s">
        <v>179</v>
      </c>
      <c r="AU418" s="156" t="s">
        <v>84</v>
      </c>
      <c r="AV418" s="13" t="s">
        <v>84</v>
      </c>
      <c r="AW418" s="13" t="s">
        <v>35</v>
      </c>
      <c r="AX418" s="13" t="s">
        <v>82</v>
      </c>
      <c r="AY418" s="156" t="s">
        <v>170</v>
      </c>
    </row>
    <row r="419" spans="2:65" s="1" customFormat="1" ht="16.5" customHeight="1">
      <c r="B419" s="33"/>
      <c r="C419" s="169" t="s">
        <v>693</v>
      </c>
      <c r="D419" s="169" t="s">
        <v>264</v>
      </c>
      <c r="E419" s="170" t="s">
        <v>694</v>
      </c>
      <c r="F419" s="171" t="s">
        <v>695</v>
      </c>
      <c r="G419" s="172" t="s">
        <v>404</v>
      </c>
      <c r="H419" s="173">
        <v>1</v>
      </c>
      <c r="I419" s="174"/>
      <c r="J419" s="175">
        <f>ROUND(I419*H419,2)</f>
        <v>0</v>
      </c>
      <c r="K419" s="176"/>
      <c r="L419" s="177"/>
      <c r="M419" s="178" t="s">
        <v>19</v>
      </c>
      <c r="N419" s="179" t="s">
        <v>45</v>
      </c>
      <c r="P419" s="140">
        <f>O419*H419</f>
        <v>0</v>
      </c>
      <c r="Q419" s="140">
        <v>2.9999999999999997E-4</v>
      </c>
      <c r="R419" s="140">
        <f>Q419*H419</f>
        <v>2.9999999999999997E-4</v>
      </c>
      <c r="S419" s="140">
        <v>0</v>
      </c>
      <c r="T419" s="141">
        <f>S419*H419</f>
        <v>0</v>
      </c>
      <c r="AR419" s="142" t="s">
        <v>368</v>
      </c>
      <c r="AT419" s="142" t="s">
        <v>264</v>
      </c>
      <c r="AU419" s="142" t="s">
        <v>84</v>
      </c>
      <c r="AY419" s="18" t="s">
        <v>170</v>
      </c>
      <c r="BE419" s="143">
        <f>IF(N419="základní",J419,0)</f>
        <v>0</v>
      </c>
      <c r="BF419" s="143">
        <f>IF(N419="snížená",J419,0)</f>
        <v>0</v>
      </c>
      <c r="BG419" s="143">
        <f>IF(N419="zákl. přenesená",J419,0)</f>
        <v>0</v>
      </c>
      <c r="BH419" s="143">
        <f>IF(N419="sníž. přenesená",J419,0)</f>
        <v>0</v>
      </c>
      <c r="BI419" s="143">
        <f>IF(N419="nulová",J419,0)</f>
        <v>0</v>
      </c>
      <c r="BJ419" s="18" t="s">
        <v>82</v>
      </c>
      <c r="BK419" s="143">
        <f>ROUND(I419*H419,2)</f>
        <v>0</v>
      </c>
      <c r="BL419" s="18" t="s">
        <v>275</v>
      </c>
      <c r="BM419" s="142" t="s">
        <v>696</v>
      </c>
    </row>
    <row r="420" spans="2:65" s="13" customFormat="1" ht="11.25">
      <c r="B420" s="155"/>
      <c r="D420" s="149" t="s">
        <v>179</v>
      </c>
      <c r="E420" s="156" t="s">
        <v>19</v>
      </c>
      <c r="F420" s="157" t="s">
        <v>692</v>
      </c>
      <c r="H420" s="158">
        <v>1</v>
      </c>
      <c r="I420" s="159"/>
      <c r="L420" s="155"/>
      <c r="M420" s="160"/>
      <c r="T420" s="161"/>
      <c r="AT420" s="156" t="s">
        <v>179</v>
      </c>
      <c r="AU420" s="156" t="s">
        <v>84</v>
      </c>
      <c r="AV420" s="13" t="s">
        <v>84</v>
      </c>
      <c r="AW420" s="13" t="s">
        <v>35</v>
      </c>
      <c r="AX420" s="13" t="s">
        <v>82</v>
      </c>
      <c r="AY420" s="156" t="s">
        <v>170</v>
      </c>
    </row>
    <row r="421" spans="2:65" s="1" customFormat="1" ht="21.75" customHeight="1">
      <c r="B421" s="33"/>
      <c r="C421" s="130" t="s">
        <v>697</v>
      </c>
      <c r="D421" s="130" t="s">
        <v>172</v>
      </c>
      <c r="E421" s="131" t="s">
        <v>698</v>
      </c>
      <c r="F421" s="132" t="s">
        <v>699</v>
      </c>
      <c r="G421" s="133" t="s">
        <v>404</v>
      </c>
      <c r="H421" s="134">
        <v>2</v>
      </c>
      <c r="I421" s="135"/>
      <c r="J421" s="136">
        <f>ROUND(I421*H421,2)</f>
        <v>0</v>
      </c>
      <c r="K421" s="137"/>
      <c r="L421" s="33"/>
      <c r="M421" s="138" t="s">
        <v>19</v>
      </c>
      <c r="N421" s="139" t="s">
        <v>45</v>
      </c>
      <c r="P421" s="140">
        <f>O421*H421</f>
        <v>0</v>
      </c>
      <c r="Q421" s="140">
        <v>0</v>
      </c>
      <c r="R421" s="140">
        <f>Q421*H421</f>
        <v>0</v>
      </c>
      <c r="S421" s="140">
        <v>0</v>
      </c>
      <c r="T421" s="141">
        <f>S421*H421</f>
        <v>0</v>
      </c>
      <c r="AR421" s="142" t="s">
        <v>275</v>
      </c>
      <c r="AT421" s="142" t="s">
        <v>172</v>
      </c>
      <c r="AU421" s="142" t="s">
        <v>84</v>
      </c>
      <c r="AY421" s="18" t="s">
        <v>170</v>
      </c>
      <c r="BE421" s="143">
        <f>IF(N421="základní",J421,0)</f>
        <v>0</v>
      </c>
      <c r="BF421" s="143">
        <f>IF(N421="snížená",J421,0)</f>
        <v>0</v>
      </c>
      <c r="BG421" s="143">
        <f>IF(N421="zákl. přenesená",J421,0)</f>
        <v>0</v>
      </c>
      <c r="BH421" s="143">
        <f>IF(N421="sníž. přenesená",J421,0)</f>
        <v>0</v>
      </c>
      <c r="BI421" s="143">
        <f>IF(N421="nulová",J421,0)</f>
        <v>0</v>
      </c>
      <c r="BJ421" s="18" t="s">
        <v>82</v>
      </c>
      <c r="BK421" s="143">
        <f>ROUND(I421*H421,2)</f>
        <v>0</v>
      </c>
      <c r="BL421" s="18" t="s">
        <v>275</v>
      </c>
      <c r="BM421" s="142" t="s">
        <v>700</v>
      </c>
    </row>
    <row r="422" spans="2:65" s="1" customFormat="1" ht="16.5" customHeight="1">
      <c r="B422" s="33"/>
      <c r="C422" s="169" t="s">
        <v>701</v>
      </c>
      <c r="D422" s="169" t="s">
        <v>264</v>
      </c>
      <c r="E422" s="170" t="s">
        <v>702</v>
      </c>
      <c r="F422" s="171" t="s">
        <v>703</v>
      </c>
      <c r="G422" s="172" t="s">
        <v>404</v>
      </c>
      <c r="H422" s="173">
        <v>2</v>
      </c>
      <c r="I422" s="174"/>
      <c r="J422" s="175">
        <f>ROUND(I422*H422,2)</f>
        <v>0</v>
      </c>
      <c r="K422" s="176"/>
      <c r="L422" s="177"/>
      <c r="M422" s="178" t="s">
        <v>19</v>
      </c>
      <c r="N422" s="179" t="s">
        <v>45</v>
      </c>
      <c r="P422" s="140">
        <f>O422*H422</f>
        <v>0</v>
      </c>
      <c r="Q422" s="140">
        <v>2.9999999999999997E-4</v>
      </c>
      <c r="R422" s="140">
        <f>Q422*H422</f>
        <v>5.9999999999999995E-4</v>
      </c>
      <c r="S422" s="140">
        <v>0</v>
      </c>
      <c r="T422" s="141">
        <f>S422*H422</f>
        <v>0</v>
      </c>
      <c r="AR422" s="142" t="s">
        <v>368</v>
      </c>
      <c r="AT422" s="142" t="s">
        <v>264</v>
      </c>
      <c r="AU422" s="142" t="s">
        <v>84</v>
      </c>
      <c r="AY422" s="18" t="s">
        <v>170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8" t="s">
        <v>82</v>
      </c>
      <c r="BK422" s="143">
        <f>ROUND(I422*H422,2)</f>
        <v>0</v>
      </c>
      <c r="BL422" s="18" t="s">
        <v>275</v>
      </c>
      <c r="BM422" s="142" t="s">
        <v>704</v>
      </c>
    </row>
    <row r="423" spans="2:65" s="1" customFormat="1" ht="16.5" customHeight="1">
      <c r="B423" s="33"/>
      <c r="C423" s="130" t="s">
        <v>705</v>
      </c>
      <c r="D423" s="130" t="s">
        <v>172</v>
      </c>
      <c r="E423" s="131" t="s">
        <v>706</v>
      </c>
      <c r="F423" s="132" t="s">
        <v>707</v>
      </c>
      <c r="G423" s="133" t="s">
        <v>404</v>
      </c>
      <c r="H423" s="134">
        <v>2</v>
      </c>
      <c r="I423" s="135"/>
      <c r="J423" s="136">
        <f>ROUND(I423*H423,2)</f>
        <v>0</v>
      </c>
      <c r="K423" s="137"/>
      <c r="L423" s="33"/>
      <c r="M423" s="138" t="s">
        <v>19</v>
      </c>
      <c r="N423" s="139" t="s">
        <v>45</v>
      </c>
      <c r="P423" s="140">
        <f>O423*H423</f>
        <v>0</v>
      </c>
      <c r="Q423" s="140">
        <v>0</v>
      </c>
      <c r="R423" s="140">
        <f>Q423*H423</f>
        <v>0</v>
      </c>
      <c r="S423" s="140">
        <v>0</v>
      </c>
      <c r="T423" s="141">
        <f>S423*H423</f>
        <v>0</v>
      </c>
      <c r="AR423" s="142" t="s">
        <v>275</v>
      </c>
      <c r="AT423" s="142" t="s">
        <v>172</v>
      </c>
      <c r="AU423" s="142" t="s">
        <v>84</v>
      </c>
      <c r="AY423" s="18" t="s">
        <v>170</v>
      </c>
      <c r="BE423" s="143">
        <f>IF(N423="základní",J423,0)</f>
        <v>0</v>
      </c>
      <c r="BF423" s="143">
        <f>IF(N423="snížená",J423,0)</f>
        <v>0</v>
      </c>
      <c r="BG423" s="143">
        <f>IF(N423="zákl. přenesená",J423,0)</f>
        <v>0</v>
      </c>
      <c r="BH423" s="143">
        <f>IF(N423="sníž. přenesená",J423,0)</f>
        <v>0</v>
      </c>
      <c r="BI423" s="143">
        <f>IF(N423="nulová",J423,0)</f>
        <v>0</v>
      </c>
      <c r="BJ423" s="18" t="s">
        <v>82</v>
      </c>
      <c r="BK423" s="143">
        <f>ROUND(I423*H423,2)</f>
        <v>0</v>
      </c>
      <c r="BL423" s="18" t="s">
        <v>275</v>
      </c>
      <c r="BM423" s="142" t="s">
        <v>708</v>
      </c>
    </row>
    <row r="424" spans="2:65" s="1" customFormat="1" ht="11.25">
      <c r="B424" s="33"/>
      <c r="D424" s="144" t="s">
        <v>177</v>
      </c>
      <c r="F424" s="145" t="s">
        <v>709</v>
      </c>
      <c r="I424" s="146"/>
      <c r="L424" s="33"/>
      <c r="M424" s="147"/>
      <c r="T424" s="54"/>
      <c r="AT424" s="18" t="s">
        <v>177</v>
      </c>
      <c r="AU424" s="18" t="s">
        <v>84</v>
      </c>
    </row>
    <row r="425" spans="2:65" s="1" customFormat="1" ht="16.5" customHeight="1">
      <c r="B425" s="33"/>
      <c r="C425" s="169" t="s">
        <v>710</v>
      </c>
      <c r="D425" s="169" t="s">
        <v>264</v>
      </c>
      <c r="E425" s="170" t="s">
        <v>711</v>
      </c>
      <c r="F425" s="171" t="s">
        <v>712</v>
      </c>
      <c r="G425" s="172" t="s">
        <v>404</v>
      </c>
      <c r="H425" s="173">
        <v>2</v>
      </c>
      <c r="I425" s="174"/>
      <c r="J425" s="175">
        <f>ROUND(I425*H425,2)</f>
        <v>0</v>
      </c>
      <c r="K425" s="176"/>
      <c r="L425" s="177"/>
      <c r="M425" s="178" t="s">
        <v>19</v>
      </c>
      <c r="N425" s="179" t="s">
        <v>45</v>
      </c>
      <c r="P425" s="140">
        <f>O425*H425</f>
        <v>0</v>
      </c>
      <c r="Q425" s="140">
        <v>4.0000000000000002E-4</v>
      </c>
      <c r="R425" s="140">
        <f>Q425*H425</f>
        <v>8.0000000000000004E-4</v>
      </c>
      <c r="S425" s="140">
        <v>0</v>
      </c>
      <c r="T425" s="141">
        <f>S425*H425</f>
        <v>0</v>
      </c>
      <c r="AR425" s="142" t="s">
        <v>368</v>
      </c>
      <c r="AT425" s="142" t="s">
        <v>264</v>
      </c>
      <c r="AU425" s="142" t="s">
        <v>84</v>
      </c>
      <c r="AY425" s="18" t="s">
        <v>170</v>
      </c>
      <c r="BE425" s="143">
        <f>IF(N425="základní",J425,0)</f>
        <v>0</v>
      </c>
      <c r="BF425" s="143">
        <f>IF(N425="snížená",J425,0)</f>
        <v>0</v>
      </c>
      <c r="BG425" s="143">
        <f>IF(N425="zákl. přenesená",J425,0)</f>
        <v>0</v>
      </c>
      <c r="BH425" s="143">
        <f>IF(N425="sníž. přenesená",J425,0)</f>
        <v>0</v>
      </c>
      <c r="BI425" s="143">
        <f>IF(N425="nulová",J425,0)</f>
        <v>0</v>
      </c>
      <c r="BJ425" s="18" t="s">
        <v>82</v>
      </c>
      <c r="BK425" s="143">
        <f>ROUND(I425*H425,2)</f>
        <v>0</v>
      </c>
      <c r="BL425" s="18" t="s">
        <v>275</v>
      </c>
      <c r="BM425" s="142" t="s">
        <v>713</v>
      </c>
    </row>
    <row r="426" spans="2:65" s="1" customFormat="1" ht="21.75" customHeight="1">
      <c r="B426" s="33"/>
      <c r="C426" s="130" t="s">
        <v>714</v>
      </c>
      <c r="D426" s="130" t="s">
        <v>172</v>
      </c>
      <c r="E426" s="131" t="s">
        <v>715</v>
      </c>
      <c r="F426" s="132" t="s">
        <v>716</v>
      </c>
      <c r="G426" s="133" t="s">
        <v>404</v>
      </c>
      <c r="H426" s="134">
        <v>3</v>
      </c>
      <c r="I426" s="135"/>
      <c r="J426" s="136">
        <f>ROUND(I426*H426,2)</f>
        <v>0</v>
      </c>
      <c r="K426" s="137"/>
      <c r="L426" s="33"/>
      <c r="M426" s="138" t="s">
        <v>19</v>
      </c>
      <c r="N426" s="139" t="s">
        <v>45</v>
      </c>
      <c r="P426" s="140">
        <f>O426*H426</f>
        <v>0</v>
      </c>
      <c r="Q426" s="140">
        <v>0</v>
      </c>
      <c r="R426" s="140">
        <f>Q426*H426</f>
        <v>0</v>
      </c>
      <c r="S426" s="140">
        <v>0</v>
      </c>
      <c r="T426" s="141">
        <f>S426*H426</f>
        <v>0</v>
      </c>
      <c r="AR426" s="142" t="s">
        <v>275</v>
      </c>
      <c r="AT426" s="142" t="s">
        <v>172</v>
      </c>
      <c r="AU426" s="142" t="s">
        <v>84</v>
      </c>
      <c r="AY426" s="18" t="s">
        <v>170</v>
      </c>
      <c r="BE426" s="143">
        <f>IF(N426="základní",J426,0)</f>
        <v>0</v>
      </c>
      <c r="BF426" s="143">
        <f>IF(N426="snížená",J426,0)</f>
        <v>0</v>
      </c>
      <c r="BG426" s="143">
        <f>IF(N426="zákl. přenesená",J426,0)</f>
        <v>0</v>
      </c>
      <c r="BH426" s="143">
        <f>IF(N426="sníž. přenesená",J426,0)</f>
        <v>0</v>
      </c>
      <c r="BI426" s="143">
        <f>IF(N426="nulová",J426,0)</f>
        <v>0</v>
      </c>
      <c r="BJ426" s="18" t="s">
        <v>82</v>
      </c>
      <c r="BK426" s="143">
        <f>ROUND(I426*H426,2)</f>
        <v>0</v>
      </c>
      <c r="BL426" s="18" t="s">
        <v>275</v>
      </c>
      <c r="BM426" s="142" t="s">
        <v>717</v>
      </c>
    </row>
    <row r="427" spans="2:65" s="1" customFormat="1" ht="11.25">
      <c r="B427" s="33"/>
      <c r="D427" s="144" t="s">
        <v>177</v>
      </c>
      <c r="F427" s="145" t="s">
        <v>718</v>
      </c>
      <c r="I427" s="146"/>
      <c r="L427" s="33"/>
      <c r="M427" s="147"/>
      <c r="T427" s="54"/>
      <c r="AT427" s="18" t="s">
        <v>177</v>
      </c>
      <c r="AU427" s="18" t="s">
        <v>84</v>
      </c>
    </row>
    <row r="428" spans="2:65" s="13" customFormat="1" ht="11.25">
      <c r="B428" s="155"/>
      <c r="D428" s="149" t="s">
        <v>179</v>
      </c>
      <c r="E428" s="156" t="s">
        <v>19</v>
      </c>
      <c r="F428" s="157" t="s">
        <v>185</v>
      </c>
      <c r="H428" s="158">
        <v>3</v>
      </c>
      <c r="I428" s="159"/>
      <c r="L428" s="155"/>
      <c r="M428" s="160"/>
      <c r="T428" s="161"/>
      <c r="AT428" s="156" t="s">
        <v>179</v>
      </c>
      <c r="AU428" s="156" t="s">
        <v>84</v>
      </c>
      <c r="AV428" s="13" t="s">
        <v>84</v>
      </c>
      <c r="AW428" s="13" t="s">
        <v>35</v>
      </c>
      <c r="AX428" s="13" t="s">
        <v>82</v>
      </c>
      <c r="AY428" s="156" t="s">
        <v>170</v>
      </c>
    </row>
    <row r="429" spans="2:65" s="1" customFormat="1" ht="16.5" customHeight="1">
      <c r="B429" s="33"/>
      <c r="C429" s="169" t="s">
        <v>719</v>
      </c>
      <c r="D429" s="169" t="s">
        <v>264</v>
      </c>
      <c r="E429" s="170" t="s">
        <v>720</v>
      </c>
      <c r="F429" s="171" t="s">
        <v>721</v>
      </c>
      <c r="G429" s="172" t="s">
        <v>98</v>
      </c>
      <c r="H429" s="173">
        <v>1.75</v>
      </c>
      <c r="I429" s="174"/>
      <c r="J429" s="175">
        <f>ROUND(I429*H429,2)</f>
        <v>0</v>
      </c>
      <c r="K429" s="176"/>
      <c r="L429" s="177"/>
      <c r="M429" s="178" t="s">
        <v>19</v>
      </c>
      <c r="N429" s="179" t="s">
        <v>45</v>
      </c>
      <c r="P429" s="140">
        <f>O429*H429</f>
        <v>0</v>
      </c>
      <c r="Q429" s="140">
        <v>1E-3</v>
      </c>
      <c r="R429" s="140">
        <f>Q429*H429</f>
        <v>1.75E-3</v>
      </c>
      <c r="S429" s="140">
        <v>0</v>
      </c>
      <c r="T429" s="141">
        <f>S429*H429</f>
        <v>0</v>
      </c>
      <c r="AR429" s="142" t="s">
        <v>368</v>
      </c>
      <c r="AT429" s="142" t="s">
        <v>264</v>
      </c>
      <c r="AU429" s="142" t="s">
        <v>84</v>
      </c>
      <c r="AY429" s="18" t="s">
        <v>170</v>
      </c>
      <c r="BE429" s="143">
        <f>IF(N429="základní",J429,0)</f>
        <v>0</v>
      </c>
      <c r="BF429" s="143">
        <f>IF(N429="snížená",J429,0)</f>
        <v>0</v>
      </c>
      <c r="BG429" s="143">
        <f>IF(N429="zákl. přenesená",J429,0)</f>
        <v>0</v>
      </c>
      <c r="BH429" s="143">
        <f>IF(N429="sníž. přenesená",J429,0)</f>
        <v>0</v>
      </c>
      <c r="BI429" s="143">
        <f>IF(N429="nulová",J429,0)</f>
        <v>0</v>
      </c>
      <c r="BJ429" s="18" t="s">
        <v>82</v>
      </c>
      <c r="BK429" s="143">
        <f>ROUND(I429*H429,2)</f>
        <v>0</v>
      </c>
      <c r="BL429" s="18" t="s">
        <v>275</v>
      </c>
      <c r="BM429" s="142" t="s">
        <v>722</v>
      </c>
    </row>
    <row r="430" spans="2:65" s="13" customFormat="1" ht="11.25">
      <c r="B430" s="155"/>
      <c r="D430" s="149" t="s">
        <v>179</v>
      </c>
      <c r="E430" s="156" t="s">
        <v>19</v>
      </c>
      <c r="F430" s="157" t="s">
        <v>456</v>
      </c>
      <c r="H430" s="158">
        <v>1.75</v>
      </c>
      <c r="I430" s="159"/>
      <c r="L430" s="155"/>
      <c r="M430" s="160"/>
      <c r="T430" s="161"/>
      <c r="AT430" s="156" t="s">
        <v>179</v>
      </c>
      <c r="AU430" s="156" t="s">
        <v>84</v>
      </c>
      <c r="AV430" s="13" t="s">
        <v>84</v>
      </c>
      <c r="AW430" s="13" t="s">
        <v>35</v>
      </c>
      <c r="AX430" s="13" t="s">
        <v>82</v>
      </c>
      <c r="AY430" s="156" t="s">
        <v>170</v>
      </c>
    </row>
    <row r="431" spans="2:65" s="1" customFormat="1" ht="24.2" customHeight="1">
      <c r="B431" s="33"/>
      <c r="C431" s="130" t="s">
        <v>723</v>
      </c>
      <c r="D431" s="130" t="s">
        <v>172</v>
      </c>
      <c r="E431" s="131" t="s">
        <v>724</v>
      </c>
      <c r="F431" s="132" t="s">
        <v>725</v>
      </c>
      <c r="G431" s="133" t="s">
        <v>241</v>
      </c>
      <c r="H431" s="134">
        <v>5.0000000000000001E-3</v>
      </c>
      <c r="I431" s="135"/>
      <c r="J431" s="136">
        <f>ROUND(I431*H431,2)</f>
        <v>0</v>
      </c>
      <c r="K431" s="137"/>
      <c r="L431" s="33"/>
      <c r="M431" s="138" t="s">
        <v>19</v>
      </c>
      <c r="N431" s="139" t="s">
        <v>45</v>
      </c>
      <c r="P431" s="140">
        <f>O431*H431</f>
        <v>0</v>
      </c>
      <c r="Q431" s="140">
        <v>0</v>
      </c>
      <c r="R431" s="140">
        <f>Q431*H431</f>
        <v>0</v>
      </c>
      <c r="S431" s="140">
        <v>0</v>
      </c>
      <c r="T431" s="141">
        <f>S431*H431</f>
        <v>0</v>
      </c>
      <c r="AR431" s="142" t="s">
        <v>275</v>
      </c>
      <c r="AT431" s="142" t="s">
        <v>172</v>
      </c>
      <c r="AU431" s="142" t="s">
        <v>84</v>
      </c>
      <c r="AY431" s="18" t="s">
        <v>170</v>
      </c>
      <c r="BE431" s="143">
        <f>IF(N431="základní",J431,0)</f>
        <v>0</v>
      </c>
      <c r="BF431" s="143">
        <f>IF(N431="snížená",J431,0)</f>
        <v>0</v>
      </c>
      <c r="BG431" s="143">
        <f>IF(N431="zákl. přenesená",J431,0)</f>
        <v>0</v>
      </c>
      <c r="BH431" s="143">
        <f>IF(N431="sníž. přenesená",J431,0)</f>
        <v>0</v>
      </c>
      <c r="BI431" s="143">
        <f>IF(N431="nulová",J431,0)</f>
        <v>0</v>
      </c>
      <c r="BJ431" s="18" t="s">
        <v>82</v>
      </c>
      <c r="BK431" s="143">
        <f>ROUND(I431*H431,2)</f>
        <v>0</v>
      </c>
      <c r="BL431" s="18" t="s">
        <v>275</v>
      </c>
      <c r="BM431" s="142" t="s">
        <v>726</v>
      </c>
    </row>
    <row r="432" spans="2:65" s="1" customFormat="1" ht="11.25">
      <c r="B432" s="33"/>
      <c r="D432" s="144" t="s">
        <v>177</v>
      </c>
      <c r="F432" s="145" t="s">
        <v>727</v>
      </c>
      <c r="I432" s="146"/>
      <c r="L432" s="33"/>
      <c r="M432" s="147"/>
      <c r="T432" s="54"/>
      <c r="AT432" s="18" t="s">
        <v>177</v>
      </c>
      <c r="AU432" s="18" t="s">
        <v>84</v>
      </c>
    </row>
    <row r="433" spans="2:65" s="11" customFormat="1" ht="22.9" customHeight="1">
      <c r="B433" s="118"/>
      <c r="D433" s="119" t="s">
        <v>73</v>
      </c>
      <c r="E433" s="128" t="s">
        <v>728</v>
      </c>
      <c r="F433" s="128" t="s">
        <v>729</v>
      </c>
      <c r="I433" s="121"/>
      <c r="J433" s="129">
        <f>BK433</f>
        <v>0</v>
      </c>
      <c r="L433" s="118"/>
      <c r="M433" s="123"/>
      <c r="P433" s="124">
        <f>SUM(P434:P443)</f>
        <v>0</v>
      </c>
      <c r="R433" s="124">
        <f>SUM(R434:R443)</f>
        <v>0.49933080000000002</v>
      </c>
      <c r="T433" s="125">
        <f>SUM(T434:T443)</f>
        <v>0</v>
      </c>
      <c r="AR433" s="119" t="s">
        <v>84</v>
      </c>
      <c r="AT433" s="126" t="s">
        <v>73</v>
      </c>
      <c r="AU433" s="126" t="s">
        <v>82</v>
      </c>
      <c r="AY433" s="119" t="s">
        <v>170</v>
      </c>
      <c r="BK433" s="127">
        <f>SUM(BK434:BK443)</f>
        <v>0</v>
      </c>
    </row>
    <row r="434" spans="2:65" s="1" customFormat="1" ht="16.5" customHeight="1">
      <c r="B434" s="33"/>
      <c r="C434" s="130" t="s">
        <v>730</v>
      </c>
      <c r="D434" s="130" t="s">
        <v>172</v>
      </c>
      <c r="E434" s="131" t="s">
        <v>731</v>
      </c>
      <c r="F434" s="132" t="s">
        <v>732</v>
      </c>
      <c r="G434" s="133" t="s">
        <v>90</v>
      </c>
      <c r="H434" s="134">
        <v>48.954000000000001</v>
      </c>
      <c r="I434" s="135"/>
      <c r="J434" s="136">
        <f>ROUND(I434*H434,2)</f>
        <v>0</v>
      </c>
      <c r="K434" s="137"/>
      <c r="L434" s="33"/>
      <c r="M434" s="138" t="s">
        <v>19</v>
      </c>
      <c r="N434" s="139" t="s">
        <v>45</v>
      </c>
      <c r="P434" s="140">
        <f>O434*H434</f>
        <v>0</v>
      </c>
      <c r="Q434" s="140">
        <v>1.8000000000000001E-4</v>
      </c>
      <c r="R434" s="140">
        <f>Q434*H434</f>
        <v>8.8117200000000003E-3</v>
      </c>
      <c r="S434" s="140">
        <v>0</v>
      </c>
      <c r="T434" s="141">
        <f>S434*H434</f>
        <v>0</v>
      </c>
      <c r="AR434" s="142" t="s">
        <v>275</v>
      </c>
      <c r="AT434" s="142" t="s">
        <v>172</v>
      </c>
      <c r="AU434" s="142" t="s">
        <v>84</v>
      </c>
      <c r="AY434" s="18" t="s">
        <v>170</v>
      </c>
      <c r="BE434" s="143">
        <f>IF(N434="základní",J434,0)</f>
        <v>0</v>
      </c>
      <c r="BF434" s="143">
        <f>IF(N434="snížená",J434,0)</f>
        <v>0</v>
      </c>
      <c r="BG434" s="143">
        <f>IF(N434="zákl. přenesená",J434,0)</f>
        <v>0</v>
      </c>
      <c r="BH434" s="143">
        <f>IF(N434="sníž. přenesená",J434,0)</f>
        <v>0</v>
      </c>
      <c r="BI434" s="143">
        <f>IF(N434="nulová",J434,0)</f>
        <v>0</v>
      </c>
      <c r="BJ434" s="18" t="s">
        <v>82</v>
      </c>
      <c r="BK434" s="143">
        <f>ROUND(I434*H434,2)</f>
        <v>0</v>
      </c>
      <c r="BL434" s="18" t="s">
        <v>275</v>
      </c>
      <c r="BM434" s="142" t="s">
        <v>733</v>
      </c>
    </row>
    <row r="435" spans="2:65" s="1" customFormat="1" ht="11.25">
      <c r="B435" s="33"/>
      <c r="D435" s="144" t="s">
        <v>177</v>
      </c>
      <c r="F435" s="145" t="s">
        <v>734</v>
      </c>
      <c r="I435" s="146"/>
      <c r="L435" s="33"/>
      <c r="M435" s="147"/>
      <c r="T435" s="54"/>
      <c r="AT435" s="18" t="s">
        <v>177</v>
      </c>
      <c r="AU435" s="18" t="s">
        <v>84</v>
      </c>
    </row>
    <row r="436" spans="2:65" s="13" customFormat="1" ht="11.25">
      <c r="B436" s="155"/>
      <c r="D436" s="149" t="s">
        <v>179</v>
      </c>
      <c r="E436" s="156" t="s">
        <v>19</v>
      </c>
      <c r="F436" s="157" t="s">
        <v>111</v>
      </c>
      <c r="H436" s="158">
        <v>48.954000000000001</v>
      </c>
      <c r="I436" s="159"/>
      <c r="L436" s="155"/>
      <c r="M436" s="160"/>
      <c r="T436" s="161"/>
      <c r="AT436" s="156" t="s">
        <v>179</v>
      </c>
      <c r="AU436" s="156" t="s">
        <v>84</v>
      </c>
      <c r="AV436" s="13" t="s">
        <v>84</v>
      </c>
      <c r="AW436" s="13" t="s">
        <v>35</v>
      </c>
      <c r="AX436" s="13" t="s">
        <v>82</v>
      </c>
      <c r="AY436" s="156" t="s">
        <v>170</v>
      </c>
    </row>
    <row r="437" spans="2:65" s="1" customFormat="1" ht="21.75" customHeight="1">
      <c r="B437" s="33"/>
      <c r="C437" s="130" t="s">
        <v>735</v>
      </c>
      <c r="D437" s="130" t="s">
        <v>172</v>
      </c>
      <c r="E437" s="131" t="s">
        <v>736</v>
      </c>
      <c r="F437" s="132" t="s">
        <v>737</v>
      </c>
      <c r="G437" s="133" t="s">
        <v>90</v>
      </c>
      <c r="H437" s="134">
        <v>48.954000000000001</v>
      </c>
      <c r="I437" s="135"/>
      <c r="J437" s="136">
        <f>ROUND(I437*H437,2)</f>
        <v>0</v>
      </c>
      <c r="K437" s="137"/>
      <c r="L437" s="33"/>
      <c r="M437" s="138" t="s">
        <v>19</v>
      </c>
      <c r="N437" s="139" t="s">
        <v>45</v>
      </c>
      <c r="P437" s="140">
        <f>O437*H437</f>
        <v>0</v>
      </c>
      <c r="Q437" s="140">
        <v>1.0019999999999999E-2</v>
      </c>
      <c r="R437" s="140">
        <f>Q437*H437</f>
        <v>0.49051908</v>
      </c>
      <c r="S437" s="140">
        <v>0</v>
      </c>
      <c r="T437" s="141">
        <f>S437*H437</f>
        <v>0</v>
      </c>
      <c r="AR437" s="142" t="s">
        <v>175</v>
      </c>
      <c r="AT437" s="142" t="s">
        <v>172</v>
      </c>
      <c r="AU437" s="142" t="s">
        <v>84</v>
      </c>
      <c r="AY437" s="18" t="s">
        <v>170</v>
      </c>
      <c r="BE437" s="143">
        <f>IF(N437="základní",J437,0)</f>
        <v>0</v>
      </c>
      <c r="BF437" s="143">
        <f>IF(N437="snížená",J437,0)</f>
        <v>0</v>
      </c>
      <c r="BG437" s="143">
        <f>IF(N437="zákl. přenesená",J437,0)</f>
        <v>0</v>
      </c>
      <c r="BH437" s="143">
        <f>IF(N437="sníž. přenesená",J437,0)</f>
        <v>0</v>
      </c>
      <c r="BI437" s="143">
        <f>IF(N437="nulová",J437,0)</f>
        <v>0</v>
      </c>
      <c r="BJ437" s="18" t="s">
        <v>82</v>
      </c>
      <c r="BK437" s="143">
        <f>ROUND(I437*H437,2)</f>
        <v>0</v>
      </c>
      <c r="BL437" s="18" t="s">
        <v>175</v>
      </c>
      <c r="BM437" s="142" t="s">
        <v>738</v>
      </c>
    </row>
    <row r="438" spans="2:65" s="1" customFormat="1" ht="11.25">
      <c r="B438" s="33"/>
      <c r="D438" s="144" t="s">
        <v>177</v>
      </c>
      <c r="F438" s="145" t="s">
        <v>739</v>
      </c>
      <c r="I438" s="146"/>
      <c r="L438" s="33"/>
      <c r="M438" s="147"/>
      <c r="T438" s="54"/>
      <c r="AT438" s="18" t="s">
        <v>177</v>
      </c>
      <c r="AU438" s="18" t="s">
        <v>84</v>
      </c>
    </row>
    <row r="439" spans="2:65" s="13" customFormat="1" ht="11.25">
      <c r="B439" s="155"/>
      <c r="D439" s="149" t="s">
        <v>179</v>
      </c>
      <c r="E439" s="156" t="s">
        <v>19</v>
      </c>
      <c r="F439" s="157" t="s">
        <v>111</v>
      </c>
      <c r="H439" s="158">
        <v>48.954000000000001</v>
      </c>
      <c r="I439" s="159"/>
      <c r="L439" s="155"/>
      <c r="M439" s="160"/>
      <c r="T439" s="161"/>
      <c r="AT439" s="156" t="s">
        <v>179</v>
      </c>
      <c r="AU439" s="156" t="s">
        <v>84</v>
      </c>
      <c r="AV439" s="13" t="s">
        <v>84</v>
      </c>
      <c r="AW439" s="13" t="s">
        <v>35</v>
      </c>
      <c r="AX439" s="13" t="s">
        <v>82</v>
      </c>
      <c r="AY439" s="156" t="s">
        <v>170</v>
      </c>
    </row>
    <row r="440" spans="2:65" s="1" customFormat="1" ht="24.2" customHeight="1">
      <c r="B440" s="33"/>
      <c r="C440" s="130" t="s">
        <v>740</v>
      </c>
      <c r="D440" s="130" t="s">
        <v>172</v>
      </c>
      <c r="E440" s="131" t="s">
        <v>741</v>
      </c>
      <c r="F440" s="132" t="s">
        <v>742</v>
      </c>
      <c r="G440" s="133" t="s">
        <v>241</v>
      </c>
      <c r="H440" s="134">
        <v>8.9999999999999993E-3</v>
      </c>
      <c r="I440" s="135"/>
      <c r="J440" s="136">
        <f>ROUND(I440*H440,2)</f>
        <v>0</v>
      </c>
      <c r="K440" s="137"/>
      <c r="L440" s="33"/>
      <c r="M440" s="138" t="s">
        <v>19</v>
      </c>
      <c r="N440" s="139" t="s">
        <v>45</v>
      </c>
      <c r="P440" s="140">
        <f>O440*H440</f>
        <v>0</v>
      </c>
      <c r="Q440" s="140">
        <v>0</v>
      </c>
      <c r="R440" s="140">
        <f>Q440*H440</f>
        <v>0</v>
      </c>
      <c r="S440" s="140">
        <v>0</v>
      </c>
      <c r="T440" s="141">
        <f>S440*H440</f>
        <v>0</v>
      </c>
      <c r="AR440" s="142" t="s">
        <v>275</v>
      </c>
      <c r="AT440" s="142" t="s">
        <v>172</v>
      </c>
      <c r="AU440" s="142" t="s">
        <v>84</v>
      </c>
      <c r="AY440" s="18" t="s">
        <v>170</v>
      </c>
      <c r="BE440" s="143">
        <f>IF(N440="základní",J440,0)</f>
        <v>0</v>
      </c>
      <c r="BF440" s="143">
        <f>IF(N440="snížená",J440,0)</f>
        <v>0</v>
      </c>
      <c r="BG440" s="143">
        <f>IF(N440="zákl. přenesená",J440,0)</f>
        <v>0</v>
      </c>
      <c r="BH440" s="143">
        <f>IF(N440="sníž. přenesená",J440,0)</f>
        <v>0</v>
      </c>
      <c r="BI440" s="143">
        <f>IF(N440="nulová",J440,0)</f>
        <v>0</v>
      </c>
      <c r="BJ440" s="18" t="s">
        <v>82</v>
      </c>
      <c r="BK440" s="143">
        <f>ROUND(I440*H440,2)</f>
        <v>0</v>
      </c>
      <c r="BL440" s="18" t="s">
        <v>275</v>
      </c>
      <c r="BM440" s="142" t="s">
        <v>743</v>
      </c>
    </row>
    <row r="441" spans="2:65" s="1" customFormat="1" ht="11.25">
      <c r="B441" s="33"/>
      <c r="D441" s="144" t="s">
        <v>177</v>
      </c>
      <c r="F441" s="145" t="s">
        <v>744</v>
      </c>
      <c r="I441" s="146"/>
      <c r="L441" s="33"/>
      <c r="M441" s="147"/>
      <c r="T441" s="54"/>
      <c r="AT441" s="18" t="s">
        <v>177</v>
      </c>
      <c r="AU441" s="18" t="s">
        <v>84</v>
      </c>
    </row>
    <row r="442" spans="2:65" s="1" customFormat="1" ht="37.9" customHeight="1">
      <c r="B442" s="33"/>
      <c r="C442" s="130" t="s">
        <v>745</v>
      </c>
      <c r="D442" s="130" t="s">
        <v>172</v>
      </c>
      <c r="E442" s="131" t="s">
        <v>746</v>
      </c>
      <c r="F442" s="132" t="s">
        <v>747</v>
      </c>
      <c r="G442" s="133" t="s">
        <v>241</v>
      </c>
      <c r="H442" s="134">
        <v>8.9999999999999993E-3</v>
      </c>
      <c r="I442" s="135"/>
      <c r="J442" s="136">
        <f>ROUND(I442*H442,2)</f>
        <v>0</v>
      </c>
      <c r="K442" s="137"/>
      <c r="L442" s="33"/>
      <c r="M442" s="138" t="s">
        <v>19</v>
      </c>
      <c r="N442" s="139" t="s">
        <v>45</v>
      </c>
      <c r="P442" s="140">
        <f>O442*H442</f>
        <v>0</v>
      </c>
      <c r="Q442" s="140">
        <v>0</v>
      </c>
      <c r="R442" s="140">
        <f>Q442*H442</f>
        <v>0</v>
      </c>
      <c r="S442" s="140">
        <v>0</v>
      </c>
      <c r="T442" s="141">
        <f>S442*H442</f>
        <v>0</v>
      </c>
      <c r="AR442" s="142" t="s">
        <v>275</v>
      </c>
      <c r="AT442" s="142" t="s">
        <v>172</v>
      </c>
      <c r="AU442" s="142" t="s">
        <v>84</v>
      </c>
      <c r="AY442" s="18" t="s">
        <v>170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8" t="s">
        <v>82</v>
      </c>
      <c r="BK442" s="143">
        <f>ROUND(I442*H442,2)</f>
        <v>0</v>
      </c>
      <c r="BL442" s="18" t="s">
        <v>275</v>
      </c>
      <c r="BM442" s="142" t="s">
        <v>748</v>
      </c>
    </row>
    <row r="443" spans="2:65" s="1" customFormat="1" ht="11.25">
      <c r="B443" s="33"/>
      <c r="D443" s="144" t="s">
        <v>177</v>
      </c>
      <c r="F443" s="145" t="s">
        <v>749</v>
      </c>
      <c r="I443" s="146"/>
      <c r="L443" s="33"/>
      <c r="M443" s="147"/>
      <c r="T443" s="54"/>
      <c r="AT443" s="18" t="s">
        <v>177</v>
      </c>
      <c r="AU443" s="18" t="s">
        <v>84</v>
      </c>
    </row>
    <row r="444" spans="2:65" s="11" customFormat="1" ht="22.9" customHeight="1">
      <c r="B444" s="118"/>
      <c r="D444" s="119" t="s">
        <v>73</v>
      </c>
      <c r="E444" s="128" t="s">
        <v>750</v>
      </c>
      <c r="F444" s="128" t="s">
        <v>751</v>
      </c>
      <c r="I444" s="121"/>
      <c r="J444" s="129">
        <f>BK444</f>
        <v>0</v>
      </c>
      <c r="L444" s="118"/>
      <c r="M444" s="123"/>
      <c r="P444" s="124">
        <f>SUM(P445:P459)</f>
        <v>0</v>
      </c>
      <c r="R444" s="124">
        <f>SUM(R445:R459)</f>
        <v>0.121751</v>
      </c>
      <c r="T444" s="125">
        <f>SUM(T445:T459)</f>
        <v>0.1272375</v>
      </c>
      <c r="AR444" s="119" t="s">
        <v>84</v>
      </c>
      <c r="AT444" s="126" t="s">
        <v>73</v>
      </c>
      <c r="AU444" s="126" t="s">
        <v>82</v>
      </c>
      <c r="AY444" s="119" t="s">
        <v>170</v>
      </c>
      <c r="BK444" s="127">
        <f>SUM(BK445:BK459)</f>
        <v>0</v>
      </c>
    </row>
    <row r="445" spans="2:65" s="1" customFormat="1" ht="16.5" customHeight="1">
      <c r="B445" s="33"/>
      <c r="C445" s="130" t="s">
        <v>752</v>
      </c>
      <c r="D445" s="130" t="s">
        <v>172</v>
      </c>
      <c r="E445" s="131" t="s">
        <v>753</v>
      </c>
      <c r="F445" s="132" t="s">
        <v>754</v>
      </c>
      <c r="G445" s="133" t="s">
        <v>98</v>
      </c>
      <c r="H445" s="134">
        <v>39.15</v>
      </c>
      <c r="I445" s="135"/>
      <c r="J445" s="136">
        <f>ROUND(I445*H445,2)</f>
        <v>0</v>
      </c>
      <c r="K445" s="137"/>
      <c r="L445" s="33"/>
      <c r="M445" s="138" t="s">
        <v>19</v>
      </c>
      <c r="N445" s="139" t="s">
        <v>45</v>
      </c>
      <c r="P445" s="140">
        <f>O445*H445</f>
        <v>0</v>
      </c>
      <c r="Q445" s="140">
        <v>0</v>
      </c>
      <c r="R445" s="140">
        <f>Q445*H445</f>
        <v>0</v>
      </c>
      <c r="S445" s="140">
        <v>3.2499999999999999E-3</v>
      </c>
      <c r="T445" s="141">
        <f>S445*H445</f>
        <v>0.1272375</v>
      </c>
      <c r="AR445" s="142" t="s">
        <v>275</v>
      </c>
      <c r="AT445" s="142" t="s">
        <v>172</v>
      </c>
      <c r="AU445" s="142" t="s">
        <v>84</v>
      </c>
      <c r="AY445" s="18" t="s">
        <v>170</v>
      </c>
      <c r="BE445" s="143">
        <f>IF(N445="základní",J445,0)</f>
        <v>0</v>
      </c>
      <c r="BF445" s="143">
        <f>IF(N445="snížená",J445,0)</f>
        <v>0</v>
      </c>
      <c r="BG445" s="143">
        <f>IF(N445="zákl. přenesená",J445,0)</f>
        <v>0</v>
      </c>
      <c r="BH445" s="143">
        <f>IF(N445="sníž. přenesená",J445,0)</f>
        <v>0</v>
      </c>
      <c r="BI445" s="143">
        <f>IF(N445="nulová",J445,0)</f>
        <v>0</v>
      </c>
      <c r="BJ445" s="18" t="s">
        <v>82</v>
      </c>
      <c r="BK445" s="143">
        <f>ROUND(I445*H445,2)</f>
        <v>0</v>
      </c>
      <c r="BL445" s="18" t="s">
        <v>275</v>
      </c>
      <c r="BM445" s="142" t="s">
        <v>755</v>
      </c>
    </row>
    <row r="446" spans="2:65" s="1" customFormat="1" ht="11.25">
      <c r="B446" s="33"/>
      <c r="D446" s="144" t="s">
        <v>177</v>
      </c>
      <c r="F446" s="145" t="s">
        <v>756</v>
      </c>
      <c r="I446" s="146"/>
      <c r="L446" s="33"/>
      <c r="M446" s="147"/>
      <c r="T446" s="54"/>
      <c r="AT446" s="18" t="s">
        <v>177</v>
      </c>
      <c r="AU446" s="18" t="s">
        <v>84</v>
      </c>
    </row>
    <row r="447" spans="2:65" s="13" customFormat="1" ht="11.25">
      <c r="B447" s="155"/>
      <c r="D447" s="149" t="s">
        <v>179</v>
      </c>
      <c r="E447" s="156" t="s">
        <v>19</v>
      </c>
      <c r="F447" s="157" t="s">
        <v>757</v>
      </c>
      <c r="H447" s="158">
        <v>21.65</v>
      </c>
      <c r="I447" s="159"/>
      <c r="L447" s="155"/>
      <c r="M447" s="160"/>
      <c r="T447" s="161"/>
      <c r="AT447" s="156" t="s">
        <v>179</v>
      </c>
      <c r="AU447" s="156" t="s">
        <v>84</v>
      </c>
      <c r="AV447" s="13" t="s">
        <v>84</v>
      </c>
      <c r="AW447" s="13" t="s">
        <v>35</v>
      </c>
      <c r="AX447" s="13" t="s">
        <v>74</v>
      </c>
      <c r="AY447" s="156" t="s">
        <v>170</v>
      </c>
    </row>
    <row r="448" spans="2:65" s="13" customFormat="1" ht="11.25">
      <c r="B448" s="155"/>
      <c r="D448" s="149" t="s">
        <v>179</v>
      </c>
      <c r="E448" s="156" t="s">
        <v>19</v>
      </c>
      <c r="F448" s="157" t="s">
        <v>758</v>
      </c>
      <c r="H448" s="158">
        <v>12.9</v>
      </c>
      <c r="I448" s="159"/>
      <c r="L448" s="155"/>
      <c r="M448" s="160"/>
      <c r="T448" s="161"/>
      <c r="AT448" s="156" t="s">
        <v>179</v>
      </c>
      <c r="AU448" s="156" t="s">
        <v>84</v>
      </c>
      <c r="AV448" s="13" t="s">
        <v>84</v>
      </c>
      <c r="AW448" s="13" t="s">
        <v>35</v>
      </c>
      <c r="AX448" s="13" t="s">
        <v>74</v>
      </c>
      <c r="AY448" s="156" t="s">
        <v>170</v>
      </c>
    </row>
    <row r="449" spans="2:65" s="13" customFormat="1" ht="11.25">
      <c r="B449" s="155"/>
      <c r="D449" s="149" t="s">
        <v>179</v>
      </c>
      <c r="E449" s="156" t="s">
        <v>19</v>
      </c>
      <c r="F449" s="157" t="s">
        <v>759</v>
      </c>
      <c r="H449" s="158">
        <v>4.5999999999999996</v>
      </c>
      <c r="I449" s="159"/>
      <c r="L449" s="155"/>
      <c r="M449" s="160"/>
      <c r="T449" s="161"/>
      <c r="AT449" s="156" t="s">
        <v>179</v>
      </c>
      <c r="AU449" s="156" t="s">
        <v>84</v>
      </c>
      <c r="AV449" s="13" t="s">
        <v>84</v>
      </c>
      <c r="AW449" s="13" t="s">
        <v>35</v>
      </c>
      <c r="AX449" s="13" t="s">
        <v>74</v>
      </c>
      <c r="AY449" s="156" t="s">
        <v>170</v>
      </c>
    </row>
    <row r="450" spans="2:65" s="14" customFormat="1" ht="11.25">
      <c r="B450" s="162"/>
      <c r="D450" s="149" t="s">
        <v>179</v>
      </c>
      <c r="E450" s="163" t="s">
        <v>121</v>
      </c>
      <c r="F450" s="164" t="s">
        <v>184</v>
      </c>
      <c r="H450" s="165">
        <v>39.15</v>
      </c>
      <c r="I450" s="166"/>
      <c r="L450" s="162"/>
      <c r="M450" s="167"/>
      <c r="T450" s="168"/>
      <c r="AT450" s="163" t="s">
        <v>179</v>
      </c>
      <c r="AU450" s="163" t="s">
        <v>84</v>
      </c>
      <c r="AV450" s="14" t="s">
        <v>185</v>
      </c>
      <c r="AW450" s="14" t="s">
        <v>35</v>
      </c>
      <c r="AX450" s="14" t="s">
        <v>82</v>
      </c>
      <c r="AY450" s="163" t="s">
        <v>170</v>
      </c>
    </row>
    <row r="451" spans="2:65" s="1" customFormat="1" ht="24.2" customHeight="1">
      <c r="B451" s="33"/>
      <c r="C451" s="130" t="s">
        <v>760</v>
      </c>
      <c r="D451" s="130" t="s">
        <v>172</v>
      </c>
      <c r="E451" s="131" t="s">
        <v>761</v>
      </c>
      <c r="F451" s="132" t="s">
        <v>762</v>
      </c>
      <c r="G451" s="133" t="s">
        <v>98</v>
      </c>
      <c r="H451" s="134">
        <v>39.15</v>
      </c>
      <c r="I451" s="135"/>
      <c r="J451" s="136">
        <f>ROUND(I451*H451,2)</f>
        <v>0</v>
      </c>
      <c r="K451" s="137"/>
      <c r="L451" s="33"/>
      <c r="M451" s="138" t="s">
        <v>19</v>
      </c>
      <c r="N451" s="139" t="s">
        <v>45</v>
      </c>
      <c r="P451" s="140">
        <f>O451*H451</f>
        <v>0</v>
      </c>
      <c r="Q451" s="140">
        <v>5.8E-4</v>
      </c>
      <c r="R451" s="140">
        <f>Q451*H451</f>
        <v>2.2706999999999998E-2</v>
      </c>
      <c r="S451" s="140">
        <v>0</v>
      </c>
      <c r="T451" s="141">
        <f>S451*H451</f>
        <v>0</v>
      </c>
      <c r="AR451" s="142" t="s">
        <v>275</v>
      </c>
      <c r="AT451" s="142" t="s">
        <v>172</v>
      </c>
      <c r="AU451" s="142" t="s">
        <v>84</v>
      </c>
      <c r="AY451" s="18" t="s">
        <v>170</v>
      </c>
      <c r="BE451" s="143">
        <f>IF(N451="základní",J451,0)</f>
        <v>0</v>
      </c>
      <c r="BF451" s="143">
        <f>IF(N451="snížená",J451,0)</f>
        <v>0</v>
      </c>
      <c r="BG451" s="143">
        <f>IF(N451="zákl. přenesená",J451,0)</f>
        <v>0</v>
      </c>
      <c r="BH451" s="143">
        <f>IF(N451="sníž. přenesená",J451,0)</f>
        <v>0</v>
      </c>
      <c r="BI451" s="143">
        <f>IF(N451="nulová",J451,0)</f>
        <v>0</v>
      </c>
      <c r="BJ451" s="18" t="s">
        <v>82</v>
      </c>
      <c r="BK451" s="143">
        <f>ROUND(I451*H451,2)</f>
        <v>0</v>
      </c>
      <c r="BL451" s="18" t="s">
        <v>275</v>
      </c>
      <c r="BM451" s="142" t="s">
        <v>763</v>
      </c>
    </row>
    <row r="452" spans="2:65" s="1" customFormat="1" ht="11.25">
      <c r="B452" s="33"/>
      <c r="D452" s="144" t="s">
        <v>177</v>
      </c>
      <c r="F452" s="145" t="s">
        <v>764</v>
      </c>
      <c r="I452" s="146"/>
      <c r="L452" s="33"/>
      <c r="M452" s="147"/>
      <c r="T452" s="54"/>
      <c r="AT452" s="18" t="s">
        <v>177</v>
      </c>
      <c r="AU452" s="18" t="s">
        <v>84</v>
      </c>
    </row>
    <row r="453" spans="2:65" s="13" customFormat="1" ht="11.25">
      <c r="B453" s="155"/>
      <c r="D453" s="149" t="s">
        <v>179</v>
      </c>
      <c r="E453" s="156" t="s">
        <v>19</v>
      </c>
      <c r="F453" s="157" t="s">
        <v>121</v>
      </c>
      <c r="H453" s="158">
        <v>39.15</v>
      </c>
      <c r="I453" s="159"/>
      <c r="L453" s="155"/>
      <c r="M453" s="160"/>
      <c r="T453" s="161"/>
      <c r="AT453" s="156" t="s">
        <v>179</v>
      </c>
      <c r="AU453" s="156" t="s">
        <v>84</v>
      </c>
      <c r="AV453" s="13" t="s">
        <v>84</v>
      </c>
      <c r="AW453" s="13" t="s">
        <v>35</v>
      </c>
      <c r="AX453" s="13" t="s">
        <v>82</v>
      </c>
      <c r="AY453" s="156" t="s">
        <v>170</v>
      </c>
    </row>
    <row r="454" spans="2:65" s="1" customFormat="1" ht="16.5" customHeight="1">
      <c r="B454" s="33"/>
      <c r="C454" s="169" t="s">
        <v>765</v>
      </c>
      <c r="D454" s="169" t="s">
        <v>264</v>
      </c>
      <c r="E454" s="170" t="s">
        <v>766</v>
      </c>
      <c r="F454" s="171" t="s">
        <v>767</v>
      </c>
      <c r="G454" s="172" t="s">
        <v>90</v>
      </c>
      <c r="H454" s="173">
        <v>4.5019999999999998</v>
      </c>
      <c r="I454" s="174"/>
      <c r="J454" s="175">
        <f>ROUND(I454*H454,2)</f>
        <v>0</v>
      </c>
      <c r="K454" s="176"/>
      <c r="L454" s="177"/>
      <c r="M454" s="178" t="s">
        <v>19</v>
      </c>
      <c r="N454" s="179" t="s">
        <v>45</v>
      </c>
      <c r="P454" s="140">
        <f>O454*H454</f>
        <v>0</v>
      </c>
      <c r="Q454" s="140">
        <v>2.1999999999999999E-2</v>
      </c>
      <c r="R454" s="140">
        <f>Q454*H454</f>
        <v>9.9043999999999993E-2</v>
      </c>
      <c r="S454" s="140">
        <v>0</v>
      </c>
      <c r="T454" s="141">
        <f>S454*H454</f>
        <v>0</v>
      </c>
      <c r="AR454" s="142" t="s">
        <v>368</v>
      </c>
      <c r="AT454" s="142" t="s">
        <v>264</v>
      </c>
      <c r="AU454" s="142" t="s">
        <v>84</v>
      </c>
      <c r="AY454" s="18" t="s">
        <v>170</v>
      </c>
      <c r="BE454" s="143">
        <f>IF(N454="základní",J454,0)</f>
        <v>0</v>
      </c>
      <c r="BF454" s="143">
        <f>IF(N454="snížená",J454,0)</f>
        <v>0</v>
      </c>
      <c r="BG454" s="143">
        <f>IF(N454="zákl. přenesená",J454,0)</f>
        <v>0</v>
      </c>
      <c r="BH454" s="143">
        <f>IF(N454="sníž. přenesená",J454,0)</f>
        <v>0</v>
      </c>
      <c r="BI454" s="143">
        <f>IF(N454="nulová",J454,0)</f>
        <v>0</v>
      </c>
      <c r="BJ454" s="18" t="s">
        <v>82</v>
      </c>
      <c r="BK454" s="143">
        <f>ROUND(I454*H454,2)</f>
        <v>0</v>
      </c>
      <c r="BL454" s="18" t="s">
        <v>275</v>
      </c>
      <c r="BM454" s="142" t="s">
        <v>768</v>
      </c>
    </row>
    <row r="455" spans="2:65" s="13" customFormat="1" ht="11.25">
      <c r="B455" s="155"/>
      <c r="D455" s="149" t="s">
        <v>179</v>
      </c>
      <c r="F455" s="157" t="s">
        <v>769</v>
      </c>
      <c r="H455" s="158">
        <v>4.5019999999999998</v>
      </c>
      <c r="I455" s="159"/>
      <c r="L455" s="155"/>
      <c r="M455" s="160"/>
      <c r="T455" s="161"/>
      <c r="AT455" s="156" t="s">
        <v>179</v>
      </c>
      <c r="AU455" s="156" t="s">
        <v>84</v>
      </c>
      <c r="AV455" s="13" t="s">
        <v>84</v>
      </c>
      <c r="AW455" s="13" t="s">
        <v>4</v>
      </c>
      <c r="AX455" s="13" t="s">
        <v>82</v>
      </c>
      <c r="AY455" s="156" t="s">
        <v>170</v>
      </c>
    </row>
    <row r="456" spans="2:65" s="1" customFormat="1" ht="24.2" customHeight="1">
      <c r="B456" s="33"/>
      <c r="C456" s="130" t="s">
        <v>430</v>
      </c>
      <c r="D456" s="130" t="s">
        <v>172</v>
      </c>
      <c r="E456" s="131" t="s">
        <v>770</v>
      </c>
      <c r="F456" s="132" t="s">
        <v>771</v>
      </c>
      <c r="G456" s="133" t="s">
        <v>241</v>
      </c>
      <c r="H456" s="134">
        <v>0.122</v>
      </c>
      <c r="I456" s="135"/>
      <c r="J456" s="136">
        <f>ROUND(I456*H456,2)</f>
        <v>0</v>
      </c>
      <c r="K456" s="137"/>
      <c r="L456" s="33"/>
      <c r="M456" s="138" t="s">
        <v>19</v>
      </c>
      <c r="N456" s="139" t="s">
        <v>45</v>
      </c>
      <c r="P456" s="140">
        <f>O456*H456</f>
        <v>0</v>
      </c>
      <c r="Q456" s="140">
        <v>0</v>
      </c>
      <c r="R456" s="140">
        <f>Q456*H456</f>
        <v>0</v>
      </c>
      <c r="S456" s="140">
        <v>0</v>
      </c>
      <c r="T456" s="141">
        <f>S456*H456</f>
        <v>0</v>
      </c>
      <c r="AR456" s="142" t="s">
        <v>275</v>
      </c>
      <c r="AT456" s="142" t="s">
        <v>172</v>
      </c>
      <c r="AU456" s="142" t="s">
        <v>84</v>
      </c>
      <c r="AY456" s="18" t="s">
        <v>170</v>
      </c>
      <c r="BE456" s="143">
        <f>IF(N456="základní",J456,0)</f>
        <v>0</v>
      </c>
      <c r="BF456" s="143">
        <f>IF(N456="snížená",J456,0)</f>
        <v>0</v>
      </c>
      <c r="BG456" s="143">
        <f>IF(N456="zákl. přenesená",J456,0)</f>
        <v>0</v>
      </c>
      <c r="BH456" s="143">
        <f>IF(N456="sníž. přenesená",J456,0)</f>
        <v>0</v>
      </c>
      <c r="BI456" s="143">
        <f>IF(N456="nulová",J456,0)</f>
        <v>0</v>
      </c>
      <c r="BJ456" s="18" t="s">
        <v>82</v>
      </c>
      <c r="BK456" s="143">
        <f>ROUND(I456*H456,2)</f>
        <v>0</v>
      </c>
      <c r="BL456" s="18" t="s">
        <v>275</v>
      </c>
      <c r="BM456" s="142" t="s">
        <v>772</v>
      </c>
    </row>
    <row r="457" spans="2:65" s="1" customFormat="1" ht="11.25">
      <c r="B457" s="33"/>
      <c r="D457" s="144" t="s">
        <v>177</v>
      </c>
      <c r="F457" s="145" t="s">
        <v>773</v>
      </c>
      <c r="I457" s="146"/>
      <c r="L457" s="33"/>
      <c r="M457" s="147"/>
      <c r="T457" s="54"/>
      <c r="AT457" s="18" t="s">
        <v>177</v>
      </c>
      <c r="AU457" s="18" t="s">
        <v>84</v>
      </c>
    </row>
    <row r="458" spans="2:65" s="1" customFormat="1" ht="37.9" customHeight="1">
      <c r="B458" s="33"/>
      <c r="C458" s="130" t="s">
        <v>774</v>
      </c>
      <c r="D458" s="130" t="s">
        <v>172</v>
      </c>
      <c r="E458" s="131" t="s">
        <v>775</v>
      </c>
      <c r="F458" s="132" t="s">
        <v>776</v>
      </c>
      <c r="G458" s="133" t="s">
        <v>241</v>
      </c>
      <c r="H458" s="134">
        <v>0.122</v>
      </c>
      <c r="I458" s="135"/>
      <c r="J458" s="136">
        <f>ROUND(I458*H458,2)</f>
        <v>0</v>
      </c>
      <c r="K458" s="137"/>
      <c r="L458" s="33"/>
      <c r="M458" s="138" t="s">
        <v>19</v>
      </c>
      <c r="N458" s="139" t="s">
        <v>45</v>
      </c>
      <c r="P458" s="140">
        <f>O458*H458</f>
        <v>0</v>
      </c>
      <c r="Q458" s="140">
        <v>0</v>
      </c>
      <c r="R458" s="140">
        <f>Q458*H458</f>
        <v>0</v>
      </c>
      <c r="S458" s="140">
        <v>0</v>
      </c>
      <c r="T458" s="141">
        <f>S458*H458</f>
        <v>0</v>
      </c>
      <c r="AR458" s="142" t="s">
        <v>275</v>
      </c>
      <c r="AT458" s="142" t="s">
        <v>172</v>
      </c>
      <c r="AU458" s="142" t="s">
        <v>84</v>
      </c>
      <c r="AY458" s="18" t="s">
        <v>170</v>
      </c>
      <c r="BE458" s="143">
        <f>IF(N458="základní",J458,0)</f>
        <v>0</v>
      </c>
      <c r="BF458" s="143">
        <f>IF(N458="snížená",J458,0)</f>
        <v>0</v>
      </c>
      <c r="BG458" s="143">
        <f>IF(N458="zákl. přenesená",J458,0)</f>
        <v>0</v>
      </c>
      <c r="BH458" s="143">
        <f>IF(N458="sníž. přenesená",J458,0)</f>
        <v>0</v>
      </c>
      <c r="BI458" s="143">
        <f>IF(N458="nulová",J458,0)</f>
        <v>0</v>
      </c>
      <c r="BJ458" s="18" t="s">
        <v>82</v>
      </c>
      <c r="BK458" s="143">
        <f>ROUND(I458*H458,2)</f>
        <v>0</v>
      </c>
      <c r="BL458" s="18" t="s">
        <v>275</v>
      </c>
      <c r="BM458" s="142" t="s">
        <v>777</v>
      </c>
    </row>
    <row r="459" spans="2:65" s="1" customFormat="1" ht="11.25">
      <c r="B459" s="33"/>
      <c r="D459" s="144" t="s">
        <v>177</v>
      </c>
      <c r="F459" s="145" t="s">
        <v>778</v>
      </c>
      <c r="I459" s="146"/>
      <c r="L459" s="33"/>
      <c r="M459" s="147"/>
      <c r="T459" s="54"/>
      <c r="AT459" s="18" t="s">
        <v>177</v>
      </c>
      <c r="AU459" s="18" t="s">
        <v>84</v>
      </c>
    </row>
    <row r="460" spans="2:65" s="11" customFormat="1" ht="22.9" customHeight="1">
      <c r="B460" s="118"/>
      <c r="D460" s="119" t="s">
        <v>73</v>
      </c>
      <c r="E460" s="128" t="s">
        <v>779</v>
      </c>
      <c r="F460" s="128" t="s">
        <v>780</v>
      </c>
      <c r="I460" s="121"/>
      <c r="J460" s="129">
        <f>BK460</f>
        <v>0</v>
      </c>
      <c r="L460" s="118"/>
      <c r="M460" s="123"/>
      <c r="P460" s="124">
        <f>SUM(P461:P466)</f>
        <v>0</v>
      </c>
      <c r="R460" s="124">
        <f>SUM(R461:R466)</f>
        <v>0</v>
      </c>
      <c r="T460" s="125">
        <f>SUM(T461:T466)</f>
        <v>0.74346500000000004</v>
      </c>
      <c r="AR460" s="119" t="s">
        <v>84</v>
      </c>
      <c r="AT460" s="126" t="s">
        <v>73</v>
      </c>
      <c r="AU460" s="126" t="s">
        <v>82</v>
      </c>
      <c r="AY460" s="119" t="s">
        <v>170</v>
      </c>
      <c r="BK460" s="127">
        <f>SUM(BK461:BK466)</f>
        <v>0</v>
      </c>
    </row>
    <row r="461" spans="2:65" s="1" customFormat="1" ht="16.5" customHeight="1">
      <c r="B461" s="33"/>
      <c r="C461" s="130" t="s">
        <v>781</v>
      </c>
      <c r="D461" s="130" t="s">
        <v>172</v>
      </c>
      <c r="E461" s="131" t="s">
        <v>782</v>
      </c>
      <c r="F461" s="132" t="s">
        <v>783</v>
      </c>
      <c r="G461" s="133" t="s">
        <v>98</v>
      </c>
      <c r="H461" s="134">
        <v>60.8</v>
      </c>
      <c r="I461" s="135"/>
      <c r="J461" s="136">
        <f>ROUND(I461*H461,2)</f>
        <v>0</v>
      </c>
      <c r="K461" s="137"/>
      <c r="L461" s="33"/>
      <c r="M461" s="138" t="s">
        <v>19</v>
      </c>
      <c r="N461" s="139" t="s">
        <v>45</v>
      </c>
      <c r="P461" s="140">
        <f>O461*H461</f>
        <v>0</v>
      </c>
      <c r="Q461" s="140">
        <v>0</v>
      </c>
      <c r="R461" s="140">
        <f>Q461*H461</f>
        <v>0</v>
      </c>
      <c r="S461" s="140">
        <v>1E-3</v>
      </c>
      <c r="T461" s="141">
        <f>S461*H461</f>
        <v>6.08E-2</v>
      </c>
      <c r="AR461" s="142" t="s">
        <v>275</v>
      </c>
      <c r="AT461" s="142" t="s">
        <v>172</v>
      </c>
      <c r="AU461" s="142" t="s">
        <v>84</v>
      </c>
      <c r="AY461" s="18" t="s">
        <v>170</v>
      </c>
      <c r="BE461" s="143">
        <f>IF(N461="základní",J461,0)</f>
        <v>0</v>
      </c>
      <c r="BF461" s="143">
        <f>IF(N461="snížená",J461,0)</f>
        <v>0</v>
      </c>
      <c r="BG461" s="143">
        <f>IF(N461="zákl. přenesená",J461,0)</f>
        <v>0</v>
      </c>
      <c r="BH461" s="143">
        <f>IF(N461="sníž. přenesená",J461,0)</f>
        <v>0</v>
      </c>
      <c r="BI461" s="143">
        <f>IF(N461="nulová",J461,0)</f>
        <v>0</v>
      </c>
      <c r="BJ461" s="18" t="s">
        <v>82</v>
      </c>
      <c r="BK461" s="143">
        <f>ROUND(I461*H461,2)</f>
        <v>0</v>
      </c>
      <c r="BL461" s="18" t="s">
        <v>275</v>
      </c>
      <c r="BM461" s="142" t="s">
        <v>784</v>
      </c>
    </row>
    <row r="462" spans="2:65" s="1" customFormat="1" ht="11.25">
      <c r="B462" s="33"/>
      <c r="D462" s="144" t="s">
        <v>177</v>
      </c>
      <c r="F462" s="145" t="s">
        <v>785</v>
      </c>
      <c r="I462" s="146"/>
      <c r="L462" s="33"/>
      <c r="M462" s="147"/>
      <c r="T462" s="54"/>
      <c r="AT462" s="18" t="s">
        <v>177</v>
      </c>
      <c r="AU462" s="18" t="s">
        <v>84</v>
      </c>
    </row>
    <row r="463" spans="2:65" s="13" customFormat="1" ht="11.25">
      <c r="B463" s="155"/>
      <c r="D463" s="149" t="s">
        <v>179</v>
      </c>
      <c r="E463" s="156" t="s">
        <v>127</v>
      </c>
      <c r="F463" s="157" t="s">
        <v>786</v>
      </c>
      <c r="H463" s="158">
        <v>60.8</v>
      </c>
      <c r="I463" s="159"/>
      <c r="L463" s="155"/>
      <c r="M463" s="160"/>
      <c r="T463" s="161"/>
      <c r="AT463" s="156" t="s">
        <v>179</v>
      </c>
      <c r="AU463" s="156" t="s">
        <v>84</v>
      </c>
      <c r="AV463" s="13" t="s">
        <v>84</v>
      </c>
      <c r="AW463" s="13" t="s">
        <v>35</v>
      </c>
      <c r="AX463" s="13" t="s">
        <v>82</v>
      </c>
      <c r="AY463" s="156" t="s">
        <v>170</v>
      </c>
    </row>
    <row r="464" spans="2:65" s="1" customFormat="1" ht="16.5" customHeight="1">
      <c r="B464" s="33"/>
      <c r="C464" s="130" t="s">
        <v>787</v>
      </c>
      <c r="D464" s="130" t="s">
        <v>172</v>
      </c>
      <c r="E464" s="131" t="s">
        <v>788</v>
      </c>
      <c r="F464" s="132" t="s">
        <v>789</v>
      </c>
      <c r="G464" s="133" t="s">
        <v>90</v>
      </c>
      <c r="H464" s="134">
        <v>96.15</v>
      </c>
      <c r="I464" s="135"/>
      <c r="J464" s="136">
        <f>ROUND(I464*H464,2)</f>
        <v>0</v>
      </c>
      <c r="K464" s="137"/>
      <c r="L464" s="33"/>
      <c r="M464" s="138" t="s">
        <v>19</v>
      </c>
      <c r="N464" s="139" t="s">
        <v>45</v>
      </c>
      <c r="P464" s="140">
        <f>O464*H464</f>
        <v>0</v>
      </c>
      <c r="Q464" s="140">
        <v>0</v>
      </c>
      <c r="R464" s="140">
        <f>Q464*H464</f>
        <v>0</v>
      </c>
      <c r="S464" s="140">
        <v>7.1000000000000004E-3</v>
      </c>
      <c r="T464" s="141">
        <f>S464*H464</f>
        <v>0.68266500000000008</v>
      </c>
      <c r="AR464" s="142" t="s">
        <v>275</v>
      </c>
      <c r="AT464" s="142" t="s">
        <v>172</v>
      </c>
      <c r="AU464" s="142" t="s">
        <v>84</v>
      </c>
      <c r="AY464" s="18" t="s">
        <v>170</v>
      </c>
      <c r="BE464" s="143">
        <f>IF(N464="základní",J464,0)</f>
        <v>0</v>
      </c>
      <c r="BF464" s="143">
        <f>IF(N464="snížená",J464,0)</f>
        <v>0</v>
      </c>
      <c r="BG464" s="143">
        <f>IF(N464="zákl. přenesená",J464,0)</f>
        <v>0</v>
      </c>
      <c r="BH464" s="143">
        <f>IF(N464="sníž. přenesená",J464,0)</f>
        <v>0</v>
      </c>
      <c r="BI464" s="143">
        <f>IF(N464="nulová",J464,0)</f>
        <v>0</v>
      </c>
      <c r="BJ464" s="18" t="s">
        <v>82</v>
      </c>
      <c r="BK464" s="143">
        <f>ROUND(I464*H464,2)</f>
        <v>0</v>
      </c>
      <c r="BL464" s="18" t="s">
        <v>275</v>
      </c>
      <c r="BM464" s="142" t="s">
        <v>790</v>
      </c>
    </row>
    <row r="465" spans="2:65" s="1" customFormat="1" ht="11.25">
      <c r="B465" s="33"/>
      <c r="D465" s="144" t="s">
        <v>177</v>
      </c>
      <c r="F465" s="145" t="s">
        <v>791</v>
      </c>
      <c r="I465" s="146"/>
      <c r="L465" s="33"/>
      <c r="M465" s="147"/>
      <c r="T465" s="54"/>
      <c r="AT465" s="18" t="s">
        <v>177</v>
      </c>
      <c r="AU465" s="18" t="s">
        <v>84</v>
      </c>
    </row>
    <row r="466" spans="2:65" s="13" customFormat="1" ht="11.25">
      <c r="B466" s="155"/>
      <c r="D466" s="149" t="s">
        <v>179</v>
      </c>
      <c r="E466" s="156" t="s">
        <v>19</v>
      </c>
      <c r="F466" s="157" t="s">
        <v>124</v>
      </c>
      <c r="H466" s="158">
        <v>96.15</v>
      </c>
      <c r="I466" s="159"/>
      <c r="L466" s="155"/>
      <c r="M466" s="160"/>
      <c r="T466" s="161"/>
      <c r="AT466" s="156" t="s">
        <v>179</v>
      </c>
      <c r="AU466" s="156" t="s">
        <v>84</v>
      </c>
      <c r="AV466" s="13" t="s">
        <v>84</v>
      </c>
      <c r="AW466" s="13" t="s">
        <v>35</v>
      </c>
      <c r="AX466" s="13" t="s">
        <v>82</v>
      </c>
      <c r="AY466" s="156" t="s">
        <v>170</v>
      </c>
    </row>
    <row r="467" spans="2:65" s="11" customFormat="1" ht="22.9" customHeight="1">
      <c r="B467" s="118"/>
      <c r="D467" s="119" t="s">
        <v>73</v>
      </c>
      <c r="E467" s="128" t="s">
        <v>792</v>
      </c>
      <c r="F467" s="128" t="s">
        <v>793</v>
      </c>
      <c r="I467" s="121"/>
      <c r="J467" s="129">
        <f>BK467</f>
        <v>0</v>
      </c>
      <c r="L467" s="118"/>
      <c r="M467" s="123"/>
      <c r="P467" s="124">
        <f>SUM(P468:P489)</f>
        <v>0</v>
      </c>
      <c r="R467" s="124">
        <f>SUM(R468:R489)</f>
        <v>0.96244430000000003</v>
      </c>
      <c r="T467" s="125">
        <f>SUM(T468:T489)</f>
        <v>0</v>
      </c>
      <c r="AR467" s="119" t="s">
        <v>84</v>
      </c>
      <c r="AT467" s="126" t="s">
        <v>73</v>
      </c>
      <c r="AU467" s="126" t="s">
        <v>82</v>
      </c>
      <c r="AY467" s="119" t="s">
        <v>170</v>
      </c>
      <c r="BK467" s="127">
        <f>SUM(BK468:BK489)</f>
        <v>0</v>
      </c>
    </row>
    <row r="468" spans="2:65" s="1" customFormat="1" ht="16.5" customHeight="1">
      <c r="B468" s="33"/>
      <c r="C468" s="130" t="s">
        <v>794</v>
      </c>
      <c r="D468" s="130" t="s">
        <v>172</v>
      </c>
      <c r="E468" s="131" t="s">
        <v>795</v>
      </c>
      <c r="F468" s="132" t="s">
        <v>796</v>
      </c>
      <c r="G468" s="133" t="s">
        <v>90</v>
      </c>
      <c r="H468" s="134">
        <v>96.15</v>
      </c>
      <c r="I468" s="135"/>
      <c r="J468" s="136">
        <f>ROUND(I468*H468,2)</f>
        <v>0</v>
      </c>
      <c r="K468" s="137"/>
      <c r="L468" s="33"/>
      <c r="M468" s="138" t="s">
        <v>19</v>
      </c>
      <c r="N468" s="139" t="s">
        <v>45</v>
      </c>
      <c r="P468" s="140">
        <f>O468*H468</f>
        <v>0</v>
      </c>
      <c r="Q468" s="140">
        <v>3.0000000000000001E-5</v>
      </c>
      <c r="R468" s="140">
        <f>Q468*H468</f>
        <v>2.8845000000000003E-3</v>
      </c>
      <c r="S468" s="140">
        <v>0</v>
      </c>
      <c r="T468" s="141">
        <f>S468*H468</f>
        <v>0</v>
      </c>
      <c r="AR468" s="142" t="s">
        <v>275</v>
      </c>
      <c r="AT468" s="142" t="s">
        <v>172</v>
      </c>
      <c r="AU468" s="142" t="s">
        <v>84</v>
      </c>
      <c r="AY468" s="18" t="s">
        <v>170</v>
      </c>
      <c r="BE468" s="143">
        <f>IF(N468="základní",J468,0)</f>
        <v>0</v>
      </c>
      <c r="BF468" s="143">
        <f>IF(N468="snížená",J468,0)</f>
        <v>0</v>
      </c>
      <c r="BG468" s="143">
        <f>IF(N468="zákl. přenesená",J468,0)</f>
        <v>0</v>
      </c>
      <c r="BH468" s="143">
        <f>IF(N468="sníž. přenesená",J468,0)</f>
        <v>0</v>
      </c>
      <c r="BI468" s="143">
        <f>IF(N468="nulová",J468,0)</f>
        <v>0</v>
      </c>
      <c r="BJ468" s="18" t="s">
        <v>82</v>
      </c>
      <c r="BK468" s="143">
        <f>ROUND(I468*H468,2)</f>
        <v>0</v>
      </c>
      <c r="BL468" s="18" t="s">
        <v>275</v>
      </c>
      <c r="BM468" s="142" t="s">
        <v>797</v>
      </c>
    </row>
    <row r="469" spans="2:65" s="1" customFormat="1" ht="11.25">
      <c r="B469" s="33"/>
      <c r="D469" s="144" t="s">
        <v>177</v>
      </c>
      <c r="F469" s="145" t="s">
        <v>798</v>
      </c>
      <c r="I469" s="146"/>
      <c r="L469" s="33"/>
      <c r="M469" s="147"/>
      <c r="T469" s="54"/>
      <c r="AT469" s="18" t="s">
        <v>177</v>
      </c>
      <c r="AU469" s="18" t="s">
        <v>84</v>
      </c>
    </row>
    <row r="470" spans="2:65" s="13" customFormat="1" ht="11.25">
      <c r="B470" s="155"/>
      <c r="D470" s="149" t="s">
        <v>179</v>
      </c>
      <c r="E470" s="156" t="s">
        <v>19</v>
      </c>
      <c r="F470" s="157" t="s">
        <v>124</v>
      </c>
      <c r="H470" s="158">
        <v>96.15</v>
      </c>
      <c r="I470" s="159"/>
      <c r="L470" s="155"/>
      <c r="M470" s="160"/>
      <c r="T470" s="161"/>
      <c r="AT470" s="156" t="s">
        <v>179</v>
      </c>
      <c r="AU470" s="156" t="s">
        <v>84</v>
      </c>
      <c r="AV470" s="13" t="s">
        <v>84</v>
      </c>
      <c r="AW470" s="13" t="s">
        <v>35</v>
      </c>
      <c r="AX470" s="13" t="s">
        <v>82</v>
      </c>
      <c r="AY470" s="156" t="s">
        <v>170</v>
      </c>
    </row>
    <row r="471" spans="2:65" s="1" customFormat="1" ht="24.2" customHeight="1">
      <c r="B471" s="33"/>
      <c r="C471" s="130" t="s">
        <v>799</v>
      </c>
      <c r="D471" s="130" t="s">
        <v>172</v>
      </c>
      <c r="E471" s="131" t="s">
        <v>800</v>
      </c>
      <c r="F471" s="132" t="s">
        <v>801</v>
      </c>
      <c r="G471" s="133" t="s">
        <v>90</v>
      </c>
      <c r="H471" s="134">
        <v>96.15</v>
      </c>
      <c r="I471" s="135"/>
      <c r="J471" s="136">
        <f>ROUND(I471*H471,2)</f>
        <v>0</v>
      </c>
      <c r="K471" s="137"/>
      <c r="L471" s="33"/>
      <c r="M471" s="138" t="s">
        <v>19</v>
      </c>
      <c r="N471" s="139" t="s">
        <v>45</v>
      </c>
      <c r="P471" s="140">
        <f>O471*H471</f>
        <v>0</v>
      </c>
      <c r="Q471" s="140">
        <v>7.4999999999999997E-3</v>
      </c>
      <c r="R471" s="140">
        <f>Q471*H471</f>
        <v>0.72112500000000002</v>
      </c>
      <c r="S471" s="140">
        <v>0</v>
      </c>
      <c r="T471" s="141">
        <f>S471*H471</f>
        <v>0</v>
      </c>
      <c r="AR471" s="142" t="s">
        <v>175</v>
      </c>
      <c r="AT471" s="142" t="s">
        <v>172</v>
      </c>
      <c r="AU471" s="142" t="s">
        <v>84</v>
      </c>
      <c r="AY471" s="18" t="s">
        <v>170</v>
      </c>
      <c r="BE471" s="143">
        <f>IF(N471="základní",J471,0)</f>
        <v>0</v>
      </c>
      <c r="BF471" s="143">
        <f>IF(N471="snížená",J471,0)</f>
        <v>0</v>
      </c>
      <c r="BG471" s="143">
        <f>IF(N471="zákl. přenesená",J471,0)</f>
        <v>0</v>
      </c>
      <c r="BH471" s="143">
        <f>IF(N471="sníž. přenesená",J471,0)</f>
        <v>0</v>
      </c>
      <c r="BI471" s="143">
        <f>IF(N471="nulová",J471,0)</f>
        <v>0</v>
      </c>
      <c r="BJ471" s="18" t="s">
        <v>82</v>
      </c>
      <c r="BK471" s="143">
        <f>ROUND(I471*H471,2)</f>
        <v>0</v>
      </c>
      <c r="BL471" s="18" t="s">
        <v>175</v>
      </c>
      <c r="BM471" s="142" t="s">
        <v>802</v>
      </c>
    </row>
    <row r="472" spans="2:65" s="1" customFormat="1" ht="11.25">
      <c r="B472" s="33"/>
      <c r="D472" s="144" t="s">
        <v>177</v>
      </c>
      <c r="F472" s="145" t="s">
        <v>803</v>
      </c>
      <c r="I472" s="146"/>
      <c r="L472" s="33"/>
      <c r="M472" s="147"/>
      <c r="T472" s="54"/>
      <c r="AT472" s="18" t="s">
        <v>177</v>
      </c>
      <c r="AU472" s="18" t="s">
        <v>84</v>
      </c>
    </row>
    <row r="473" spans="2:65" s="13" customFormat="1" ht="11.25">
      <c r="B473" s="155"/>
      <c r="D473" s="149" t="s">
        <v>179</v>
      </c>
      <c r="E473" s="156" t="s">
        <v>19</v>
      </c>
      <c r="F473" s="157" t="s">
        <v>124</v>
      </c>
      <c r="H473" s="158">
        <v>96.15</v>
      </c>
      <c r="I473" s="159"/>
      <c r="L473" s="155"/>
      <c r="M473" s="160"/>
      <c r="T473" s="161"/>
      <c r="AT473" s="156" t="s">
        <v>179</v>
      </c>
      <c r="AU473" s="156" t="s">
        <v>84</v>
      </c>
      <c r="AV473" s="13" t="s">
        <v>84</v>
      </c>
      <c r="AW473" s="13" t="s">
        <v>35</v>
      </c>
      <c r="AX473" s="13" t="s">
        <v>82</v>
      </c>
      <c r="AY473" s="156" t="s">
        <v>170</v>
      </c>
    </row>
    <row r="474" spans="2:65" s="1" customFormat="1" ht="16.5" customHeight="1">
      <c r="B474" s="33"/>
      <c r="C474" s="130" t="s">
        <v>804</v>
      </c>
      <c r="D474" s="130" t="s">
        <v>172</v>
      </c>
      <c r="E474" s="131" t="s">
        <v>805</v>
      </c>
      <c r="F474" s="132" t="s">
        <v>806</v>
      </c>
      <c r="G474" s="133" t="s">
        <v>98</v>
      </c>
      <c r="H474" s="134">
        <v>52.48</v>
      </c>
      <c r="I474" s="135"/>
      <c r="J474" s="136">
        <f>ROUND(I474*H474,2)</f>
        <v>0</v>
      </c>
      <c r="K474" s="137"/>
      <c r="L474" s="33"/>
      <c r="M474" s="138" t="s">
        <v>19</v>
      </c>
      <c r="N474" s="139" t="s">
        <v>45</v>
      </c>
      <c r="P474" s="140">
        <f>O474*H474</f>
        <v>0</v>
      </c>
      <c r="Q474" s="140">
        <v>0</v>
      </c>
      <c r="R474" s="140">
        <f>Q474*H474</f>
        <v>0</v>
      </c>
      <c r="S474" s="140">
        <v>0</v>
      </c>
      <c r="T474" s="141">
        <f>S474*H474</f>
        <v>0</v>
      </c>
      <c r="AR474" s="142" t="s">
        <v>275</v>
      </c>
      <c r="AT474" s="142" t="s">
        <v>172</v>
      </c>
      <c r="AU474" s="142" t="s">
        <v>84</v>
      </c>
      <c r="AY474" s="18" t="s">
        <v>170</v>
      </c>
      <c r="BE474" s="143">
        <f>IF(N474="základní",J474,0)</f>
        <v>0</v>
      </c>
      <c r="BF474" s="143">
        <f>IF(N474="snížená",J474,0)</f>
        <v>0</v>
      </c>
      <c r="BG474" s="143">
        <f>IF(N474="zákl. přenesená",J474,0)</f>
        <v>0</v>
      </c>
      <c r="BH474" s="143">
        <f>IF(N474="sníž. přenesená",J474,0)</f>
        <v>0</v>
      </c>
      <c r="BI474" s="143">
        <f>IF(N474="nulová",J474,0)</f>
        <v>0</v>
      </c>
      <c r="BJ474" s="18" t="s">
        <v>82</v>
      </c>
      <c r="BK474" s="143">
        <f>ROUND(I474*H474,2)</f>
        <v>0</v>
      </c>
      <c r="BL474" s="18" t="s">
        <v>275</v>
      </c>
      <c r="BM474" s="142" t="s">
        <v>807</v>
      </c>
    </row>
    <row r="475" spans="2:65" s="1" customFormat="1" ht="11.25">
      <c r="B475" s="33"/>
      <c r="D475" s="144" t="s">
        <v>177</v>
      </c>
      <c r="F475" s="145" t="s">
        <v>808</v>
      </c>
      <c r="I475" s="146"/>
      <c r="L475" s="33"/>
      <c r="M475" s="147"/>
      <c r="T475" s="54"/>
      <c r="AT475" s="18" t="s">
        <v>177</v>
      </c>
      <c r="AU475" s="18" t="s">
        <v>84</v>
      </c>
    </row>
    <row r="476" spans="2:65" s="13" customFormat="1" ht="11.25">
      <c r="B476" s="155"/>
      <c r="D476" s="149" t="s">
        <v>179</v>
      </c>
      <c r="E476" s="156" t="s">
        <v>19</v>
      </c>
      <c r="F476" s="157" t="s">
        <v>809</v>
      </c>
      <c r="H476" s="158">
        <v>52.48</v>
      </c>
      <c r="I476" s="159"/>
      <c r="L476" s="155"/>
      <c r="M476" s="160"/>
      <c r="T476" s="161"/>
      <c r="AT476" s="156" t="s">
        <v>179</v>
      </c>
      <c r="AU476" s="156" t="s">
        <v>84</v>
      </c>
      <c r="AV476" s="13" t="s">
        <v>84</v>
      </c>
      <c r="AW476" s="13" t="s">
        <v>35</v>
      </c>
      <c r="AX476" s="13" t="s">
        <v>82</v>
      </c>
      <c r="AY476" s="156" t="s">
        <v>170</v>
      </c>
    </row>
    <row r="477" spans="2:65" s="1" customFormat="1" ht="16.5" customHeight="1">
      <c r="B477" s="33"/>
      <c r="C477" s="130" t="s">
        <v>810</v>
      </c>
      <c r="D477" s="130" t="s">
        <v>172</v>
      </c>
      <c r="E477" s="131" t="s">
        <v>811</v>
      </c>
      <c r="F477" s="132" t="s">
        <v>812</v>
      </c>
      <c r="G477" s="133" t="s">
        <v>90</v>
      </c>
      <c r="H477" s="134">
        <v>96.15</v>
      </c>
      <c r="I477" s="135"/>
      <c r="J477" s="136">
        <f>ROUND(I477*H477,2)</f>
        <v>0</v>
      </c>
      <c r="K477" s="137"/>
      <c r="L477" s="33"/>
      <c r="M477" s="138" t="s">
        <v>19</v>
      </c>
      <c r="N477" s="139" t="s">
        <v>45</v>
      </c>
      <c r="P477" s="140">
        <f>O477*H477</f>
        <v>0</v>
      </c>
      <c r="Q477" s="140">
        <v>2.9999999999999997E-4</v>
      </c>
      <c r="R477" s="140">
        <f>Q477*H477</f>
        <v>2.8844999999999999E-2</v>
      </c>
      <c r="S477" s="140">
        <v>0</v>
      </c>
      <c r="T477" s="141">
        <f>S477*H477</f>
        <v>0</v>
      </c>
      <c r="AR477" s="142" t="s">
        <v>275</v>
      </c>
      <c r="AT477" s="142" t="s">
        <v>172</v>
      </c>
      <c r="AU477" s="142" t="s">
        <v>84</v>
      </c>
      <c r="AY477" s="18" t="s">
        <v>170</v>
      </c>
      <c r="BE477" s="143">
        <f>IF(N477="základní",J477,0)</f>
        <v>0</v>
      </c>
      <c r="BF477" s="143">
        <f>IF(N477="snížená",J477,0)</f>
        <v>0</v>
      </c>
      <c r="BG477" s="143">
        <f>IF(N477="zákl. přenesená",J477,0)</f>
        <v>0</v>
      </c>
      <c r="BH477" s="143">
        <f>IF(N477="sníž. přenesená",J477,0)</f>
        <v>0</v>
      </c>
      <c r="BI477" s="143">
        <f>IF(N477="nulová",J477,0)</f>
        <v>0</v>
      </c>
      <c r="BJ477" s="18" t="s">
        <v>82</v>
      </c>
      <c r="BK477" s="143">
        <f>ROUND(I477*H477,2)</f>
        <v>0</v>
      </c>
      <c r="BL477" s="18" t="s">
        <v>275</v>
      </c>
      <c r="BM477" s="142" t="s">
        <v>813</v>
      </c>
    </row>
    <row r="478" spans="2:65" s="13" customFormat="1" ht="11.25">
      <c r="B478" s="155"/>
      <c r="D478" s="149" t="s">
        <v>179</v>
      </c>
      <c r="E478" s="156" t="s">
        <v>19</v>
      </c>
      <c r="F478" s="157" t="s">
        <v>124</v>
      </c>
      <c r="H478" s="158">
        <v>96.15</v>
      </c>
      <c r="I478" s="159"/>
      <c r="L478" s="155"/>
      <c r="M478" s="160"/>
      <c r="T478" s="161"/>
      <c r="AT478" s="156" t="s">
        <v>179</v>
      </c>
      <c r="AU478" s="156" t="s">
        <v>84</v>
      </c>
      <c r="AV478" s="13" t="s">
        <v>84</v>
      </c>
      <c r="AW478" s="13" t="s">
        <v>35</v>
      </c>
      <c r="AX478" s="13" t="s">
        <v>82</v>
      </c>
      <c r="AY478" s="156" t="s">
        <v>170</v>
      </c>
    </row>
    <row r="479" spans="2:65" s="1" customFormat="1" ht="21.75" customHeight="1">
      <c r="B479" s="33"/>
      <c r="C479" s="169" t="s">
        <v>814</v>
      </c>
      <c r="D479" s="169" t="s">
        <v>264</v>
      </c>
      <c r="E479" s="170" t="s">
        <v>815</v>
      </c>
      <c r="F479" s="171" t="s">
        <v>816</v>
      </c>
      <c r="G479" s="172" t="s">
        <v>90</v>
      </c>
      <c r="H479" s="173">
        <v>105.765</v>
      </c>
      <c r="I479" s="174"/>
      <c r="J479" s="175">
        <f>ROUND(I479*H479,2)</f>
        <v>0</v>
      </c>
      <c r="K479" s="176"/>
      <c r="L479" s="177"/>
      <c r="M479" s="178" t="s">
        <v>19</v>
      </c>
      <c r="N479" s="179" t="s">
        <v>45</v>
      </c>
      <c r="P479" s="140">
        <f>O479*H479</f>
        <v>0</v>
      </c>
      <c r="Q479" s="140">
        <v>1.8E-3</v>
      </c>
      <c r="R479" s="140">
        <f>Q479*H479</f>
        <v>0.19037699999999999</v>
      </c>
      <c r="S479" s="140">
        <v>0</v>
      </c>
      <c r="T479" s="141">
        <f>S479*H479</f>
        <v>0</v>
      </c>
      <c r="AR479" s="142" t="s">
        <v>368</v>
      </c>
      <c r="AT479" s="142" t="s">
        <v>264</v>
      </c>
      <c r="AU479" s="142" t="s">
        <v>84</v>
      </c>
      <c r="AY479" s="18" t="s">
        <v>170</v>
      </c>
      <c r="BE479" s="143">
        <f>IF(N479="základní",J479,0)</f>
        <v>0</v>
      </c>
      <c r="BF479" s="143">
        <f>IF(N479="snížená",J479,0)</f>
        <v>0</v>
      </c>
      <c r="BG479" s="143">
        <f>IF(N479="zákl. přenesená",J479,0)</f>
        <v>0</v>
      </c>
      <c r="BH479" s="143">
        <f>IF(N479="sníž. přenesená",J479,0)</f>
        <v>0</v>
      </c>
      <c r="BI479" s="143">
        <f>IF(N479="nulová",J479,0)</f>
        <v>0</v>
      </c>
      <c r="BJ479" s="18" t="s">
        <v>82</v>
      </c>
      <c r="BK479" s="143">
        <f>ROUND(I479*H479,2)</f>
        <v>0</v>
      </c>
      <c r="BL479" s="18" t="s">
        <v>275</v>
      </c>
      <c r="BM479" s="142" t="s">
        <v>817</v>
      </c>
    </row>
    <row r="480" spans="2:65" s="13" customFormat="1" ht="11.25">
      <c r="B480" s="155"/>
      <c r="D480" s="149" t="s">
        <v>179</v>
      </c>
      <c r="F480" s="157" t="s">
        <v>818</v>
      </c>
      <c r="H480" s="158">
        <v>105.765</v>
      </c>
      <c r="I480" s="159"/>
      <c r="L480" s="155"/>
      <c r="M480" s="160"/>
      <c r="T480" s="161"/>
      <c r="AT480" s="156" t="s">
        <v>179</v>
      </c>
      <c r="AU480" s="156" t="s">
        <v>84</v>
      </c>
      <c r="AV480" s="13" t="s">
        <v>84</v>
      </c>
      <c r="AW480" s="13" t="s">
        <v>4</v>
      </c>
      <c r="AX480" s="13" t="s">
        <v>82</v>
      </c>
      <c r="AY480" s="156" t="s">
        <v>170</v>
      </c>
    </row>
    <row r="481" spans="2:65" s="1" customFormat="1" ht="16.5" customHeight="1">
      <c r="B481" s="33"/>
      <c r="C481" s="130" t="s">
        <v>819</v>
      </c>
      <c r="D481" s="130" t="s">
        <v>172</v>
      </c>
      <c r="E481" s="131" t="s">
        <v>820</v>
      </c>
      <c r="F481" s="132" t="s">
        <v>821</v>
      </c>
      <c r="G481" s="133" t="s">
        <v>98</v>
      </c>
      <c r="H481" s="134">
        <v>60.8</v>
      </c>
      <c r="I481" s="135"/>
      <c r="J481" s="136">
        <f>ROUND(I481*H481,2)</f>
        <v>0</v>
      </c>
      <c r="K481" s="137"/>
      <c r="L481" s="33"/>
      <c r="M481" s="138" t="s">
        <v>19</v>
      </c>
      <c r="N481" s="139" t="s">
        <v>45</v>
      </c>
      <c r="P481" s="140">
        <f>O481*H481</f>
        <v>0</v>
      </c>
      <c r="Q481" s="140">
        <v>1.0000000000000001E-5</v>
      </c>
      <c r="R481" s="140">
        <f>Q481*H481</f>
        <v>6.0800000000000003E-4</v>
      </c>
      <c r="S481" s="140">
        <v>0</v>
      </c>
      <c r="T481" s="141">
        <f>S481*H481</f>
        <v>0</v>
      </c>
      <c r="AR481" s="142" t="s">
        <v>275</v>
      </c>
      <c r="AT481" s="142" t="s">
        <v>172</v>
      </c>
      <c r="AU481" s="142" t="s">
        <v>84</v>
      </c>
      <c r="AY481" s="18" t="s">
        <v>170</v>
      </c>
      <c r="BE481" s="143">
        <f>IF(N481="základní",J481,0)</f>
        <v>0</v>
      </c>
      <c r="BF481" s="143">
        <f>IF(N481="snížená",J481,0)</f>
        <v>0</v>
      </c>
      <c r="BG481" s="143">
        <f>IF(N481="zákl. přenesená",J481,0)</f>
        <v>0</v>
      </c>
      <c r="BH481" s="143">
        <f>IF(N481="sníž. přenesená",J481,0)</f>
        <v>0</v>
      </c>
      <c r="BI481" s="143">
        <f>IF(N481="nulová",J481,0)</f>
        <v>0</v>
      </c>
      <c r="BJ481" s="18" t="s">
        <v>82</v>
      </c>
      <c r="BK481" s="143">
        <f>ROUND(I481*H481,2)</f>
        <v>0</v>
      </c>
      <c r="BL481" s="18" t="s">
        <v>275</v>
      </c>
      <c r="BM481" s="142" t="s">
        <v>822</v>
      </c>
    </row>
    <row r="482" spans="2:65" s="1" customFormat="1" ht="11.25">
      <c r="B482" s="33"/>
      <c r="D482" s="144" t="s">
        <v>177</v>
      </c>
      <c r="F482" s="145" t="s">
        <v>823</v>
      </c>
      <c r="I482" s="146"/>
      <c r="L482" s="33"/>
      <c r="M482" s="147"/>
      <c r="T482" s="54"/>
      <c r="AT482" s="18" t="s">
        <v>177</v>
      </c>
      <c r="AU482" s="18" t="s">
        <v>84</v>
      </c>
    </row>
    <row r="483" spans="2:65" s="1" customFormat="1" ht="24.2" customHeight="1">
      <c r="B483" s="33"/>
      <c r="C483" s="169" t="s">
        <v>824</v>
      </c>
      <c r="D483" s="169" t="s">
        <v>264</v>
      </c>
      <c r="E483" s="170" t="s">
        <v>825</v>
      </c>
      <c r="F483" s="171" t="s">
        <v>826</v>
      </c>
      <c r="G483" s="172" t="s">
        <v>98</v>
      </c>
      <c r="H483" s="173">
        <v>62.015999999999998</v>
      </c>
      <c r="I483" s="174"/>
      <c r="J483" s="175">
        <f>ROUND(I483*H483,2)</f>
        <v>0</v>
      </c>
      <c r="K483" s="176"/>
      <c r="L483" s="177"/>
      <c r="M483" s="178" t="s">
        <v>19</v>
      </c>
      <c r="N483" s="179" t="s">
        <v>45</v>
      </c>
      <c r="P483" s="140">
        <f>O483*H483</f>
        <v>0</v>
      </c>
      <c r="Q483" s="140">
        <v>2.9999999999999997E-4</v>
      </c>
      <c r="R483" s="140">
        <f>Q483*H483</f>
        <v>1.8604799999999998E-2</v>
      </c>
      <c r="S483" s="140">
        <v>0</v>
      </c>
      <c r="T483" s="141">
        <f>S483*H483</f>
        <v>0</v>
      </c>
      <c r="AR483" s="142" t="s">
        <v>368</v>
      </c>
      <c r="AT483" s="142" t="s">
        <v>264</v>
      </c>
      <c r="AU483" s="142" t="s">
        <v>84</v>
      </c>
      <c r="AY483" s="18" t="s">
        <v>170</v>
      </c>
      <c r="BE483" s="143">
        <f>IF(N483="základní",J483,0)</f>
        <v>0</v>
      </c>
      <c r="BF483" s="143">
        <f>IF(N483="snížená",J483,0)</f>
        <v>0</v>
      </c>
      <c r="BG483" s="143">
        <f>IF(N483="zákl. přenesená",J483,0)</f>
        <v>0</v>
      </c>
      <c r="BH483" s="143">
        <f>IF(N483="sníž. přenesená",J483,0)</f>
        <v>0</v>
      </c>
      <c r="BI483" s="143">
        <f>IF(N483="nulová",J483,0)</f>
        <v>0</v>
      </c>
      <c r="BJ483" s="18" t="s">
        <v>82</v>
      </c>
      <c r="BK483" s="143">
        <f>ROUND(I483*H483,2)</f>
        <v>0</v>
      </c>
      <c r="BL483" s="18" t="s">
        <v>275</v>
      </c>
      <c r="BM483" s="142" t="s">
        <v>827</v>
      </c>
    </row>
    <row r="484" spans="2:65" s="13" customFormat="1" ht="11.25">
      <c r="B484" s="155"/>
      <c r="D484" s="149" t="s">
        <v>179</v>
      </c>
      <c r="E484" s="156" t="s">
        <v>19</v>
      </c>
      <c r="F484" s="157" t="s">
        <v>127</v>
      </c>
      <c r="H484" s="158">
        <v>60.8</v>
      </c>
      <c r="I484" s="159"/>
      <c r="L484" s="155"/>
      <c r="M484" s="160"/>
      <c r="T484" s="161"/>
      <c r="AT484" s="156" t="s">
        <v>179</v>
      </c>
      <c r="AU484" s="156" t="s">
        <v>84</v>
      </c>
      <c r="AV484" s="13" t="s">
        <v>84</v>
      </c>
      <c r="AW484" s="13" t="s">
        <v>35</v>
      </c>
      <c r="AX484" s="13" t="s">
        <v>82</v>
      </c>
      <c r="AY484" s="156" t="s">
        <v>170</v>
      </c>
    </row>
    <row r="485" spans="2:65" s="13" customFormat="1" ht="11.25">
      <c r="B485" s="155"/>
      <c r="D485" s="149" t="s">
        <v>179</v>
      </c>
      <c r="F485" s="157" t="s">
        <v>828</v>
      </c>
      <c r="H485" s="158">
        <v>62.015999999999998</v>
      </c>
      <c r="I485" s="159"/>
      <c r="L485" s="155"/>
      <c r="M485" s="160"/>
      <c r="T485" s="161"/>
      <c r="AT485" s="156" t="s">
        <v>179</v>
      </c>
      <c r="AU485" s="156" t="s">
        <v>84</v>
      </c>
      <c r="AV485" s="13" t="s">
        <v>84</v>
      </c>
      <c r="AW485" s="13" t="s">
        <v>4</v>
      </c>
      <c r="AX485" s="13" t="s">
        <v>82</v>
      </c>
      <c r="AY485" s="156" t="s">
        <v>170</v>
      </c>
    </row>
    <row r="486" spans="2:65" s="1" customFormat="1" ht="24.2" customHeight="1">
      <c r="B486" s="33"/>
      <c r="C486" s="130" t="s">
        <v>829</v>
      </c>
      <c r="D486" s="130" t="s">
        <v>172</v>
      </c>
      <c r="E486" s="131" t="s">
        <v>830</v>
      </c>
      <c r="F486" s="132" t="s">
        <v>831</v>
      </c>
      <c r="G486" s="133" t="s">
        <v>241</v>
      </c>
      <c r="H486" s="134">
        <v>0.24099999999999999</v>
      </c>
      <c r="I486" s="135"/>
      <c r="J486" s="136">
        <f>ROUND(I486*H486,2)</f>
        <v>0</v>
      </c>
      <c r="K486" s="137"/>
      <c r="L486" s="33"/>
      <c r="M486" s="138" t="s">
        <v>19</v>
      </c>
      <c r="N486" s="139" t="s">
        <v>45</v>
      </c>
      <c r="P486" s="140">
        <f>O486*H486</f>
        <v>0</v>
      </c>
      <c r="Q486" s="140">
        <v>0</v>
      </c>
      <c r="R486" s="140">
        <f>Q486*H486</f>
        <v>0</v>
      </c>
      <c r="S486" s="140">
        <v>0</v>
      </c>
      <c r="T486" s="141">
        <f>S486*H486</f>
        <v>0</v>
      </c>
      <c r="AR486" s="142" t="s">
        <v>275</v>
      </c>
      <c r="AT486" s="142" t="s">
        <v>172</v>
      </c>
      <c r="AU486" s="142" t="s">
        <v>84</v>
      </c>
      <c r="AY486" s="18" t="s">
        <v>170</v>
      </c>
      <c r="BE486" s="143">
        <f>IF(N486="základní",J486,0)</f>
        <v>0</v>
      </c>
      <c r="BF486" s="143">
        <f>IF(N486="snížená",J486,0)</f>
        <v>0</v>
      </c>
      <c r="BG486" s="143">
        <f>IF(N486="zákl. přenesená",J486,0)</f>
        <v>0</v>
      </c>
      <c r="BH486" s="143">
        <f>IF(N486="sníž. přenesená",J486,0)</f>
        <v>0</v>
      </c>
      <c r="BI486" s="143">
        <f>IF(N486="nulová",J486,0)</f>
        <v>0</v>
      </c>
      <c r="BJ486" s="18" t="s">
        <v>82</v>
      </c>
      <c r="BK486" s="143">
        <f>ROUND(I486*H486,2)</f>
        <v>0</v>
      </c>
      <c r="BL486" s="18" t="s">
        <v>275</v>
      </c>
      <c r="BM486" s="142" t="s">
        <v>832</v>
      </c>
    </row>
    <row r="487" spans="2:65" s="1" customFormat="1" ht="11.25">
      <c r="B487" s="33"/>
      <c r="D487" s="144" t="s">
        <v>177</v>
      </c>
      <c r="F487" s="145" t="s">
        <v>833</v>
      </c>
      <c r="I487" s="146"/>
      <c r="L487" s="33"/>
      <c r="M487" s="147"/>
      <c r="T487" s="54"/>
      <c r="AT487" s="18" t="s">
        <v>177</v>
      </c>
      <c r="AU487" s="18" t="s">
        <v>84</v>
      </c>
    </row>
    <row r="488" spans="2:65" s="1" customFormat="1" ht="37.9" customHeight="1">
      <c r="B488" s="33"/>
      <c r="C488" s="130" t="s">
        <v>834</v>
      </c>
      <c r="D488" s="130" t="s">
        <v>172</v>
      </c>
      <c r="E488" s="131" t="s">
        <v>835</v>
      </c>
      <c r="F488" s="132" t="s">
        <v>836</v>
      </c>
      <c r="G488" s="133" t="s">
        <v>241</v>
      </c>
      <c r="H488" s="134">
        <v>0.24099999999999999</v>
      </c>
      <c r="I488" s="135"/>
      <c r="J488" s="136">
        <f>ROUND(I488*H488,2)</f>
        <v>0</v>
      </c>
      <c r="K488" s="137"/>
      <c r="L488" s="33"/>
      <c r="M488" s="138" t="s">
        <v>19</v>
      </c>
      <c r="N488" s="139" t="s">
        <v>45</v>
      </c>
      <c r="P488" s="140">
        <f>O488*H488</f>
        <v>0</v>
      </c>
      <c r="Q488" s="140">
        <v>0</v>
      </c>
      <c r="R488" s="140">
        <f>Q488*H488</f>
        <v>0</v>
      </c>
      <c r="S488" s="140">
        <v>0</v>
      </c>
      <c r="T488" s="141">
        <f>S488*H488</f>
        <v>0</v>
      </c>
      <c r="AR488" s="142" t="s">
        <v>275</v>
      </c>
      <c r="AT488" s="142" t="s">
        <v>172</v>
      </c>
      <c r="AU488" s="142" t="s">
        <v>84</v>
      </c>
      <c r="AY488" s="18" t="s">
        <v>170</v>
      </c>
      <c r="BE488" s="143">
        <f>IF(N488="základní",J488,0)</f>
        <v>0</v>
      </c>
      <c r="BF488" s="143">
        <f>IF(N488="snížená",J488,0)</f>
        <v>0</v>
      </c>
      <c r="BG488" s="143">
        <f>IF(N488="zákl. přenesená",J488,0)</f>
        <v>0</v>
      </c>
      <c r="BH488" s="143">
        <f>IF(N488="sníž. přenesená",J488,0)</f>
        <v>0</v>
      </c>
      <c r="BI488" s="143">
        <f>IF(N488="nulová",J488,0)</f>
        <v>0</v>
      </c>
      <c r="BJ488" s="18" t="s">
        <v>82</v>
      </c>
      <c r="BK488" s="143">
        <f>ROUND(I488*H488,2)</f>
        <v>0</v>
      </c>
      <c r="BL488" s="18" t="s">
        <v>275</v>
      </c>
      <c r="BM488" s="142" t="s">
        <v>837</v>
      </c>
    </row>
    <row r="489" spans="2:65" s="1" customFormat="1" ht="11.25">
      <c r="B489" s="33"/>
      <c r="D489" s="144" t="s">
        <v>177</v>
      </c>
      <c r="F489" s="145" t="s">
        <v>838</v>
      </c>
      <c r="I489" s="146"/>
      <c r="L489" s="33"/>
      <c r="M489" s="147"/>
      <c r="T489" s="54"/>
      <c r="AT489" s="18" t="s">
        <v>177</v>
      </c>
      <c r="AU489" s="18" t="s">
        <v>84</v>
      </c>
    </row>
    <row r="490" spans="2:65" s="11" customFormat="1" ht="22.9" customHeight="1">
      <c r="B490" s="118"/>
      <c r="D490" s="119" t="s">
        <v>73</v>
      </c>
      <c r="E490" s="128" t="s">
        <v>839</v>
      </c>
      <c r="F490" s="128" t="s">
        <v>840</v>
      </c>
      <c r="I490" s="121"/>
      <c r="J490" s="129">
        <f>BK490</f>
        <v>0</v>
      </c>
      <c r="L490" s="118"/>
      <c r="M490" s="123"/>
      <c r="P490" s="124">
        <f>SUM(P491:P518)</f>
        <v>0</v>
      </c>
      <c r="R490" s="124">
        <f>SUM(R491:R518)</f>
        <v>7.9638959999999995E-2</v>
      </c>
      <c r="T490" s="125">
        <f>SUM(T491:T518)</f>
        <v>0.38186079999999994</v>
      </c>
      <c r="AR490" s="119" t="s">
        <v>84</v>
      </c>
      <c r="AT490" s="126" t="s">
        <v>73</v>
      </c>
      <c r="AU490" s="126" t="s">
        <v>82</v>
      </c>
      <c r="AY490" s="119" t="s">
        <v>170</v>
      </c>
      <c r="BK490" s="127">
        <f>SUM(BK491:BK518)</f>
        <v>0</v>
      </c>
    </row>
    <row r="491" spans="2:65" s="1" customFormat="1" ht="16.5" customHeight="1">
      <c r="B491" s="33"/>
      <c r="C491" s="130" t="s">
        <v>841</v>
      </c>
      <c r="D491" s="130" t="s">
        <v>172</v>
      </c>
      <c r="E491" s="131" t="s">
        <v>842</v>
      </c>
      <c r="F491" s="132" t="s">
        <v>843</v>
      </c>
      <c r="G491" s="133" t="s">
        <v>90</v>
      </c>
      <c r="H491" s="134">
        <v>14.039</v>
      </c>
      <c r="I491" s="135"/>
      <c r="J491" s="136">
        <f>ROUND(I491*H491,2)</f>
        <v>0</v>
      </c>
      <c r="K491" s="137"/>
      <c r="L491" s="33"/>
      <c r="M491" s="138" t="s">
        <v>19</v>
      </c>
      <c r="N491" s="139" t="s">
        <v>45</v>
      </c>
      <c r="P491" s="140">
        <f>O491*H491</f>
        <v>0</v>
      </c>
      <c r="Q491" s="140">
        <v>0</v>
      </c>
      <c r="R491" s="140">
        <f>Q491*H491</f>
        <v>0</v>
      </c>
      <c r="S491" s="140">
        <v>2.7199999999999998E-2</v>
      </c>
      <c r="T491" s="141">
        <f>S491*H491</f>
        <v>0.38186079999999994</v>
      </c>
      <c r="AR491" s="142" t="s">
        <v>275</v>
      </c>
      <c r="AT491" s="142" t="s">
        <v>172</v>
      </c>
      <c r="AU491" s="142" t="s">
        <v>84</v>
      </c>
      <c r="AY491" s="18" t="s">
        <v>170</v>
      </c>
      <c r="BE491" s="143">
        <f>IF(N491="základní",J491,0)</f>
        <v>0</v>
      </c>
      <c r="BF491" s="143">
        <f>IF(N491="snížená",J491,0)</f>
        <v>0</v>
      </c>
      <c r="BG491" s="143">
        <f>IF(N491="zákl. přenesená",J491,0)</f>
        <v>0</v>
      </c>
      <c r="BH491" s="143">
        <f>IF(N491="sníž. přenesená",J491,0)</f>
        <v>0</v>
      </c>
      <c r="BI491" s="143">
        <f>IF(N491="nulová",J491,0)</f>
        <v>0</v>
      </c>
      <c r="BJ491" s="18" t="s">
        <v>82</v>
      </c>
      <c r="BK491" s="143">
        <f>ROUND(I491*H491,2)</f>
        <v>0</v>
      </c>
      <c r="BL491" s="18" t="s">
        <v>275</v>
      </c>
      <c r="BM491" s="142" t="s">
        <v>844</v>
      </c>
    </row>
    <row r="492" spans="2:65" s="1" customFormat="1" ht="11.25">
      <c r="B492" s="33"/>
      <c r="D492" s="144" t="s">
        <v>177</v>
      </c>
      <c r="F492" s="145" t="s">
        <v>845</v>
      </c>
      <c r="I492" s="146"/>
      <c r="L492" s="33"/>
      <c r="M492" s="147"/>
      <c r="T492" s="54"/>
      <c r="AT492" s="18" t="s">
        <v>177</v>
      </c>
      <c r="AU492" s="18" t="s">
        <v>84</v>
      </c>
    </row>
    <row r="493" spans="2:65" s="12" customFormat="1" ht="11.25">
      <c r="B493" s="148"/>
      <c r="D493" s="149" t="s">
        <v>179</v>
      </c>
      <c r="E493" s="150" t="s">
        <v>19</v>
      </c>
      <c r="F493" s="151" t="s">
        <v>846</v>
      </c>
      <c r="H493" s="150" t="s">
        <v>19</v>
      </c>
      <c r="I493" s="152"/>
      <c r="L493" s="148"/>
      <c r="M493" s="153"/>
      <c r="T493" s="154"/>
      <c r="AT493" s="150" t="s">
        <v>179</v>
      </c>
      <c r="AU493" s="150" t="s">
        <v>84</v>
      </c>
      <c r="AV493" s="12" t="s">
        <v>82</v>
      </c>
      <c r="AW493" s="12" t="s">
        <v>35</v>
      </c>
      <c r="AX493" s="12" t="s">
        <v>74</v>
      </c>
      <c r="AY493" s="150" t="s">
        <v>170</v>
      </c>
    </row>
    <row r="494" spans="2:65" s="13" customFormat="1" ht="11.25">
      <c r="B494" s="155"/>
      <c r="D494" s="149" t="s">
        <v>179</v>
      </c>
      <c r="E494" s="156" t="s">
        <v>19</v>
      </c>
      <c r="F494" s="157" t="s">
        <v>847</v>
      </c>
      <c r="H494" s="158">
        <v>2.7890000000000001</v>
      </c>
      <c r="I494" s="159"/>
      <c r="L494" s="155"/>
      <c r="M494" s="160"/>
      <c r="T494" s="161"/>
      <c r="AT494" s="156" t="s">
        <v>179</v>
      </c>
      <c r="AU494" s="156" t="s">
        <v>84</v>
      </c>
      <c r="AV494" s="13" t="s">
        <v>84</v>
      </c>
      <c r="AW494" s="13" t="s">
        <v>35</v>
      </c>
      <c r="AX494" s="13" t="s">
        <v>74</v>
      </c>
      <c r="AY494" s="156" t="s">
        <v>170</v>
      </c>
    </row>
    <row r="495" spans="2:65" s="13" customFormat="1" ht="11.25">
      <c r="B495" s="155"/>
      <c r="D495" s="149" t="s">
        <v>179</v>
      </c>
      <c r="E495" s="156" t="s">
        <v>19</v>
      </c>
      <c r="F495" s="157" t="s">
        <v>848</v>
      </c>
      <c r="H495" s="158">
        <v>0.33</v>
      </c>
      <c r="I495" s="159"/>
      <c r="L495" s="155"/>
      <c r="M495" s="160"/>
      <c r="T495" s="161"/>
      <c r="AT495" s="156" t="s">
        <v>179</v>
      </c>
      <c r="AU495" s="156" t="s">
        <v>84</v>
      </c>
      <c r="AV495" s="13" t="s">
        <v>84</v>
      </c>
      <c r="AW495" s="13" t="s">
        <v>35</v>
      </c>
      <c r="AX495" s="13" t="s">
        <v>74</v>
      </c>
      <c r="AY495" s="156" t="s">
        <v>170</v>
      </c>
    </row>
    <row r="496" spans="2:65" s="13" customFormat="1" ht="11.25">
      <c r="B496" s="155"/>
      <c r="D496" s="149" t="s">
        <v>179</v>
      </c>
      <c r="E496" s="156" t="s">
        <v>19</v>
      </c>
      <c r="F496" s="157" t="s">
        <v>475</v>
      </c>
      <c r="H496" s="158">
        <v>10.92</v>
      </c>
      <c r="I496" s="159"/>
      <c r="L496" s="155"/>
      <c r="M496" s="160"/>
      <c r="T496" s="161"/>
      <c r="AT496" s="156" t="s">
        <v>179</v>
      </c>
      <c r="AU496" s="156" t="s">
        <v>84</v>
      </c>
      <c r="AV496" s="13" t="s">
        <v>84</v>
      </c>
      <c r="AW496" s="13" t="s">
        <v>35</v>
      </c>
      <c r="AX496" s="13" t="s">
        <v>74</v>
      </c>
      <c r="AY496" s="156" t="s">
        <v>170</v>
      </c>
    </row>
    <row r="497" spans="2:65" s="14" customFormat="1" ht="11.25">
      <c r="B497" s="162"/>
      <c r="D497" s="149" t="s">
        <v>179</v>
      </c>
      <c r="E497" s="163" t="s">
        <v>19</v>
      </c>
      <c r="F497" s="164" t="s">
        <v>184</v>
      </c>
      <c r="H497" s="165">
        <v>14.039</v>
      </c>
      <c r="I497" s="166"/>
      <c r="L497" s="162"/>
      <c r="M497" s="167"/>
      <c r="T497" s="168"/>
      <c r="AT497" s="163" t="s">
        <v>179</v>
      </c>
      <c r="AU497" s="163" t="s">
        <v>84</v>
      </c>
      <c r="AV497" s="14" t="s">
        <v>185</v>
      </c>
      <c r="AW497" s="14" t="s">
        <v>35</v>
      </c>
      <c r="AX497" s="14" t="s">
        <v>82</v>
      </c>
      <c r="AY497" s="163" t="s">
        <v>170</v>
      </c>
    </row>
    <row r="498" spans="2:65" s="1" customFormat="1" ht="24.2" customHeight="1">
      <c r="B498" s="33"/>
      <c r="C498" s="130" t="s">
        <v>849</v>
      </c>
      <c r="D498" s="130" t="s">
        <v>172</v>
      </c>
      <c r="E498" s="131" t="s">
        <v>850</v>
      </c>
      <c r="F498" s="132" t="s">
        <v>851</v>
      </c>
      <c r="G498" s="133" t="s">
        <v>404</v>
      </c>
      <c r="H498" s="134">
        <v>3</v>
      </c>
      <c r="I498" s="135"/>
      <c r="J498" s="136">
        <f>ROUND(I498*H498,2)</f>
        <v>0</v>
      </c>
      <c r="K498" s="137"/>
      <c r="L498" s="33"/>
      <c r="M498" s="138" t="s">
        <v>19</v>
      </c>
      <c r="N498" s="139" t="s">
        <v>45</v>
      </c>
      <c r="P498" s="140">
        <f>O498*H498</f>
        <v>0</v>
      </c>
      <c r="Q498" s="140">
        <v>4.3499999999999997E-3</v>
      </c>
      <c r="R498" s="140">
        <f>Q498*H498</f>
        <v>1.3049999999999999E-2</v>
      </c>
      <c r="S498" s="140">
        <v>0</v>
      </c>
      <c r="T498" s="141">
        <f>S498*H498</f>
        <v>0</v>
      </c>
      <c r="AR498" s="142" t="s">
        <v>275</v>
      </c>
      <c r="AT498" s="142" t="s">
        <v>172</v>
      </c>
      <c r="AU498" s="142" t="s">
        <v>84</v>
      </c>
      <c r="AY498" s="18" t="s">
        <v>170</v>
      </c>
      <c r="BE498" s="143">
        <f>IF(N498="základní",J498,0)</f>
        <v>0</v>
      </c>
      <c r="BF498" s="143">
        <f>IF(N498="snížená",J498,0)</f>
        <v>0</v>
      </c>
      <c r="BG498" s="143">
        <f>IF(N498="zákl. přenesená",J498,0)</f>
        <v>0</v>
      </c>
      <c r="BH498" s="143">
        <f>IF(N498="sníž. přenesená",J498,0)</f>
        <v>0</v>
      </c>
      <c r="BI498" s="143">
        <f>IF(N498="nulová",J498,0)</f>
        <v>0</v>
      </c>
      <c r="BJ498" s="18" t="s">
        <v>82</v>
      </c>
      <c r="BK498" s="143">
        <f>ROUND(I498*H498,2)</f>
        <v>0</v>
      </c>
      <c r="BL498" s="18" t="s">
        <v>275</v>
      </c>
      <c r="BM498" s="142" t="s">
        <v>852</v>
      </c>
    </row>
    <row r="499" spans="2:65" s="1" customFormat="1" ht="11.25">
      <c r="B499" s="33"/>
      <c r="D499" s="144" t="s">
        <v>177</v>
      </c>
      <c r="F499" s="145" t="s">
        <v>853</v>
      </c>
      <c r="I499" s="146"/>
      <c r="L499" s="33"/>
      <c r="M499" s="147"/>
      <c r="T499" s="54"/>
      <c r="AT499" s="18" t="s">
        <v>177</v>
      </c>
      <c r="AU499" s="18" t="s">
        <v>84</v>
      </c>
    </row>
    <row r="500" spans="2:65" s="13" customFormat="1" ht="11.25">
      <c r="B500" s="155"/>
      <c r="D500" s="149" t="s">
        <v>179</v>
      </c>
      <c r="E500" s="156" t="s">
        <v>19</v>
      </c>
      <c r="F500" s="157" t="s">
        <v>185</v>
      </c>
      <c r="H500" s="158">
        <v>3</v>
      </c>
      <c r="I500" s="159"/>
      <c r="L500" s="155"/>
      <c r="M500" s="160"/>
      <c r="T500" s="161"/>
      <c r="AT500" s="156" t="s">
        <v>179</v>
      </c>
      <c r="AU500" s="156" t="s">
        <v>84</v>
      </c>
      <c r="AV500" s="13" t="s">
        <v>84</v>
      </c>
      <c r="AW500" s="13" t="s">
        <v>35</v>
      </c>
      <c r="AX500" s="13" t="s">
        <v>82</v>
      </c>
      <c r="AY500" s="156" t="s">
        <v>170</v>
      </c>
    </row>
    <row r="501" spans="2:65" s="1" customFormat="1" ht="21.75" customHeight="1">
      <c r="B501" s="33"/>
      <c r="C501" s="130" t="s">
        <v>854</v>
      </c>
      <c r="D501" s="130" t="s">
        <v>172</v>
      </c>
      <c r="E501" s="131" t="s">
        <v>855</v>
      </c>
      <c r="F501" s="132" t="s">
        <v>856</v>
      </c>
      <c r="G501" s="133" t="s">
        <v>90</v>
      </c>
      <c r="H501" s="134">
        <v>3.1190000000000002</v>
      </c>
      <c r="I501" s="135"/>
      <c r="J501" s="136">
        <f>ROUND(I501*H501,2)</f>
        <v>0</v>
      </c>
      <c r="K501" s="137"/>
      <c r="L501" s="33"/>
      <c r="M501" s="138" t="s">
        <v>19</v>
      </c>
      <c r="N501" s="139" t="s">
        <v>45</v>
      </c>
      <c r="P501" s="140">
        <f>O501*H501</f>
        <v>0</v>
      </c>
      <c r="Q501" s="140">
        <v>5.5799999999999999E-3</v>
      </c>
      <c r="R501" s="140">
        <f>Q501*H501</f>
        <v>1.7404019999999999E-2</v>
      </c>
      <c r="S501" s="140">
        <v>0</v>
      </c>
      <c r="T501" s="141">
        <f>S501*H501</f>
        <v>0</v>
      </c>
      <c r="AR501" s="142" t="s">
        <v>275</v>
      </c>
      <c r="AT501" s="142" t="s">
        <v>172</v>
      </c>
      <c r="AU501" s="142" t="s">
        <v>84</v>
      </c>
      <c r="AY501" s="18" t="s">
        <v>170</v>
      </c>
      <c r="BE501" s="143">
        <f>IF(N501="základní",J501,0)</f>
        <v>0</v>
      </c>
      <c r="BF501" s="143">
        <f>IF(N501="snížená",J501,0)</f>
        <v>0</v>
      </c>
      <c r="BG501" s="143">
        <f>IF(N501="zákl. přenesená",J501,0)</f>
        <v>0</v>
      </c>
      <c r="BH501" s="143">
        <f>IF(N501="sníž. přenesená",J501,0)</f>
        <v>0</v>
      </c>
      <c r="BI501" s="143">
        <f>IF(N501="nulová",J501,0)</f>
        <v>0</v>
      </c>
      <c r="BJ501" s="18" t="s">
        <v>82</v>
      </c>
      <c r="BK501" s="143">
        <f>ROUND(I501*H501,2)</f>
        <v>0</v>
      </c>
      <c r="BL501" s="18" t="s">
        <v>275</v>
      </c>
      <c r="BM501" s="142" t="s">
        <v>857</v>
      </c>
    </row>
    <row r="502" spans="2:65" s="1" customFormat="1" ht="11.25">
      <c r="B502" s="33"/>
      <c r="D502" s="144" t="s">
        <v>177</v>
      </c>
      <c r="F502" s="145" t="s">
        <v>858</v>
      </c>
      <c r="I502" s="146"/>
      <c r="L502" s="33"/>
      <c r="M502" s="147"/>
      <c r="T502" s="54"/>
      <c r="AT502" s="18" t="s">
        <v>177</v>
      </c>
      <c r="AU502" s="18" t="s">
        <v>84</v>
      </c>
    </row>
    <row r="503" spans="2:65" s="12" customFormat="1" ht="11.25">
      <c r="B503" s="148"/>
      <c r="D503" s="149" t="s">
        <v>179</v>
      </c>
      <c r="E503" s="150" t="s">
        <v>19</v>
      </c>
      <c r="F503" s="151" t="s">
        <v>846</v>
      </c>
      <c r="H503" s="150" t="s">
        <v>19</v>
      </c>
      <c r="I503" s="152"/>
      <c r="L503" s="148"/>
      <c r="M503" s="153"/>
      <c r="T503" s="154"/>
      <c r="AT503" s="150" t="s">
        <v>179</v>
      </c>
      <c r="AU503" s="150" t="s">
        <v>84</v>
      </c>
      <c r="AV503" s="12" t="s">
        <v>82</v>
      </c>
      <c r="AW503" s="12" t="s">
        <v>35</v>
      </c>
      <c r="AX503" s="12" t="s">
        <v>74</v>
      </c>
      <c r="AY503" s="150" t="s">
        <v>170</v>
      </c>
    </row>
    <row r="504" spans="2:65" s="13" customFormat="1" ht="11.25">
      <c r="B504" s="155"/>
      <c r="D504" s="149" t="s">
        <v>179</v>
      </c>
      <c r="E504" s="156" t="s">
        <v>19</v>
      </c>
      <c r="F504" s="157" t="s">
        <v>847</v>
      </c>
      <c r="H504" s="158">
        <v>2.7890000000000001</v>
      </c>
      <c r="I504" s="159"/>
      <c r="L504" s="155"/>
      <c r="M504" s="160"/>
      <c r="T504" s="161"/>
      <c r="AT504" s="156" t="s">
        <v>179</v>
      </c>
      <c r="AU504" s="156" t="s">
        <v>84</v>
      </c>
      <c r="AV504" s="13" t="s">
        <v>84</v>
      </c>
      <c r="AW504" s="13" t="s">
        <v>35</v>
      </c>
      <c r="AX504" s="13" t="s">
        <v>74</v>
      </c>
      <c r="AY504" s="156" t="s">
        <v>170</v>
      </c>
    </row>
    <row r="505" spans="2:65" s="13" customFormat="1" ht="11.25">
      <c r="B505" s="155"/>
      <c r="D505" s="149" t="s">
        <v>179</v>
      </c>
      <c r="E505" s="156" t="s">
        <v>19</v>
      </c>
      <c r="F505" s="157" t="s">
        <v>848</v>
      </c>
      <c r="H505" s="158">
        <v>0.33</v>
      </c>
      <c r="I505" s="159"/>
      <c r="L505" s="155"/>
      <c r="M505" s="160"/>
      <c r="T505" s="161"/>
      <c r="AT505" s="156" t="s">
        <v>179</v>
      </c>
      <c r="AU505" s="156" t="s">
        <v>84</v>
      </c>
      <c r="AV505" s="13" t="s">
        <v>84</v>
      </c>
      <c r="AW505" s="13" t="s">
        <v>35</v>
      </c>
      <c r="AX505" s="13" t="s">
        <v>74</v>
      </c>
      <c r="AY505" s="156" t="s">
        <v>170</v>
      </c>
    </row>
    <row r="506" spans="2:65" s="14" customFormat="1" ht="11.25">
      <c r="B506" s="162"/>
      <c r="D506" s="149" t="s">
        <v>179</v>
      </c>
      <c r="E506" s="163" t="s">
        <v>118</v>
      </c>
      <c r="F506" s="164" t="s">
        <v>184</v>
      </c>
      <c r="H506" s="165">
        <v>3.1190000000000002</v>
      </c>
      <c r="I506" s="166"/>
      <c r="L506" s="162"/>
      <c r="M506" s="167"/>
      <c r="T506" s="168"/>
      <c r="AT506" s="163" t="s">
        <v>179</v>
      </c>
      <c r="AU506" s="163" t="s">
        <v>84</v>
      </c>
      <c r="AV506" s="14" t="s">
        <v>185</v>
      </c>
      <c r="AW506" s="14" t="s">
        <v>35</v>
      </c>
      <c r="AX506" s="14" t="s">
        <v>82</v>
      </c>
      <c r="AY506" s="163" t="s">
        <v>170</v>
      </c>
    </row>
    <row r="507" spans="2:65" s="1" customFormat="1" ht="16.5" customHeight="1">
      <c r="B507" s="33"/>
      <c r="C507" s="169" t="s">
        <v>859</v>
      </c>
      <c r="D507" s="169" t="s">
        <v>264</v>
      </c>
      <c r="E507" s="170" t="s">
        <v>860</v>
      </c>
      <c r="F507" s="171" t="s">
        <v>861</v>
      </c>
      <c r="G507" s="172" t="s">
        <v>90</v>
      </c>
      <c r="H507" s="173">
        <v>3.431</v>
      </c>
      <c r="I507" s="174"/>
      <c r="J507" s="175">
        <f>ROUND(I507*H507,2)</f>
        <v>0</v>
      </c>
      <c r="K507" s="176"/>
      <c r="L507" s="177"/>
      <c r="M507" s="178" t="s">
        <v>19</v>
      </c>
      <c r="N507" s="179" t="s">
        <v>45</v>
      </c>
      <c r="P507" s="140">
        <f>O507*H507</f>
        <v>0</v>
      </c>
      <c r="Q507" s="140">
        <v>1.4290000000000001E-2</v>
      </c>
      <c r="R507" s="140">
        <f>Q507*H507</f>
        <v>4.9028990000000001E-2</v>
      </c>
      <c r="S507" s="140">
        <v>0</v>
      </c>
      <c r="T507" s="141">
        <f>S507*H507</f>
        <v>0</v>
      </c>
      <c r="AR507" s="142" t="s">
        <v>368</v>
      </c>
      <c r="AT507" s="142" t="s">
        <v>264</v>
      </c>
      <c r="AU507" s="142" t="s">
        <v>84</v>
      </c>
      <c r="AY507" s="18" t="s">
        <v>170</v>
      </c>
      <c r="BE507" s="143">
        <f>IF(N507="základní",J507,0)</f>
        <v>0</v>
      </c>
      <c r="BF507" s="143">
        <f>IF(N507="snížená",J507,0)</f>
        <v>0</v>
      </c>
      <c r="BG507" s="143">
        <f>IF(N507="zákl. přenesená",J507,0)</f>
        <v>0</v>
      </c>
      <c r="BH507" s="143">
        <f>IF(N507="sníž. přenesená",J507,0)</f>
        <v>0</v>
      </c>
      <c r="BI507" s="143">
        <f>IF(N507="nulová",J507,0)</f>
        <v>0</v>
      </c>
      <c r="BJ507" s="18" t="s">
        <v>82</v>
      </c>
      <c r="BK507" s="143">
        <f>ROUND(I507*H507,2)</f>
        <v>0</v>
      </c>
      <c r="BL507" s="18" t="s">
        <v>275</v>
      </c>
      <c r="BM507" s="142" t="s">
        <v>862</v>
      </c>
    </row>
    <row r="508" spans="2:65" s="13" customFormat="1" ht="11.25">
      <c r="B508" s="155"/>
      <c r="D508" s="149" t="s">
        <v>179</v>
      </c>
      <c r="F508" s="157" t="s">
        <v>863</v>
      </c>
      <c r="H508" s="158">
        <v>3.431</v>
      </c>
      <c r="I508" s="159"/>
      <c r="L508" s="155"/>
      <c r="M508" s="160"/>
      <c r="T508" s="161"/>
      <c r="AT508" s="156" t="s">
        <v>179</v>
      </c>
      <c r="AU508" s="156" t="s">
        <v>84</v>
      </c>
      <c r="AV508" s="13" t="s">
        <v>84</v>
      </c>
      <c r="AW508" s="13" t="s">
        <v>4</v>
      </c>
      <c r="AX508" s="13" t="s">
        <v>82</v>
      </c>
      <c r="AY508" s="156" t="s">
        <v>170</v>
      </c>
    </row>
    <row r="509" spans="2:65" s="1" customFormat="1" ht="16.5" customHeight="1">
      <c r="B509" s="33"/>
      <c r="C509" s="130" t="s">
        <v>864</v>
      </c>
      <c r="D509" s="130" t="s">
        <v>172</v>
      </c>
      <c r="E509" s="131" t="s">
        <v>865</v>
      </c>
      <c r="F509" s="132" t="s">
        <v>866</v>
      </c>
      <c r="G509" s="133" t="s">
        <v>90</v>
      </c>
      <c r="H509" s="134">
        <v>3.1190000000000002</v>
      </c>
      <c r="I509" s="135"/>
      <c r="J509" s="136">
        <f>ROUND(I509*H509,2)</f>
        <v>0</v>
      </c>
      <c r="K509" s="137"/>
      <c r="L509" s="33"/>
      <c r="M509" s="138" t="s">
        <v>19</v>
      </c>
      <c r="N509" s="139" t="s">
        <v>45</v>
      </c>
      <c r="P509" s="140">
        <f>O509*H509</f>
        <v>0</v>
      </c>
      <c r="Q509" s="140">
        <v>5.0000000000000002E-5</v>
      </c>
      <c r="R509" s="140">
        <f>Q509*H509</f>
        <v>1.5595000000000002E-4</v>
      </c>
      <c r="S509" s="140">
        <v>0</v>
      </c>
      <c r="T509" s="141">
        <f>S509*H509</f>
        <v>0</v>
      </c>
      <c r="AR509" s="142" t="s">
        <v>275</v>
      </c>
      <c r="AT509" s="142" t="s">
        <v>172</v>
      </c>
      <c r="AU509" s="142" t="s">
        <v>84</v>
      </c>
      <c r="AY509" s="18" t="s">
        <v>170</v>
      </c>
      <c r="BE509" s="143">
        <f>IF(N509="základní",J509,0)</f>
        <v>0</v>
      </c>
      <c r="BF509" s="143">
        <f>IF(N509="snížená",J509,0)</f>
        <v>0</v>
      </c>
      <c r="BG509" s="143">
        <f>IF(N509="zákl. přenesená",J509,0)</f>
        <v>0</v>
      </c>
      <c r="BH509" s="143">
        <f>IF(N509="sníž. přenesená",J509,0)</f>
        <v>0</v>
      </c>
      <c r="BI509" s="143">
        <f>IF(N509="nulová",J509,0)</f>
        <v>0</v>
      </c>
      <c r="BJ509" s="18" t="s">
        <v>82</v>
      </c>
      <c r="BK509" s="143">
        <f>ROUND(I509*H509,2)</f>
        <v>0</v>
      </c>
      <c r="BL509" s="18" t="s">
        <v>275</v>
      </c>
      <c r="BM509" s="142" t="s">
        <v>867</v>
      </c>
    </row>
    <row r="510" spans="2:65" s="1" customFormat="1" ht="11.25">
      <c r="B510" s="33"/>
      <c r="D510" s="144" t="s">
        <v>177</v>
      </c>
      <c r="F510" s="145" t="s">
        <v>868</v>
      </c>
      <c r="I510" s="146"/>
      <c r="L510" s="33"/>
      <c r="M510" s="147"/>
      <c r="T510" s="54"/>
      <c r="AT510" s="18" t="s">
        <v>177</v>
      </c>
      <c r="AU510" s="18" t="s">
        <v>84</v>
      </c>
    </row>
    <row r="511" spans="2:65" s="13" customFormat="1" ht="11.25">
      <c r="B511" s="155"/>
      <c r="D511" s="149" t="s">
        <v>179</v>
      </c>
      <c r="E511" s="156" t="s">
        <v>19</v>
      </c>
      <c r="F511" s="157" t="s">
        <v>118</v>
      </c>
      <c r="H511" s="158">
        <v>3.1190000000000002</v>
      </c>
      <c r="I511" s="159"/>
      <c r="L511" s="155"/>
      <c r="M511" s="160"/>
      <c r="T511" s="161"/>
      <c r="AT511" s="156" t="s">
        <v>179</v>
      </c>
      <c r="AU511" s="156" t="s">
        <v>84</v>
      </c>
      <c r="AV511" s="13" t="s">
        <v>84</v>
      </c>
      <c r="AW511" s="13" t="s">
        <v>35</v>
      </c>
      <c r="AX511" s="13" t="s">
        <v>82</v>
      </c>
      <c r="AY511" s="156" t="s">
        <v>170</v>
      </c>
    </row>
    <row r="512" spans="2:65" s="1" customFormat="1" ht="24.2" customHeight="1">
      <c r="B512" s="33"/>
      <c r="C512" s="130" t="s">
        <v>869</v>
      </c>
      <c r="D512" s="130" t="s">
        <v>172</v>
      </c>
      <c r="E512" s="131" t="s">
        <v>870</v>
      </c>
      <c r="F512" s="132" t="s">
        <v>871</v>
      </c>
      <c r="G512" s="133" t="s">
        <v>90</v>
      </c>
      <c r="H512" s="134">
        <v>3.1190000000000002</v>
      </c>
      <c r="I512" s="135"/>
      <c r="J512" s="136">
        <f>ROUND(I512*H512,2)</f>
        <v>0</v>
      </c>
      <c r="K512" s="137"/>
      <c r="L512" s="33"/>
      <c r="M512" s="138" t="s">
        <v>19</v>
      </c>
      <c r="N512" s="139" t="s">
        <v>45</v>
      </c>
      <c r="P512" s="140">
        <f>O512*H512</f>
        <v>0</v>
      </c>
      <c r="Q512" s="140">
        <v>0</v>
      </c>
      <c r="R512" s="140">
        <f>Q512*H512</f>
        <v>0</v>
      </c>
      <c r="S512" s="140">
        <v>0</v>
      </c>
      <c r="T512" s="141">
        <f>S512*H512</f>
        <v>0</v>
      </c>
      <c r="AR512" s="142" t="s">
        <v>275</v>
      </c>
      <c r="AT512" s="142" t="s">
        <v>172</v>
      </c>
      <c r="AU512" s="142" t="s">
        <v>84</v>
      </c>
      <c r="AY512" s="18" t="s">
        <v>170</v>
      </c>
      <c r="BE512" s="143">
        <f>IF(N512="základní",J512,0)</f>
        <v>0</v>
      </c>
      <c r="BF512" s="143">
        <f>IF(N512="snížená",J512,0)</f>
        <v>0</v>
      </c>
      <c r="BG512" s="143">
        <f>IF(N512="zákl. přenesená",J512,0)</f>
        <v>0</v>
      </c>
      <c r="BH512" s="143">
        <f>IF(N512="sníž. přenesená",J512,0)</f>
        <v>0</v>
      </c>
      <c r="BI512" s="143">
        <f>IF(N512="nulová",J512,0)</f>
        <v>0</v>
      </c>
      <c r="BJ512" s="18" t="s">
        <v>82</v>
      </c>
      <c r="BK512" s="143">
        <f>ROUND(I512*H512,2)</f>
        <v>0</v>
      </c>
      <c r="BL512" s="18" t="s">
        <v>275</v>
      </c>
      <c r="BM512" s="142" t="s">
        <v>872</v>
      </c>
    </row>
    <row r="513" spans="2:65" s="1" customFormat="1" ht="11.25">
      <c r="B513" s="33"/>
      <c r="D513" s="144" t="s">
        <v>177</v>
      </c>
      <c r="F513" s="145" t="s">
        <v>873</v>
      </c>
      <c r="I513" s="146"/>
      <c r="L513" s="33"/>
      <c r="M513" s="147"/>
      <c r="T513" s="54"/>
      <c r="AT513" s="18" t="s">
        <v>177</v>
      </c>
      <c r="AU513" s="18" t="s">
        <v>84</v>
      </c>
    </row>
    <row r="514" spans="2:65" s="13" customFormat="1" ht="11.25">
      <c r="B514" s="155"/>
      <c r="D514" s="149" t="s">
        <v>179</v>
      </c>
      <c r="E514" s="156" t="s">
        <v>19</v>
      </c>
      <c r="F514" s="157" t="s">
        <v>118</v>
      </c>
      <c r="H514" s="158">
        <v>3.1190000000000002</v>
      </c>
      <c r="I514" s="159"/>
      <c r="L514" s="155"/>
      <c r="M514" s="160"/>
      <c r="T514" s="161"/>
      <c r="AT514" s="156" t="s">
        <v>179</v>
      </c>
      <c r="AU514" s="156" t="s">
        <v>84</v>
      </c>
      <c r="AV514" s="13" t="s">
        <v>84</v>
      </c>
      <c r="AW514" s="13" t="s">
        <v>35</v>
      </c>
      <c r="AX514" s="13" t="s">
        <v>82</v>
      </c>
      <c r="AY514" s="156" t="s">
        <v>170</v>
      </c>
    </row>
    <row r="515" spans="2:65" s="1" customFormat="1" ht="24.2" customHeight="1">
      <c r="B515" s="33"/>
      <c r="C515" s="130" t="s">
        <v>874</v>
      </c>
      <c r="D515" s="130" t="s">
        <v>172</v>
      </c>
      <c r="E515" s="131" t="s">
        <v>875</v>
      </c>
      <c r="F515" s="132" t="s">
        <v>876</v>
      </c>
      <c r="G515" s="133" t="s">
        <v>241</v>
      </c>
      <c r="H515" s="134">
        <v>0.08</v>
      </c>
      <c r="I515" s="135"/>
      <c r="J515" s="136">
        <f>ROUND(I515*H515,2)</f>
        <v>0</v>
      </c>
      <c r="K515" s="137"/>
      <c r="L515" s="33"/>
      <c r="M515" s="138" t="s">
        <v>19</v>
      </c>
      <c r="N515" s="139" t="s">
        <v>45</v>
      </c>
      <c r="P515" s="140">
        <f>O515*H515</f>
        <v>0</v>
      </c>
      <c r="Q515" s="140">
        <v>0</v>
      </c>
      <c r="R515" s="140">
        <f>Q515*H515</f>
        <v>0</v>
      </c>
      <c r="S515" s="140">
        <v>0</v>
      </c>
      <c r="T515" s="141">
        <f>S515*H515</f>
        <v>0</v>
      </c>
      <c r="AR515" s="142" t="s">
        <v>275</v>
      </c>
      <c r="AT515" s="142" t="s">
        <v>172</v>
      </c>
      <c r="AU515" s="142" t="s">
        <v>84</v>
      </c>
      <c r="AY515" s="18" t="s">
        <v>170</v>
      </c>
      <c r="BE515" s="143">
        <f>IF(N515="základní",J515,0)</f>
        <v>0</v>
      </c>
      <c r="BF515" s="143">
        <f>IF(N515="snížená",J515,0)</f>
        <v>0</v>
      </c>
      <c r="BG515" s="143">
        <f>IF(N515="zákl. přenesená",J515,0)</f>
        <v>0</v>
      </c>
      <c r="BH515" s="143">
        <f>IF(N515="sníž. přenesená",J515,0)</f>
        <v>0</v>
      </c>
      <c r="BI515" s="143">
        <f>IF(N515="nulová",J515,0)</f>
        <v>0</v>
      </c>
      <c r="BJ515" s="18" t="s">
        <v>82</v>
      </c>
      <c r="BK515" s="143">
        <f>ROUND(I515*H515,2)</f>
        <v>0</v>
      </c>
      <c r="BL515" s="18" t="s">
        <v>275</v>
      </c>
      <c r="BM515" s="142" t="s">
        <v>877</v>
      </c>
    </row>
    <row r="516" spans="2:65" s="1" customFormat="1" ht="11.25">
      <c r="B516" s="33"/>
      <c r="D516" s="144" t="s">
        <v>177</v>
      </c>
      <c r="F516" s="145" t="s">
        <v>878</v>
      </c>
      <c r="I516" s="146"/>
      <c r="L516" s="33"/>
      <c r="M516" s="147"/>
      <c r="T516" s="54"/>
      <c r="AT516" s="18" t="s">
        <v>177</v>
      </c>
      <c r="AU516" s="18" t="s">
        <v>84</v>
      </c>
    </row>
    <row r="517" spans="2:65" s="1" customFormat="1" ht="37.9" customHeight="1">
      <c r="B517" s="33"/>
      <c r="C517" s="130" t="s">
        <v>879</v>
      </c>
      <c r="D517" s="130" t="s">
        <v>172</v>
      </c>
      <c r="E517" s="131" t="s">
        <v>880</v>
      </c>
      <c r="F517" s="132" t="s">
        <v>881</v>
      </c>
      <c r="G517" s="133" t="s">
        <v>241</v>
      </c>
      <c r="H517" s="134">
        <v>0.08</v>
      </c>
      <c r="I517" s="135"/>
      <c r="J517" s="136">
        <f>ROUND(I517*H517,2)</f>
        <v>0</v>
      </c>
      <c r="K517" s="137"/>
      <c r="L517" s="33"/>
      <c r="M517" s="138" t="s">
        <v>19</v>
      </c>
      <c r="N517" s="139" t="s">
        <v>45</v>
      </c>
      <c r="P517" s="140">
        <f>O517*H517</f>
        <v>0</v>
      </c>
      <c r="Q517" s="140">
        <v>0</v>
      </c>
      <c r="R517" s="140">
        <f>Q517*H517</f>
        <v>0</v>
      </c>
      <c r="S517" s="140">
        <v>0</v>
      </c>
      <c r="T517" s="141">
        <f>S517*H517</f>
        <v>0</v>
      </c>
      <c r="AR517" s="142" t="s">
        <v>275</v>
      </c>
      <c r="AT517" s="142" t="s">
        <v>172</v>
      </c>
      <c r="AU517" s="142" t="s">
        <v>84</v>
      </c>
      <c r="AY517" s="18" t="s">
        <v>170</v>
      </c>
      <c r="BE517" s="143">
        <f>IF(N517="základní",J517,0)</f>
        <v>0</v>
      </c>
      <c r="BF517" s="143">
        <f>IF(N517="snížená",J517,0)</f>
        <v>0</v>
      </c>
      <c r="BG517" s="143">
        <f>IF(N517="zákl. přenesená",J517,0)</f>
        <v>0</v>
      </c>
      <c r="BH517" s="143">
        <f>IF(N517="sníž. přenesená",J517,0)</f>
        <v>0</v>
      </c>
      <c r="BI517" s="143">
        <f>IF(N517="nulová",J517,0)</f>
        <v>0</v>
      </c>
      <c r="BJ517" s="18" t="s">
        <v>82</v>
      </c>
      <c r="BK517" s="143">
        <f>ROUND(I517*H517,2)</f>
        <v>0</v>
      </c>
      <c r="BL517" s="18" t="s">
        <v>275</v>
      </c>
      <c r="BM517" s="142" t="s">
        <v>882</v>
      </c>
    </row>
    <row r="518" spans="2:65" s="1" customFormat="1" ht="11.25">
      <c r="B518" s="33"/>
      <c r="D518" s="144" t="s">
        <v>177</v>
      </c>
      <c r="F518" s="145" t="s">
        <v>883</v>
      </c>
      <c r="I518" s="146"/>
      <c r="L518" s="33"/>
      <c r="M518" s="147"/>
      <c r="T518" s="54"/>
      <c r="AT518" s="18" t="s">
        <v>177</v>
      </c>
      <c r="AU518" s="18" t="s">
        <v>84</v>
      </c>
    </row>
    <row r="519" spans="2:65" s="11" customFormat="1" ht="22.9" customHeight="1">
      <c r="B519" s="118"/>
      <c r="D519" s="119" t="s">
        <v>73</v>
      </c>
      <c r="E519" s="128" t="s">
        <v>884</v>
      </c>
      <c r="F519" s="128" t="s">
        <v>885</v>
      </c>
      <c r="I519" s="121"/>
      <c r="J519" s="129">
        <f>BK519</f>
        <v>0</v>
      </c>
      <c r="L519" s="118"/>
      <c r="M519" s="123"/>
      <c r="P519" s="124">
        <f>SUM(P520:P523)</f>
        <v>0</v>
      </c>
      <c r="R519" s="124">
        <f>SUM(R520:R523)</f>
        <v>4.0265259999999997E-2</v>
      </c>
      <c r="T519" s="125">
        <f>SUM(T520:T523)</f>
        <v>0</v>
      </c>
      <c r="AR519" s="119" t="s">
        <v>84</v>
      </c>
      <c r="AT519" s="126" t="s">
        <v>73</v>
      </c>
      <c r="AU519" s="126" t="s">
        <v>82</v>
      </c>
      <c r="AY519" s="119" t="s">
        <v>170</v>
      </c>
      <c r="BK519" s="127">
        <f>SUM(BK520:BK523)</f>
        <v>0</v>
      </c>
    </row>
    <row r="520" spans="2:65" s="1" customFormat="1" ht="24.2" customHeight="1">
      <c r="B520" s="33"/>
      <c r="C520" s="130" t="s">
        <v>886</v>
      </c>
      <c r="D520" s="130" t="s">
        <v>172</v>
      </c>
      <c r="E520" s="131" t="s">
        <v>887</v>
      </c>
      <c r="F520" s="132" t="s">
        <v>888</v>
      </c>
      <c r="G520" s="133" t="s">
        <v>90</v>
      </c>
      <c r="H520" s="134">
        <v>82.174000000000007</v>
      </c>
      <c r="I520" s="135"/>
      <c r="J520" s="136">
        <f>ROUND(I520*H520,2)</f>
        <v>0</v>
      </c>
      <c r="K520" s="137"/>
      <c r="L520" s="33"/>
      <c r="M520" s="138" t="s">
        <v>19</v>
      </c>
      <c r="N520" s="139" t="s">
        <v>45</v>
      </c>
      <c r="P520" s="140">
        <f>O520*H520</f>
        <v>0</v>
      </c>
      <c r="Q520" s="140">
        <v>2.1000000000000001E-4</v>
      </c>
      <c r="R520" s="140">
        <f>Q520*H520</f>
        <v>1.7256540000000001E-2</v>
      </c>
      <c r="S520" s="140">
        <v>0</v>
      </c>
      <c r="T520" s="141">
        <f>S520*H520</f>
        <v>0</v>
      </c>
      <c r="AR520" s="142" t="s">
        <v>275</v>
      </c>
      <c r="AT520" s="142" t="s">
        <v>172</v>
      </c>
      <c r="AU520" s="142" t="s">
        <v>84</v>
      </c>
      <c r="AY520" s="18" t="s">
        <v>170</v>
      </c>
      <c r="BE520" s="143">
        <f>IF(N520="základní",J520,0)</f>
        <v>0</v>
      </c>
      <c r="BF520" s="143">
        <f>IF(N520="snížená",J520,0)</f>
        <v>0</v>
      </c>
      <c r="BG520" s="143">
        <f>IF(N520="zákl. přenesená",J520,0)</f>
        <v>0</v>
      </c>
      <c r="BH520" s="143">
        <f>IF(N520="sníž. přenesená",J520,0)</f>
        <v>0</v>
      </c>
      <c r="BI520" s="143">
        <f>IF(N520="nulová",J520,0)</f>
        <v>0</v>
      </c>
      <c r="BJ520" s="18" t="s">
        <v>82</v>
      </c>
      <c r="BK520" s="143">
        <f>ROUND(I520*H520,2)</f>
        <v>0</v>
      </c>
      <c r="BL520" s="18" t="s">
        <v>275</v>
      </c>
      <c r="BM520" s="142" t="s">
        <v>889</v>
      </c>
    </row>
    <row r="521" spans="2:65" s="13" customFormat="1" ht="11.25">
      <c r="B521" s="155"/>
      <c r="D521" s="149" t="s">
        <v>179</v>
      </c>
      <c r="E521" s="156" t="s">
        <v>19</v>
      </c>
      <c r="F521" s="157" t="s">
        <v>115</v>
      </c>
      <c r="H521" s="158">
        <v>82.174000000000007</v>
      </c>
      <c r="I521" s="159"/>
      <c r="L521" s="155"/>
      <c r="M521" s="160"/>
      <c r="T521" s="161"/>
      <c r="AT521" s="156" t="s">
        <v>179</v>
      </c>
      <c r="AU521" s="156" t="s">
        <v>84</v>
      </c>
      <c r="AV521" s="13" t="s">
        <v>84</v>
      </c>
      <c r="AW521" s="13" t="s">
        <v>35</v>
      </c>
      <c r="AX521" s="13" t="s">
        <v>82</v>
      </c>
      <c r="AY521" s="156" t="s">
        <v>170</v>
      </c>
    </row>
    <row r="522" spans="2:65" s="1" customFormat="1" ht="24.2" customHeight="1">
      <c r="B522" s="33"/>
      <c r="C522" s="130" t="s">
        <v>890</v>
      </c>
      <c r="D522" s="130" t="s">
        <v>172</v>
      </c>
      <c r="E522" s="131" t="s">
        <v>891</v>
      </c>
      <c r="F522" s="132" t="s">
        <v>892</v>
      </c>
      <c r="G522" s="133" t="s">
        <v>90</v>
      </c>
      <c r="H522" s="134">
        <v>164.34800000000001</v>
      </c>
      <c r="I522" s="135"/>
      <c r="J522" s="136">
        <f>ROUND(I522*H522,2)</f>
        <v>0</v>
      </c>
      <c r="K522" s="137"/>
      <c r="L522" s="33"/>
      <c r="M522" s="138" t="s">
        <v>19</v>
      </c>
      <c r="N522" s="139" t="s">
        <v>45</v>
      </c>
      <c r="P522" s="140">
        <f>O522*H522</f>
        <v>0</v>
      </c>
      <c r="Q522" s="140">
        <v>1.3999999999999999E-4</v>
      </c>
      <c r="R522" s="140">
        <f>Q522*H522</f>
        <v>2.300872E-2</v>
      </c>
      <c r="S522" s="140">
        <v>0</v>
      </c>
      <c r="T522" s="141">
        <f>S522*H522</f>
        <v>0</v>
      </c>
      <c r="AR522" s="142" t="s">
        <v>275</v>
      </c>
      <c r="AT522" s="142" t="s">
        <v>172</v>
      </c>
      <c r="AU522" s="142" t="s">
        <v>84</v>
      </c>
      <c r="AY522" s="18" t="s">
        <v>170</v>
      </c>
      <c r="BE522" s="143">
        <f>IF(N522="základní",J522,0)</f>
        <v>0</v>
      </c>
      <c r="BF522" s="143">
        <f>IF(N522="snížená",J522,0)</f>
        <v>0</v>
      </c>
      <c r="BG522" s="143">
        <f>IF(N522="zákl. přenesená",J522,0)</f>
        <v>0</v>
      </c>
      <c r="BH522" s="143">
        <f>IF(N522="sníž. přenesená",J522,0)</f>
        <v>0</v>
      </c>
      <c r="BI522" s="143">
        <f>IF(N522="nulová",J522,0)</f>
        <v>0</v>
      </c>
      <c r="BJ522" s="18" t="s">
        <v>82</v>
      </c>
      <c r="BK522" s="143">
        <f>ROUND(I522*H522,2)</f>
        <v>0</v>
      </c>
      <c r="BL522" s="18" t="s">
        <v>275</v>
      </c>
      <c r="BM522" s="142" t="s">
        <v>893</v>
      </c>
    </row>
    <row r="523" spans="2:65" s="13" customFormat="1" ht="11.25">
      <c r="B523" s="155"/>
      <c r="D523" s="149" t="s">
        <v>179</v>
      </c>
      <c r="E523" s="156" t="s">
        <v>19</v>
      </c>
      <c r="F523" s="157" t="s">
        <v>894</v>
      </c>
      <c r="H523" s="158">
        <v>164.34800000000001</v>
      </c>
      <c r="I523" s="159"/>
      <c r="L523" s="155"/>
      <c r="M523" s="188"/>
      <c r="N523" s="189"/>
      <c r="O523" s="189"/>
      <c r="P523" s="189"/>
      <c r="Q523" s="189"/>
      <c r="R523" s="189"/>
      <c r="S523" s="189"/>
      <c r="T523" s="190"/>
      <c r="AT523" s="156" t="s">
        <v>179</v>
      </c>
      <c r="AU523" s="156" t="s">
        <v>84</v>
      </c>
      <c r="AV523" s="13" t="s">
        <v>84</v>
      </c>
      <c r="AW523" s="13" t="s">
        <v>35</v>
      </c>
      <c r="AX523" s="13" t="s">
        <v>82</v>
      </c>
      <c r="AY523" s="156" t="s">
        <v>170</v>
      </c>
    </row>
    <row r="524" spans="2:65" s="1" customFormat="1" ht="6.95" customHeight="1">
      <c r="B524" s="42"/>
      <c r="C524" s="43"/>
      <c r="D524" s="43"/>
      <c r="E524" s="43"/>
      <c r="F524" s="43"/>
      <c r="G524" s="43"/>
      <c r="H524" s="43"/>
      <c r="I524" s="43"/>
      <c r="J524" s="43"/>
      <c r="K524" s="43"/>
      <c r="L524" s="33"/>
    </row>
  </sheetData>
  <sheetProtection algorithmName="SHA-512" hashValue="BzHH9tWNUhcc25N7POdJB1LYegxo/6LAdMQ72czyjTWdzD1uh0in5MEWMTN+5tRmbCYyORMPv0q5Zg5H+5HJ7w==" saltValue="W+FJzdWWMH7I9/t35Ry/L25xU/wd1cKyUDBT9kEn1+aJ0i6wL55ehowfkIdIl0HjdFVLbsOo3iFPz3wPSyhgjw==" spinCount="100000" sheet="1" objects="1" scenarios="1" formatColumns="0" formatRows="0" autoFilter="0"/>
  <autoFilter ref="C99:K523" xr:uid="{00000000-0009-0000-0000-000001000000}"/>
  <mergeCells count="9">
    <mergeCell ref="E50:H50"/>
    <mergeCell ref="E90:H90"/>
    <mergeCell ref="E92:H92"/>
    <mergeCell ref="L2:V2"/>
    <mergeCell ref="E7:H7"/>
    <mergeCell ref="E9:H9"/>
    <mergeCell ref="E18:H18"/>
    <mergeCell ref="E27:H27"/>
    <mergeCell ref="E48:H48"/>
  </mergeCells>
  <hyperlinks>
    <hyperlink ref="F104" r:id="rId1" xr:uid="{00000000-0004-0000-0100-000000000000}"/>
    <hyperlink ref="F111" r:id="rId2" xr:uid="{00000000-0004-0000-0100-000001000000}"/>
    <hyperlink ref="F114" r:id="rId3" xr:uid="{00000000-0004-0000-0100-000002000000}"/>
    <hyperlink ref="F117" r:id="rId4" xr:uid="{00000000-0004-0000-0100-000003000000}"/>
    <hyperlink ref="F120" r:id="rId5" xr:uid="{00000000-0004-0000-0100-000004000000}"/>
    <hyperlink ref="F127" r:id="rId6" xr:uid="{00000000-0004-0000-0100-000005000000}"/>
    <hyperlink ref="F134" r:id="rId7" xr:uid="{00000000-0004-0000-0100-000006000000}"/>
    <hyperlink ref="F141" r:id="rId8" xr:uid="{00000000-0004-0000-0100-000007000000}"/>
    <hyperlink ref="F144" r:id="rId9" xr:uid="{00000000-0004-0000-0100-000008000000}"/>
    <hyperlink ref="F150" r:id="rId10" xr:uid="{00000000-0004-0000-0100-000009000000}"/>
    <hyperlink ref="F153" r:id="rId11" xr:uid="{00000000-0004-0000-0100-00000A000000}"/>
    <hyperlink ref="F157" r:id="rId12" xr:uid="{00000000-0004-0000-0100-00000B000000}"/>
    <hyperlink ref="F167" r:id="rId13" xr:uid="{00000000-0004-0000-0100-00000C000000}"/>
    <hyperlink ref="F174" r:id="rId14" xr:uid="{00000000-0004-0000-0100-00000D000000}"/>
    <hyperlink ref="F177" r:id="rId15" xr:uid="{00000000-0004-0000-0100-00000E000000}"/>
    <hyperlink ref="F195" r:id="rId16" xr:uid="{00000000-0004-0000-0100-00000F000000}"/>
    <hyperlink ref="F199" r:id="rId17" xr:uid="{00000000-0004-0000-0100-000010000000}"/>
    <hyperlink ref="F204" r:id="rId18" xr:uid="{00000000-0004-0000-0100-000011000000}"/>
    <hyperlink ref="F207" r:id="rId19" xr:uid="{00000000-0004-0000-0100-000012000000}"/>
    <hyperlink ref="F210" r:id="rId20" xr:uid="{00000000-0004-0000-0100-000013000000}"/>
    <hyperlink ref="F215" r:id="rId21" xr:uid="{00000000-0004-0000-0100-000014000000}"/>
    <hyperlink ref="F218" r:id="rId22" xr:uid="{00000000-0004-0000-0100-000015000000}"/>
    <hyperlink ref="F222" r:id="rId23" xr:uid="{00000000-0004-0000-0100-000016000000}"/>
    <hyperlink ref="F226" r:id="rId24" xr:uid="{00000000-0004-0000-0100-000017000000}"/>
    <hyperlink ref="F230" r:id="rId25" xr:uid="{00000000-0004-0000-0100-000018000000}"/>
    <hyperlink ref="F234" r:id="rId26" xr:uid="{00000000-0004-0000-0100-000019000000}"/>
    <hyperlink ref="F237" r:id="rId27" xr:uid="{00000000-0004-0000-0100-00001A000000}"/>
    <hyperlink ref="F240" r:id="rId28" xr:uid="{00000000-0004-0000-0100-00001B000000}"/>
    <hyperlink ref="F245" r:id="rId29" xr:uid="{00000000-0004-0000-0100-00001C000000}"/>
    <hyperlink ref="F248" r:id="rId30" xr:uid="{00000000-0004-0000-0100-00001D000000}"/>
    <hyperlink ref="F255" r:id="rId31" xr:uid="{00000000-0004-0000-0100-00001E000000}"/>
    <hyperlink ref="F260" r:id="rId32" xr:uid="{00000000-0004-0000-0100-00001F000000}"/>
    <hyperlink ref="F274" r:id="rId33" xr:uid="{00000000-0004-0000-0100-000020000000}"/>
    <hyperlink ref="F289" r:id="rId34" xr:uid="{00000000-0004-0000-0100-000021000000}"/>
    <hyperlink ref="F292" r:id="rId35" xr:uid="{00000000-0004-0000-0100-000022000000}"/>
    <hyperlink ref="F296" r:id="rId36" xr:uid="{00000000-0004-0000-0100-000023000000}"/>
    <hyperlink ref="F308" r:id="rId37" xr:uid="{00000000-0004-0000-0100-000024000000}"/>
    <hyperlink ref="F332" r:id="rId38" xr:uid="{00000000-0004-0000-0100-000025000000}"/>
    <hyperlink ref="F334" r:id="rId39" xr:uid="{00000000-0004-0000-0100-000026000000}"/>
    <hyperlink ref="F336" r:id="rId40" xr:uid="{00000000-0004-0000-0100-000027000000}"/>
    <hyperlink ref="F338" r:id="rId41" xr:uid="{00000000-0004-0000-0100-000028000000}"/>
    <hyperlink ref="F341" r:id="rId42" xr:uid="{00000000-0004-0000-0100-000029000000}"/>
    <hyperlink ref="F343" r:id="rId43" xr:uid="{00000000-0004-0000-0100-00002A000000}"/>
    <hyperlink ref="F345" r:id="rId44" xr:uid="{00000000-0004-0000-0100-00002B000000}"/>
    <hyperlink ref="F347" r:id="rId45" xr:uid="{00000000-0004-0000-0100-00002C000000}"/>
    <hyperlink ref="F350" r:id="rId46" xr:uid="{00000000-0004-0000-0100-00002D000000}"/>
    <hyperlink ref="F353" r:id="rId47" xr:uid="{00000000-0004-0000-0100-00002E000000}"/>
    <hyperlink ref="F356" r:id="rId48" xr:uid="{00000000-0004-0000-0100-00002F000000}"/>
    <hyperlink ref="F360" r:id="rId49" xr:uid="{00000000-0004-0000-0100-000030000000}"/>
    <hyperlink ref="F373" r:id="rId50" xr:uid="{00000000-0004-0000-0100-000031000000}"/>
    <hyperlink ref="F376" r:id="rId51" xr:uid="{00000000-0004-0000-0100-000032000000}"/>
    <hyperlink ref="F379" r:id="rId52" xr:uid="{00000000-0004-0000-0100-000033000000}"/>
    <hyperlink ref="F382" r:id="rId53" xr:uid="{00000000-0004-0000-0100-000034000000}"/>
    <hyperlink ref="F389" r:id="rId54" xr:uid="{00000000-0004-0000-0100-000035000000}"/>
    <hyperlink ref="F391" r:id="rId55" xr:uid="{00000000-0004-0000-0100-000036000000}"/>
    <hyperlink ref="F394" r:id="rId56" xr:uid="{00000000-0004-0000-0100-000037000000}"/>
    <hyperlink ref="F397" r:id="rId57" xr:uid="{00000000-0004-0000-0100-000038000000}"/>
    <hyperlink ref="F400" r:id="rId58" xr:uid="{00000000-0004-0000-0100-000039000000}"/>
    <hyperlink ref="F403" r:id="rId59" xr:uid="{00000000-0004-0000-0100-00003A000000}"/>
    <hyperlink ref="F406" r:id="rId60" xr:uid="{00000000-0004-0000-0100-00003B000000}"/>
    <hyperlink ref="F408" r:id="rId61" xr:uid="{00000000-0004-0000-0100-00003C000000}"/>
    <hyperlink ref="F410" r:id="rId62" xr:uid="{00000000-0004-0000-0100-00003D000000}"/>
    <hyperlink ref="F412" r:id="rId63" xr:uid="{00000000-0004-0000-0100-00003E000000}"/>
    <hyperlink ref="F417" r:id="rId64" xr:uid="{00000000-0004-0000-0100-00003F000000}"/>
    <hyperlink ref="F424" r:id="rId65" xr:uid="{00000000-0004-0000-0100-000040000000}"/>
    <hyperlink ref="F427" r:id="rId66" xr:uid="{00000000-0004-0000-0100-000041000000}"/>
    <hyperlink ref="F432" r:id="rId67" xr:uid="{00000000-0004-0000-0100-000042000000}"/>
    <hyperlink ref="F435" r:id="rId68" xr:uid="{00000000-0004-0000-0100-000043000000}"/>
    <hyperlink ref="F438" r:id="rId69" xr:uid="{00000000-0004-0000-0100-000044000000}"/>
    <hyperlink ref="F441" r:id="rId70" xr:uid="{00000000-0004-0000-0100-000045000000}"/>
    <hyperlink ref="F443" r:id="rId71" xr:uid="{00000000-0004-0000-0100-000046000000}"/>
    <hyperlink ref="F446" r:id="rId72" xr:uid="{00000000-0004-0000-0100-000047000000}"/>
    <hyperlink ref="F452" r:id="rId73" xr:uid="{00000000-0004-0000-0100-000048000000}"/>
    <hyperlink ref="F457" r:id="rId74" xr:uid="{00000000-0004-0000-0100-000049000000}"/>
    <hyperlink ref="F459" r:id="rId75" xr:uid="{00000000-0004-0000-0100-00004A000000}"/>
    <hyperlink ref="F462" r:id="rId76" xr:uid="{00000000-0004-0000-0100-00004B000000}"/>
    <hyperlink ref="F465" r:id="rId77" xr:uid="{00000000-0004-0000-0100-00004C000000}"/>
    <hyperlink ref="F469" r:id="rId78" xr:uid="{00000000-0004-0000-0100-00004D000000}"/>
    <hyperlink ref="F472" r:id="rId79" xr:uid="{00000000-0004-0000-0100-00004E000000}"/>
    <hyperlink ref="F475" r:id="rId80" xr:uid="{00000000-0004-0000-0100-00004F000000}"/>
    <hyperlink ref="F482" r:id="rId81" xr:uid="{00000000-0004-0000-0100-000050000000}"/>
    <hyperlink ref="F487" r:id="rId82" xr:uid="{00000000-0004-0000-0100-000051000000}"/>
    <hyperlink ref="F489" r:id="rId83" xr:uid="{00000000-0004-0000-0100-000052000000}"/>
    <hyperlink ref="F492" r:id="rId84" xr:uid="{00000000-0004-0000-0100-000053000000}"/>
    <hyperlink ref="F499" r:id="rId85" xr:uid="{00000000-0004-0000-0100-000054000000}"/>
    <hyperlink ref="F502" r:id="rId86" xr:uid="{00000000-0004-0000-0100-000055000000}"/>
    <hyperlink ref="F510" r:id="rId87" xr:uid="{00000000-0004-0000-0100-000056000000}"/>
    <hyperlink ref="F513" r:id="rId88" xr:uid="{00000000-0004-0000-0100-000057000000}"/>
    <hyperlink ref="F516" r:id="rId89" xr:uid="{00000000-0004-0000-0100-000058000000}"/>
    <hyperlink ref="F518" r:id="rId90" xr:uid="{00000000-0004-0000-0100-00005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95</v>
      </c>
      <c r="L4" s="21"/>
      <c r="M4" s="87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26" t="str">
        <f>'Rekapitulace stavby'!K6</f>
        <v>II.etapa - sanace vlhkosti části suterénu</v>
      </c>
      <c r="F7" s="327"/>
      <c r="G7" s="327"/>
      <c r="H7" s="327"/>
      <c r="L7" s="21"/>
    </row>
    <row r="8" spans="2:46" s="1" customFormat="1" ht="12" customHeight="1">
      <c r="B8" s="33"/>
      <c r="D8" s="28" t="s">
        <v>110</v>
      </c>
      <c r="L8" s="33"/>
    </row>
    <row r="9" spans="2:46" s="1" customFormat="1" ht="16.5" customHeight="1">
      <c r="B9" s="33"/>
      <c r="E9" s="308" t="s">
        <v>895</v>
      </c>
      <c r="F9" s="328"/>
      <c r="G9" s="328"/>
      <c r="H9" s="328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11. 7. 2025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30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9" t="str">
        <f>'Rekapitulace stavby'!E14</f>
        <v>Vyplň údaj</v>
      </c>
      <c r="F18" s="292"/>
      <c r="G18" s="292"/>
      <c r="H18" s="292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32</v>
      </c>
      <c r="I20" s="28" t="s">
        <v>26</v>
      </c>
      <c r="J20" s="26" t="s">
        <v>33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38</v>
      </c>
      <c r="L26" s="33"/>
    </row>
    <row r="27" spans="2:12" s="7" customFormat="1" ht="16.5" customHeight="1">
      <c r="B27" s="88"/>
      <c r="E27" s="297" t="s">
        <v>19</v>
      </c>
      <c r="F27" s="297"/>
      <c r="G27" s="297"/>
      <c r="H27" s="297"/>
      <c r="L27" s="88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9" t="s">
        <v>40</v>
      </c>
      <c r="J30" s="64">
        <f>ROUND(J86,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42</v>
      </c>
      <c r="I32" s="36" t="s">
        <v>41</v>
      </c>
      <c r="J32" s="36" t="s">
        <v>43</v>
      </c>
      <c r="L32" s="33"/>
    </row>
    <row r="33" spans="2:12" s="1" customFormat="1" ht="14.45" customHeight="1">
      <c r="B33" s="33"/>
      <c r="D33" s="53" t="s">
        <v>44</v>
      </c>
      <c r="E33" s="28" t="s">
        <v>45</v>
      </c>
      <c r="F33" s="90">
        <f>ROUND((SUM(BE86:BE99)),  2)</f>
        <v>0</v>
      </c>
      <c r="I33" s="91">
        <v>0.21</v>
      </c>
      <c r="J33" s="90">
        <f>ROUND(((SUM(BE86:BE99))*I33),  2)</f>
        <v>0</v>
      </c>
      <c r="L33" s="33"/>
    </row>
    <row r="34" spans="2:12" s="1" customFormat="1" ht="14.45" customHeight="1">
      <c r="B34" s="33"/>
      <c r="E34" s="28" t="s">
        <v>46</v>
      </c>
      <c r="F34" s="90">
        <f>ROUND((SUM(BF86:BF99)),  2)</f>
        <v>0</v>
      </c>
      <c r="I34" s="91">
        <v>0.12</v>
      </c>
      <c r="J34" s="90">
        <f>ROUND(((SUM(BF86:BF99))*I34),  2)</f>
        <v>0</v>
      </c>
      <c r="L34" s="33"/>
    </row>
    <row r="35" spans="2:12" s="1" customFormat="1" ht="14.45" hidden="1" customHeight="1">
      <c r="B35" s="33"/>
      <c r="E35" s="28" t="s">
        <v>47</v>
      </c>
      <c r="F35" s="90">
        <f>ROUND((SUM(BG86:BG99)),  2)</f>
        <v>0</v>
      </c>
      <c r="I35" s="91">
        <v>0.21</v>
      </c>
      <c r="J35" s="90">
        <f>0</f>
        <v>0</v>
      </c>
      <c r="L35" s="33"/>
    </row>
    <row r="36" spans="2:12" s="1" customFormat="1" ht="14.45" hidden="1" customHeight="1">
      <c r="B36" s="33"/>
      <c r="E36" s="28" t="s">
        <v>48</v>
      </c>
      <c r="F36" s="90">
        <f>ROUND((SUM(BH86:BH99)),  2)</f>
        <v>0</v>
      </c>
      <c r="I36" s="91">
        <v>0.12</v>
      </c>
      <c r="J36" s="90">
        <f>0</f>
        <v>0</v>
      </c>
      <c r="L36" s="33"/>
    </row>
    <row r="37" spans="2:12" s="1" customFormat="1" ht="14.45" hidden="1" customHeight="1">
      <c r="B37" s="33"/>
      <c r="E37" s="28" t="s">
        <v>49</v>
      </c>
      <c r="F37" s="90">
        <f>ROUND((SUM(BI86:BI99)),  2)</f>
        <v>0</v>
      </c>
      <c r="I37" s="91">
        <v>0</v>
      </c>
      <c r="J37" s="90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2"/>
      <c r="D39" s="93" t="s">
        <v>50</v>
      </c>
      <c r="E39" s="55"/>
      <c r="F39" s="55"/>
      <c r="G39" s="94" t="s">
        <v>51</v>
      </c>
      <c r="H39" s="95" t="s">
        <v>52</v>
      </c>
      <c r="I39" s="55"/>
      <c r="J39" s="96">
        <f>SUM(J30:J37)</f>
        <v>0</v>
      </c>
      <c r="K39" s="97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130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26" t="str">
        <f>E7</f>
        <v>II.etapa - sanace vlhkosti části suterénu</v>
      </c>
      <c r="F48" s="327"/>
      <c r="G48" s="327"/>
      <c r="H48" s="327"/>
      <c r="L48" s="33"/>
    </row>
    <row r="49" spans="2:47" s="1" customFormat="1" ht="12" customHeight="1">
      <c r="B49" s="33"/>
      <c r="C49" s="28" t="s">
        <v>110</v>
      </c>
      <c r="L49" s="33"/>
    </row>
    <row r="50" spans="2:47" s="1" customFormat="1" ht="16.5" customHeight="1">
      <c r="B50" s="33"/>
      <c r="E50" s="308" t="str">
        <f>E9</f>
        <v>VRN - Vedlejší a ostatní rozpočtové náklady</v>
      </c>
      <c r="F50" s="328"/>
      <c r="G50" s="328"/>
      <c r="H50" s="328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Turnov</v>
      </c>
      <c r="I52" s="28" t="s">
        <v>23</v>
      </c>
      <c r="J52" s="50" t="str">
        <f>IF(J12="","",J12)</f>
        <v>11. 7. 2025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Město Turnov</v>
      </c>
      <c r="I54" s="28" t="s">
        <v>32</v>
      </c>
      <c r="J54" s="31" t="str">
        <f>E21</f>
        <v>ACTIV Projekce, s.r.o.</v>
      </c>
      <c r="L54" s="33"/>
    </row>
    <row r="55" spans="2:47" s="1" customFormat="1" ht="15.2" customHeight="1">
      <c r="B55" s="33"/>
      <c r="C55" s="28" t="s">
        <v>30</v>
      </c>
      <c r="F55" s="26" t="str">
        <f>IF(E18="","",E18)</f>
        <v>Vyplň údaj</v>
      </c>
      <c r="I55" s="28" t="s">
        <v>36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8" t="s">
        <v>131</v>
      </c>
      <c r="D57" s="92"/>
      <c r="E57" s="92"/>
      <c r="F57" s="92"/>
      <c r="G57" s="92"/>
      <c r="H57" s="92"/>
      <c r="I57" s="92"/>
      <c r="J57" s="99" t="s">
        <v>132</v>
      </c>
      <c r="K57" s="92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0" t="s">
        <v>72</v>
      </c>
      <c r="J59" s="64">
        <f>J86</f>
        <v>0</v>
      </c>
      <c r="L59" s="33"/>
      <c r="AU59" s="18" t="s">
        <v>133</v>
      </c>
    </row>
    <row r="60" spans="2:47" s="8" customFormat="1" ht="24.95" customHeight="1">
      <c r="B60" s="101"/>
      <c r="D60" s="102" t="s">
        <v>896</v>
      </c>
      <c r="E60" s="103"/>
      <c r="F60" s="103"/>
      <c r="G60" s="103"/>
      <c r="H60" s="103"/>
      <c r="I60" s="103"/>
      <c r="J60" s="104">
        <f>J87</f>
        <v>0</v>
      </c>
      <c r="L60" s="101"/>
    </row>
    <row r="61" spans="2:47" s="9" customFormat="1" ht="19.899999999999999" customHeight="1">
      <c r="B61" s="105"/>
      <c r="D61" s="106" t="s">
        <v>897</v>
      </c>
      <c r="E61" s="107"/>
      <c r="F61" s="107"/>
      <c r="G61" s="107"/>
      <c r="H61" s="107"/>
      <c r="I61" s="107"/>
      <c r="J61" s="108">
        <f>J88</f>
        <v>0</v>
      </c>
      <c r="L61" s="105"/>
    </row>
    <row r="62" spans="2:47" s="9" customFormat="1" ht="19.899999999999999" customHeight="1">
      <c r="B62" s="105"/>
      <c r="D62" s="106" t="s">
        <v>898</v>
      </c>
      <c r="E62" s="107"/>
      <c r="F62" s="107"/>
      <c r="G62" s="107"/>
      <c r="H62" s="107"/>
      <c r="I62" s="107"/>
      <c r="J62" s="108">
        <f>J90</f>
        <v>0</v>
      </c>
      <c r="L62" s="105"/>
    </row>
    <row r="63" spans="2:47" s="9" customFormat="1" ht="19.899999999999999" customHeight="1">
      <c r="B63" s="105"/>
      <c r="D63" s="106" t="s">
        <v>899</v>
      </c>
      <c r="E63" s="107"/>
      <c r="F63" s="107"/>
      <c r="G63" s="107"/>
      <c r="H63" s="107"/>
      <c r="I63" s="107"/>
      <c r="J63" s="108">
        <f>J92</f>
        <v>0</v>
      </c>
      <c r="L63" s="105"/>
    </row>
    <row r="64" spans="2:47" s="9" customFormat="1" ht="19.899999999999999" customHeight="1">
      <c r="B64" s="105"/>
      <c r="D64" s="106" t="s">
        <v>900</v>
      </c>
      <c r="E64" s="107"/>
      <c r="F64" s="107"/>
      <c r="G64" s="107"/>
      <c r="H64" s="107"/>
      <c r="I64" s="107"/>
      <c r="J64" s="108">
        <f>J94</f>
        <v>0</v>
      </c>
      <c r="L64" s="105"/>
    </row>
    <row r="65" spans="2:12" s="9" customFormat="1" ht="19.899999999999999" customHeight="1">
      <c r="B65" s="105"/>
      <c r="D65" s="106" t="s">
        <v>901</v>
      </c>
      <c r="E65" s="107"/>
      <c r="F65" s="107"/>
      <c r="G65" s="107"/>
      <c r="H65" s="107"/>
      <c r="I65" s="107"/>
      <c r="J65" s="108">
        <f>J96</f>
        <v>0</v>
      </c>
      <c r="L65" s="105"/>
    </row>
    <row r="66" spans="2:12" s="9" customFormat="1" ht="19.899999999999999" customHeight="1">
      <c r="B66" s="105"/>
      <c r="D66" s="106" t="s">
        <v>902</v>
      </c>
      <c r="E66" s="107"/>
      <c r="F66" s="107"/>
      <c r="G66" s="107"/>
      <c r="H66" s="107"/>
      <c r="I66" s="107"/>
      <c r="J66" s="108">
        <f>J98</f>
        <v>0</v>
      </c>
      <c r="L66" s="105"/>
    </row>
    <row r="67" spans="2:12" s="1" customFormat="1" ht="21.75" customHeight="1">
      <c r="B67" s="33"/>
      <c r="L67" s="33"/>
    </row>
    <row r="68" spans="2:12" s="1" customFormat="1" ht="6.95" customHeight="1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>
      <c r="B73" s="33"/>
      <c r="C73" s="22" t="s">
        <v>155</v>
      </c>
      <c r="L73" s="33"/>
    </row>
    <row r="74" spans="2:12" s="1" customFormat="1" ht="6.95" customHeight="1">
      <c r="B74" s="33"/>
      <c r="L74" s="33"/>
    </row>
    <row r="75" spans="2:12" s="1" customFormat="1" ht="12" customHeight="1">
      <c r="B75" s="33"/>
      <c r="C75" s="28" t="s">
        <v>16</v>
      </c>
      <c r="L75" s="33"/>
    </row>
    <row r="76" spans="2:12" s="1" customFormat="1" ht="16.5" customHeight="1">
      <c r="B76" s="33"/>
      <c r="E76" s="326" t="str">
        <f>E7</f>
        <v>II.etapa - sanace vlhkosti části suterénu</v>
      </c>
      <c r="F76" s="327"/>
      <c r="G76" s="327"/>
      <c r="H76" s="327"/>
      <c r="L76" s="33"/>
    </row>
    <row r="77" spans="2:12" s="1" customFormat="1" ht="12" customHeight="1">
      <c r="B77" s="33"/>
      <c r="C77" s="28" t="s">
        <v>110</v>
      </c>
      <c r="L77" s="33"/>
    </row>
    <row r="78" spans="2:12" s="1" customFormat="1" ht="16.5" customHeight="1">
      <c r="B78" s="33"/>
      <c r="E78" s="308" t="str">
        <f>E9</f>
        <v>VRN - Vedlejší a ostatní rozpočtové náklady</v>
      </c>
      <c r="F78" s="328"/>
      <c r="G78" s="328"/>
      <c r="H78" s="328"/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F12</f>
        <v>Turnov</v>
      </c>
      <c r="I80" s="28" t="s">
        <v>23</v>
      </c>
      <c r="J80" s="50" t="str">
        <f>IF(J12="","",J12)</f>
        <v>11. 7. 2025</v>
      </c>
      <c r="L80" s="33"/>
    </row>
    <row r="81" spans="2:65" s="1" customFormat="1" ht="6.95" customHeight="1">
      <c r="B81" s="33"/>
      <c r="L81" s="33"/>
    </row>
    <row r="82" spans="2:65" s="1" customFormat="1" ht="25.7" customHeight="1">
      <c r="B82" s="33"/>
      <c r="C82" s="28" t="s">
        <v>25</v>
      </c>
      <c r="F82" s="26" t="str">
        <f>E15</f>
        <v>Město Turnov</v>
      </c>
      <c r="I82" s="28" t="s">
        <v>32</v>
      </c>
      <c r="J82" s="31" t="str">
        <f>E21</f>
        <v>ACTIV Projekce, s.r.o.</v>
      </c>
      <c r="L82" s="33"/>
    </row>
    <row r="83" spans="2:65" s="1" customFormat="1" ht="15.2" customHeight="1">
      <c r="B83" s="33"/>
      <c r="C83" s="28" t="s">
        <v>30</v>
      </c>
      <c r="F83" s="26" t="str">
        <f>IF(E18="","",E18)</f>
        <v>Vyplň údaj</v>
      </c>
      <c r="I83" s="28" t="s">
        <v>36</v>
      </c>
      <c r="J83" s="31" t="str">
        <f>E24</f>
        <v xml:space="preserve"> 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09"/>
      <c r="C85" s="110" t="s">
        <v>156</v>
      </c>
      <c r="D85" s="111" t="s">
        <v>59</v>
      </c>
      <c r="E85" s="111" t="s">
        <v>55</v>
      </c>
      <c r="F85" s="111" t="s">
        <v>56</v>
      </c>
      <c r="G85" s="111" t="s">
        <v>157</v>
      </c>
      <c r="H85" s="111" t="s">
        <v>158</v>
      </c>
      <c r="I85" s="111" t="s">
        <v>159</v>
      </c>
      <c r="J85" s="112" t="s">
        <v>132</v>
      </c>
      <c r="K85" s="113" t="s">
        <v>160</v>
      </c>
      <c r="L85" s="109"/>
      <c r="M85" s="57" t="s">
        <v>19</v>
      </c>
      <c r="N85" s="58" t="s">
        <v>44</v>
      </c>
      <c r="O85" s="58" t="s">
        <v>161</v>
      </c>
      <c r="P85" s="58" t="s">
        <v>162</v>
      </c>
      <c r="Q85" s="58" t="s">
        <v>163</v>
      </c>
      <c r="R85" s="58" t="s">
        <v>164</v>
      </c>
      <c r="S85" s="58" t="s">
        <v>165</v>
      </c>
      <c r="T85" s="59" t="s">
        <v>166</v>
      </c>
    </row>
    <row r="86" spans="2:65" s="1" customFormat="1" ht="22.9" customHeight="1">
      <c r="B86" s="33"/>
      <c r="C86" s="62" t="s">
        <v>167</v>
      </c>
      <c r="J86" s="114">
        <f>BK86</f>
        <v>0</v>
      </c>
      <c r="L86" s="33"/>
      <c r="M86" s="60"/>
      <c r="N86" s="51"/>
      <c r="O86" s="51"/>
      <c r="P86" s="115">
        <f>P87</f>
        <v>0</v>
      </c>
      <c r="Q86" s="51"/>
      <c r="R86" s="115">
        <f>R87</f>
        <v>0</v>
      </c>
      <c r="S86" s="51"/>
      <c r="T86" s="116">
        <f>T87</f>
        <v>0</v>
      </c>
      <c r="AT86" s="18" t="s">
        <v>73</v>
      </c>
      <c r="AU86" s="18" t="s">
        <v>133</v>
      </c>
      <c r="BK86" s="117">
        <f>BK87</f>
        <v>0</v>
      </c>
    </row>
    <row r="87" spans="2:65" s="11" customFormat="1" ht="25.9" customHeight="1">
      <c r="B87" s="118"/>
      <c r="D87" s="119" t="s">
        <v>73</v>
      </c>
      <c r="E87" s="120" t="s">
        <v>85</v>
      </c>
      <c r="F87" s="120" t="s">
        <v>903</v>
      </c>
      <c r="I87" s="121"/>
      <c r="J87" s="122">
        <f>BK87</f>
        <v>0</v>
      </c>
      <c r="L87" s="118"/>
      <c r="M87" s="123"/>
      <c r="P87" s="124">
        <f>P88+P90+P92+P94+P96+P98</f>
        <v>0</v>
      </c>
      <c r="R87" s="124">
        <f>R88+R90+R92+R94+R96+R98</f>
        <v>0</v>
      </c>
      <c r="T87" s="125">
        <f>T88+T90+T92+T94+T96+T98</f>
        <v>0</v>
      </c>
      <c r="AR87" s="119" t="s">
        <v>198</v>
      </c>
      <c r="AT87" s="126" t="s">
        <v>73</v>
      </c>
      <c r="AU87" s="126" t="s">
        <v>74</v>
      </c>
      <c r="AY87" s="119" t="s">
        <v>170</v>
      </c>
      <c r="BK87" s="127">
        <f>BK88+BK90+BK92+BK94+BK96+BK98</f>
        <v>0</v>
      </c>
    </row>
    <row r="88" spans="2:65" s="11" customFormat="1" ht="22.9" customHeight="1">
      <c r="B88" s="118"/>
      <c r="D88" s="119" t="s">
        <v>73</v>
      </c>
      <c r="E88" s="128" t="s">
        <v>904</v>
      </c>
      <c r="F88" s="128" t="s">
        <v>905</v>
      </c>
      <c r="I88" s="121"/>
      <c r="J88" s="129">
        <f>BK88</f>
        <v>0</v>
      </c>
      <c r="L88" s="118"/>
      <c r="M88" s="123"/>
      <c r="P88" s="124">
        <f>P89</f>
        <v>0</v>
      </c>
      <c r="R88" s="124">
        <f>R89</f>
        <v>0</v>
      </c>
      <c r="T88" s="125">
        <f>T89</f>
        <v>0</v>
      </c>
      <c r="AR88" s="119" t="s">
        <v>198</v>
      </c>
      <c r="AT88" s="126" t="s">
        <v>73</v>
      </c>
      <c r="AU88" s="126" t="s">
        <v>82</v>
      </c>
      <c r="AY88" s="119" t="s">
        <v>170</v>
      </c>
      <c r="BK88" s="127">
        <f>BK89</f>
        <v>0</v>
      </c>
    </row>
    <row r="89" spans="2:65" s="1" customFormat="1" ht="52.15" customHeight="1">
      <c r="B89" s="33"/>
      <c r="C89" s="130" t="s">
        <v>82</v>
      </c>
      <c r="D89" s="130" t="s">
        <v>172</v>
      </c>
      <c r="E89" s="131" t="s">
        <v>906</v>
      </c>
      <c r="F89" s="132" t="s">
        <v>907</v>
      </c>
      <c r="G89" s="133" t="s">
        <v>908</v>
      </c>
      <c r="H89" s="134">
        <v>1</v>
      </c>
      <c r="I89" s="135"/>
      <c r="J89" s="136">
        <f>ROUND(I89*H89,2)</f>
        <v>0</v>
      </c>
      <c r="K89" s="137"/>
      <c r="L89" s="33"/>
      <c r="M89" s="138" t="s">
        <v>19</v>
      </c>
      <c r="N89" s="139" t="s">
        <v>45</v>
      </c>
      <c r="P89" s="140">
        <f>O89*H89</f>
        <v>0</v>
      </c>
      <c r="Q89" s="140">
        <v>0</v>
      </c>
      <c r="R89" s="140">
        <f>Q89*H89</f>
        <v>0</v>
      </c>
      <c r="S89" s="140">
        <v>0</v>
      </c>
      <c r="T89" s="141">
        <f>S89*H89</f>
        <v>0</v>
      </c>
      <c r="AR89" s="142" t="s">
        <v>909</v>
      </c>
      <c r="AT89" s="142" t="s">
        <v>172</v>
      </c>
      <c r="AU89" s="142" t="s">
        <v>84</v>
      </c>
      <c r="AY89" s="18" t="s">
        <v>170</v>
      </c>
      <c r="BE89" s="143">
        <f>IF(N89="základní",J89,0)</f>
        <v>0</v>
      </c>
      <c r="BF89" s="143">
        <f>IF(N89="snížená",J89,0)</f>
        <v>0</v>
      </c>
      <c r="BG89" s="143">
        <f>IF(N89="zákl. přenesená",J89,0)</f>
        <v>0</v>
      </c>
      <c r="BH89" s="143">
        <f>IF(N89="sníž. přenesená",J89,0)</f>
        <v>0</v>
      </c>
      <c r="BI89" s="143">
        <f>IF(N89="nulová",J89,0)</f>
        <v>0</v>
      </c>
      <c r="BJ89" s="18" t="s">
        <v>82</v>
      </c>
      <c r="BK89" s="143">
        <f>ROUND(I89*H89,2)</f>
        <v>0</v>
      </c>
      <c r="BL89" s="18" t="s">
        <v>909</v>
      </c>
      <c r="BM89" s="142" t="s">
        <v>910</v>
      </c>
    </row>
    <row r="90" spans="2:65" s="11" customFormat="1" ht="22.9" customHeight="1">
      <c r="B90" s="118"/>
      <c r="D90" s="119" t="s">
        <v>73</v>
      </c>
      <c r="E90" s="128" t="s">
        <v>911</v>
      </c>
      <c r="F90" s="128" t="s">
        <v>912</v>
      </c>
      <c r="I90" s="121"/>
      <c r="J90" s="129">
        <f>BK90</f>
        <v>0</v>
      </c>
      <c r="L90" s="118"/>
      <c r="M90" s="123"/>
      <c r="P90" s="124">
        <f>P91</f>
        <v>0</v>
      </c>
      <c r="R90" s="124">
        <f>R91</f>
        <v>0</v>
      </c>
      <c r="T90" s="125">
        <f>T91</f>
        <v>0</v>
      </c>
      <c r="AR90" s="119" t="s">
        <v>198</v>
      </c>
      <c r="AT90" s="126" t="s">
        <v>73</v>
      </c>
      <c r="AU90" s="126" t="s">
        <v>82</v>
      </c>
      <c r="AY90" s="119" t="s">
        <v>170</v>
      </c>
      <c r="BK90" s="127">
        <f>BK91</f>
        <v>0</v>
      </c>
    </row>
    <row r="91" spans="2:65" s="1" customFormat="1" ht="24.2" customHeight="1">
      <c r="B91" s="33"/>
      <c r="C91" s="130" t="s">
        <v>84</v>
      </c>
      <c r="D91" s="130" t="s">
        <v>172</v>
      </c>
      <c r="E91" s="131" t="s">
        <v>913</v>
      </c>
      <c r="F91" s="132" t="s">
        <v>914</v>
      </c>
      <c r="G91" s="133" t="s">
        <v>908</v>
      </c>
      <c r="H91" s="134">
        <v>1</v>
      </c>
      <c r="I91" s="135"/>
      <c r="J91" s="136">
        <f>ROUND(I91*H91,2)</f>
        <v>0</v>
      </c>
      <c r="K91" s="137"/>
      <c r="L91" s="33"/>
      <c r="M91" s="138" t="s">
        <v>19</v>
      </c>
      <c r="N91" s="139" t="s">
        <v>45</v>
      </c>
      <c r="P91" s="140">
        <f>O91*H91</f>
        <v>0</v>
      </c>
      <c r="Q91" s="140">
        <v>0</v>
      </c>
      <c r="R91" s="140">
        <f>Q91*H91</f>
        <v>0</v>
      </c>
      <c r="S91" s="140">
        <v>0</v>
      </c>
      <c r="T91" s="141">
        <f>S91*H91</f>
        <v>0</v>
      </c>
      <c r="AR91" s="142" t="s">
        <v>909</v>
      </c>
      <c r="AT91" s="142" t="s">
        <v>172</v>
      </c>
      <c r="AU91" s="142" t="s">
        <v>84</v>
      </c>
      <c r="AY91" s="18" t="s">
        <v>170</v>
      </c>
      <c r="BE91" s="143">
        <f>IF(N91="základní",J91,0)</f>
        <v>0</v>
      </c>
      <c r="BF91" s="143">
        <f>IF(N91="snížená",J91,0)</f>
        <v>0</v>
      </c>
      <c r="BG91" s="143">
        <f>IF(N91="zákl. přenesená",J91,0)</f>
        <v>0</v>
      </c>
      <c r="BH91" s="143">
        <f>IF(N91="sníž. přenesená",J91,0)</f>
        <v>0</v>
      </c>
      <c r="BI91" s="143">
        <f>IF(N91="nulová",J91,0)</f>
        <v>0</v>
      </c>
      <c r="BJ91" s="18" t="s">
        <v>82</v>
      </c>
      <c r="BK91" s="143">
        <f>ROUND(I91*H91,2)</f>
        <v>0</v>
      </c>
      <c r="BL91" s="18" t="s">
        <v>909</v>
      </c>
      <c r="BM91" s="142" t="s">
        <v>915</v>
      </c>
    </row>
    <row r="92" spans="2:65" s="11" customFormat="1" ht="22.9" customHeight="1">
      <c r="B92" s="118"/>
      <c r="D92" s="119" t="s">
        <v>73</v>
      </c>
      <c r="E92" s="128" t="s">
        <v>916</v>
      </c>
      <c r="F92" s="128" t="s">
        <v>917</v>
      </c>
      <c r="I92" s="121"/>
      <c r="J92" s="129">
        <f>BK92</f>
        <v>0</v>
      </c>
      <c r="L92" s="118"/>
      <c r="M92" s="123"/>
      <c r="P92" s="124">
        <f>P93</f>
        <v>0</v>
      </c>
      <c r="R92" s="124">
        <f>R93</f>
        <v>0</v>
      </c>
      <c r="T92" s="125">
        <f>T93</f>
        <v>0</v>
      </c>
      <c r="AR92" s="119" t="s">
        <v>198</v>
      </c>
      <c r="AT92" s="126" t="s">
        <v>73</v>
      </c>
      <c r="AU92" s="126" t="s">
        <v>82</v>
      </c>
      <c r="AY92" s="119" t="s">
        <v>170</v>
      </c>
      <c r="BK92" s="127">
        <f>BK93</f>
        <v>0</v>
      </c>
    </row>
    <row r="93" spans="2:65" s="1" customFormat="1" ht="16.5" customHeight="1">
      <c r="B93" s="33"/>
      <c r="C93" s="130" t="s">
        <v>185</v>
      </c>
      <c r="D93" s="130" t="s">
        <v>172</v>
      </c>
      <c r="E93" s="131" t="s">
        <v>918</v>
      </c>
      <c r="F93" s="132" t="s">
        <v>919</v>
      </c>
      <c r="G93" s="133" t="s">
        <v>908</v>
      </c>
      <c r="H93" s="134">
        <v>1</v>
      </c>
      <c r="I93" s="135"/>
      <c r="J93" s="136">
        <f>ROUND(I93*H93,2)</f>
        <v>0</v>
      </c>
      <c r="K93" s="137"/>
      <c r="L93" s="33"/>
      <c r="M93" s="138" t="s">
        <v>19</v>
      </c>
      <c r="N93" s="139" t="s">
        <v>45</v>
      </c>
      <c r="P93" s="140">
        <f>O93*H93</f>
        <v>0</v>
      </c>
      <c r="Q93" s="140">
        <v>0</v>
      </c>
      <c r="R93" s="140">
        <f>Q93*H93</f>
        <v>0</v>
      </c>
      <c r="S93" s="140">
        <v>0</v>
      </c>
      <c r="T93" s="141">
        <f>S93*H93</f>
        <v>0</v>
      </c>
      <c r="AR93" s="142" t="s">
        <v>909</v>
      </c>
      <c r="AT93" s="142" t="s">
        <v>172</v>
      </c>
      <c r="AU93" s="142" t="s">
        <v>84</v>
      </c>
      <c r="AY93" s="18" t="s">
        <v>170</v>
      </c>
      <c r="BE93" s="143">
        <f>IF(N93="základní",J93,0)</f>
        <v>0</v>
      </c>
      <c r="BF93" s="143">
        <f>IF(N93="snížená",J93,0)</f>
        <v>0</v>
      </c>
      <c r="BG93" s="143">
        <f>IF(N93="zákl. přenesená",J93,0)</f>
        <v>0</v>
      </c>
      <c r="BH93" s="143">
        <f>IF(N93="sníž. přenesená",J93,0)</f>
        <v>0</v>
      </c>
      <c r="BI93" s="143">
        <f>IF(N93="nulová",J93,0)</f>
        <v>0</v>
      </c>
      <c r="BJ93" s="18" t="s">
        <v>82</v>
      </c>
      <c r="BK93" s="143">
        <f>ROUND(I93*H93,2)</f>
        <v>0</v>
      </c>
      <c r="BL93" s="18" t="s">
        <v>909</v>
      </c>
      <c r="BM93" s="142" t="s">
        <v>920</v>
      </c>
    </row>
    <row r="94" spans="2:65" s="11" customFormat="1" ht="22.9" customHeight="1">
      <c r="B94" s="118"/>
      <c r="D94" s="119" t="s">
        <v>73</v>
      </c>
      <c r="E94" s="128" t="s">
        <v>921</v>
      </c>
      <c r="F94" s="128" t="s">
        <v>922</v>
      </c>
      <c r="I94" s="121"/>
      <c r="J94" s="129">
        <f>BK94</f>
        <v>0</v>
      </c>
      <c r="L94" s="118"/>
      <c r="M94" s="123"/>
      <c r="P94" s="124">
        <f>P95</f>
        <v>0</v>
      </c>
      <c r="R94" s="124">
        <f>R95</f>
        <v>0</v>
      </c>
      <c r="T94" s="125">
        <f>T95</f>
        <v>0</v>
      </c>
      <c r="AR94" s="119" t="s">
        <v>198</v>
      </c>
      <c r="AT94" s="126" t="s">
        <v>73</v>
      </c>
      <c r="AU94" s="126" t="s">
        <v>82</v>
      </c>
      <c r="AY94" s="119" t="s">
        <v>170</v>
      </c>
      <c r="BK94" s="127">
        <f>BK95</f>
        <v>0</v>
      </c>
    </row>
    <row r="95" spans="2:65" s="1" customFormat="1" ht="16.5" customHeight="1">
      <c r="B95" s="33"/>
      <c r="C95" s="130" t="s">
        <v>175</v>
      </c>
      <c r="D95" s="130" t="s">
        <v>172</v>
      </c>
      <c r="E95" s="131" t="s">
        <v>923</v>
      </c>
      <c r="F95" s="132" t="s">
        <v>924</v>
      </c>
      <c r="G95" s="133" t="s">
        <v>908</v>
      </c>
      <c r="H95" s="134">
        <v>1</v>
      </c>
      <c r="I95" s="135"/>
      <c r="J95" s="136">
        <f>ROUND(I95*H95,2)</f>
        <v>0</v>
      </c>
      <c r="K95" s="137"/>
      <c r="L95" s="33"/>
      <c r="M95" s="138" t="s">
        <v>19</v>
      </c>
      <c r="N95" s="139" t="s">
        <v>45</v>
      </c>
      <c r="P95" s="140">
        <f>O95*H95</f>
        <v>0</v>
      </c>
      <c r="Q95" s="140">
        <v>0</v>
      </c>
      <c r="R95" s="140">
        <f>Q95*H95</f>
        <v>0</v>
      </c>
      <c r="S95" s="140">
        <v>0</v>
      </c>
      <c r="T95" s="141">
        <f>S95*H95</f>
        <v>0</v>
      </c>
      <c r="AR95" s="142" t="s">
        <v>909</v>
      </c>
      <c r="AT95" s="142" t="s">
        <v>172</v>
      </c>
      <c r="AU95" s="142" t="s">
        <v>84</v>
      </c>
      <c r="AY95" s="18" t="s">
        <v>170</v>
      </c>
      <c r="BE95" s="143">
        <f>IF(N95="základní",J95,0)</f>
        <v>0</v>
      </c>
      <c r="BF95" s="143">
        <f>IF(N95="snížená",J95,0)</f>
        <v>0</v>
      </c>
      <c r="BG95" s="143">
        <f>IF(N95="zákl. přenesená",J95,0)</f>
        <v>0</v>
      </c>
      <c r="BH95" s="143">
        <f>IF(N95="sníž. přenesená",J95,0)</f>
        <v>0</v>
      </c>
      <c r="BI95" s="143">
        <f>IF(N95="nulová",J95,0)</f>
        <v>0</v>
      </c>
      <c r="BJ95" s="18" t="s">
        <v>82</v>
      </c>
      <c r="BK95" s="143">
        <f>ROUND(I95*H95,2)</f>
        <v>0</v>
      </c>
      <c r="BL95" s="18" t="s">
        <v>909</v>
      </c>
      <c r="BM95" s="142" t="s">
        <v>925</v>
      </c>
    </row>
    <row r="96" spans="2:65" s="11" customFormat="1" ht="22.9" customHeight="1">
      <c r="B96" s="118"/>
      <c r="D96" s="119" t="s">
        <v>73</v>
      </c>
      <c r="E96" s="128" t="s">
        <v>926</v>
      </c>
      <c r="F96" s="128" t="s">
        <v>927</v>
      </c>
      <c r="I96" s="121"/>
      <c r="J96" s="129">
        <f>BK96</f>
        <v>0</v>
      </c>
      <c r="L96" s="118"/>
      <c r="M96" s="123"/>
      <c r="P96" s="124">
        <f>P97</f>
        <v>0</v>
      </c>
      <c r="R96" s="124">
        <f>R97</f>
        <v>0</v>
      </c>
      <c r="T96" s="125">
        <f>T97</f>
        <v>0</v>
      </c>
      <c r="AR96" s="119" t="s">
        <v>198</v>
      </c>
      <c r="AT96" s="126" t="s">
        <v>73</v>
      </c>
      <c r="AU96" s="126" t="s">
        <v>82</v>
      </c>
      <c r="AY96" s="119" t="s">
        <v>170</v>
      </c>
      <c r="BK96" s="127">
        <f>BK97</f>
        <v>0</v>
      </c>
    </row>
    <row r="97" spans="2:65" s="1" customFormat="1" ht="16.5" customHeight="1">
      <c r="B97" s="33"/>
      <c r="C97" s="130" t="s">
        <v>198</v>
      </c>
      <c r="D97" s="130" t="s">
        <v>172</v>
      </c>
      <c r="E97" s="131" t="s">
        <v>928</v>
      </c>
      <c r="F97" s="132" t="s">
        <v>929</v>
      </c>
      <c r="G97" s="133" t="s">
        <v>908</v>
      </c>
      <c r="H97" s="134">
        <v>1</v>
      </c>
      <c r="I97" s="135"/>
      <c r="J97" s="136">
        <f>ROUND(I97*H97,2)</f>
        <v>0</v>
      </c>
      <c r="K97" s="137"/>
      <c r="L97" s="33"/>
      <c r="M97" s="138" t="s">
        <v>19</v>
      </c>
      <c r="N97" s="139" t="s">
        <v>45</v>
      </c>
      <c r="P97" s="140">
        <f>O97*H97</f>
        <v>0</v>
      </c>
      <c r="Q97" s="140">
        <v>0</v>
      </c>
      <c r="R97" s="140">
        <f>Q97*H97</f>
        <v>0</v>
      </c>
      <c r="S97" s="140">
        <v>0</v>
      </c>
      <c r="T97" s="141">
        <f>S97*H97</f>
        <v>0</v>
      </c>
      <c r="AR97" s="142" t="s">
        <v>909</v>
      </c>
      <c r="AT97" s="142" t="s">
        <v>172</v>
      </c>
      <c r="AU97" s="142" t="s">
        <v>84</v>
      </c>
      <c r="AY97" s="18" t="s">
        <v>170</v>
      </c>
      <c r="BE97" s="143">
        <f>IF(N97="základní",J97,0)</f>
        <v>0</v>
      </c>
      <c r="BF97" s="143">
        <f>IF(N97="snížená",J97,0)</f>
        <v>0</v>
      </c>
      <c r="BG97" s="143">
        <f>IF(N97="zákl. přenesená",J97,0)</f>
        <v>0</v>
      </c>
      <c r="BH97" s="143">
        <f>IF(N97="sníž. přenesená",J97,0)</f>
        <v>0</v>
      </c>
      <c r="BI97" s="143">
        <f>IF(N97="nulová",J97,0)</f>
        <v>0</v>
      </c>
      <c r="BJ97" s="18" t="s">
        <v>82</v>
      </c>
      <c r="BK97" s="143">
        <f>ROUND(I97*H97,2)</f>
        <v>0</v>
      </c>
      <c r="BL97" s="18" t="s">
        <v>909</v>
      </c>
      <c r="BM97" s="142" t="s">
        <v>930</v>
      </c>
    </row>
    <row r="98" spans="2:65" s="11" customFormat="1" ht="22.9" customHeight="1">
      <c r="B98" s="118"/>
      <c r="D98" s="119" t="s">
        <v>73</v>
      </c>
      <c r="E98" s="128" t="s">
        <v>931</v>
      </c>
      <c r="F98" s="128" t="s">
        <v>932</v>
      </c>
      <c r="I98" s="121"/>
      <c r="J98" s="129">
        <f>BK98</f>
        <v>0</v>
      </c>
      <c r="L98" s="118"/>
      <c r="M98" s="123"/>
      <c r="P98" s="124">
        <f>P99</f>
        <v>0</v>
      </c>
      <c r="R98" s="124">
        <f>R99</f>
        <v>0</v>
      </c>
      <c r="T98" s="125">
        <f>T99</f>
        <v>0</v>
      </c>
      <c r="AR98" s="119" t="s">
        <v>198</v>
      </c>
      <c r="AT98" s="126" t="s">
        <v>73</v>
      </c>
      <c r="AU98" s="126" t="s">
        <v>82</v>
      </c>
      <c r="AY98" s="119" t="s">
        <v>170</v>
      </c>
      <c r="BK98" s="127">
        <f>BK99</f>
        <v>0</v>
      </c>
    </row>
    <row r="99" spans="2:65" s="1" customFormat="1" ht="21.75" customHeight="1">
      <c r="B99" s="33"/>
      <c r="C99" s="130" t="s">
        <v>208</v>
      </c>
      <c r="D99" s="130" t="s">
        <v>172</v>
      </c>
      <c r="E99" s="131" t="s">
        <v>933</v>
      </c>
      <c r="F99" s="132" t="s">
        <v>934</v>
      </c>
      <c r="G99" s="133" t="s">
        <v>908</v>
      </c>
      <c r="H99" s="134">
        <v>1</v>
      </c>
      <c r="I99" s="135"/>
      <c r="J99" s="136">
        <f>ROUND(I99*H99,2)</f>
        <v>0</v>
      </c>
      <c r="K99" s="137"/>
      <c r="L99" s="33"/>
      <c r="M99" s="191" t="s">
        <v>19</v>
      </c>
      <c r="N99" s="192" t="s">
        <v>45</v>
      </c>
      <c r="O99" s="193"/>
      <c r="P99" s="194">
        <f>O99*H99</f>
        <v>0</v>
      </c>
      <c r="Q99" s="194">
        <v>0</v>
      </c>
      <c r="R99" s="194">
        <f>Q99*H99</f>
        <v>0</v>
      </c>
      <c r="S99" s="194">
        <v>0</v>
      </c>
      <c r="T99" s="195">
        <f>S99*H99</f>
        <v>0</v>
      </c>
      <c r="AR99" s="142" t="s">
        <v>909</v>
      </c>
      <c r="AT99" s="142" t="s">
        <v>172</v>
      </c>
      <c r="AU99" s="142" t="s">
        <v>84</v>
      </c>
      <c r="AY99" s="18" t="s">
        <v>170</v>
      </c>
      <c r="BE99" s="143">
        <f>IF(N99="základní",J99,0)</f>
        <v>0</v>
      </c>
      <c r="BF99" s="143">
        <f>IF(N99="snížená",J99,0)</f>
        <v>0</v>
      </c>
      <c r="BG99" s="143">
        <f>IF(N99="zákl. přenesená",J99,0)</f>
        <v>0</v>
      </c>
      <c r="BH99" s="143">
        <f>IF(N99="sníž. přenesená",J99,0)</f>
        <v>0</v>
      </c>
      <c r="BI99" s="143">
        <f>IF(N99="nulová",J99,0)</f>
        <v>0</v>
      </c>
      <c r="BJ99" s="18" t="s">
        <v>82</v>
      </c>
      <c r="BK99" s="143">
        <f>ROUND(I99*H99,2)</f>
        <v>0</v>
      </c>
      <c r="BL99" s="18" t="s">
        <v>909</v>
      </c>
      <c r="BM99" s="142" t="s">
        <v>935</v>
      </c>
    </row>
    <row r="100" spans="2:65" s="1" customFormat="1" ht="6.95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33"/>
    </row>
  </sheetData>
  <sheetProtection algorithmName="SHA-512" hashValue="Yk66qSSeYM0BysRnbQo0bhY9VNUU8OmkVOeEYI83dBlVC9mwDBl4hja01WrlMe/jnUv5qeKuAjShe0dXxUBupw==" saltValue="SJUcCR7i5gnOMui2CVn07iiOt9Nzm+Uhvavm9qrG/+8Hwe67wCjwnJHyFFEXOzG91UvVrQuF7uCi75Eqz1LgTw==" spinCount="100000" sheet="1" objects="1" scenarios="1" formatColumns="0" formatRows="0" autoFilter="0"/>
  <autoFilter ref="C85:K99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130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9"/>
      <c r="C3" s="20"/>
      <c r="D3" s="20"/>
      <c r="E3" s="20"/>
      <c r="F3" s="20"/>
      <c r="G3" s="20"/>
      <c r="H3" s="21"/>
    </row>
    <row r="4" spans="2:8" ht="24.95" customHeight="1">
      <c r="B4" s="21"/>
      <c r="C4" s="22" t="s">
        <v>936</v>
      </c>
      <c r="H4" s="21"/>
    </row>
    <row r="5" spans="2:8" ht="12" customHeight="1">
      <c r="B5" s="21"/>
      <c r="C5" s="25" t="s">
        <v>13</v>
      </c>
      <c r="D5" s="297" t="s">
        <v>14</v>
      </c>
      <c r="E5" s="293"/>
      <c r="F5" s="293"/>
      <c r="H5" s="21"/>
    </row>
    <row r="6" spans="2:8" ht="36.950000000000003" customHeight="1">
      <c r="B6" s="21"/>
      <c r="C6" s="27" t="s">
        <v>16</v>
      </c>
      <c r="D6" s="294" t="s">
        <v>17</v>
      </c>
      <c r="E6" s="293"/>
      <c r="F6" s="293"/>
      <c r="H6" s="21"/>
    </row>
    <row r="7" spans="2:8" ht="16.5" customHeight="1">
      <c r="B7" s="21"/>
      <c r="C7" s="28" t="s">
        <v>23</v>
      </c>
      <c r="D7" s="50" t="str">
        <f>'Rekapitulace stavby'!AN8</f>
        <v>11. 7. 2025</v>
      </c>
      <c r="H7" s="21"/>
    </row>
    <row r="8" spans="2:8" s="1" customFormat="1" ht="10.9" customHeight="1">
      <c r="B8" s="33"/>
      <c r="H8" s="33"/>
    </row>
    <row r="9" spans="2:8" s="10" customFormat="1" ht="29.25" customHeight="1">
      <c r="B9" s="109"/>
      <c r="C9" s="110" t="s">
        <v>55</v>
      </c>
      <c r="D9" s="111" t="s">
        <v>56</v>
      </c>
      <c r="E9" s="111" t="s">
        <v>157</v>
      </c>
      <c r="F9" s="112" t="s">
        <v>937</v>
      </c>
      <c r="H9" s="109"/>
    </row>
    <row r="10" spans="2:8" s="1" customFormat="1" ht="26.45" customHeight="1">
      <c r="B10" s="33"/>
      <c r="C10" s="196" t="s">
        <v>79</v>
      </c>
      <c r="D10" s="196" t="s">
        <v>80</v>
      </c>
      <c r="H10" s="33"/>
    </row>
    <row r="11" spans="2:8" s="1" customFormat="1" ht="16.899999999999999" customHeight="1">
      <c r="B11" s="33"/>
      <c r="C11" s="197" t="s">
        <v>96</v>
      </c>
      <c r="D11" s="198" t="s">
        <v>97</v>
      </c>
      <c r="E11" s="199" t="s">
        <v>98</v>
      </c>
      <c r="F11" s="200">
        <v>34.43</v>
      </c>
      <c r="H11" s="33"/>
    </row>
    <row r="12" spans="2:8" s="1" customFormat="1" ht="16.899999999999999" customHeight="1">
      <c r="B12" s="33"/>
      <c r="C12" s="201" t="s">
        <v>19</v>
      </c>
      <c r="D12" s="201" t="s">
        <v>205</v>
      </c>
      <c r="E12" s="18" t="s">
        <v>19</v>
      </c>
      <c r="F12" s="202">
        <v>0</v>
      </c>
      <c r="H12" s="33"/>
    </row>
    <row r="13" spans="2:8" s="1" customFormat="1" ht="16.899999999999999" customHeight="1">
      <c r="B13" s="33"/>
      <c r="C13" s="201" t="s">
        <v>96</v>
      </c>
      <c r="D13" s="201" t="s">
        <v>206</v>
      </c>
      <c r="E13" s="18" t="s">
        <v>19</v>
      </c>
      <c r="F13" s="202">
        <v>34.43</v>
      </c>
      <c r="H13" s="33"/>
    </row>
    <row r="14" spans="2:8" s="1" customFormat="1" ht="16.899999999999999" customHeight="1">
      <c r="B14" s="33"/>
      <c r="C14" s="203" t="s">
        <v>938</v>
      </c>
      <c r="H14" s="33"/>
    </row>
    <row r="15" spans="2:8" s="1" customFormat="1" ht="16.899999999999999" customHeight="1">
      <c r="B15" s="33"/>
      <c r="C15" s="201" t="s">
        <v>199</v>
      </c>
      <c r="D15" s="201" t="s">
        <v>939</v>
      </c>
      <c r="E15" s="18" t="s">
        <v>102</v>
      </c>
      <c r="F15" s="202">
        <v>51.645000000000003</v>
      </c>
      <c r="H15" s="33"/>
    </row>
    <row r="16" spans="2:8" s="1" customFormat="1" ht="16.899999999999999" customHeight="1">
      <c r="B16" s="33"/>
      <c r="C16" s="201" t="s">
        <v>246</v>
      </c>
      <c r="D16" s="201" t="s">
        <v>940</v>
      </c>
      <c r="E16" s="18" t="s">
        <v>102</v>
      </c>
      <c r="F16" s="202">
        <v>33.052</v>
      </c>
      <c r="H16" s="33"/>
    </row>
    <row r="17" spans="2:8" s="1" customFormat="1" ht="16.899999999999999" customHeight="1">
      <c r="B17" s="33"/>
      <c r="C17" s="201" t="s">
        <v>257</v>
      </c>
      <c r="D17" s="201" t="s">
        <v>941</v>
      </c>
      <c r="E17" s="18" t="s">
        <v>102</v>
      </c>
      <c r="F17" s="202">
        <v>12.395</v>
      </c>
      <c r="H17" s="33"/>
    </row>
    <row r="18" spans="2:8" s="1" customFormat="1" ht="16.899999999999999" customHeight="1">
      <c r="B18" s="33"/>
      <c r="C18" s="201" t="s">
        <v>271</v>
      </c>
      <c r="D18" s="201" t="s">
        <v>942</v>
      </c>
      <c r="E18" s="18" t="s">
        <v>98</v>
      </c>
      <c r="F18" s="202">
        <v>34.43</v>
      </c>
      <c r="H18" s="33"/>
    </row>
    <row r="19" spans="2:8" s="1" customFormat="1" ht="16.899999999999999" customHeight="1">
      <c r="B19" s="33"/>
      <c r="C19" s="201" t="s">
        <v>305</v>
      </c>
      <c r="D19" s="201" t="s">
        <v>943</v>
      </c>
      <c r="E19" s="18" t="s">
        <v>102</v>
      </c>
      <c r="F19" s="202">
        <v>2.0659999999999998</v>
      </c>
      <c r="H19" s="33"/>
    </row>
    <row r="20" spans="2:8" s="1" customFormat="1" ht="16.899999999999999" customHeight="1">
      <c r="B20" s="33"/>
      <c r="C20" s="201" t="s">
        <v>312</v>
      </c>
      <c r="D20" s="201" t="s">
        <v>944</v>
      </c>
      <c r="E20" s="18" t="s">
        <v>102</v>
      </c>
      <c r="F20" s="202">
        <v>2.0659999999999998</v>
      </c>
      <c r="H20" s="33"/>
    </row>
    <row r="21" spans="2:8" s="1" customFormat="1" ht="16.899999999999999" customHeight="1">
      <c r="B21" s="33"/>
      <c r="C21" s="201" t="s">
        <v>599</v>
      </c>
      <c r="D21" s="201" t="s">
        <v>945</v>
      </c>
      <c r="E21" s="18" t="s">
        <v>90</v>
      </c>
      <c r="F21" s="202">
        <v>59.283000000000001</v>
      </c>
      <c r="H21" s="33"/>
    </row>
    <row r="22" spans="2:8" s="1" customFormat="1" ht="16.899999999999999" customHeight="1">
      <c r="B22" s="33"/>
      <c r="C22" s="201" t="s">
        <v>610</v>
      </c>
      <c r="D22" s="201" t="s">
        <v>946</v>
      </c>
      <c r="E22" s="18" t="s">
        <v>90</v>
      </c>
      <c r="F22" s="202">
        <v>59.283000000000001</v>
      </c>
      <c r="H22" s="33"/>
    </row>
    <row r="23" spans="2:8" s="1" customFormat="1" ht="16.899999999999999" customHeight="1">
      <c r="B23" s="33"/>
      <c r="C23" s="201" t="s">
        <v>621</v>
      </c>
      <c r="D23" s="201" t="s">
        <v>622</v>
      </c>
      <c r="E23" s="18" t="s">
        <v>90</v>
      </c>
      <c r="F23" s="202">
        <v>59.283000000000001</v>
      </c>
      <c r="H23" s="33"/>
    </row>
    <row r="24" spans="2:8" s="1" customFormat="1" ht="16.899999999999999" customHeight="1">
      <c r="B24" s="33"/>
      <c r="C24" s="197" t="s">
        <v>118</v>
      </c>
      <c r="D24" s="198" t="s">
        <v>119</v>
      </c>
      <c r="E24" s="199" t="s">
        <v>90</v>
      </c>
      <c r="F24" s="200">
        <v>3.1190000000000002</v>
      </c>
      <c r="H24" s="33"/>
    </row>
    <row r="25" spans="2:8" s="1" customFormat="1" ht="16.899999999999999" customHeight="1">
      <c r="B25" s="33"/>
      <c r="C25" s="201" t="s">
        <v>19</v>
      </c>
      <c r="D25" s="201" t="s">
        <v>846</v>
      </c>
      <c r="E25" s="18" t="s">
        <v>19</v>
      </c>
      <c r="F25" s="202">
        <v>0</v>
      </c>
      <c r="H25" s="33"/>
    </row>
    <row r="26" spans="2:8" s="1" customFormat="1" ht="16.899999999999999" customHeight="1">
      <c r="B26" s="33"/>
      <c r="C26" s="201" t="s">
        <v>19</v>
      </c>
      <c r="D26" s="201" t="s">
        <v>847</v>
      </c>
      <c r="E26" s="18" t="s">
        <v>19</v>
      </c>
      <c r="F26" s="202">
        <v>2.7890000000000001</v>
      </c>
      <c r="H26" s="33"/>
    </row>
    <row r="27" spans="2:8" s="1" customFormat="1" ht="16.899999999999999" customHeight="1">
      <c r="B27" s="33"/>
      <c r="C27" s="201" t="s">
        <v>19</v>
      </c>
      <c r="D27" s="201" t="s">
        <v>848</v>
      </c>
      <c r="E27" s="18" t="s">
        <v>19</v>
      </c>
      <c r="F27" s="202">
        <v>0.33</v>
      </c>
      <c r="H27" s="33"/>
    </row>
    <row r="28" spans="2:8" s="1" customFormat="1" ht="16.899999999999999" customHeight="1">
      <c r="B28" s="33"/>
      <c r="C28" s="201" t="s">
        <v>118</v>
      </c>
      <c r="D28" s="201" t="s">
        <v>184</v>
      </c>
      <c r="E28" s="18" t="s">
        <v>19</v>
      </c>
      <c r="F28" s="202">
        <v>3.1190000000000002</v>
      </c>
      <c r="H28" s="33"/>
    </row>
    <row r="29" spans="2:8" s="1" customFormat="1" ht="16.899999999999999" customHeight="1">
      <c r="B29" s="33"/>
      <c r="C29" s="203" t="s">
        <v>938</v>
      </c>
      <c r="H29" s="33"/>
    </row>
    <row r="30" spans="2:8" s="1" customFormat="1" ht="16.899999999999999" customHeight="1">
      <c r="B30" s="33"/>
      <c r="C30" s="201" t="s">
        <v>855</v>
      </c>
      <c r="D30" s="201" t="s">
        <v>947</v>
      </c>
      <c r="E30" s="18" t="s">
        <v>90</v>
      </c>
      <c r="F30" s="202">
        <v>3.1190000000000002</v>
      </c>
      <c r="H30" s="33"/>
    </row>
    <row r="31" spans="2:8" s="1" customFormat="1" ht="16.899999999999999" customHeight="1">
      <c r="B31" s="33"/>
      <c r="C31" s="201" t="s">
        <v>870</v>
      </c>
      <c r="D31" s="201" t="s">
        <v>948</v>
      </c>
      <c r="E31" s="18" t="s">
        <v>90</v>
      </c>
      <c r="F31" s="202">
        <v>3.1190000000000002</v>
      </c>
      <c r="H31" s="33"/>
    </row>
    <row r="32" spans="2:8" s="1" customFormat="1" ht="16.899999999999999" customHeight="1">
      <c r="B32" s="33"/>
      <c r="C32" s="201" t="s">
        <v>865</v>
      </c>
      <c r="D32" s="201" t="s">
        <v>949</v>
      </c>
      <c r="E32" s="18" t="s">
        <v>90</v>
      </c>
      <c r="F32" s="202">
        <v>3.1190000000000002</v>
      </c>
      <c r="H32" s="33"/>
    </row>
    <row r="33" spans="2:8" s="1" customFormat="1" ht="16.899999999999999" customHeight="1">
      <c r="B33" s="33"/>
      <c r="C33" s="197" t="s">
        <v>121</v>
      </c>
      <c r="D33" s="198" t="s">
        <v>122</v>
      </c>
      <c r="E33" s="199" t="s">
        <v>98</v>
      </c>
      <c r="F33" s="200">
        <v>39.15</v>
      </c>
      <c r="H33" s="33"/>
    </row>
    <row r="34" spans="2:8" s="1" customFormat="1" ht="16.899999999999999" customHeight="1">
      <c r="B34" s="33"/>
      <c r="C34" s="201" t="s">
        <v>19</v>
      </c>
      <c r="D34" s="201" t="s">
        <v>757</v>
      </c>
      <c r="E34" s="18" t="s">
        <v>19</v>
      </c>
      <c r="F34" s="202">
        <v>21.65</v>
      </c>
      <c r="H34" s="33"/>
    </row>
    <row r="35" spans="2:8" s="1" customFormat="1" ht="16.899999999999999" customHeight="1">
      <c r="B35" s="33"/>
      <c r="C35" s="201" t="s">
        <v>19</v>
      </c>
      <c r="D35" s="201" t="s">
        <v>758</v>
      </c>
      <c r="E35" s="18" t="s">
        <v>19</v>
      </c>
      <c r="F35" s="202">
        <v>12.9</v>
      </c>
      <c r="H35" s="33"/>
    </row>
    <row r="36" spans="2:8" s="1" customFormat="1" ht="16.899999999999999" customHeight="1">
      <c r="B36" s="33"/>
      <c r="C36" s="201" t="s">
        <v>19</v>
      </c>
      <c r="D36" s="201" t="s">
        <v>759</v>
      </c>
      <c r="E36" s="18" t="s">
        <v>19</v>
      </c>
      <c r="F36" s="202">
        <v>4.5999999999999996</v>
      </c>
      <c r="H36" s="33"/>
    </row>
    <row r="37" spans="2:8" s="1" customFormat="1" ht="16.899999999999999" customHeight="1">
      <c r="B37" s="33"/>
      <c r="C37" s="201" t="s">
        <v>121</v>
      </c>
      <c r="D37" s="201" t="s">
        <v>184</v>
      </c>
      <c r="E37" s="18" t="s">
        <v>19</v>
      </c>
      <c r="F37" s="202">
        <v>39.15</v>
      </c>
      <c r="H37" s="33"/>
    </row>
    <row r="38" spans="2:8" s="1" customFormat="1" ht="16.899999999999999" customHeight="1">
      <c r="B38" s="33"/>
      <c r="C38" s="203" t="s">
        <v>938</v>
      </c>
      <c r="H38" s="33"/>
    </row>
    <row r="39" spans="2:8" s="1" customFormat="1" ht="16.899999999999999" customHeight="1">
      <c r="B39" s="33"/>
      <c r="C39" s="201" t="s">
        <v>753</v>
      </c>
      <c r="D39" s="201" t="s">
        <v>754</v>
      </c>
      <c r="E39" s="18" t="s">
        <v>98</v>
      </c>
      <c r="F39" s="202">
        <v>39.15</v>
      </c>
      <c r="H39" s="33"/>
    </row>
    <row r="40" spans="2:8" s="1" customFormat="1" ht="16.899999999999999" customHeight="1">
      <c r="B40" s="33"/>
      <c r="C40" s="201" t="s">
        <v>761</v>
      </c>
      <c r="D40" s="201" t="s">
        <v>950</v>
      </c>
      <c r="E40" s="18" t="s">
        <v>98</v>
      </c>
      <c r="F40" s="202">
        <v>39.15</v>
      </c>
      <c r="H40" s="33"/>
    </row>
    <row r="41" spans="2:8" s="1" customFormat="1" ht="16.899999999999999" customHeight="1">
      <c r="B41" s="33"/>
      <c r="C41" s="197" t="s">
        <v>127</v>
      </c>
      <c r="D41" s="198" t="s">
        <v>128</v>
      </c>
      <c r="E41" s="199" t="s">
        <v>98</v>
      </c>
      <c r="F41" s="200">
        <v>60.8</v>
      </c>
      <c r="H41" s="33"/>
    </row>
    <row r="42" spans="2:8" s="1" customFormat="1" ht="16.899999999999999" customHeight="1">
      <c r="B42" s="33"/>
      <c r="C42" s="201" t="s">
        <v>127</v>
      </c>
      <c r="D42" s="201" t="s">
        <v>786</v>
      </c>
      <c r="E42" s="18" t="s">
        <v>19</v>
      </c>
      <c r="F42" s="202">
        <v>60.8</v>
      </c>
      <c r="H42" s="33"/>
    </row>
    <row r="43" spans="2:8" s="1" customFormat="1" ht="16.899999999999999" customHeight="1">
      <c r="B43" s="33"/>
      <c r="C43" s="203" t="s">
        <v>938</v>
      </c>
      <c r="H43" s="33"/>
    </row>
    <row r="44" spans="2:8" s="1" customFormat="1" ht="16.899999999999999" customHeight="1">
      <c r="B44" s="33"/>
      <c r="C44" s="201" t="s">
        <v>782</v>
      </c>
      <c r="D44" s="201" t="s">
        <v>951</v>
      </c>
      <c r="E44" s="18" t="s">
        <v>98</v>
      </c>
      <c r="F44" s="202">
        <v>60.8</v>
      </c>
      <c r="H44" s="33"/>
    </row>
    <row r="45" spans="2:8" s="1" customFormat="1" ht="16.899999999999999" customHeight="1">
      <c r="B45" s="33"/>
      <c r="C45" s="201" t="s">
        <v>825</v>
      </c>
      <c r="D45" s="201" t="s">
        <v>826</v>
      </c>
      <c r="E45" s="18" t="s">
        <v>98</v>
      </c>
      <c r="F45" s="202">
        <v>62.015999999999998</v>
      </c>
      <c r="H45" s="33"/>
    </row>
    <row r="46" spans="2:8" s="1" customFormat="1" ht="16.899999999999999" customHeight="1">
      <c r="B46" s="33"/>
      <c r="C46" s="197" t="s">
        <v>100</v>
      </c>
      <c r="D46" s="198" t="s">
        <v>101</v>
      </c>
      <c r="E46" s="199" t="s">
        <v>102</v>
      </c>
      <c r="F46" s="200">
        <v>51.645000000000003</v>
      </c>
      <c r="H46" s="33"/>
    </row>
    <row r="47" spans="2:8" s="1" customFormat="1" ht="16.899999999999999" customHeight="1">
      <c r="B47" s="33"/>
      <c r="C47" s="201" t="s">
        <v>100</v>
      </c>
      <c r="D47" s="201" t="s">
        <v>207</v>
      </c>
      <c r="E47" s="18" t="s">
        <v>19</v>
      </c>
      <c r="F47" s="202">
        <v>51.645000000000003</v>
      </c>
      <c r="H47" s="33"/>
    </row>
    <row r="48" spans="2:8" s="1" customFormat="1" ht="16.899999999999999" customHeight="1">
      <c r="B48" s="33"/>
      <c r="C48" s="203" t="s">
        <v>938</v>
      </c>
      <c r="H48" s="33"/>
    </row>
    <row r="49" spans="2:8" s="1" customFormat="1" ht="16.899999999999999" customHeight="1">
      <c r="B49" s="33"/>
      <c r="C49" s="201" t="s">
        <v>199</v>
      </c>
      <c r="D49" s="201" t="s">
        <v>939</v>
      </c>
      <c r="E49" s="18" t="s">
        <v>102</v>
      </c>
      <c r="F49" s="202">
        <v>51.645000000000003</v>
      </c>
      <c r="H49" s="33"/>
    </row>
    <row r="50" spans="2:8" s="1" customFormat="1" ht="16.899999999999999" customHeight="1">
      <c r="B50" s="33"/>
      <c r="C50" s="201" t="s">
        <v>209</v>
      </c>
      <c r="D50" s="201" t="s">
        <v>952</v>
      </c>
      <c r="E50" s="18" t="s">
        <v>102</v>
      </c>
      <c r="F50" s="202">
        <v>84.697000000000003</v>
      </c>
      <c r="H50" s="33"/>
    </row>
    <row r="51" spans="2:8" s="1" customFormat="1" ht="16.899999999999999" customHeight="1">
      <c r="B51" s="33"/>
      <c r="C51" s="201" t="s">
        <v>216</v>
      </c>
      <c r="D51" s="201" t="s">
        <v>953</v>
      </c>
      <c r="E51" s="18" t="s">
        <v>102</v>
      </c>
      <c r="F51" s="202">
        <v>84.697000000000003</v>
      </c>
      <c r="H51" s="33"/>
    </row>
    <row r="52" spans="2:8" s="1" customFormat="1" ht="16.899999999999999" customHeight="1">
      <c r="B52" s="33"/>
      <c r="C52" s="201" t="s">
        <v>223</v>
      </c>
      <c r="D52" s="201" t="s">
        <v>954</v>
      </c>
      <c r="E52" s="18" t="s">
        <v>102</v>
      </c>
      <c r="F52" s="202">
        <v>18.593</v>
      </c>
      <c r="H52" s="33"/>
    </row>
    <row r="53" spans="2:8" s="1" customFormat="1" ht="16.899999999999999" customHeight="1">
      <c r="B53" s="33"/>
      <c r="C53" s="201" t="s">
        <v>229</v>
      </c>
      <c r="D53" s="201" t="s">
        <v>955</v>
      </c>
      <c r="E53" s="18" t="s">
        <v>102</v>
      </c>
      <c r="F53" s="202">
        <v>103.29</v>
      </c>
      <c r="H53" s="33"/>
    </row>
    <row r="54" spans="2:8" s="1" customFormat="1" ht="16.899999999999999" customHeight="1">
      <c r="B54" s="33"/>
      <c r="C54" s="201" t="s">
        <v>246</v>
      </c>
      <c r="D54" s="201" t="s">
        <v>940</v>
      </c>
      <c r="E54" s="18" t="s">
        <v>102</v>
      </c>
      <c r="F54" s="202">
        <v>33.052</v>
      </c>
      <c r="H54" s="33"/>
    </row>
    <row r="55" spans="2:8" s="1" customFormat="1" ht="16.899999999999999" customHeight="1">
      <c r="B55" s="33"/>
      <c r="C55" s="197" t="s">
        <v>124</v>
      </c>
      <c r="D55" s="198" t="s">
        <v>125</v>
      </c>
      <c r="E55" s="199" t="s">
        <v>90</v>
      </c>
      <c r="F55" s="200">
        <v>96.15</v>
      </c>
      <c r="H55" s="33"/>
    </row>
    <row r="56" spans="2:8" s="1" customFormat="1" ht="16.899999999999999" customHeight="1">
      <c r="B56" s="33"/>
      <c r="C56" s="201" t="s">
        <v>19</v>
      </c>
      <c r="D56" s="201" t="s">
        <v>586</v>
      </c>
      <c r="E56" s="18" t="s">
        <v>19</v>
      </c>
      <c r="F56" s="202">
        <v>0</v>
      </c>
      <c r="H56" s="33"/>
    </row>
    <row r="57" spans="2:8" s="1" customFormat="1" ht="16.899999999999999" customHeight="1">
      <c r="B57" s="33"/>
      <c r="C57" s="201" t="s">
        <v>124</v>
      </c>
      <c r="D57" s="201" t="s">
        <v>587</v>
      </c>
      <c r="E57" s="18" t="s">
        <v>19</v>
      </c>
      <c r="F57" s="202">
        <v>96.15</v>
      </c>
      <c r="H57" s="33"/>
    </row>
    <row r="58" spans="2:8" s="1" customFormat="1" ht="16.899999999999999" customHeight="1">
      <c r="B58" s="33"/>
      <c r="C58" s="203" t="s">
        <v>938</v>
      </c>
      <c r="H58" s="33"/>
    </row>
    <row r="59" spans="2:8" s="1" customFormat="1" ht="16.899999999999999" customHeight="1">
      <c r="B59" s="33"/>
      <c r="C59" s="201" t="s">
        <v>582</v>
      </c>
      <c r="D59" s="201" t="s">
        <v>956</v>
      </c>
      <c r="E59" s="18" t="s">
        <v>90</v>
      </c>
      <c r="F59" s="202">
        <v>96.15</v>
      </c>
      <c r="H59" s="33"/>
    </row>
    <row r="60" spans="2:8" s="1" customFormat="1" ht="16.899999999999999" customHeight="1">
      <c r="B60" s="33"/>
      <c r="C60" s="201" t="s">
        <v>384</v>
      </c>
      <c r="D60" s="201" t="s">
        <v>957</v>
      </c>
      <c r="E60" s="18" t="s">
        <v>90</v>
      </c>
      <c r="F60" s="202">
        <v>96.15</v>
      </c>
      <c r="H60" s="33"/>
    </row>
    <row r="61" spans="2:8" s="1" customFormat="1" ht="16.899999999999999" customHeight="1">
      <c r="B61" s="33"/>
      <c r="C61" s="201" t="s">
        <v>788</v>
      </c>
      <c r="D61" s="201" t="s">
        <v>958</v>
      </c>
      <c r="E61" s="18" t="s">
        <v>90</v>
      </c>
      <c r="F61" s="202">
        <v>96.15</v>
      </c>
      <c r="H61" s="33"/>
    </row>
    <row r="62" spans="2:8" s="1" customFormat="1" ht="16.899999999999999" customHeight="1">
      <c r="B62" s="33"/>
      <c r="C62" s="201" t="s">
        <v>795</v>
      </c>
      <c r="D62" s="201" t="s">
        <v>959</v>
      </c>
      <c r="E62" s="18" t="s">
        <v>90</v>
      </c>
      <c r="F62" s="202">
        <v>96.15</v>
      </c>
      <c r="H62" s="33"/>
    </row>
    <row r="63" spans="2:8" s="1" customFormat="1" ht="16.899999999999999" customHeight="1">
      <c r="B63" s="33"/>
      <c r="C63" s="201" t="s">
        <v>800</v>
      </c>
      <c r="D63" s="201" t="s">
        <v>960</v>
      </c>
      <c r="E63" s="18" t="s">
        <v>90</v>
      </c>
      <c r="F63" s="202">
        <v>96.15</v>
      </c>
      <c r="H63" s="33"/>
    </row>
    <row r="64" spans="2:8" s="1" customFormat="1" ht="16.899999999999999" customHeight="1">
      <c r="B64" s="33"/>
      <c r="C64" s="201" t="s">
        <v>811</v>
      </c>
      <c r="D64" s="201" t="s">
        <v>961</v>
      </c>
      <c r="E64" s="18" t="s">
        <v>90</v>
      </c>
      <c r="F64" s="202">
        <v>96.15</v>
      </c>
      <c r="H64" s="33"/>
    </row>
    <row r="65" spans="2:8" s="1" customFormat="1" ht="16.899999999999999" customHeight="1">
      <c r="B65" s="33"/>
      <c r="C65" s="197" t="s">
        <v>88</v>
      </c>
      <c r="D65" s="198" t="s">
        <v>89</v>
      </c>
      <c r="E65" s="199" t="s">
        <v>90</v>
      </c>
      <c r="F65" s="200">
        <v>72.575999999999993</v>
      </c>
      <c r="H65" s="33"/>
    </row>
    <row r="66" spans="2:8" s="1" customFormat="1" ht="16.899999999999999" customHeight="1">
      <c r="B66" s="33"/>
      <c r="C66" s="201" t="s">
        <v>19</v>
      </c>
      <c r="D66" s="201" t="s">
        <v>180</v>
      </c>
      <c r="E66" s="18" t="s">
        <v>19</v>
      </c>
      <c r="F66" s="202">
        <v>0</v>
      </c>
      <c r="H66" s="33"/>
    </row>
    <row r="67" spans="2:8" s="1" customFormat="1" ht="16.899999999999999" customHeight="1">
      <c r="B67" s="33"/>
      <c r="C67" s="201" t="s">
        <v>19</v>
      </c>
      <c r="D67" s="201" t="s">
        <v>181</v>
      </c>
      <c r="E67" s="18" t="s">
        <v>19</v>
      </c>
      <c r="F67" s="202">
        <v>87.57</v>
      </c>
      <c r="H67" s="33"/>
    </row>
    <row r="68" spans="2:8" s="1" customFormat="1" ht="16.899999999999999" customHeight="1">
      <c r="B68" s="33"/>
      <c r="C68" s="201" t="s">
        <v>19</v>
      </c>
      <c r="D68" s="201" t="s">
        <v>182</v>
      </c>
      <c r="E68" s="18" t="s">
        <v>19</v>
      </c>
      <c r="F68" s="202">
        <v>-12.672000000000001</v>
      </c>
      <c r="H68" s="33"/>
    </row>
    <row r="69" spans="2:8" s="1" customFormat="1" ht="16.899999999999999" customHeight="1">
      <c r="B69" s="33"/>
      <c r="C69" s="201" t="s">
        <v>19</v>
      </c>
      <c r="D69" s="201" t="s">
        <v>183</v>
      </c>
      <c r="E69" s="18" t="s">
        <v>19</v>
      </c>
      <c r="F69" s="202">
        <v>-2.3220000000000001</v>
      </c>
      <c r="H69" s="33"/>
    </row>
    <row r="70" spans="2:8" s="1" customFormat="1" ht="16.899999999999999" customHeight="1">
      <c r="B70" s="33"/>
      <c r="C70" s="201" t="s">
        <v>88</v>
      </c>
      <c r="D70" s="201" t="s">
        <v>184</v>
      </c>
      <c r="E70" s="18" t="s">
        <v>19</v>
      </c>
      <c r="F70" s="202">
        <v>72.575999999999993</v>
      </c>
      <c r="H70" s="33"/>
    </row>
    <row r="71" spans="2:8" s="1" customFormat="1" ht="16.899999999999999" customHeight="1">
      <c r="B71" s="33"/>
      <c r="C71" s="203" t="s">
        <v>938</v>
      </c>
      <c r="H71" s="33"/>
    </row>
    <row r="72" spans="2:8" s="1" customFormat="1" ht="16.899999999999999" customHeight="1">
      <c r="B72" s="33"/>
      <c r="C72" s="201" t="s">
        <v>173</v>
      </c>
      <c r="D72" s="201" t="s">
        <v>962</v>
      </c>
      <c r="E72" s="18" t="s">
        <v>90</v>
      </c>
      <c r="F72" s="202">
        <v>72.575999999999993</v>
      </c>
      <c r="H72" s="33"/>
    </row>
    <row r="73" spans="2:8" s="1" customFormat="1" ht="16.899999999999999" customHeight="1">
      <c r="B73" s="33"/>
      <c r="C73" s="201" t="s">
        <v>186</v>
      </c>
      <c r="D73" s="201" t="s">
        <v>963</v>
      </c>
      <c r="E73" s="18" t="s">
        <v>90</v>
      </c>
      <c r="F73" s="202">
        <v>72.575999999999993</v>
      </c>
      <c r="H73" s="33"/>
    </row>
    <row r="74" spans="2:8" s="1" customFormat="1" ht="16.899999999999999" customHeight="1">
      <c r="B74" s="33"/>
      <c r="C74" s="201" t="s">
        <v>190</v>
      </c>
      <c r="D74" s="201" t="s">
        <v>964</v>
      </c>
      <c r="E74" s="18" t="s">
        <v>90</v>
      </c>
      <c r="F74" s="202">
        <v>72.575999999999993</v>
      </c>
      <c r="H74" s="33"/>
    </row>
    <row r="75" spans="2:8" s="1" customFormat="1" ht="16.899999999999999" customHeight="1">
      <c r="B75" s="33"/>
      <c r="C75" s="201" t="s">
        <v>194</v>
      </c>
      <c r="D75" s="201" t="s">
        <v>965</v>
      </c>
      <c r="E75" s="18" t="s">
        <v>90</v>
      </c>
      <c r="F75" s="202">
        <v>72.575999999999993</v>
      </c>
      <c r="H75" s="33"/>
    </row>
    <row r="76" spans="2:8" s="1" customFormat="1" ht="16.899999999999999" customHeight="1">
      <c r="B76" s="33"/>
      <c r="C76" s="201" t="s">
        <v>319</v>
      </c>
      <c r="D76" s="201" t="s">
        <v>966</v>
      </c>
      <c r="E76" s="18" t="s">
        <v>90</v>
      </c>
      <c r="F76" s="202">
        <v>72.575999999999993</v>
      </c>
      <c r="H76" s="33"/>
    </row>
    <row r="77" spans="2:8" s="1" customFormat="1" ht="16.899999999999999" customHeight="1">
      <c r="B77" s="33"/>
      <c r="C77" s="201" t="s">
        <v>324</v>
      </c>
      <c r="D77" s="201" t="s">
        <v>967</v>
      </c>
      <c r="E77" s="18" t="s">
        <v>90</v>
      </c>
      <c r="F77" s="202">
        <v>72.575999999999993</v>
      </c>
      <c r="H77" s="33"/>
    </row>
    <row r="78" spans="2:8" s="1" customFormat="1" ht="16.899999999999999" customHeight="1">
      <c r="B78" s="33"/>
      <c r="C78" s="201" t="s">
        <v>329</v>
      </c>
      <c r="D78" s="201" t="s">
        <v>968</v>
      </c>
      <c r="E78" s="18" t="s">
        <v>90</v>
      </c>
      <c r="F78" s="202">
        <v>72.575999999999993</v>
      </c>
      <c r="H78" s="33"/>
    </row>
    <row r="79" spans="2:8" s="1" customFormat="1" ht="16.899999999999999" customHeight="1">
      <c r="B79" s="33"/>
      <c r="C79" s="197" t="s">
        <v>107</v>
      </c>
      <c r="D79" s="198" t="s">
        <v>108</v>
      </c>
      <c r="E79" s="199" t="s">
        <v>102</v>
      </c>
      <c r="F79" s="200">
        <v>18.593</v>
      </c>
      <c r="H79" s="33"/>
    </row>
    <row r="80" spans="2:8" s="1" customFormat="1" ht="16.899999999999999" customHeight="1">
      <c r="B80" s="33"/>
      <c r="C80" s="201" t="s">
        <v>107</v>
      </c>
      <c r="D80" s="201" t="s">
        <v>227</v>
      </c>
      <c r="E80" s="18" t="s">
        <v>19</v>
      </c>
      <c r="F80" s="202">
        <v>18.593</v>
      </c>
      <c r="H80" s="33"/>
    </row>
    <row r="81" spans="2:8" s="1" customFormat="1" ht="16.899999999999999" customHeight="1">
      <c r="B81" s="33"/>
      <c r="C81" s="203" t="s">
        <v>938</v>
      </c>
      <c r="H81" s="33"/>
    </row>
    <row r="82" spans="2:8" s="1" customFormat="1" ht="16.899999999999999" customHeight="1">
      <c r="B82" s="33"/>
      <c r="C82" s="201" t="s">
        <v>223</v>
      </c>
      <c r="D82" s="201" t="s">
        <v>954</v>
      </c>
      <c r="E82" s="18" t="s">
        <v>102</v>
      </c>
      <c r="F82" s="202">
        <v>18.593</v>
      </c>
      <c r="H82" s="33"/>
    </row>
    <row r="83" spans="2:8" s="1" customFormat="1" ht="16.899999999999999" customHeight="1">
      <c r="B83" s="33"/>
      <c r="C83" s="201" t="s">
        <v>229</v>
      </c>
      <c r="D83" s="201" t="s">
        <v>955</v>
      </c>
      <c r="E83" s="18" t="s">
        <v>102</v>
      </c>
      <c r="F83" s="202">
        <v>103.29</v>
      </c>
      <c r="H83" s="33"/>
    </row>
    <row r="84" spans="2:8" s="1" customFormat="1" ht="16.899999999999999" customHeight="1">
      <c r="B84" s="33"/>
      <c r="C84" s="201" t="s">
        <v>239</v>
      </c>
      <c r="D84" s="201" t="s">
        <v>969</v>
      </c>
      <c r="E84" s="18" t="s">
        <v>241</v>
      </c>
      <c r="F84" s="202">
        <v>33.466999999999999</v>
      </c>
      <c r="H84" s="33"/>
    </row>
    <row r="85" spans="2:8" s="1" customFormat="1" ht="16.899999999999999" customHeight="1">
      <c r="B85" s="33"/>
      <c r="C85" s="201" t="s">
        <v>234</v>
      </c>
      <c r="D85" s="201" t="s">
        <v>970</v>
      </c>
      <c r="E85" s="18" t="s">
        <v>102</v>
      </c>
      <c r="F85" s="202">
        <v>18.593</v>
      </c>
      <c r="H85" s="33"/>
    </row>
    <row r="86" spans="2:8" s="1" customFormat="1" ht="16.899999999999999" customHeight="1">
      <c r="B86" s="33"/>
      <c r="C86" s="197" t="s">
        <v>92</v>
      </c>
      <c r="D86" s="198" t="s">
        <v>93</v>
      </c>
      <c r="E86" s="199" t="s">
        <v>90</v>
      </c>
      <c r="F86" s="200">
        <v>1.5</v>
      </c>
      <c r="H86" s="33"/>
    </row>
    <row r="87" spans="2:8" s="1" customFormat="1" ht="16.899999999999999" customHeight="1">
      <c r="B87" s="33"/>
      <c r="C87" s="201" t="s">
        <v>19</v>
      </c>
      <c r="D87" s="201" t="s">
        <v>203</v>
      </c>
      <c r="E87" s="18" t="s">
        <v>19</v>
      </c>
      <c r="F87" s="202">
        <v>0</v>
      </c>
      <c r="H87" s="33"/>
    </row>
    <row r="88" spans="2:8" s="1" customFormat="1" ht="16.899999999999999" customHeight="1">
      <c r="B88" s="33"/>
      <c r="C88" s="201" t="s">
        <v>92</v>
      </c>
      <c r="D88" s="201" t="s">
        <v>204</v>
      </c>
      <c r="E88" s="18" t="s">
        <v>19</v>
      </c>
      <c r="F88" s="202">
        <v>1.5</v>
      </c>
      <c r="H88" s="33"/>
    </row>
    <row r="89" spans="2:8" s="1" customFormat="1" ht="16.899999999999999" customHeight="1">
      <c r="B89" s="33"/>
      <c r="C89" s="203" t="s">
        <v>938</v>
      </c>
      <c r="H89" s="33"/>
    </row>
    <row r="90" spans="2:8" s="1" customFormat="1" ht="16.899999999999999" customHeight="1">
      <c r="B90" s="33"/>
      <c r="C90" s="201" t="s">
        <v>199</v>
      </c>
      <c r="D90" s="201" t="s">
        <v>939</v>
      </c>
      <c r="E90" s="18" t="s">
        <v>102</v>
      </c>
      <c r="F90" s="202">
        <v>51.645000000000003</v>
      </c>
      <c r="H90" s="33"/>
    </row>
    <row r="91" spans="2:8" s="1" customFormat="1" ht="16.899999999999999" customHeight="1">
      <c r="B91" s="33"/>
      <c r="C91" s="197" t="s">
        <v>445</v>
      </c>
      <c r="D91" s="198" t="s">
        <v>971</v>
      </c>
      <c r="E91" s="199" t="s">
        <v>972</v>
      </c>
      <c r="F91" s="200">
        <v>28</v>
      </c>
      <c r="H91" s="33"/>
    </row>
    <row r="92" spans="2:8" s="1" customFormat="1" ht="16.899999999999999" customHeight="1">
      <c r="B92" s="33"/>
      <c r="C92" s="201" t="s">
        <v>19</v>
      </c>
      <c r="D92" s="201" t="s">
        <v>435</v>
      </c>
      <c r="E92" s="18" t="s">
        <v>19</v>
      </c>
      <c r="F92" s="202">
        <v>0</v>
      </c>
      <c r="H92" s="33"/>
    </row>
    <row r="93" spans="2:8" s="1" customFormat="1" ht="16.899999999999999" customHeight="1">
      <c r="B93" s="33"/>
      <c r="C93" s="201" t="s">
        <v>445</v>
      </c>
      <c r="D93" s="201" t="s">
        <v>446</v>
      </c>
      <c r="E93" s="18" t="s">
        <v>19</v>
      </c>
      <c r="F93" s="202">
        <v>28</v>
      </c>
      <c r="H93" s="33"/>
    </row>
    <row r="94" spans="2:8" s="1" customFormat="1" ht="16.899999999999999" customHeight="1">
      <c r="B94" s="33"/>
      <c r="C94" s="197" t="s">
        <v>111</v>
      </c>
      <c r="D94" s="198" t="s">
        <v>112</v>
      </c>
      <c r="E94" s="199" t="s">
        <v>90</v>
      </c>
      <c r="F94" s="200">
        <v>48.954000000000001</v>
      </c>
      <c r="H94" s="33"/>
    </row>
    <row r="95" spans="2:8" s="1" customFormat="1" ht="16.899999999999999" customHeight="1">
      <c r="B95" s="33"/>
      <c r="C95" s="201" t="s">
        <v>19</v>
      </c>
      <c r="D95" s="201" t="s">
        <v>483</v>
      </c>
      <c r="E95" s="18" t="s">
        <v>19</v>
      </c>
      <c r="F95" s="202">
        <v>0</v>
      </c>
      <c r="H95" s="33"/>
    </row>
    <row r="96" spans="2:8" s="1" customFormat="1" ht="16.899999999999999" customHeight="1">
      <c r="B96" s="33"/>
      <c r="C96" s="201" t="s">
        <v>19</v>
      </c>
      <c r="D96" s="201" t="s">
        <v>484</v>
      </c>
      <c r="E96" s="18" t="s">
        <v>19</v>
      </c>
      <c r="F96" s="202">
        <v>48.954000000000001</v>
      </c>
      <c r="H96" s="33"/>
    </row>
    <row r="97" spans="2:8" s="1" customFormat="1" ht="16.899999999999999" customHeight="1">
      <c r="B97" s="33"/>
      <c r="C97" s="201" t="s">
        <v>111</v>
      </c>
      <c r="D97" s="201" t="s">
        <v>184</v>
      </c>
      <c r="E97" s="18" t="s">
        <v>19</v>
      </c>
      <c r="F97" s="202">
        <v>48.954000000000001</v>
      </c>
      <c r="H97" s="33"/>
    </row>
    <row r="98" spans="2:8" s="1" customFormat="1" ht="16.899999999999999" customHeight="1">
      <c r="B98" s="33"/>
      <c r="C98" s="203" t="s">
        <v>938</v>
      </c>
      <c r="H98" s="33"/>
    </row>
    <row r="99" spans="2:8" s="1" customFormat="1" ht="16.899999999999999" customHeight="1">
      <c r="B99" s="33"/>
      <c r="C99" s="201" t="s">
        <v>479</v>
      </c>
      <c r="D99" s="201" t="s">
        <v>973</v>
      </c>
      <c r="E99" s="18" t="s">
        <v>90</v>
      </c>
      <c r="F99" s="202">
        <v>48.954000000000001</v>
      </c>
      <c r="H99" s="33"/>
    </row>
    <row r="100" spans="2:8" s="1" customFormat="1" ht="16.899999999999999" customHeight="1">
      <c r="B100" s="33"/>
      <c r="C100" s="201" t="s">
        <v>364</v>
      </c>
      <c r="D100" s="201" t="s">
        <v>974</v>
      </c>
      <c r="E100" s="18" t="s">
        <v>90</v>
      </c>
      <c r="F100" s="202">
        <v>48.954000000000001</v>
      </c>
      <c r="H100" s="33"/>
    </row>
    <row r="101" spans="2:8" s="1" customFormat="1" ht="16.899999999999999" customHeight="1">
      <c r="B101" s="33"/>
      <c r="C101" s="201" t="s">
        <v>374</v>
      </c>
      <c r="D101" s="201" t="s">
        <v>975</v>
      </c>
      <c r="E101" s="18" t="s">
        <v>90</v>
      </c>
      <c r="F101" s="202">
        <v>48.954000000000001</v>
      </c>
      <c r="H101" s="33"/>
    </row>
    <row r="102" spans="2:8" s="1" customFormat="1" ht="16.899999999999999" customHeight="1">
      <c r="B102" s="33"/>
      <c r="C102" s="201" t="s">
        <v>369</v>
      </c>
      <c r="D102" s="201" t="s">
        <v>976</v>
      </c>
      <c r="E102" s="18" t="s">
        <v>90</v>
      </c>
      <c r="F102" s="202">
        <v>48.954000000000001</v>
      </c>
      <c r="H102" s="33"/>
    </row>
    <row r="103" spans="2:8" s="1" customFormat="1" ht="16.899999999999999" customHeight="1">
      <c r="B103" s="33"/>
      <c r="C103" s="201" t="s">
        <v>594</v>
      </c>
      <c r="D103" s="201" t="s">
        <v>977</v>
      </c>
      <c r="E103" s="18" t="s">
        <v>90</v>
      </c>
      <c r="F103" s="202">
        <v>48.954000000000001</v>
      </c>
      <c r="H103" s="33"/>
    </row>
    <row r="104" spans="2:8" s="1" customFormat="1" ht="16.899999999999999" customHeight="1">
      <c r="B104" s="33"/>
      <c r="C104" s="201" t="s">
        <v>599</v>
      </c>
      <c r="D104" s="201" t="s">
        <v>945</v>
      </c>
      <c r="E104" s="18" t="s">
        <v>90</v>
      </c>
      <c r="F104" s="202">
        <v>59.283000000000001</v>
      </c>
      <c r="H104" s="33"/>
    </row>
    <row r="105" spans="2:8" s="1" customFormat="1" ht="16.899999999999999" customHeight="1">
      <c r="B105" s="33"/>
      <c r="C105" s="201" t="s">
        <v>389</v>
      </c>
      <c r="D105" s="201" t="s">
        <v>978</v>
      </c>
      <c r="E105" s="18" t="s">
        <v>98</v>
      </c>
      <c r="F105" s="202">
        <v>23.88</v>
      </c>
      <c r="H105" s="33"/>
    </row>
    <row r="106" spans="2:8" s="1" customFormat="1" ht="16.899999999999999" customHeight="1">
      <c r="B106" s="33"/>
      <c r="C106" s="201" t="s">
        <v>605</v>
      </c>
      <c r="D106" s="201" t="s">
        <v>979</v>
      </c>
      <c r="E106" s="18" t="s">
        <v>90</v>
      </c>
      <c r="F106" s="202">
        <v>48.954000000000001</v>
      </c>
      <c r="H106" s="33"/>
    </row>
    <row r="107" spans="2:8" s="1" customFormat="1" ht="16.899999999999999" customHeight="1">
      <c r="B107" s="33"/>
      <c r="C107" s="201" t="s">
        <v>610</v>
      </c>
      <c r="D107" s="201" t="s">
        <v>946</v>
      </c>
      <c r="E107" s="18" t="s">
        <v>90</v>
      </c>
      <c r="F107" s="202">
        <v>59.283000000000001</v>
      </c>
      <c r="H107" s="33"/>
    </row>
    <row r="108" spans="2:8" s="1" customFormat="1" ht="16.899999999999999" customHeight="1">
      <c r="B108" s="33"/>
      <c r="C108" s="201" t="s">
        <v>621</v>
      </c>
      <c r="D108" s="201" t="s">
        <v>622</v>
      </c>
      <c r="E108" s="18" t="s">
        <v>90</v>
      </c>
      <c r="F108" s="202">
        <v>59.283000000000001</v>
      </c>
      <c r="H108" s="33"/>
    </row>
    <row r="109" spans="2:8" s="1" customFormat="1" ht="16.899999999999999" customHeight="1">
      <c r="B109" s="33"/>
      <c r="C109" s="201" t="s">
        <v>736</v>
      </c>
      <c r="D109" s="201" t="s">
        <v>980</v>
      </c>
      <c r="E109" s="18" t="s">
        <v>90</v>
      </c>
      <c r="F109" s="202">
        <v>48.954000000000001</v>
      </c>
      <c r="H109" s="33"/>
    </row>
    <row r="110" spans="2:8" s="1" customFormat="1" ht="16.899999999999999" customHeight="1">
      <c r="B110" s="33"/>
      <c r="C110" s="201" t="s">
        <v>731</v>
      </c>
      <c r="D110" s="201" t="s">
        <v>981</v>
      </c>
      <c r="E110" s="18" t="s">
        <v>90</v>
      </c>
      <c r="F110" s="202">
        <v>48.954000000000001</v>
      </c>
      <c r="H110" s="33"/>
    </row>
    <row r="111" spans="2:8" s="1" customFormat="1" ht="16.899999999999999" customHeight="1">
      <c r="B111" s="33"/>
      <c r="C111" s="197" t="s">
        <v>476</v>
      </c>
      <c r="D111" s="198" t="s">
        <v>982</v>
      </c>
      <c r="E111" s="199" t="s">
        <v>90</v>
      </c>
      <c r="F111" s="200">
        <v>65.551000000000002</v>
      </c>
      <c r="H111" s="33"/>
    </row>
    <row r="112" spans="2:8" s="1" customFormat="1" ht="16.899999999999999" customHeight="1">
      <c r="B112" s="33"/>
      <c r="C112" s="201" t="s">
        <v>19</v>
      </c>
      <c r="D112" s="201" t="s">
        <v>472</v>
      </c>
      <c r="E112" s="18" t="s">
        <v>19</v>
      </c>
      <c r="F112" s="202">
        <v>0</v>
      </c>
      <c r="H112" s="33"/>
    </row>
    <row r="113" spans="2:8" s="1" customFormat="1" ht="16.899999999999999" customHeight="1">
      <c r="B113" s="33"/>
      <c r="C113" s="201" t="s">
        <v>19</v>
      </c>
      <c r="D113" s="201" t="s">
        <v>473</v>
      </c>
      <c r="E113" s="18" t="s">
        <v>19</v>
      </c>
      <c r="F113" s="202">
        <v>42.210999999999999</v>
      </c>
      <c r="H113" s="33"/>
    </row>
    <row r="114" spans="2:8" s="1" customFormat="1" ht="16.899999999999999" customHeight="1">
      <c r="B114" s="33"/>
      <c r="C114" s="201" t="s">
        <v>19</v>
      </c>
      <c r="D114" s="201" t="s">
        <v>474</v>
      </c>
      <c r="E114" s="18" t="s">
        <v>19</v>
      </c>
      <c r="F114" s="202">
        <v>12.42</v>
      </c>
      <c r="H114" s="33"/>
    </row>
    <row r="115" spans="2:8" s="1" customFormat="1" ht="16.899999999999999" customHeight="1">
      <c r="B115" s="33"/>
      <c r="C115" s="201" t="s">
        <v>19</v>
      </c>
      <c r="D115" s="201" t="s">
        <v>475</v>
      </c>
      <c r="E115" s="18" t="s">
        <v>19</v>
      </c>
      <c r="F115" s="202">
        <v>10.92</v>
      </c>
      <c r="H115" s="33"/>
    </row>
    <row r="116" spans="2:8" s="1" customFormat="1" ht="16.899999999999999" customHeight="1">
      <c r="B116" s="33"/>
      <c r="C116" s="201" t="s">
        <v>476</v>
      </c>
      <c r="D116" s="201" t="s">
        <v>184</v>
      </c>
      <c r="E116" s="18" t="s">
        <v>19</v>
      </c>
      <c r="F116" s="202">
        <v>65.551000000000002</v>
      </c>
      <c r="H116" s="33"/>
    </row>
    <row r="117" spans="2:8" s="1" customFormat="1" ht="16.899999999999999" customHeight="1">
      <c r="B117" s="33"/>
      <c r="C117" s="197" t="s">
        <v>115</v>
      </c>
      <c r="D117" s="198" t="s">
        <v>116</v>
      </c>
      <c r="E117" s="199" t="s">
        <v>90</v>
      </c>
      <c r="F117" s="200">
        <v>82.174000000000007</v>
      </c>
      <c r="H117" s="33"/>
    </row>
    <row r="118" spans="2:8" s="1" customFormat="1" ht="16.899999999999999" customHeight="1">
      <c r="B118" s="33"/>
      <c r="C118" s="201" t="s">
        <v>19</v>
      </c>
      <c r="D118" s="201" t="s">
        <v>469</v>
      </c>
      <c r="E118" s="18" t="s">
        <v>19</v>
      </c>
      <c r="F118" s="202">
        <v>0</v>
      </c>
      <c r="H118" s="33"/>
    </row>
    <row r="119" spans="2:8" s="1" customFormat="1" ht="16.899999999999999" customHeight="1">
      <c r="B119" s="33"/>
      <c r="C119" s="201" t="s">
        <v>19</v>
      </c>
      <c r="D119" s="201" t="s">
        <v>470</v>
      </c>
      <c r="E119" s="18" t="s">
        <v>19</v>
      </c>
      <c r="F119" s="202">
        <v>49.719000000000001</v>
      </c>
      <c r="H119" s="33"/>
    </row>
    <row r="120" spans="2:8" s="1" customFormat="1" ht="16.899999999999999" customHeight="1">
      <c r="B120" s="33"/>
      <c r="C120" s="201" t="s">
        <v>19</v>
      </c>
      <c r="D120" s="201" t="s">
        <v>471</v>
      </c>
      <c r="E120" s="18" t="s">
        <v>19</v>
      </c>
      <c r="F120" s="202">
        <v>32.454999999999998</v>
      </c>
      <c r="H120" s="33"/>
    </row>
    <row r="121" spans="2:8" s="1" customFormat="1" ht="16.899999999999999" customHeight="1">
      <c r="B121" s="33"/>
      <c r="C121" s="201" t="s">
        <v>115</v>
      </c>
      <c r="D121" s="201" t="s">
        <v>184</v>
      </c>
      <c r="E121" s="18" t="s">
        <v>19</v>
      </c>
      <c r="F121" s="202">
        <v>82.174000000000007</v>
      </c>
      <c r="H121" s="33"/>
    </row>
    <row r="122" spans="2:8" s="1" customFormat="1" ht="16.899999999999999" customHeight="1">
      <c r="B122" s="33"/>
      <c r="C122" s="203" t="s">
        <v>938</v>
      </c>
      <c r="H122" s="33"/>
    </row>
    <row r="123" spans="2:8" s="1" customFormat="1" ht="16.899999999999999" customHeight="1">
      <c r="B123" s="33"/>
      <c r="C123" s="201" t="s">
        <v>465</v>
      </c>
      <c r="D123" s="201" t="s">
        <v>983</v>
      </c>
      <c r="E123" s="18" t="s">
        <v>90</v>
      </c>
      <c r="F123" s="202">
        <v>147.72499999999999</v>
      </c>
      <c r="H123" s="33"/>
    </row>
    <row r="124" spans="2:8" s="1" customFormat="1" ht="16.899999999999999" customHeight="1">
      <c r="B124" s="33"/>
      <c r="C124" s="201" t="s">
        <v>336</v>
      </c>
      <c r="D124" s="201" t="s">
        <v>984</v>
      </c>
      <c r="E124" s="18" t="s">
        <v>90</v>
      </c>
      <c r="F124" s="202">
        <v>82.174000000000007</v>
      </c>
      <c r="H124" s="33"/>
    </row>
    <row r="125" spans="2:8" s="1" customFormat="1" ht="16.899999999999999" customHeight="1">
      <c r="B125" s="33"/>
      <c r="C125" s="201" t="s">
        <v>341</v>
      </c>
      <c r="D125" s="201" t="s">
        <v>985</v>
      </c>
      <c r="E125" s="18" t="s">
        <v>90</v>
      </c>
      <c r="F125" s="202">
        <v>82.174000000000007</v>
      </c>
      <c r="H125" s="33"/>
    </row>
    <row r="126" spans="2:8" s="1" customFormat="1" ht="16.899999999999999" customHeight="1">
      <c r="B126" s="33"/>
      <c r="C126" s="201" t="s">
        <v>348</v>
      </c>
      <c r="D126" s="201" t="s">
        <v>986</v>
      </c>
      <c r="E126" s="18" t="s">
        <v>90</v>
      </c>
      <c r="F126" s="202">
        <v>82.174000000000007</v>
      </c>
      <c r="H126" s="33"/>
    </row>
    <row r="127" spans="2:8" s="1" customFormat="1" ht="16.899999999999999" customHeight="1">
      <c r="B127" s="33"/>
      <c r="C127" s="201" t="s">
        <v>354</v>
      </c>
      <c r="D127" s="201" t="s">
        <v>987</v>
      </c>
      <c r="E127" s="18" t="s">
        <v>90</v>
      </c>
      <c r="F127" s="202">
        <v>82.174000000000007</v>
      </c>
      <c r="H127" s="33"/>
    </row>
    <row r="128" spans="2:8" s="1" customFormat="1" ht="16.899999999999999" customHeight="1">
      <c r="B128" s="33"/>
      <c r="C128" s="201" t="s">
        <v>359</v>
      </c>
      <c r="D128" s="201" t="s">
        <v>988</v>
      </c>
      <c r="E128" s="18" t="s">
        <v>90</v>
      </c>
      <c r="F128" s="202">
        <v>82.174000000000007</v>
      </c>
      <c r="H128" s="33"/>
    </row>
    <row r="129" spans="2:8" s="1" customFormat="1" ht="16.899999999999999" customHeight="1">
      <c r="B129" s="33"/>
      <c r="C129" s="201" t="s">
        <v>887</v>
      </c>
      <c r="D129" s="201" t="s">
        <v>989</v>
      </c>
      <c r="E129" s="18" t="s">
        <v>90</v>
      </c>
      <c r="F129" s="202">
        <v>82.174000000000007</v>
      </c>
      <c r="H129" s="33"/>
    </row>
    <row r="130" spans="2:8" s="1" customFormat="1" ht="16.899999999999999" customHeight="1">
      <c r="B130" s="33"/>
      <c r="C130" s="201" t="s">
        <v>891</v>
      </c>
      <c r="D130" s="201" t="s">
        <v>892</v>
      </c>
      <c r="E130" s="18" t="s">
        <v>90</v>
      </c>
      <c r="F130" s="202">
        <v>164.34800000000001</v>
      </c>
      <c r="H130" s="33"/>
    </row>
    <row r="131" spans="2:8" s="1" customFormat="1" ht="16.899999999999999" customHeight="1">
      <c r="B131" s="33"/>
      <c r="C131" s="197" t="s">
        <v>104</v>
      </c>
      <c r="D131" s="198" t="s">
        <v>105</v>
      </c>
      <c r="E131" s="199" t="s">
        <v>102</v>
      </c>
      <c r="F131" s="200">
        <v>33.052</v>
      </c>
      <c r="H131" s="33"/>
    </row>
    <row r="132" spans="2:8" s="1" customFormat="1" ht="16.899999999999999" customHeight="1">
      <c r="B132" s="33"/>
      <c r="C132" s="201" t="s">
        <v>19</v>
      </c>
      <c r="D132" s="201" t="s">
        <v>100</v>
      </c>
      <c r="E132" s="18" t="s">
        <v>19</v>
      </c>
      <c r="F132" s="202">
        <v>51.645000000000003</v>
      </c>
      <c r="H132" s="33"/>
    </row>
    <row r="133" spans="2:8" s="1" customFormat="1" ht="16.899999999999999" customHeight="1">
      <c r="B133" s="33"/>
      <c r="C133" s="201" t="s">
        <v>19</v>
      </c>
      <c r="D133" s="201" t="s">
        <v>250</v>
      </c>
      <c r="E133" s="18" t="s">
        <v>19</v>
      </c>
      <c r="F133" s="202">
        <v>0</v>
      </c>
      <c r="H133" s="33"/>
    </row>
    <row r="134" spans="2:8" s="1" customFormat="1" ht="16.899999999999999" customHeight="1">
      <c r="B134" s="33"/>
      <c r="C134" s="201" t="s">
        <v>19</v>
      </c>
      <c r="D134" s="201" t="s">
        <v>251</v>
      </c>
      <c r="E134" s="18" t="s">
        <v>19</v>
      </c>
      <c r="F134" s="202">
        <v>-4.1319999999999997</v>
      </c>
      <c r="H134" s="33"/>
    </row>
    <row r="135" spans="2:8" s="1" customFormat="1" ht="16.899999999999999" customHeight="1">
      <c r="B135" s="33"/>
      <c r="C135" s="201" t="s">
        <v>19</v>
      </c>
      <c r="D135" s="201" t="s">
        <v>252</v>
      </c>
      <c r="E135" s="18" t="s">
        <v>19</v>
      </c>
      <c r="F135" s="202">
        <v>0</v>
      </c>
      <c r="H135" s="33"/>
    </row>
    <row r="136" spans="2:8" s="1" customFormat="1" ht="16.899999999999999" customHeight="1">
      <c r="B136" s="33"/>
      <c r="C136" s="201" t="s">
        <v>19</v>
      </c>
      <c r="D136" s="201" t="s">
        <v>253</v>
      </c>
      <c r="E136" s="18" t="s">
        <v>19</v>
      </c>
      <c r="F136" s="202">
        <v>-12.395</v>
      </c>
      <c r="H136" s="33"/>
    </row>
    <row r="137" spans="2:8" s="1" customFormat="1" ht="16.899999999999999" customHeight="1">
      <c r="B137" s="33"/>
      <c r="C137" s="201" t="s">
        <v>19</v>
      </c>
      <c r="D137" s="201" t="s">
        <v>254</v>
      </c>
      <c r="E137" s="18" t="s">
        <v>19</v>
      </c>
      <c r="F137" s="202">
        <v>0</v>
      </c>
      <c r="H137" s="33"/>
    </row>
    <row r="138" spans="2:8" s="1" customFormat="1" ht="16.899999999999999" customHeight="1">
      <c r="B138" s="33"/>
      <c r="C138" s="201" t="s">
        <v>19</v>
      </c>
      <c r="D138" s="201" t="s">
        <v>255</v>
      </c>
      <c r="E138" s="18" t="s">
        <v>19</v>
      </c>
      <c r="F138" s="202">
        <v>-2.0659999999999998</v>
      </c>
      <c r="H138" s="33"/>
    </row>
    <row r="139" spans="2:8" s="1" customFormat="1" ht="16.899999999999999" customHeight="1">
      <c r="B139" s="33"/>
      <c r="C139" s="201" t="s">
        <v>104</v>
      </c>
      <c r="D139" s="201" t="s">
        <v>184</v>
      </c>
      <c r="E139" s="18" t="s">
        <v>19</v>
      </c>
      <c r="F139" s="202">
        <v>33.052</v>
      </c>
      <c r="H139" s="33"/>
    </row>
    <row r="140" spans="2:8" s="1" customFormat="1" ht="16.899999999999999" customHeight="1">
      <c r="B140" s="33"/>
      <c r="C140" s="203" t="s">
        <v>938</v>
      </c>
      <c r="H140" s="33"/>
    </row>
    <row r="141" spans="2:8" s="1" customFormat="1" ht="16.899999999999999" customHeight="1">
      <c r="B141" s="33"/>
      <c r="C141" s="201" t="s">
        <v>246</v>
      </c>
      <c r="D141" s="201" t="s">
        <v>940</v>
      </c>
      <c r="E141" s="18" t="s">
        <v>102</v>
      </c>
      <c r="F141" s="202">
        <v>33.052</v>
      </c>
      <c r="H141" s="33"/>
    </row>
    <row r="142" spans="2:8" s="1" customFormat="1" ht="16.899999999999999" customHeight="1">
      <c r="B142" s="33"/>
      <c r="C142" s="201" t="s">
        <v>209</v>
      </c>
      <c r="D142" s="201" t="s">
        <v>952</v>
      </c>
      <c r="E142" s="18" t="s">
        <v>102</v>
      </c>
      <c r="F142" s="202">
        <v>84.697000000000003</v>
      </c>
      <c r="H142" s="33"/>
    </row>
    <row r="143" spans="2:8" s="1" customFormat="1" ht="16.899999999999999" customHeight="1">
      <c r="B143" s="33"/>
      <c r="C143" s="201" t="s">
        <v>216</v>
      </c>
      <c r="D143" s="201" t="s">
        <v>953</v>
      </c>
      <c r="E143" s="18" t="s">
        <v>102</v>
      </c>
      <c r="F143" s="202">
        <v>84.697000000000003</v>
      </c>
      <c r="H143" s="33"/>
    </row>
    <row r="144" spans="2:8" s="1" customFormat="1" ht="16.899999999999999" customHeight="1">
      <c r="B144" s="33"/>
      <c r="C144" s="201" t="s">
        <v>223</v>
      </c>
      <c r="D144" s="201" t="s">
        <v>954</v>
      </c>
      <c r="E144" s="18" t="s">
        <v>102</v>
      </c>
      <c r="F144" s="202">
        <v>18.593</v>
      </c>
      <c r="H144" s="33"/>
    </row>
    <row r="145" spans="2:8" s="1" customFormat="1" ht="16.899999999999999" customHeight="1">
      <c r="B145" s="33"/>
      <c r="C145" s="201" t="s">
        <v>229</v>
      </c>
      <c r="D145" s="201" t="s">
        <v>955</v>
      </c>
      <c r="E145" s="18" t="s">
        <v>102</v>
      </c>
      <c r="F145" s="202">
        <v>103.29</v>
      </c>
      <c r="H145" s="33"/>
    </row>
    <row r="146" spans="2:8" s="1" customFormat="1" ht="7.35" customHeight="1">
      <c r="B146" s="42"/>
      <c r="C146" s="43"/>
      <c r="D146" s="43"/>
      <c r="E146" s="43"/>
      <c r="F146" s="43"/>
      <c r="G146" s="43"/>
      <c r="H146" s="33"/>
    </row>
    <row r="147" spans="2:8" s="1" customFormat="1" ht="11.25"/>
  </sheetData>
  <sheetProtection algorithmName="SHA-512" hashValue="XrlV+/dJrAkuW+e9ben3YKzx/BG+WkXI/akWFELfzu8VgtCmBzHjqmGz8dDok9+P8tE/nxWv/82zPGViK+TZZg==" saltValue="PKAREsYH5oJGLXj3cELR6Z7J+3d1txndiHFh2Vo7y1n95Pakl19S7/RRoF/r8aHE6e/20ssFXgVhTW+33+oLMg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4" customWidth="1"/>
    <col min="2" max="2" width="1.6640625" style="204" customWidth="1"/>
    <col min="3" max="4" width="5" style="204" customWidth="1"/>
    <col min="5" max="5" width="11.6640625" style="204" customWidth="1"/>
    <col min="6" max="6" width="9.1640625" style="204" customWidth="1"/>
    <col min="7" max="7" width="5" style="204" customWidth="1"/>
    <col min="8" max="8" width="77.83203125" style="204" customWidth="1"/>
    <col min="9" max="10" width="20" style="204" customWidth="1"/>
    <col min="11" max="11" width="1.6640625" style="204" customWidth="1"/>
  </cols>
  <sheetData>
    <row r="1" spans="2:11" customFormat="1" ht="37.5" customHeight="1"/>
    <row r="2" spans="2:11" customFormat="1" ht="7.5" customHeight="1">
      <c r="B2" s="205"/>
      <c r="C2" s="206"/>
      <c r="D2" s="206"/>
      <c r="E2" s="206"/>
      <c r="F2" s="206"/>
      <c r="G2" s="206"/>
      <c r="H2" s="206"/>
      <c r="I2" s="206"/>
      <c r="J2" s="206"/>
      <c r="K2" s="207"/>
    </row>
    <row r="3" spans="2:11" s="16" customFormat="1" ht="45" customHeight="1">
      <c r="B3" s="208"/>
      <c r="C3" s="332" t="s">
        <v>990</v>
      </c>
      <c r="D3" s="332"/>
      <c r="E3" s="332"/>
      <c r="F3" s="332"/>
      <c r="G3" s="332"/>
      <c r="H3" s="332"/>
      <c r="I3" s="332"/>
      <c r="J3" s="332"/>
      <c r="K3" s="209"/>
    </row>
    <row r="4" spans="2:11" customFormat="1" ht="25.5" customHeight="1">
      <c r="B4" s="210"/>
      <c r="C4" s="331" t="s">
        <v>991</v>
      </c>
      <c r="D4" s="331"/>
      <c r="E4" s="331"/>
      <c r="F4" s="331"/>
      <c r="G4" s="331"/>
      <c r="H4" s="331"/>
      <c r="I4" s="331"/>
      <c r="J4" s="331"/>
      <c r="K4" s="211"/>
    </row>
    <row r="5" spans="2:11" customFormat="1" ht="5.25" customHeight="1">
      <c r="B5" s="210"/>
      <c r="C5" s="212"/>
      <c r="D5" s="212"/>
      <c r="E5" s="212"/>
      <c r="F5" s="212"/>
      <c r="G5" s="212"/>
      <c r="H5" s="212"/>
      <c r="I5" s="212"/>
      <c r="J5" s="212"/>
      <c r="K5" s="211"/>
    </row>
    <row r="6" spans="2:11" customFormat="1" ht="15" customHeight="1">
      <c r="B6" s="210"/>
      <c r="C6" s="330" t="s">
        <v>992</v>
      </c>
      <c r="D6" s="330"/>
      <c r="E6" s="330"/>
      <c r="F6" s="330"/>
      <c r="G6" s="330"/>
      <c r="H6" s="330"/>
      <c r="I6" s="330"/>
      <c r="J6" s="330"/>
      <c r="K6" s="211"/>
    </row>
    <row r="7" spans="2:11" customFormat="1" ht="15" customHeight="1">
      <c r="B7" s="214"/>
      <c r="C7" s="330" t="s">
        <v>993</v>
      </c>
      <c r="D7" s="330"/>
      <c r="E7" s="330"/>
      <c r="F7" s="330"/>
      <c r="G7" s="330"/>
      <c r="H7" s="330"/>
      <c r="I7" s="330"/>
      <c r="J7" s="330"/>
      <c r="K7" s="211"/>
    </row>
    <row r="8" spans="2:11" customFormat="1" ht="12.75" customHeight="1">
      <c r="B8" s="214"/>
      <c r="C8" s="213"/>
      <c r="D8" s="213"/>
      <c r="E8" s="213"/>
      <c r="F8" s="213"/>
      <c r="G8" s="213"/>
      <c r="H8" s="213"/>
      <c r="I8" s="213"/>
      <c r="J8" s="213"/>
      <c r="K8" s="211"/>
    </row>
    <row r="9" spans="2:11" customFormat="1" ht="15" customHeight="1">
      <c r="B9" s="214"/>
      <c r="C9" s="330" t="s">
        <v>994</v>
      </c>
      <c r="D9" s="330"/>
      <c r="E9" s="330"/>
      <c r="F9" s="330"/>
      <c r="G9" s="330"/>
      <c r="H9" s="330"/>
      <c r="I9" s="330"/>
      <c r="J9" s="330"/>
      <c r="K9" s="211"/>
    </row>
    <row r="10" spans="2:11" customFormat="1" ht="15" customHeight="1">
      <c r="B10" s="214"/>
      <c r="C10" s="213"/>
      <c r="D10" s="330" t="s">
        <v>995</v>
      </c>
      <c r="E10" s="330"/>
      <c r="F10" s="330"/>
      <c r="G10" s="330"/>
      <c r="H10" s="330"/>
      <c r="I10" s="330"/>
      <c r="J10" s="330"/>
      <c r="K10" s="211"/>
    </row>
    <row r="11" spans="2:11" customFormat="1" ht="15" customHeight="1">
      <c r="B11" s="214"/>
      <c r="C11" s="215"/>
      <c r="D11" s="330" t="s">
        <v>996</v>
      </c>
      <c r="E11" s="330"/>
      <c r="F11" s="330"/>
      <c r="G11" s="330"/>
      <c r="H11" s="330"/>
      <c r="I11" s="330"/>
      <c r="J11" s="330"/>
      <c r="K11" s="211"/>
    </row>
    <row r="12" spans="2:11" customFormat="1" ht="15" customHeight="1">
      <c r="B12" s="214"/>
      <c r="C12" s="215"/>
      <c r="D12" s="213"/>
      <c r="E12" s="213"/>
      <c r="F12" s="213"/>
      <c r="G12" s="213"/>
      <c r="H12" s="213"/>
      <c r="I12" s="213"/>
      <c r="J12" s="213"/>
      <c r="K12" s="211"/>
    </row>
    <row r="13" spans="2:11" customFormat="1" ht="15" customHeight="1">
      <c r="B13" s="214"/>
      <c r="C13" s="215"/>
      <c r="D13" s="216" t="s">
        <v>997</v>
      </c>
      <c r="E13" s="213"/>
      <c r="F13" s="213"/>
      <c r="G13" s="213"/>
      <c r="H13" s="213"/>
      <c r="I13" s="213"/>
      <c r="J13" s="213"/>
      <c r="K13" s="211"/>
    </row>
    <row r="14" spans="2:11" customFormat="1" ht="12.75" customHeight="1">
      <c r="B14" s="214"/>
      <c r="C14" s="215"/>
      <c r="D14" s="215"/>
      <c r="E14" s="215"/>
      <c r="F14" s="215"/>
      <c r="G14" s="215"/>
      <c r="H14" s="215"/>
      <c r="I14" s="215"/>
      <c r="J14" s="215"/>
      <c r="K14" s="211"/>
    </row>
    <row r="15" spans="2:11" customFormat="1" ht="15" customHeight="1">
      <c r="B15" s="214"/>
      <c r="C15" s="215"/>
      <c r="D15" s="330" t="s">
        <v>998</v>
      </c>
      <c r="E15" s="330"/>
      <c r="F15" s="330"/>
      <c r="G15" s="330"/>
      <c r="H15" s="330"/>
      <c r="I15" s="330"/>
      <c r="J15" s="330"/>
      <c r="K15" s="211"/>
    </row>
    <row r="16" spans="2:11" customFormat="1" ht="15" customHeight="1">
      <c r="B16" s="214"/>
      <c r="C16" s="215"/>
      <c r="D16" s="330" t="s">
        <v>999</v>
      </c>
      <c r="E16" s="330"/>
      <c r="F16" s="330"/>
      <c r="G16" s="330"/>
      <c r="H16" s="330"/>
      <c r="I16" s="330"/>
      <c r="J16" s="330"/>
      <c r="K16" s="211"/>
    </row>
    <row r="17" spans="2:11" customFormat="1" ht="15" customHeight="1">
      <c r="B17" s="214"/>
      <c r="C17" s="215"/>
      <c r="D17" s="330" t="s">
        <v>1000</v>
      </c>
      <c r="E17" s="330"/>
      <c r="F17" s="330"/>
      <c r="G17" s="330"/>
      <c r="H17" s="330"/>
      <c r="I17" s="330"/>
      <c r="J17" s="330"/>
      <c r="K17" s="211"/>
    </row>
    <row r="18" spans="2:11" customFormat="1" ht="15" customHeight="1">
      <c r="B18" s="214"/>
      <c r="C18" s="215"/>
      <c r="D18" s="215"/>
      <c r="E18" s="217" t="s">
        <v>81</v>
      </c>
      <c r="F18" s="330" t="s">
        <v>1001</v>
      </c>
      <c r="G18" s="330"/>
      <c r="H18" s="330"/>
      <c r="I18" s="330"/>
      <c r="J18" s="330"/>
      <c r="K18" s="211"/>
    </row>
    <row r="19" spans="2:11" customFormat="1" ht="15" customHeight="1">
      <c r="B19" s="214"/>
      <c r="C19" s="215"/>
      <c r="D19" s="215"/>
      <c r="E19" s="217" t="s">
        <v>1002</v>
      </c>
      <c r="F19" s="330" t="s">
        <v>1003</v>
      </c>
      <c r="G19" s="330"/>
      <c r="H19" s="330"/>
      <c r="I19" s="330"/>
      <c r="J19" s="330"/>
      <c r="K19" s="211"/>
    </row>
    <row r="20" spans="2:11" customFormat="1" ht="15" customHeight="1">
      <c r="B20" s="214"/>
      <c r="C20" s="215"/>
      <c r="D20" s="215"/>
      <c r="E20" s="217" t="s">
        <v>1004</v>
      </c>
      <c r="F20" s="330" t="s">
        <v>1005</v>
      </c>
      <c r="G20" s="330"/>
      <c r="H20" s="330"/>
      <c r="I20" s="330"/>
      <c r="J20" s="330"/>
      <c r="K20" s="211"/>
    </row>
    <row r="21" spans="2:11" customFormat="1" ht="15" customHeight="1">
      <c r="B21" s="214"/>
      <c r="C21" s="215"/>
      <c r="D21" s="215"/>
      <c r="E21" s="217" t="s">
        <v>1006</v>
      </c>
      <c r="F21" s="330" t="s">
        <v>1007</v>
      </c>
      <c r="G21" s="330"/>
      <c r="H21" s="330"/>
      <c r="I21" s="330"/>
      <c r="J21" s="330"/>
      <c r="K21" s="211"/>
    </row>
    <row r="22" spans="2:11" customFormat="1" ht="15" customHeight="1">
      <c r="B22" s="214"/>
      <c r="C22" s="215"/>
      <c r="D22" s="215"/>
      <c r="E22" s="217" t="s">
        <v>1008</v>
      </c>
      <c r="F22" s="330" t="s">
        <v>1009</v>
      </c>
      <c r="G22" s="330"/>
      <c r="H22" s="330"/>
      <c r="I22" s="330"/>
      <c r="J22" s="330"/>
      <c r="K22" s="211"/>
    </row>
    <row r="23" spans="2:11" customFormat="1" ht="15" customHeight="1">
      <c r="B23" s="214"/>
      <c r="C23" s="215"/>
      <c r="D23" s="215"/>
      <c r="E23" s="217" t="s">
        <v>1010</v>
      </c>
      <c r="F23" s="330" t="s">
        <v>1011</v>
      </c>
      <c r="G23" s="330"/>
      <c r="H23" s="330"/>
      <c r="I23" s="330"/>
      <c r="J23" s="330"/>
      <c r="K23" s="211"/>
    </row>
    <row r="24" spans="2:11" customFormat="1" ht="12.75" customHeight="1">
      <c r="B24" s="214"/>
      <c r="C24" s="215"/>
      <c r="D24" s="215"/>
      <c r="E24" s="215"/>
      <c r="F24" s="215"/>
      <c r="G24" s="215"/>
      <c r="H24" s="215"/>
      <c r="I24" s="215"/>
      <c r="J24" s="215"/>
      <c r="K24" s="211"/>
    </row>
    <row r="25" spans="2:11" customFormat="1" ht="15" customHeight="1">
      <c r="B25" s="214"/>
      <c r="C25" s="330" t="s">
        <v>1012</v>
      </c>
      <c r="D25" s="330"/>
      <c r="E25" s="330"/>
      <c r="F25" s="330"/>
      <c r="G25" s="330"/>
      <c r="H25" s="330"/>
      <c r="I25" s="330"/>
      <c r="J25" s="330"/>
      <c r="K25" s="211"/>
    </row>
    <row r="26" spans="2:11" customFormat="1" ht="15" customHeight="1">
      <c r="B26" s="214"/>
      <c r="C26" s="330" t="s">
        <v>1013</v>
      </c>
      <c r="D26" s="330"/>
      <c r="E26" s="330"/>
      <c r="F26" s="330"/>
      <c r="G26" s="330"/>
      <c r="H26" s="330"/>
      <c r="I26" s="330"/>
      <c r="J26" s="330"/>
      <c r="K26" s="211"/>
    </row>
    <row r="27" spans="2:11" customFormat="1" ht="15" customHeight="1">
      <c r="B27" s="214"/>
      <c r="C27" s="213"/>
      <c r="D27" s="330" t="s">
        <v>1014</v>
      </c>
      <c r="E27" s="330"/>
      <c r="F27" s="330"/>
      <c r="G27" s="330"/>
      <c r="H27" s="330"/>
      <c r="I27" s="330"/>
      <c r="J27" s="330"/>
      <c r="K27" s="211"/>
    </row>
    <row r="28" spans="2:11" customFormat="1" ht="15" customHeight="1">
      <c r="B28" s="214"/>
      <c r="C28" s="215"/>
      <c r="D28" s="330" t="s">
        <v>1015</v>
      </c>
      <c r="E28" s="330"/>
      <c r="F28" s="330"/>
      <c r="G28" s="330"/>
      <c r="H28" s="330"/>
      <c r="I28" s="330"/>
      <c r="J28" s="330"/>
      <c r="K28" s="211"/>
    </row>
    <row r="29" spans="2:11" customFormat="1" ht="12.75" customHeight="1">
      <c r="B29" s="214"/>
      <c r="C29" s="215"/>
      <c r="D29" s="215"/>
      <c r="E29" s="215"/>
      <c r="F29" s="215"/>
      <c r="G29" s="215"/>
      <c r="H29" s="215"/>
      <c r="I29" s="215"/>
      <c r="J29" s="215"/>
      <c r="K29" s="211"/>
    </row>
    <row r="30" spans="2:11" customFormat="1" ht="15" customHeight="1">
      <c r="B30" s="214"/>
      <c r="C30" s="215"/>
      <c r="D30" s="330" t="s">
        <v>1016</v>
      </c>
      <c r="E30" s="330"/>
      <c r="F30" s="330"/>
      <c r="G30" s="330"/>
      <c r="H30" s="330"/>
      <c r="I30" s="330"/>
      <c r="J30" s="330"/>
      <c r="K30" s="211"/>
    </row>
    <row r="31" spans="2:11" customFormat="1" ht="15" customHeight="1">
      <c r="B31" s="214"/>
      <c r="C31" s="215"/>
      <c r="D31" s="330" t="s">
        <v>1017</v>
      </c>
      <c r="E31" s="330"/>
      <c r="F31" s="330"/>
      <c r="G31" s="330"/>
      <c r="H31" s="330"/>
      <c r="I31" s="330"/>
      <c r="J31" s="330"/>
      <c r="K31" s="211"/>
    </row>
    <row r="32" spans="2:11" customFormat="1" ht="12.75" customHeight="1">
      <c r="B32" s="214"/>
      <c r="C32" s="215"/>
      <c r="D32" s="215"/>
      <c r="E32" s="215"/>
      <c r="F32" s="215"/>
      <c r="G32" s="215"/>
      <c r="H32" s="215"/>
      <c r="I32" s="215"/>
      <c r="J32" s="215"/>
      <c r="K32" s="211"/>
    </row>
    <row r="33" spans="2:11" customFormat="1" ht="15" customHeight="1">
      <c r="B33" s="214"/>
      <c r="C33" s="215"/>
      <c r="D33" s="330" t="s">
        <v>1018</v>
      </c>
      <c r="E33" s="330"/>
      <c r="F33" s="330"/>
      <c r="G33" s="330"/>
      <c r="H33" s="330"/>
      <c r="I33" s="330"/>
      <c r="J33" s="330"/>
      <c r="K33" s="211"/>
    </row>
    <row r="34" spans="2:11" customFormat="1" ht="15" customHeight="1">
      <c r="B34" s="214"/>
      <c r="C34" s="215"/>
      <c r="D34" s="330" t="s">
        <v>1019</v>
      </c>
      <c r="E34" s="330"/>
      <c r="F34" s="330"/>
      <c r="G34" s="330"/>
      <c r="H34" s="330"/>
      <c r="I34" s="330"/>
      <c r="J34" s="330"/>
      <c r="K34" s="211"/>
    </row>
    <row r="35" spans="2:11" customFormat="1" ht="15" customHeight="1">
      <c r="B35" s="214"/>
      <c r="C35" s="215"/>
      <c r="D35" s="330" t="s">
        <v>1020</v>
      </c>
      <c r="E35" s="330"/>
      <c r="F35" s="330"/>
      <c r="G35" s="330"/>
      <c r="H35" s="330"/>
      <c r="I35" s="330"/>
      <c r="J35" s="330"/>
      <c r="K35" s="211"/>
    </row>
    <row r="36" spans="2:11" customFormat="1" ht="15" customHeight="1">
      <c r="B36" s="214"/>
      <c r="C36" s="215"/>
      <c r="D36" s="213"/>
      <c r="E36" s="216" t="s">
        <v>156</v>
      </c>
      <c r="F36" s="213"/>
      <c r="G36" s="330" t="s">
        <v>1021</v>
      </c>
      <c r="H36" s="330"/>
      <c r="I36" s="330"/>
      <c r="J36" s="330"/>
      <c r="K36" s="211"/>
    </row>
    <row r="37" spans="2:11" customFormat="1" ht="30.75" customHeight="1">
      <c r="B37" s="214"/>
      <c r="C37" s="215"/>
      <c r="D37" s="213"/>
      <c r="E37" s="216" t="s">
        <v>1022</v>
      </c>
      <c r="F37" s="213"/>
      <c r="G37" s="330" t="s">
        <v>1023</v>
      </c>
      <c r="H37" s="330"/>
      <c r="I37" s="330"/>
      <c r="J37" s="330"/>
      <c r="K37" s="211"/>
    </row>
    <row r="38" spans="2:11" customFormat="1" ht="15" customHeight="1">
      <c r="B38" s="214"/>
      <c r="C38" s="215"/>
      <c r="D38" s="213"/>
      <c r="E38" s="216" t="s">
        <v>55</v>
      </c>
      <c r="F38" s="213"/>
      <c r="G38" s="330" t="s">
        <v>1024</v>
      </c>
      <c r="H38" s="330"/>
      <c r="I38" s="330"/>
      <c r="J38" s="330"/>
      <c r="K38" s="211"/>
    </row>
    <row r="39" spans="2:11" customFormat="1" ht="15" customHeight="1">
      <c r="B39" s="214"/>
      <c r="C39" s="215"/>
      <c r="D39" s="213"/>
      <c r="E39" s="216" t="s">
        <v>56</v>
      </c>
      <c r="F39" s="213"/>
      <c r="G39" s="330" t="s">
        <v>1025</v>
      </c>
      <c r="H39" s="330"/>
      <c r="I39" s="330"/>
      <c r="J39" s="330"/>
      <c r="K39" s="211"/>
    </row>
    <row r="40" spans="2:11" customFormat="1" ht="15" customHeight="1">
      <c r="B40" s="214"/>
      <c r="C40" s="215"/>
      <c r="D40" s="213"/>
      <c r="E40" s="216" t="s">
        <v>157</v>
      </c>
      <c r="F40" s="213"/>
      <c r="G40" s="330" t="s">
        <v>1026</v>
      </c>
      <c r="H40" s="330"/>
      <c r="I40" s="330"/>
      <c r="J40" s="330"/>
      <c r="K40" s="211"/>
    </row>
    <row r="41" spans="2:11" customFormat="1" ht="15" customHeight="1">
      <c r="B41" s="214"/>
      <c r="C41" s="215"/>
      <c r="D41" s="213"/>
      <c r="E41" s="216" t="s">
        <v>158</v>
      </c>
      <c r="F41" s="213"/>
      <c r="G41" s="330" t="s">
        <v>1027</v>
      </c>
      <c r="H41" s="330"/>
      <c r="I41" s="330"/>
      <c r="J41" s="330"/>
      <c r="K41" s="211"/>
    </row>
    <row r="42" spans="2:11" customFormat="1" ht="15" customHeight="1">
      <c r="B42" s="214"/>
      <c r="C42" s="215"/>
      <c r="D42" s="213"/>
      <c r="E42" s="216" t="s">
        <v>1028</v>
      </c>
      <c r="F42" s="213"/>
      <c r="G42" s="330" t="s">
        <v>1029</v>
      </c>
      <c r="H42" s="330"/>
      <c r="I42" s="330"/>
      <c r="J42" s="330"/>
      <c r="K42" s="211"/>
    </row>
    <row r="43" spans="2:11" customFormat="1" ht="15" customHeight="1">
      <c r="B43" s="214"/>
      <c r="C43" s="215"/>
      <c r="D43" s="213"/>
      <c r="E43" s="216"/>
      <c r="F43" s="213"/>
      <c r="G43" s="330" t="s">
        <v>1030</v>
      </c>
      <c r="H43" s="330"/>
      <c r="I43" s="330"/>
      <c r="J43" s="330"/>
      <c r="K43" s="211"/>
    </row>
    <row r="44" spans="2:11" customFormat="1" ht="15" customHeight="1">
      <c r="B44" s="214"/>
      <c r="C44" s="215"/>
      <c r="D44" s="213"/>
      <c r="E44" s="216" t="s">
        <v>1031</v>
      </c>
      <c r="F44" s="213"/>
      <c r="G44" s="330" t="s">
        <v>1032</v>
      </c>
      <c r="H44" s="330"/>
      <c r="I44" s="330"/>
      <c r="J44" s="330"/>
      <c r="K44" s="211"/>
    </row>
    <row r="45" spans="2:11" customFormat="1" ht="15" customHeight="1">
      <c r="B45" s="214"/>
      <c r="C45" s="215"/>
      <c r="D45" s="213"/>
      <c r="E45" s="216" t="s">
        <v>160</v>
      </c>
      <c r="F45" s="213"/>
      <c r="G45" s="330" t="s">
        <v>1033</v>
      </c>
      <c r="H45" s="330"/>
      <c r="I45" s="330"/>
      <c r="J45" s="330"/>
      <c r="K45" s="211"/>
    </row>
    <row r="46" spans="2:11" customFormat="1" ht="12.75" customHeight="1">
      <c r="B46" s="214"/>
      <c r="C46" s="215"/>
      <c r="D46" s="213"/>
      <c r="E46" s="213"/>
      <c r="F46" s="213"/>
      <c r="G46" s="213"/>
      <c r="H46" s="213"/>
      <c r="I46" s="213"/>
      <c r="J46" s="213"/>
      <c r="K46" s="211"/>
    </row>
    <row r="47" spans="2:11" customFormat="1" ht="15" customHeight="1">
      <c r="B47" s="214"/>
      <c r="C47" s="215"/>
      <c r="D47" s="330" t="s">
        <v>1034</v>
      </c>
      <c r="E47" s="330"/>
      <c r="F47" s="330"/>
      <c r="G47" s="330"/>
      <c r="H47" s="330"/>
      <c r="I47" s="330"/>
      <c r="J47" s="330"/>
      <c r="K47" s="211"/>
    </row>
    <row r="48" spans="2:11" customFormat="1" ht="15" customHeight="1">
      <c r="B48" s="214"/>
      <c r="C48" s="215"/>
      <c r="D48" s="215"/>
      <c r="E48" s="330" t="s">
        <v>1035</v>
      </c>
      <c r="F48" s="330"/>
      <c r="G48" s="330"/>
      <c r="H48" s="330"/>
      <c r="I48" s="330"/>
      <c r="J48" s="330"/>
      <c r="K48" s="211"/>
    </row>
    <row r="49" spans="2:11" customFormat="1" ht="15" customHeight="1">
      <c r="B49" s="214"/>
      <c r="C49" s="215"/>
      <c r="D49" s="215"/>
      <c r="E49" s="330" t="s">
        <v>1036</v>
      </c>
      <c r="F49" s="330"/>
      <c r="G49" s="330"/>
      <c r="H49" s="330"/>
      <c r="I49" s="330"/>
      <c r="J49" s="330"/>
      <c r="K49" s="211"/>
    </row>
    <row r="50" spans="2:11" customFormat="1" ht="15" customHeight="1">
      <c r="B50" s="214"/>
      <c r="C50" s="215"/>
      <c r="D50" s="215"/>
      <c r="E50" s="330" t="s">
        <v>1037</v>
      </c>
      <c r="F50" s="330"/>
      <c r="G50" s="330"/>
      <c r="H50" s="330"/>
      <c r="I50" s="330"/>
      <c r="J50" s="330"/>
      <c r="K50" s="211"/>
    </row>
    <row r="51" spans="2:11" customFormat="1" ht="15" customHeight="1">
      <c r="B51" s="214"/>
      <c r="C51" s="215"/>
      <c r="D51" s="330" t="s">
        <v>1038</v>
      </c>
      <c r="E51" s="330"/>
      <c r="F51" s="330"/>
      <c r="G51" s="330"/>
      <c r="H51" s="330"/>
      <c r="I51" s="330"/>
      <c r="J51" s="330"/>
      <c r="K51" s="211"/>
    </row>
    <row r="52" spans="2:11" customFormat="1" ht="25.5" customHeight="1">
      <c r="B52" s="210"/>
      <c r="C52" s="331" t="s">
        <v>1039</v>
      </c>
      <c r="D52" s="331"/>
      <c r="E52" s="331"/>
      <c r="F52" s="331"/>
      <c r="G52" s="331"/>
      <c r="H52" s="331"/>
      <c r="I52" s="331"/>
      <c r="J52" s="331"/>
      <c r="K52" s="211"/>
    </row>
    <row r="53" spans="2:11" customFormat="1" ht="5.25" customHeight="1">
      <c r="B53" s="210"/>
      <c r="C53" s="212"/>
      <c r="D53" s="212"/>
      <c r="E53" s="212"/>
      <c r="F53" s="212"/>
      <c r="G53" s="212"/>
      <c r="H53" s="212"/>
      <c r="I53" s="212"/>
      <c r="J53" s="212"/>
      <c r="K53" s="211"/>
    </row>
    <row r="54" spans="2:11" customFormat="1" ht="15" customHeight="1">
      <c r="B54" s="210"/>
      <c r="C54" s="330" t="s">
        <v>1040</v>
      </c>
      <c r="D54" s="330"/>
      <c r="E54" s="330"/>
      <c r="F54" s="330"/>
      <c r="G54" s="330"/>
      <c r="H54" s="330"/>
      <c r="I54" s="330"/>
      <c r="J54" s="330"/>
      <c r="K54" s="211"/>
    </row>
    <row r="55" spans="2:11" customFormat="1" ht="15" customHeight="1">
      <c r="B55" s="210"/>
      <c r="C55" s="330" t="s">
        <v>1041</v>
      </c>
      <c r="D55" s="330"/>
      <c r="E55" s="330"/>
      <c r="F55" s="330"/>
      <c r="G55" s="330"/>
      <c r="H55" s="330"/>
      <c r="I55" s="330"/>
      <c r="J55" s="330"/>
      <c r="K55" s="211"/>
    </row>
    <row r="56" spans="2:11" customFormat="1" ht="12.75" customHeight="1">
      <c r="B56" s="210"/>
      <c r="C56" s="213"/>
      <c r="D56" s="213"/>
      <c r="E56" s="213"/>
      <c r="F56" s="213"/>
      <c r="G56" s="213"/>
      <c r="H56" s="213"/>
      <c r="I56" s="213"/>
      <c r="J56" s="213"/>
      <c r="K56" s="211"/>
    </row>
    <row r="57" spans="2:11" customFormat="1" ht="15" customHeight="1">
      <c r="B57" s="210"/>
      <c r="C57" s="330" t="s">
        <v>1042</v>
      </c>
      <c r="D57" s="330"/>
      <c r="E57" s="330"/>
      <c r="F57" s="330"/>
      <c r="G57" s="330"/>
      <c r="H57" s="330"/>
      <c r="I57" s="330"/>
      <c r="J57" s="330"/>
      <c r="K57" s="211"/>
    </row>
    <row r="58" spans="2:11" customFormat="1" ht="15" customHeight="1">
      <c r="B58" s="210"/>
      <c r="C58" s="215"/>
      <c r="D58" s="330" t="s">
        <v>1043</v>
      </c>
      <c r="E58" s="330"/>
      <c r="F58" s="330"/>
      <c r="G58" s="330"/>
      <c r="H58" s="330"/>
      <c r="I58" s="330"/>
      <c r="J58" s="330"/>
      <c r="K58" s="211"/>
    </row>
    <row r="59" spans="2:11" customFormat="1" ht="15" customHeight="1">
      <c r="B59" s="210"/>
      <c r="C59" s="215"/>
      <c r="D59" s="330" t="s">
        <v>1044</v>
      </c>
      <c r="E59" s="330"/>
      <c r="F59" s="330"/>
      <c r="G59" s="330"/>
      <c r="H59" s="330"/>
      <c r="I59" s="330"/>
      <c r="J59" s="330"/>
      <c r="K59" s="211"/>
    </row>
    <row r="60" spans="2:11" customFormat="1" ht="15" customHeight="1">
      <c r="B60" s="210"/>
      <c r="C60" s="215"/>
      <c r="D60" s="330" t="s">
        <v>1045</v>
      </c>
      <c r="E60" s="330"/>
      <c r="F60" s="330"/>
      <c r="G60" s="330"/>
      <c r="H60" s="330"/>
      <c r="I60" s="330"/>
      <c r="J60" s="330"/>
      <c r="K60" s="211"/>
    </row>
    <row r="61" spans="2:11" customFormat="1" ht="15" customHeight="1">
      <c r="B61" s="210"/>
      <c r="C61" s="215"/>
      <c r="D61" s="330" t="s">
        <v>1046</v>
      </c>
      <c r="E61" s="330"/>
      <c r="F61" s="330"/>
      <c r="G61" s="330"/>
      <c r="H61" s="330"/>
      <c r="I61" s="330"/>
      <c r="J61" s="330"/>
      <c r="K61" s="211"/>
    </row>
    <row r="62" spans="2:11" customFormat="1" ht="15" customHeight="1">
      <c r="B62" s="210"/>
      <c r="C62" s="215"/>
      <c r="D62" s="333" t="s">
        <v>1047</v>
      </c>
      <c r="E62" s="333"/>
      <c r="F62" s="333"/>
      <c r="G62" s="333"/>
      <c r="H62" s="333"/>
      <c r="I62" s="333"/>
      <c r="J62" s="333"/>
      <c r="K62" s="211"/>
    </row>
    <row r="63" spans="2:11" customFormat="1" ht="15" customHeight="1">
      <c r="B63" s="210"/>
      <c r="C63" s="215"/>
      <c r="D63" s="330" t="s">
        <v>1048</v>
      </c>
      <c r="E63" s="330"/>
      <c r="F63" s="330"/>
      <c r="G63" s="330"/>
      <c r="H63" s="330"/>
      <c r="I63" s="330"/>
      <c r="J63" s="330"/>
      <c r="K63" s="211"/>
    </row>
    <row r="64" spans="2:11" customFormat="1" ht="12.75" customHeight="1">
      <c r="B64" s="210"/>
      <c r="C64" s="215"/>
      <c r="D64" s="215"/>
      <c r="E64" s="218"/>
      <c r="F64" s="215"/>
      <c r="G64" s="215"/>
      <c r="H64" s="215"/>
      <c r="I64" s="215"/>
      <c r="J64" s="215"/>
      <c r="K64" s="211"/>
    </row>
    <row r="65" spans="2:11" customFormat="1" ht="15" customHeight="1">
      <c r="B65" s="210"/>
      <c r="C65" s="215"/>
      <c r="D65" s="330" t="s">
        <v>1049</v>
      </c>
      <c r="E65" s="330"/>
      <c r="F65" s="330"/>
      <c r="G65" s="330"/>
      <c r="H65" s="330"/>
      <c r="I65" s="330"/>
      <c r="J65" s="330"/>
      <c r="K65" s="211"/>
    </row>
    <row r="66" spans="2:11" customFormat="1" ht="15" customHeight="1">
      <c r="B66" s="210"/>
      <c r="C66" s="215"/>
      <c r="D66" s="333" t="s">
        <v>1050</v>
      </c>
      <c r="E66" s="333"/>
      <c r="F66" s="333"/>
      <c r="G66" s="333"/>
      <c r="H66" s="333"/>
      <c r="I66" s="333"/>
      <c r="J66" s="333"/>
      <c r="K66" s="211"/>
    </row>
    <row r="67" spans="2:11" customFormat="1" ht="15" customHeight="1">
      <c r="B67" s="210"/>
      <c r="C67" s="215"/>
      <c r="D67" s="330" t="s">
        <v>1051</v>
      </c>
      <c r="E67" s="330"/>
      <c r="F67" s="330"/>
      <c r="G67" s="330"/>
      <c r="H67" s="330"/>
      <c r="I67" s="330"/>
      <c r="J67" s="330"/>
      <c r="K67" s="211"/>
    </row>
    <row r="68" spans="2:11" customFormat="1" ht="15" customHeight="1">
      <c r="B68" s="210"/>
      <c r="C68" s="215"/>
      <c r="D68" s="330" t="s">
        <v>1052</v>
      </c>
      <c r="E68" s="330"/>
      <c r="F68" s="330"/>
      <c r="G68" s="330"/>
      <c r="H68" s="330"/>
      <c r="I68" s="330"/>
      <c r="J68" s="330"/>
      <c r="K68" s="211"/>
    </row>
    <row r="69" spans="2:11" customFormat="1" ht="15" customHeight="1">
      <c r="B69" s="210"/>
      <c r="C69" s="215"/>
      <c r="D69" s="330" t="s">
        <v>1053</v>
      </c>
      <c r="E69" s="330"/>
      <c r="F69" s="330"/>
      <c r="G69" s="330"/>
      <c r="H69" s="330"/>
      <c r="I69" s="330"/>
      <c r="J69" s="330"/>
      <c r="K69" s="211"/>
    </row>
    <row r="70" spans="2:11" customFormat="1" ht="15" customHeight="1">
      <c r="B70" s="210"/>
      <c r="C70" s="215"/>
      <c r="D70" s="330" t="s">
        <v>1054</v>
      </c>
      <c r="E70" s="330"/>
      <c r="F70" s="330"/>
      <c r="G70" s="330"/>
      <c r="H70" s="330"/>
      <c r="I70" s="330"/>
      <c r="J70" s="330"/>
      <c r="K70" s="211"/>
    </row>
    <row r="71" spans="2:11" customFormat="1" ht="12.75" customHeight="1">
      <c r="B71" s="219"/>
      <c r="C71" s="220"/>
      <c r="D71" s="220"/>
      <c r="E71" s="220"/>
      <c r="F71" s="220"/>
      <c r="G71" s="220"/>
      <c r="H71" s="220"/>
      <c r="I71" s="220"/>
      <c r="J71" s="220"/>
      <c r="K71" s="221"/>
    </row>
    <row r="72" spans="2:11" customFormat="1" ht="18.75" customHeight="1">
      <c r="B72" s="222"/>
      <c r="C72" s="222"/>
      <c r="D72" s="222"/>
      <c r="E72" s="222"/>
      <c r="F72" s="222"/>
      <c r="G72" s="222"/>
      <c r="H72" s="222"/>
      <c r="I72" s="222"/>
      <c r="J72" s="222"/>
      <c r="K72" s="223"/>
    </row>
    <row r="73" spans="2:11" customFormat="1" ht="18.75" customHeight="1">
      <c r="B73" s="223"/>
      <c r="C73" s="223"/>
      <c r="D73" s="223"/>
      <c r="E73" s="223"/>
      <c r="F73" s="223"/>
      <c r="G73" s="223"/>
      <c r="H73" s="223"/>
      <c r="I73" s="223"/>
      <c r="J73" s="223"/>
      <c r="K73" s="223"/>
    </row>
    <row r="74" spans="2:11" customFormat="1" ht="7.5" customHeight="1">
      <c r="B74" s="224"/>
      <c r="C74" s="225"/>
      <c r="D74" s="225"/>
      <c r="E74" s="225"/>
      <c r="F74" s="225"/>
      <c r="G74" s="225"/>
      <c r="H74" s="225"/>
      <c r="I74" s="225"/>
      <c r="J74" s="225"/>
      <c r="K74" s="226"/>
    </row>
    <row r="75" spans="2:11" customFormat="1" ht="45" customHeight="1">
      <c r="B75" s="227"/>
      <c r="C75" s="334" t="s">
        <v>1055</v>
      </c>
      <c r="D75" s="334"/>
      <c r="E75" s="334"/>
      <c r="F75" s="334"/>
      <c r="G75" s="334"/>
      <c r="H75" s="334"/>
      <c r="I75" s="334"/>
      <c r="J75" s="334"/>
      <c r="K75" s="228"/>
    </row>
    <row r="76" spans="2:11" customFormat="1" ht="17.25" customHeight="1">
      <c r="B76" s="227"/>
      <c r="C76" s="229" t="s">
        <v>1056</v>
      </c>
      <c r="D76" s="229"/>
      <c r="E76" s="229"/>
      <c r="F76" s="229" t="s">
        <v>1057</v>
      </c>
      <c r="G76" s="230"/>
      <c r="H76" s="229" t="s">
        <v>56</v>
      </c>
      <c r="I76" s="229" t="s">
        <v>59</v>
      </c>
      <c r="J76" s="229" t="s">
        <v>1058</v>
      </c>
      <c r="K76" s="228"/>
    </row>
    <row r="77" spans="2:11" customFormat="1" ht="17.25" customHeight="1">
      <c r="B77" s="227"/>
      <c r="C77" s="231" t="s">
        <v>1059</v>
      </c>
      <c r="D77" s="231"/>
      <c r="E77" s="231"/>
      <c r="F77" s="232" t="s">
        <v>1060</v>
      </c>
      <c r="G77" s="233"/>
      <c r="H77" s="231"/>
      <c r="I77" s="231"/>
      <c r="J77" s="231" t="s">
        <v>1061</v>
      </c>
      <c r="K77" s="228"/>
    </row>
    <row r="78" spans="2:11" customFormat="1" ht="5.25" customHeight="1">
      <c r="B78" s="227"/>
      <c r="C78" s="234"/>
      <c r="D78" s="234"/>
      <c r="E78" s="234"/>
      <c r="F78" s="234"/>
      <c r="G78" s="235"/>
      <c r="H78" s="234"/>
      <c r="I78" s="234"/>
      <c r="J78" s="234"/>
      <c r="K78" s="228"/>
    </row>
    <row r="79" spans="2:11" customFormat="1" ht="15" customHeight="1">
      <c r="B79" s="227"/>
      <c r="C79" s="216" t="s">
        <v>55</v>
      </c>
      <c r="D79" s="236"/>
      <c r="E79" s="236"/>
      <c r="F79" s="237" t="s">
        <v>1062</v>
      </c>
      <c r="G79" s="238"/>
      <c r="H79" s="216" t="s">
        <v>1063</v>
      </c>
      <c r="I79" s="216" t="s">
        <v>1064</v>
      </c>
      <c r="J79" s="216">
        <v>20</v>
      </c>
      <c r="K79" s="228"/>
    </row>
    <row r="80" spans="2:11" customFormat="1" ht="15" customHeight="1">
      <c r="B80" s="227"/>
      <c r="C80" s="216" t="s">
        <v>1065</v>
      </c>
      <c r="D80" s="216"/>
      <c r="E80" s="216"/>
      <c r="F80" s="237" t="s">
        <v>1062</v>
      </c>
      <c r="G80" s="238"/>
      <c r="H80" s="216" t="s">
        <v>1066</v>
      </c>
      <c r="I80" s="216" t="s">
        <v>1064</v>
      </c>
      <c r="J80" s="216">
        <v>120</v>
      </c>
      <c r="K80" s="228"/>
    </row>
    <row r="81" spans="2:11" customFormat="1" ht="15" customHeight="1">
      <c r="B81" s="239"/>
      <c r="C81" s="216" t="s">
        <v>1067</v>
      </c>
      <c r="D81" s="216"/>
      <c r="E81" s="216"/>
      <c r="F81" s="237" t="s">
        <v>1068</v>
      </c>
      <c r="G81" s="238"/>
      <c r="H81" s="216" t="s">
        <v>1069</v>
      </c>
      <c r="I81" s="216" t="s">
        <v>1064</v>
      </c>
      <c r="J81" s="216">
        <v>50</v>
      </c>
      <c r="K81" s="228"/>
    </row>
    <row r="82" spans="2:11" customFormat="1" ht="15" customHeight="1">
      <c r="B82" s="239"/>
      <c r="C82" s="216" t="s">
        <v>1070</v>
      </c>
      <c r="D82" s="216"/>
      <c r="E82" s="216"/>
      <c r="F82" s="237" t="s">
        <v>1062</v>
      </c>
      <c r="G82" s="238"/>
      <c r="H82" s="216" t="s">
        <v>1071</v>
      </c>
      <c r="I82" s="216" t="s">
        <v>1072</v>
      </c>
      <c r="J82" s="216"/>
      <c r="K82" s="228"/>
    </row>
    <row r="83" spans="2:11" customFormat="1" ht="15" customHeight="1">
      <c r="B83" s="239"/>
      <c r="C83" s="216" t="s">
        <v>1073</v>
      </c>
      <c r="D83" s="216"/>
      <c r="E83" s="216"/>
      <c r="F83" s="237" t="s">
        <v>1068</v>
      </c>
      <c r="G83" s="216"/>
      <c r="H83" s="216" t="s">
        <v>1074</v>
      </c>
      <c r="I83" s="216" t="s">
        <v>1064</v>
      </c>
      <c r="J83" s="216">
        <v>15</v>
      </c>
      <c r="K83" s="228"/>
    </row>
    <row r="84" spans="2:11" customFormat="1" ht="15" customHeight="1">
      <c r="B84" s="239"/>
      <c r="C84" s="216" t="s">
        <v>1075</v>
      </c>
      <c r="D84" s="216"/>
      <c r="E84" s="216"/>
      <c r="F84" s="237" t="s">
        <v>1068</v>
      </c>
      <c r="G84" s="216"/>
      <c r="H84" s="216" t="s">
        <v>1076</v>
      </c>
      <c r="I84" s="216" t="s">
        <v>1064</v>
      </c>
      <c r="J84" s="216">
        <v>15</v>
      </c>
      <c r="K84" s="228"/>
    </row>
    <row r="85" spans="2:11" customFormat="1" ht="15" customHeight="1">
      <c r="B85" s="239"/>
      <c r="C85" s="216" t="s">
        <v>1077</v>
      </c>
      <c r="D85" s="216"/>
      <c r="E85" s="216"/>
      <c r="F85" s="237" t="s">
        <v>1068</v>
      </c>
      <c r="G85" s="216"/>
      <c r="H85" s="216" t="s">
        <v>1078</v>
      </c>
      <c r="I85" s="216" t="s">
        <v>1064</v>
      </c>
      <c r="J85" s="216">
        <v>20</v>
      </c>
      <c r="K85" s="228"/>
    </row>
    <row r="86" spans="2:11" customFormat="1" ht="15" customHeight="1">
      <c r="B86" s="239"/>
      <c r="C86" s="216" t="s">
        <v>1079</v>
      </c>
      <c r="D86" s="216"/>
      <c r="E86" s="216"/>
      <c r="F86" s="237" t="s">
        <v>1068</v>
      </c>
      <c r="G86" s="216"/>
      <c r="H86" s="216" t="s">
        <v>1080</v>
      </c>
      <c r="I86" s="216" t="s">
        <v>1064</v>
      </c>
      <c r="J86" s="216">
        <v>20</v>
      </c>
      <c r="K86" s="228"/>
    </row>
    <row r="87" spans="2:11" customFormat="1" ht="15" customHeight="1">
      <c r="B87" s="239"/>
      <c r="C87" s="216" t="s">
        <v>1081</v>
      </c>
      <c r="D87" s="216"/>
      <c r="E87" s="216"/>
      <c r="F87" s="237" t="s">
        <v>1068</v>
      </c>
      <c r="G87" s="238"/>
      <c r="H87" s="216" t="s">
        <v>1082</v>
      </c>
      <c r="I87" s="216" t="s">
        <v>1064</v>
      </c>
      <c r="J87" s="216">
        <v>50</v>
      </c>
      <c r="K87" s="228"/>
    </row>
    <row r="88" spans="2:11" customFormat="1" ht="15" customHeight="1">
      <c r="B88" s="239"/>
      <c r="C88" s="216" t="s">
        <v>1083</v>
      </c>
      <c r="D88" s="216"/>
      <c r="E88" s="216"/>
      <c r="F88" s="237" t="s">
        <v>1068</v>
      </c>
      <c r="G88" s="238"/>
      <c r="H88" s="216" t="s">
        <v>1084</v>
      </c>
      <c r="I88" s="216" t="s">
        <v>1064</v>
      </c>
      <c r="J88" s="216">
        <v>20</v>
      </c>
      <c r="K88" s="228"/>
    </row>
    <row r="89" spans="2:11" customFormat="1" ht="15" customHeight="1">
      <c r="B89" s="239"/>
      <c r="C89" s="216" t="s">
        <v>1085</v>
      </c>
      <c r="D89" s="216"/>
      <c r="E89" s="216"/>
      <c r="F89" s="237" t="s">
        <v>1068</v>
      </c>
      <c r="G89" s="238"/>
      <c r="H89" s="216" t="s">
        <v>1086</v>
      </c>
      <c r="I89" s="216" t="s">
        <v>1064</v>
      </c>
      <c r="J89" s="216">
        <v>20</v>
      </c>
      <c r="K89" s="228"/>
    </row>
    <row r="90" spans="2:11" customFormat="1" ht="15" customHeight="1">
      <c r="B90" s="239"/>
      <c r="C90" s="216" t="s">
        <v>1087</v>
      </c>
      <c r="D90" s="216"/>
      <c r="E90" s="216"/>
      <c r="F90" s="237" t="s">
        <v>1068</v>
      </c>
      <c r="G90" s="238"/>
      <c r="H90" s="216" t="s">
        <v>1088</v>
      </c>
      <c r="I90" s="216" t="s">
        <v>1064</v>
      </c>
      <c r="J90" s="216">
        <v>50</v>
      </c>
      <c r="K90" s="228"/>
    </row>
    <row r="91" spans="2:11" customFormat="1" ht="15" customHeight="1">
      <c r="B91" s="239"/>
      <c r="C91" s="216" t="s">
        <v>1089</v>
      </c>
      <c r="D91" s="216"/>
      <c r="E91" s="216"/>
      <c r="F91" s="237" t="s">
        <v>1068</v>
      </c>
      <c r="G91" s="238"/>
      <c r="H91" s="216" t="s">
        <v>1089</v>
      </c>
      <c r="I91" s="216" t="s">
        <v>1064</v>
      </c>
      <c r="J91" s="216">
        <v>50</v>
      </c>
      <c r="K91" s="228"/>
    </row>
    <row r="92" spans="2:11" customFormat="1" ht="15" customHeight="1">
      <c r="B92" s="239"/>
      <c r="C92" s="216" t="s">
        <v>1090</v>
      </c>
      <c r="D92" s="216"/>
      <c r="E92" s="216"/>
      <c r="F92" s="237" t="s">
        <v>1068</v>
      </c>
      <c r="G92" s="238"/>
      <c r="H92" s="216" t="s">
        <v>1091</v>
      </c>
      <c r="I92" s="216" t="s">
        <v>1064</v>
      </c>
      <c r="J92" s="216">
        <v>255</v>
      </c>
      <c r="K92" s="228"/>
    </row>
    <row r="93" spans="2:11" customFormat="1" ht="15" customHeight="1">
      <c r="B93" s="239"/>
      <c r="C93" s="216" t="s">
        <v>1092</v>
      </c>
      <c r="D93" s="216"/>
      <c r="E93" s="216"/>
      <c r="F93" s="237" t="s">
        <v>1062</v>
      </c>
      <c r="G93" s="238"/>
      <c r="H93" s="216" t="s">
        <v>1093</v>
      </c>
      <c r="I93" s="216" t="s">
        <v>1094</v>
      </c>
      <c r="J93" s="216"/>
      <c r="K93" s="228"/>
    </row>
    <row r="94" spans="2:11" customFormat="1" ht="15" customHeight="1">
      <c r="B94" s="239"/>
      <c r="C94" s="216" t="s">
        <v>1095</v>
      </c>
      <c r="D94" s="216"/>
      <c r="E94" s="216"/>
      <c r="F94" s="237" t="s">
        <v>1062</v>
      </c>
      <c r="G94" s="238"/>
      <c r="H94" s="216" t="s">
        <v>1096</v>
      </c>
      <c r="I94" s="216" t="s">
        <v>1097</v>
      </c>
      <c r="J94" s="216"/>
      <c r="K94" s="228"/>
    </row>
    <row r="95" spans="2:11" customFormat="1" ht="15" customHeight="1">
      <c r="B95" s="239"/>
      <c r="C95" s="216" t="s">
        <v>1098</v>
      </c>
      <c r="D95" s="216"/>
      <c r="E95" s="216"/>
      <c r="F95" s="237" t="s">
        <v>1062</v>
      </c>
      <c r="G95" s="238"/>
      <c r="H95" s="216" t="s">
        <v>1098</v>
      </c>
      <c r="I95" s="216" t="s">
        <v>1097</v>
      </c>
      <c r="J95" s="216"/>
      <c r="K95" s="228"/>
    </row>
    <row r="96" spans="2:11" customFormat="1" ht="15" customHeight="1">
      <c r="B96" s="239"/>
      <c r="C96" s="216" t="s">
        <v>40</v>
      </c>
      <c r="D96" s="216"/>
      <c r="E96" s="216"/>
      <c r="F96" s="237" t="s">
        <v>1062</v>
      </c>
      <c r="G96" s="238"/>
      <c r="H96" s="216" t="s">
        <v>1099</v>
      </c>
      <c r="I96" s="216" t="s">
        <v>1097</v>
      </c>
      <c r="J96" s="216"/>
      <c r="K96" s="228"/>
    </row>
    <row r="97" spans="2:11" customFormat="1" ht="15" customHeight="1">
      <c r="B97" s="239"/>
      <c r="C97" s="216" t="s">
        <v>50</v>
      </c>
      <c r="D97" s="216"/>
      <c r="E97" s="216"/>
      <c r="F97" s="237" t="s">
        <v>1062</v>
      </c>
      <c r="G97" s="238"/>
      <c r="H97" s="216" t="s">
        <v>1100</v>
      </c>
      <c r="I97" s="216" t="s">
        <v>1097</v>
      </c>
      <c r="J97" s="216"/>
      <c r="K97" s="228"/>
    </row>
    <row r="98" spans="2:11" customFormat="1" ht="15" customHeight="1">
      <c r="B98" s="240"/>
      <c r="C98" s="241"/>
      <c r="D98" s="241"/>
      <c r="E98" s="241"/>
      <c r="F98" s="241"/>
      <c r="G98" s="241"/>
      <c r="H98" s="241"/>
      <c r="I98" s="241"/>
      <c r="J98" s="241"/>
      <c r="K98" s="242"/>
    </row>
    <row r="99" spans="2:11" customFormat="1" ht="18.75" customHeight="1">
      <c r="B99" s="243"/>
      <c r="C99" s="244"/>
      <c r="D99" s="244"/>
      <c r="E99" s="244"/>
      <c r="F99" s="244"/>
      <c r="G99" s="244"/>
      <c r="H99" s="244"/>
      <c r="I99" s="244"/>
      <c r="J99" s="244"/>
      <c r="K99" s="243"/>
    </row>
    <row r="100" spans="2:11" customFormat="1" ht="18.75" customHeight="1">
      <c r="B100" s="223"/>
      <c r="C100" s="223"/>
      <c r="D100" s="223"/>
      <c r="E100" s="223"/>
      <c r="F100" s="223"/>
      <c r="G100" s="223"/>
      <c r="H100" s="223"/>
      <c r="I100" s="223"/>
      <c r="J100" s="223"/>
      <c r="K100" s="223"/>
    </row>
    <row r="101" spans="2:11" customFormat="1" ht="7.5" customHeight="1">
      <c r="B101" s="224"/>
      <c r="C101" s="225"/>
      <c r="D101" s="225"/>
      <c r="E101" s="225"/>
      <c r="F101" s="225"/>
      <c r="G101" s="225"/>
      <c r="H101" s="225"/>
      <c r="I101" s="225"/>
      <c r="J101" s="225"/>
      <c r="K101" s="226"/>
    </row>
    <row r="102" spans="2:11" customFormat="1" ht="45" customHeight="1">
      <c r="B102" s="227"/>
      <c r="C102" s="334" t="s">
        <v>1101</v>
      </c>
      <c r="D102" s="334"/>
      <c r="E102" s="334"/>
      <c r="F102" s="334"/>
      <c r="G102" s="334"/>
      <c r="H102" s="334"/>
      <c r="I102" s="334"/>
      <c r="J102" s="334"/>
      <c r="K102" s="228"/>
    </row>
    <row r="103" spans="2:11" customFormat="1" ht="17.25" customHeight="1">
      <c r="B103" s="227"/>
      <c r="C103" s="229" t="s">
        <v>1056</v>
      </c>
      <c r="D103" s="229"/>
      <c r="E103" s="229"/>
      <c r="F103" s="229" t="s">
        <v>1057</v>
      </c>
      <c r="G103" s="230"/>
      <c r="H103" s="229" t="s">
        <v>56</v>
      </c>
      <c r="I103" s="229" t="s">
        <v>59</v>
      </c>
      <c r="J103" s="229" t="s">
        <v>1058</v>
      </c>
      <c r="K103" s="228"/>
    </row>
    <row r="104" spans="2:11" customFormat="1" ht="17.25" customHeight="1">
      <c r="B104" s="227"/>
      <c r="C104" s="231" t="s">
        <v>1059</v>
      </c>
      <c r="D104" s="231"/>
      <c r="E104" s="231"/>
      <c r="F104" s="232" t="s">
        <v>1060</v>
      </c>
      <c r="G104" s="233"/>
      <c r="H104" s="231"/>
      <c r="I104" s="231"/>
      <c r="J104" s="231" t="s">
        <v>1061</v>
      </c>
      <c r="K104" s="228"/>
    </row>
    <row r="105" spans="2:11" customFormat="1" ht="5.25" customHeight="1">
      <c r="B105" s="227"/>
      <c r="C105" s="229"/>
      <c r="D105" s="229"/>
      <c r="E105" s="229"/>
      <c r="F105" s="229"/>
      <c r="G105" s="245"/>
      <c r="H105" s="229"/>
      <c r="I105" s="229"/>
      <c r="J105" s="229"/>
      <c r="K105" s="228"/>
    </row>
    <row r="106" spans="2:11" customFormat="1" ht="15" customHeight="1">
      <c r="B106" s="227"/>
      <c r="C106" s="216" t="s">
        <v>55</v>
      </c>
      <c r="D106" s="236"/>
      <c r="E106" s="236"/>
      <c r="F106" s="237" t="s">
        <v>1062</v>
      </c>
      <c r="G106" s="216"/>
      <c r="H106" s="216" t="s">
        <v>1102</v>
      </c>
      <c r="I106" s="216" t="s">
        <v>1064</v>
      </c>
      <c r="J106" s="216">
        <v>20</v>
      </c>
      <c r="K106" s="228"/>
    </row>
    <row r="107" spans="2:11" customFormat="1" ht="15" customHeight="1">
      <c r="B107" s="227"/>
      <c r="C107" s="216" t="s">
        <v>1065</v>
      </c>
      <c r="D107" s="216"/>
      <c r="E107" s="216"/>
      <c r="F107" s="237" t="s">
        <v>1062</v>
      </c>
      <c r="G107" s="216"/>
      <c r="H107" s="216" t="s">
        <v>1102</v>
      </c>
      <c r="I107" s="216" t="s">
        <v>1064</v>
      </c>
      <c r="J107" s="216">
        <v>120</v>
      </c>
      <c r="K107" s="228"/>
    </row>
    <row r="108" spans="2:11" customFormat="1" ht="15" customHeight="1">
      <c r="B108" s="239"/>
      <c r="C108" s="216" t="s">
        <v>1067</v>
      </c>
      <c r="D108" s="216"/>
      <c r="E108" s="216"/>
      <c r="F108" s="237" t="s">
        <v>1068</v>
      </c>
      <c r="G108" s="216"/>
      <c r="H108" s="216" t="s">
        <v>1102</v>
      </c>
      <c r="I108" s="216" t="s">
        <v>1064</v>
      </c>
      <c r="J108" s="216">
        <v>50</v>
      </c>
      <c r="K108" s="228"/>
    </row>
    <row r="109" spans="2:11" customFormat="1" ht="15" customHeight="1">
      <c r="B109" s="239"/>
      <c r="C109" s="216" t="s">
        <v>1070</v>
      </c>
      <c r="D109" s="216"/>
      <c r="E109" s="216"/>
      <c r="F109" s="237" t="s">
        <v>1062</v>
      </c>
      <c r="G109" s="216"/>
      <c r="H109" s="216" t="s">
        <v>1102</v>
      </c>
      <c r="I109" s="216" t="s">
        <v>1072</v>
      </c>
      <c r="J109" s="216"/>
      <c r="K109" s="228"/>
    </row>
    <row r="110" spans="2:11" customFormat="1" ht="15" customHeight="1">
      <c r="B110" s="239"/>
      <c r="C110" s="216" t="s">
        <v>1081</v>
      </c>
      <c r="D110" s="216"/>
      <c r="E110" s="216"/>
      <c r="F110" s="237" t="s">
        <v>1068</v>
      </c>
      <c r="G110" s="216"/>
      <c r="H110" s="216" t="s">
        <v>1102</v>
      </c>
      <c r="I110" s="216" t="s">
        <v>1064</v>
      </c>
      <c r="J110" s="216">
        <v>50</v>
      </c>
      <c r="K110" s="228"/>
    </row>
    <row r="111" spans="2:11" customFormat="1" ht="15" customHeight="1">
      <c r="B111" s="239"/>
      <c r="C111" s="216" t="s">
        <v>1089</v>
      </c>
      <c r="D111" s="216"/>
      <c r="E111" s="216"/>
      <c r="F111" s="237" t="s">
        <v>1068</v>
      </c>
      <c r="G111" s="216"/>
      <c r="H111" s="216" t="s">
        <v>1102</v>
      </c>
      <c r="I111" s="216" t="s">
        <v>1064</v>
      </c>
      <c r="J111" s="216">
        <v>50</v>
      </c>
      <c r="K111" s="228"/>
    </row>
    <row r="112" spans="2:11" customFormat="1" ht="15" customHeight="1">
      <c r="B112" s="239"/>
      <c r="C112" s="216" t="s">
        <v>1087</v>
      </c>
      <c r="D112" s="216"/>
      <c r="E112" s="216"/>
      <c r="F112" s="237" t="s">
        <v>1068</v>
      </c>
      <c r="G112" s="216"/>
      <c r="H112" s="216" t="s">
        <v>1102</v>
      </c>
      <c r="I112" s="216" t="s">
        <v>1064</v>
      </c>
      <c r="J112" s="216">
        <v>50</v>
      </c>
      <c r="K112" s="228"/>
    </row>
    <row r="113" spans="2:11" customFormat="1" ht="15" customHeight="1">
      <c r="B113" s="239"/>
      <c r="C113" s="216" t="s">
        <v>55</v>
      </c>
      <c r="D113" s="216"/>
      <c r="E113" s="216"/>
      <c r="F113" s="237" t="s">
        <v>1062</v>
      </c>
      <c r="G113" s="216"/>
      <c r="H113" s="216" t="s">
        <v>1103</v>
      </c>
      <c r="I113" s="216" t="s">
        <v>1064</v>
      </c>
      <c r="J113" s="216">
        <v>20</v>
      </c>
      <c r="K113" s="228"/>
    </row>
    <row r="114" spans="2:11" customFormat="1" ht="15" customHeight="1">
      <c r="B114" s="239"/>
      <c r="C114" s="216" t="s">
        <v>1104</v>
      </c>
      <c r="D114" s="216"/>
      <c r="E114" s="216"/>
      <c r="F114" s="237" t="s">
        <v>1062</v>
      </c>
      <c r="G114" s="216"/>
      <c r="H114" s="216" t="s">
        <v>1105</v>
      </c>
      <c r="I114" s="216" t="s">
        <v>1064</v>
      </c>
      <c r="J114" s="216">
        <v>120</v>
      </c>
      <c r="K114" s="228"/>
    </row>
    <row r="115" spans="2:11" customFormat="1" ht="15" customHeight="1">
      <c r="B115" s="239"/>
      <c r="C115" s="216" t="s">
        <v>40</v>
      </c>
      <c r="D115" s="216"/>
      <c r="E115" s="216"/>
      <c r="F115" s="237" t="s">
        <v>1062</v>
      </c>
      <c r="G115" s="216"/>
      <c r="H115" s="216" t="s">
        <v>1106</v>
      </c>
      <c r="I115" s="216" t="s">
        <v>1097</v>
      </c>
      <c r="J115" s="216"/>
      <c r="K115" s="228"/>
    </row>
    <row r="116" spans="2:11" customFormat="1" ht="15" customHeight="1">
      <c r="B116" s="239"/>
      <c r="C116" s="216" t="s">
        <v>50</v>
      </c>
      <c r="D116" s="216"/>
      <c r="E116" s="216"/>
      <c r="F116" s="237" t="s">
        <v>1062</v>
      </c>
      <c r="G116" s="216"/>
      <c r="H116" s="216" t="s">
        <v>1107</v>
      </c>
      <c r="I116" s="216" t="s">
        <v>1097</v>
      </c>
      <c r="J116" s="216"/>
      <c r="K116" s="228"/>
    </row>
    <row r="117" spans="2:11" customFormat="1" ht="15" customHeight="1">
      <c r="B117" s="239"/>
      <c r="C117" s="216" t="s">
        <v>59</v>
      </c>
      <c r="D117" s="216"/>
      <c r="E117" s="216"/>
      <c r="F117" s="237" t="s">
        <v>1062</v>
      </c>
      <c r="G117" s="216"/>
      <c r="H117" s="216" t="s">
        <v>1108</v>
      </c>
      <c r="I117" s="216" t="s">
        <v>1109</v>
      </c>
      <c r="J117" s="216"/>
      <c r="K117" s="228"/>
    </row>
    <row r="118" spans="2:11" customFormat="1" ht="15" customHeight="1">
      <c r="B118" s="240"/>
      <c r="C118" s="246"/>
      <c r="D118" s="246"/>
      <c r="E118" s="246"/>
      <c r="F118" s="246"/>
      <c r="G118" s="246"/>
      <c r="H118" s="246"/>
      <c r="I118" s="246"/>
      <c r="J118" s="246"/>
      <c r="K118" s="242"/>
    </row>
    <row r="119" spans="2:11" customFormat="1" ht="18.75" customHeight="1">
      <c r="B119" s="247"/>
      <c r="C119" s="248"/>
      <c r="D119" s="248"/>
      <c r="E119" s="248"/>
      <c r="F119" s="249"/>
      <c r="G119" s="248"/>
      <c r="H119" s="248"/>
      <c r="I119" s="248"/>
      <c r="J119" s="248"/>
      <c r="K119" s="247"/>
    </row>
    <row r="120" spans="2:11" customFormat="1" ht="18.75" customHeight="1"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</row>
    <row r="121" spans="2:11" customFormat="1" ht="7.5" customHeight="1">
      <c r="B121" s="250"/>
      <c r="C121" s="251"/>
      <c r="D121" s="251"/>
      <c r="E121" s="251"/>
      <c r="F121" s="251"/>
      <c r="G121" s="251"/>
      <c r="H121" s="251"/>
      <c r="I121" s="251"/>
      <c r="J121" s="251"/>
      <c r="K121" s="252"/>
    </row>
    <row r="122" spans="2:11" customFormat="1" ht="45" customHeight="1">
      <c r="B122" s="253"/>
      <c r="C122" s="332" t="s">
        <v>1110</v>
      </c>
      <c r="D122" s="332"/>
      <c r="E122" s="332"/>
      <c r="F122" s="332"/>
      <c r="G122" s="332"/>
      <c r="H122" s="332"/>
      <c r="I122" s="332"/>
      <c r="J122" s="332"/>
      <c r="K122" s="254"/>
    </row>
    <row r="123" spans="2:11" customFormat="1" ht="17.25" customHeight="1">
      <c r="B123" s="255"/>
      <c r="C123" s="229" t="s">
        <v>1056</v>
      </c>
      <c r="D123" s="229"/>
      <c r="E123" s="229"/>
      <c r="F123" s="229" t="s">
        <v>1057</v>
      </c>
      <c r="G123" s="230"/>
      <c r="H123" s="229" t="s">
        <v>56</v>
      </c>
      <c r="I123" s="229" t="s">
        <v>59</v>
      </c>
      <c r="J123" s="229" t="s">
        <v>1058</v>
      </c>
      <c r="K123" s="256"/>
    </row>
    <row r="124" spans="2:11" customFormat="1" ht="17.25" customHeight="1">
      <c r="B124" s="255"/>
      <c r="C124" s="231" t="s">
        <v>1059</v>
      </c>
      <c r="D124" s="231"/>
      <c r="E124" s="231"/>
      <c r="F124" s="232" t="s">
        <v>1060</v>
      </c>
      <c r="G124" s="233"/>
      <c r="H124" s="231"/>
      <c r="I124" s="231"/>
      <c r="J124" s="231" t="s">
        <v>1061</v>
      </c>
      <c r="K124" s="256"/>
    </row>
    <row r="125" spans="2:11" customFormat="1" ht="5.25" customHeight="1">
      <c r="B125" s="257"/>
      <c r="C125" s="234"/>
      <c r="D125" s="234"/>
      <c r="E125" s="234"/>
      <c r="F125" s="234"/>
      <c r="G125" s="258"/>
      <c r="H125" s="234"/>
      <c r="I125" s="234"/>
      <c r="J125" s="234"/>
      <c r="K125" s="259"/>
    </row>
    <row r="126" spans="2:11" customFormat="1" ht="15" customHeight="1">
      <c r="B126" s="257"/>
      <c r="C126" s="216" t="s">
        <v>1065</v>
      </c>
      <c r="D126" s="236"/>
      <c r="E126" s="236"/>
      <c r="F126" s="237" t="s">
        <v>1062</v>
      </c>
      <c r="G126" s="216"/>
      <c r="H126" s="216" t="s">
        <v>1102</v>
      </c>
      <c r="I126" s="216" t="s">
        <v>1064</v>
      </c>
      <c r="J126" s="216">
        <v>120</v>
      </c>
      <c r="K126" s="260"/>
    </row>
    <row r="127" spans="2:11" customFormat="1" ht="15" customHeight="1">
      <c r="B127" s="257"/>
      <c r="C127" s="216" t="s">
        <v>1111</v>
      </c>
      <c r="D127" s="216"/>
      <c r="E127" s="216"/>
      <c r="F127" s="237" t="s">
        <v>1062</v>
      </c>
      <c r="G127" s="216"/>
      <c r="H127" s="216" t="s">
        <v>1112</v>
      </c>
      <c r="I127" s="216" t="s">
        <v>1064</v>
      </c>
      <c r="J127" s="216" t="s">
        <v>1113</v>
      </c>
      <c r="K127" s="260"/>
    </row>
    <row r="128" spans="2:11" customFormat="1" ht="15" customHeight="1">
      <c r="B128" s="257"/>
      <c r="C128" s="216" t="s">
        <v>1010</v>
      </c>
      <c r="D128" s="216"/>
      <c r="E128" s="216"/>
      <c r="F128" s="237" t="s">
        <v>1062</v>
      </c>
      <c r="G128" s="216"/>
      <c r="H128" s="216" t="s">
        <v>1114</v>
      </c>
      <c r="I128" s="216" t="s">
        <v>1064</v>
      </c>
      <c r="J128" s="216" t="s">
        <v>1113</v>
      </c>
      <c r="K128" s="260"/>
    </row>
    <row r="129" spans="2:11" customFormat="1" ht="15" customHeight="1">
      <c r="B129" s="257"/>
      <c r="C129" s="216" t="s">
        <v>1073</v>
      </c>
      <c r="D129" s="216"/>
      <c r="E129" s="216"/>
      <c r="F129" s="237" t="s">
        <v>1068</v>
      </c>
      <c r="G129" s="216"/>
      <c r="H129" s="216" t="s">
        <v>1074</v>
      </c>
      <c r="I129" s="216" t="s">
        <v>1064</v>
      </c>
      <c r="J129" s="216">
        <v>15</v>
      </c>
      <c r="K129" s="260"/>
    </row>
    <row r="130" spans="2:11" customFormat="1" ht="15" customHeight="1">
      <c r="B130" s="257"/>
      <c r="C130" s="216" t="s">
        <v>1075</v>
      </c>
      <c r="D130" s="216"/>
      <c r="E130" s="216"/>
      <c r="F130" s="237" t="s">
        <v>1068</v>
      </c>
      <c r="G130" s="216"/>
      <c r="H130" s="216" t="s">
        <v>1076</v>
      </c>
      <c r="I130" s="216" t="s">
        <v>1064</v>
      </c>
      <c r="J130" s="216">
        <v>15</v>
      </c>
      <c r="K130" s="260"/>
    </row>
    <row r="131" spans="2:11" customFormat="1" ht="15" customHeight="1">
      <c r="B131" s="257"/>
      <c r="C131" s="216" t="s">
        <v>1077</v>
      </c>
      <c r="D131" s="216"/>
      <c r="E131" s="216"/>
      <c r="F131" s="237" t="s">
        <v>1068</v>
      </c>
      <c r="G131" s="216"/>
      <c r="H131" s="216" t="s">
        <v>1078</v>
      </c>
      <c r="I131" s="216" t="s">
        <v>1064</v>
      </c>
      <c r="J131" s="216">
        <v>20</v>
      </c>
      <c r="K131" s="260"/>
    </row>
    <row r="132" spans="2:11" customFormat="1" ht="15" customHeight="1">
      <c r="B132" s="257"/>
      <c r="C132" s="216" t="s">
        <v>1079</v>
      </c>
      <c r="D132" s="216"/>
      <c r="E132" s="216"/>
      <c r="F132" s="237" t="s">
        <v>1068</v>
      </c>
      <c r="G132" s="216"/>
      <c r="H132" s="216" t="s">
        <v>1080</v>
      </c>
      <c r="I132" s="216" t="s">
        <v>1064</v>
      </c>
      <c r="J132" s="216">
        <v>20</v>
      </c>
      <c r="K132" s="260"/>
    </row>
    <row r="133" spans="2:11" customFormat="1" ht="15" customHeight="1">
      <c r="B133" s="257"/>
      <c r="C133" s="216" t="s">
        <v>1067</v>
      </c>
      <c r="D133" s="216"/>
      <c r="E133" s="216"/>
      <c r="F133" s="237" t="s">
        <v>1068</v>
      </c>
      <c r="G133" s="216"/>
      <c r="H133" s="216" t="s">
        <v>1102</v>
      </c>
      <c r="I133" s="216" t="s">
        <v>1064</v>
      </c>
      <c r="J133" s="216">
        <v>50</v>
      </c>
      <c r="K133" s="260"/>
    </row>
    <row r="134" spans="2:11" customFormat="1" ht="15" customHeight="1">
      <c r="B134" s="257"/>
      <c r="C134" s="216" t="s">
        <v>1081</v>
      </c>
      <c r="D134" s="216"/>
      <c r="E134" s="216"/>
      <c r="F134" s="237" t="s">
        <v>1068</v>
      </c>
      <c r="G134" s="216"/>
      <c r="H134" s="216" t="s">
        <v>1102</v>
      </c>
      <c r="I134" s="216" t="s">
        <v>1064</v>
      </c>
      <c r="J134" s="216">
        <v>50</v>
      </c>
      <c r="K134" s="260"/>
    </row>
    <row r="135" spans="2:11" customFormat="1" ht="15" customHeight="1">
      <c r="B135" s="257"/>
      <c r="C135" s="216" t="s">
        <v>1087</v>
      </c>
      <c r="D135" s="216"/>
      <c r="E135" s="216"/>
      <c r="F135" s="237" t="s">
        <v>1068</v>
      </c>
      <c r="G135" s="216"/>
      <c r="H135" s="216" t="s">
        <v>1102</v>
      </c>
      <c r="I135" s="216" t="s">
        <v>1064</v>
      </c>
      <c r="J135" s="216">
        <v>50</v>
      </c>
      <c r="K135" s="260"/>
    </row>
    <row r="136" spans="2:11" customFormat="1" ht="15" customHeight="1">
      <c r="B136" s="257"/>
      <c r="C136" s="216" t="s">
        <v>1089</v>
      </c>
      <c r="D136" s="216"/>
      <c r="E136" s="216"/>
      <c r="F136" s="237" t="s">
        <v>1068</v>
      </c>
      <c r="G136" s="216"/>
      <c r="H136" s="216" t="s">
        <v>1102</v>
      </c>
      <c r="I136" s="216" t="s">
        <v>1064</v>
      </c>
      <c r="J136" s="216">
        <v>50</v>
      </c>
      <c r="K136" s="260"/>
    </row>
    <row r="137" spans="2:11" customFormat="1" ht="15" customHeight="1">
      <c r="B137" s="257"/>
      <c r="C137" s="216" t="s">
        <v>1090</v>
      </c>
      <c r="D137" s="216"/>
      <c r="E137" s="216"/>
      <c r="F137" s="237" t="s">
        <v>1068</v>
      </c>
      <c r="G137" s="216"/>
      <c r="H137" s="216" t="s">
        <v>1115</v>
      </c>
      <c r="I137" s="216" t="s">
        <v>1064</v>
      </c>
      <c r="J137" s="216">
        <v>255</v>
      </c>
      <c r="K137" s="260"/>
    </row>
    <row r="138" spans="2:11" customFormat="1" ht="15" customHeight="1">
      <c r="B138" s="257"/>
      <c r="C138" s="216" t="s">
        <v>1092</v>
      </c>
      <c r="D138" s="216"/>
      <c r="E138" s="216"/>
      <c r="F138" s="237" t="s">
        <v>1062</v>
      </c>
      <c r="G138" s="216"/>
      <c r="H138" s="216" t="s">
        <v>1116</v>
      </c>
      <c r="I138" s="216" t="s">
        <v>1094</v>
      </c>
      <c r="J138" s="216"/>
      <c r="K138" s="260"/>
    </row>
    <row r="139" spans="2:11" customFormat="1" ht="15" customHeight="1">
      <c r="B139" s="257"/>
      <c r="C139" s="216" t="s">
        <v>1095</v>
      </c>
      <c r="D139" s="216"/>
      <c r="E139" s="216"/>
      <c r="F139" s="237" t="s">
        <v>1062</v>
      </c>
      <c r="G139" s="216"/>
      <c r="H139" s="216" t="s">
        <v>1117</v>
      </c>
      <c r="I139" s="216" t="s">
        <v>1097</v>
      </c>
      <c r="J139" s="216"/>
      <c r="K139" s="260"/>
    </row>
    <row r="140" spans="2:11" customFormat="1" ht="15" customHeight="1">
      <c r="B140" s="257"/>
      <c r="C140" s="216" t="s">
        <v>1098</v>
      </c>
      <c r="D140" s="216"/>
      <c r="E140" s="216"/>
      <c r="F140" s="237" t="s">
        <v>1062</v>
      </c>
      <c r="G140" s="216"/>
      <c r="H140" s="216" t="s">
        <v>1098</v>
      </c>
      <c r="I140" s="216" t="s">
        <v>1097</v>
      </c>
      <c r="J140" s="216"/>
      <c r="K140" s="260"/>
    </row>
    <row r="141" spans="2:11" customFormat="1" ht="15" customHeight="1">
      <c r="B141" s="257"/>
      <c r="C141" s="216" t="s">
        <v>40</v>
      </c>
      <c r="D141" s="216"/>
      <c r="E141" s="216"/>
      <c r="F141" s="237" t="s">
        <v>1062</v>
      </c>
      <c r="G141" s="216"/>
      <c r="H141" s="216" t="s">
        <v>1118</v>
      </c>
      <c r="I141" s="216" t="s">
        <v>1097</v>
      </c>
      <c r="J141" s="216"/>
      <c r="K141" s="260"/>
    </row>
    <row r="142" spans="2:11" customFormat="1" ht="15" customHeight="1">
      <c r="B142" s="257"/>
      <c r="C142" s="216" t="s">
        <v>1119</v>
      </c>
      <c r="D142" s="216"/>
      <c r="E142" s="216"/>
      <c r="F142" s="237" t="s">
        <v>1062</v>
      </c>
      <c r="G142" s="216"/>
      <c r="H142" s="216" t="s">
        <v>1120</v>
      </c>
      <c r="I142" s="216" t="s">
        <v>1097</v>
      </c>
      <c r="J142" s="216"/>
      <c r="K142" s="260"/>
    </row>
    <row r="143" spans="2:11" customFormat="1" ht="15" customHeight="1">
      <c r="B143" s="261"/>
      <c r="C143" s="262"/>
      <c r="D143" s="262"/>
      <c r="E143" s="262"/>
      <c r="F143" s="262"/>
      <c r="G143" s="262"/>
      <c r="H143" s="262"/>
      <c r="I143" s="262"/>
      <c r="J143" s="262"/>
      <c r="K143" s="263"/>
    </row>
    <row r="144" spans="2:11" customFormat="1" ht="18.75" customHeight="1">
      <c r="B144" s="248"/>
      <c r="C144" s="248"/>
      <c r="D144" s="248"/>
      <c r="E144" s="248"/>
      <c r="F144" s="249"/>
      <c r="G144" s="248"/>
      <c r="H144" s="248"/>
      <c r="I144" s="248"/>
      <c r="J144" s="248"/>
      <c r="K144" s="248"/>
    </row>
    <row r="145" spans="2:11" customFormat="1" ht="18.75" customHeight="1">
      <c r="B145" s="223"/>
      <c r="C145" s="223"/>
      <c r="D145" s="223"/>
      <c r="E145" s="223"/>
      <c r="F145" s="223"/>
      <c r="G145" s="223"/>
      <c r="H145" s="223"/>
      <c r="I145" s="223"/>
      <c r="J145" s="223"/>
      <c r="K145" s="223"/>
    </row>
    <row r="146" spans="2:11" customFormat="1" ht="7.5" customHeight="1">
      <c r="B146" s="224"/>
      <c r="C146" s="225"/>
      <c r="D146" s="225"/>
      <c r="E146" s="225"/>
      <c r="F146" s="225"/>
      <c r="G146" s="225"/>
      <c r="H146" s="225"/>
      <c r="I146" s="225"/>
      <c r="J146" s="225"/>
      <c r="K146" s="226"/>
    </row>
    <row r="147" spans="2:11" customFormat="1" ht="45" customHeight="1">
      <c r="B147" s="227"/>
      <c r="C147" s="334" t="s">
        <v>1121</v>
      </c>
      <c r="D147" s="334"/>
      <c r="E147" s="334"/>
      <c r="F147" s="334"/>
      <c r="G147" s="334"/>
      <c r="H147" s="334"/>
      <c r="I147" s="334"/>
      <c r="J147" s="334"/>
      <c r="K147" s="228"/>
    </row>
    <row r="148" spans="2:11" customFormat="1" ht="17.25" customHeight="1">
      <c r="B148" s="227"/>
      <c r="C148" s="229" t="s">
        <v>1056</v>
      </c>
      <c r="D148" s="229"/>
      <c r="E148" s="229"/>
      <c r="F148" s="229" t="s">
        <v>1057</v>
      </c>
      <c r="G148" s="230"/>
      <c r="H148" s="229" t="s">
        <v>56</v>
      </c>
      <c r="I148" s="229" t="s">
        <v>59</v>
      </c>
      <c r="J148" s="229" t="s">
        <v>1058</v>
      </c>
      <c r="K148" s="228"/>
    </row>
    <row r="149" spans="2:11" customFormat="1" ht="17.25" customHeight="1">
      <c r="B149" s="227"/>
      <c r="C149" s="231" t="s">
        <v>1059</v>
      </c>
      <c r="D149" s="231"/>
      <c r="E149" s="231"/>
      <c r="F149" s="232" t="s">
        <v>1060</v>
      </c>
      <c r="G149" s="233"/>
      <c r="H149" s="231"/>
      <c r="I149" s="231"/>
      <c r="J149" s="231" t="s">
        <v>1061</v>
      </c>
      <c r="K149" s="228"/>
    </row>
    <row r="150" spans="2:11" customFormat="1" ht="5.25" customHeight="1">
      <c r="B150" s="239"/>
      <c r="C150" s="234"/>
      <c r="D150" s="234"/>
      <c r="E150" s="234"/>
      <c r="F150" s="234"/>
      <c r="G150" s="235"/>
      <c r="H150" s="234"/>
      <c r="I150" s="234"/>
      <c r="J150" s="234"/>
      <c r="K150" s="260"/>
    </row>
    <row r="151" spans="2:11" customFormat="1" ht="15" customHeight="1">
      <c r="B151" s="239"/>
      <c r="C151" s="264" t="s">
        <v>1065</v>
      </c>
      <c r="D151" s="216"/>
      <c r="E151" s="216"/>
      <c r="F151" s="265" t="s">
        <v>1062</v>
      </c>
      <c r="G151" s="216"/>
      <c r="H151" s="264" t="s">
        <v>1102</v>
      </c>
      <c r="I151" s="264" t="s">
        <v>1064</v>
      </c>
      <c r="J151" s="264">
        <v>120</v>
      </c>
      <c r="K151" s="260"/>
    </row>
    <row r="152" spans="2:11" customFormat="1" ht="15" customHeight="1">
      <c r="B152" s="239"/>
      <c r="C152" s="264" t="s">
        <v>1111</v>
      </c>
      <c r="D152" s="216"/>
      <c r="E152" s="216"/>
      <c r="F152" s="265" t="s">
        <v>1062</v>
      </c>
      <c r="G152" s="216"/>
      <c r="H152" s="264" t="s">
        <v>1122</v>
      </c>
      <c r="I152" s="264" t="s">
        <v>1064</v>
      </c>
      <c r="J152" s="264" t="s">
        <v>1113</v>
      </c>
      <c r="K152" s="260"/>
    </row>
    <row r="153" spans="2:11" customFormat="1" ht="15" customHeight="1">
      <c r="B153" s="239"/>
      <c r="C153" s="264" t="s">
        <v>1010</v>
      </c>
      <c r="D153" s="216"/>
      <c r="E153" s="216"/>
      <c r="F153" s="265" t="s">
        <v>1062</v>
      </c>
      <c r="G153" s="216"/>
      <c r="H153" s="264" t="s">
        <v>1123</v>
      </c>
      <c r="I153" s="264" t="s">
        <v>1064</v>
      </c>
      <c r="J153" s="264" t="s">
        <v>1113</v>
      </c>
      <c r="K153" s="260"/>
    </row>
    <row r="154" spans="2:11" customFormat="1" ht="15" customHeight="1">
      <c r="B154" s="239"/>
      <c r="C154" s="264" t="s">
        <v>1067</v>
      </c>
      <c r="D154" s="216"/>
      <c r="E154" s="216"/>
      <c r="F154" s="265" t="s">
        <v>1068</v>
      </c>
      <c r="G154" s="216"/>
      <c r="H154" s="264" t="s">
        <v>1102</v>
      </c>
      <c r="I154" s="264" t="s">
        <v>1064</v>
      </c>
      <c r="J154" s="264">
        <v>50</v>
      </c>
      <c r="K154" s="260"/>
    </row>
    <row r="155" spans="2:11" customFormat="1" ht="15" customHeight="1">
      <c r="B155" s="239"/>
      <c r="C155" s="264" t="s">
        <v>1070</v>
      </c>
      <c r="D155" s="216"/>
      <c r="E155" s="216"/>
      <c r="F155" s="265" t="s">
        <v>1062</v>
      </c>
      <c r="G155" s="216"/>
      <c r="H155" s="264" t="s">
        <v>1102</v>
      </c>
      <c r="I155" s="264" t="s">
        <v>1072</v>
      </c>
      <c r="J155" s="264"/>
      <c r="K155" s="260"/>
    </row>
    <row r="156" spans="2:11" customFormat="1" ht="15" customHeight="1">
      <c r="B156" s="239"/>
      <c r="C156" s="264" t="s">
        <v>1081</v>
      </c>
      <c r="D156" s="216"/>
      <c r="E156" s="216"/>
      <c r="F156" s="265" t="s">
        <v>1068</v>
      </c>
      <c r="G156" s="216"/>
      <c r="H156" s="264" t="s">
        <v>1102</v>
      </c>
      <c r="I156" s="264" t="s">
        <v>1064</v>
      </c>
      <c r="J156" s="264">
        <v>50</v>
      </c>
      <c r="K156" s="260"/>
    </row>
    <row r="157" spans="2:11" customFormat="1" ht="15" customHeight="1">
      <c r="B157" s="239"/>
      <c r="C157" s="264" t="s">
        <v>1089</v>
      </c>
      <c r="D157" s="216"/>
      <c r="E157" s="216"/>
      <c r="F157" s="265" t="s">
        <v>1068</v>
      </c>
      <c r="G157" s="216"/>
      <c r="H157" s="264" t="s">
        <v>1102</v>
      </c>
      <c r="I157" s="264" t="s">
        <v>1064</v>
      </c>
      <c r="J157" s="264">
        <v>50</v>
      </c>
      <c r="K157" s="260"/>
    </row>
    <row r="158" spans="2:11" customFormat="1" ht="15" customHeight="1">
      <c r="B158" s="239"/>
      <c r="C158" s="264" t="s">
        <v>1087</v>
      </c>
      <c r="D158" s="216"/>
      <c r="E158" s="216"/>
      <c r="F158" s="265" t="s">
        <v>1068</v>
      </c>
      <c r="G158" s="216"/>
      <c r="H158" s="264" t="s">
        <v>1102</v>
      </c>
      <c r="I158" s="264" t="s">
        <v>1064</v>
      </c>
      <c r="J158" s="264">
        <v>50</v>
      </c>
      <c r="K158" s="260"/>
    </row>
    <row r="159" spans="2:11" customFormat="1" ht="15" customHeight="1">
      <c r="B159" s="239"/>
      <c r="C159" s="264" t="s">
        <v>131</v>
      </c>
      <c r="D159" s="216"/>
      <c r="E159" s="216"/>
      <c r="F159" s="265" t="s">
        <v>1062</v>
      </c>
      <c r="G159" s="216"/>
      <c r="H159" s="264" t="s">
        <v>1124</v>
      </c>
      <c r="I159" s="264" t="s">
        <v>1064</v>
      </c>
      <c r="J159" s="264" t="s">
        <v>1125</v>
      </c>
      <c r="K159" s="260"/>
    </row>
    <row r="160" spans="2:11" customFormat="1" ht="15" customHeight="1">
      <c r="B160" s="239"/>
      <c r="C160" s="264" t="s">
        <v>1126</v>
      </c>
      <c r="D160" s="216"/>
      <c r="E160" s="216"/>
      <c r="F160" s="265" t="s">
        <v>1062</v>
      </c>
      <c r="G160" s="216"/>
      <c r="H160" s="264" t="s">
        <v>1127</v>
      </c>
      <c r="I160" s="264" t="s">
        <v>1097</v>
      </c>
      <c r="J160" s="264"/>
      <c r="K160" s="260"/>
    </row>
    <row r="161" spans="2:11" customFormat="1" ht="15" customHeight="1">
      <c r="B161" s="266"/>
      <c r="C161" s="246"/>
      <c r="D161" s="246"/>
      <c r="E161" s="246"/>
      <c r="F161" s="246"/>
      <c r="G161" s="246"/>
      <c r="H161" s="246"/>
      <c r="I161" s="246"/>
      <c r="J161" s="246"/>
      <c r="K161" s="267"/>
    </row>
    <row r="162" spans="2:11" customFormat="1" ht="18.75" customHeight="1">
      <c r="B162" s="248"/>
      <c r="C162" s="258"/>
      <c r="D162" s="258"/>
      <c r="E162" s="258"/>
      <c r="F162" s="268"/>
      <c r="G162" s="258"/>
      <c r="H162" s="258"/>
      <c r="I162" s="258"/>
      <c r="J162" s="258"/>
      <c r="K162" s="248"/>
    </row>
    <row r="163" spans="2:11" customFormat="1" ht="18.75" customHeight="1">
      <c r="B163" s="223"/>
      <c r="C163" s="223"/>
      <c r="D163" s="223"/>
      <c r="E163" s="223"/>
      <c r="F163" s="223"/>
      <c r="G163" s="223"/>
      <c r="H163" s="223"/>
      <c r="I163" s="223"/>
      <c r="J163" s="223"/>
      <c r="K163" s="223"/>
    </row>
    <row r="164" spans="2:11" customFormat="1" ht="7.5" customHeight="1">
      <c r="B164" s="205"/>
      <c r="C164" s="206"/>
      <c r="D164" s="206"/>
      <c r="E164" s="206"/>
      <c r="F164" s="206"/>
      <c r="G164" s="206"/>
      <c r="H164" s="206"/>
      <c r="I164" s="206"/>
      <c r="J164" s="206"/>
      <c r="K164" s="207"/>
    </row>
    <row r="165" spans="2:11" customFormat="1" ht="45" customHeight="1">
      <c r="B165" s="208"/>
      <c r="C165" s="332" t="s">
        <v>1128</v>
      </c>
      <c r="D165" s="332"/>
      <c r="E165" s="332"/>
      <c r="F165" s="332"/>
      <c r="G165" s="332"/>
      <c r="H165" s="332"/>
      <c r="I165" s="332"/>
      <c r="J165" s="332"/>
      <c r="K165" s="209"/>
    </row>
    <row r="166" spans="2:11" customFormat="1" ht="17.25" customHeight="1">
      <c r="B166" s="208"/>
      <c r="C166" s="229" t="s">
        <v>1056</v>
      </c>
      <c r="D166" s="229"/>
      <c r="E166" s="229"/>
      <c r="F166" s="229" t="s">
        <v>1057</v>
      </c>
      <c r="G166" s="269"/>
      <c r="H166" s="270" t="s">
        <v>56</v>
      </c>
      <c r="I166" s="270" t="s">
        <v>59</v>
      </c>
      <c r="J166" s="229" t="s">
        <v>1058</v>
      </c>
      <c r="K166" s="209"/>
    </row>
    <row r="167" spans="2:11" customFormat="1" ht="17.25" customHeight="1">
      <c r="B167" s="210"/>
      <c r="C167" s="231" t="s">
        <v>1059</v>
      </c>
      <c r="D167" s="231"/>
      <c r="E167" s="231"/>
      <c r="F167" s="232" t="s">
        <v>1060</v>
      </c>
      <c r="G167" s="271"/>
      <c r="H167" s="272"/>
      <c r="I167" s="272"/>
      <c r="J167" s="231" t="s">
        <v>1061</v>
      </c>
      <c r="K167" s="211"/>
    </row>
    <row r="168" spans="2:11" customFormat="1" ht="5.25" customHeight="1">
      <c r="B168" s="239"/>
      <c r="C168" s="234"/>
      <c r="D168" s="234"/>
      <c r="E168" s="234"/>
      <c r="F168" s="234"/>
      <c r="G168" s="235"/>
      <c r="H168" s="234"/>
      <c r="I168" s="234"/>
      <c r="J168" s="234"/>
      <c r="K168" s="260"/>
    </row>
    <row r="169" spans="2:11" customFormat="1" ht="15" customHeight="1">
      <c r="B169" s="239"/>
      <c r="C169" s="216" t="s">
        <v>1065</v>
      </c>
      <c r="D169" s="216"/>
      <c r="E169" s="216"/>
      <c r="F169" s="237" t="s">
        <v>1062</v>
      </c>
      <c r="G169" s="216"/>
      <c r="H169" s="216" t="s">
        <v>1102</v>
      </c>
      <c r="I169" s="216" t="s">
        <v>1064</v>
      </c>
      <c r="J169" s="216">
        <v>120</v>
      </c>
      <c r="K169" s="260"/>
    </row>
    <row r="170" spans="2:11" customFormat="1" ht="15" customHeight="1">
      <c r="B170" s="239"/>
      <c r="C170" s="216" t="s">
        <v>1111</v>
      </c>
      <c r="D170" s="216"/>
      <c r="E170" s="216"/>
      <c r="F170" s="237" t="s">
        <v>1062</v>
      </c>
      <c r="G170" s="216"/>
      <c r="H170" s="216" t="s">
        <v>1112</v>
      </c>
      <c r="I170" s="216" t="s">
        <v>1064</v>
      </c>
      <c r="J170" s="216" t="s">
        <v>1113</v>
      </c>
      <c r="K170" s="260"/>
    </row>
    <row r="171" spans="2:11" customFormat="1" ht="15" customHeight="1">
      <c r="B171" s="239"/>
      <c r="C171" s="216" t="s">
        <v>1010</v>
      </c>
      <c r="D171" s="216"/>
      <c r="E171" s="216"/>
      <c r="F171" s="237" t="s">
        <v>1062</v>
      </c>
      <c r="G171" s="216"/>
      <c r="H171" s="216" t="s">
        <v>1129</v>
      </c>
      <c r="I171" s="216" t="s">
        <v>1064</v>
      </c>
      <c r="J171" s="216" t="s">
        <v>1113</v>
      </c>
      <c r="K171" s="260"/>
    </row>
    <row r="172" spans="2:11" customFormat="1" ht="15" customHeight="1">
      <c r="B172" s="239"/>
      <c r="C172" s="216" t="s">
        <v>1067</v>
      </c>
      <c r="D172" s="216"/>
      <c r="E172" s="216"/>
      <c r="F172" s="237" t="s">
        <v>1068</v>
      </c>
      <c r="G172" s="216"/>
      <c r="H172" s="216" t="s">
        <v>1129</v>
      </c>
      <c r="I172" s="216" t="s">
        <v>1064</v>
      </c>
      <c r="J172" s="216">
        <v>50</v>
      </c>
      <c r="K172" s="260"/>
    </row>
    <row r="173" spans="2:11" customFormat="1" ht="15" customHeight="1">
      <c r="B173" s="239"/>
      <c r="C173" s="216" t="s">
        <v>1070</v>
      </c>
      <c r="D173" s="216"/>
      <c r="E173" s="216"/>
      <c r="F173" s="237" t="s">
        <v>1062</v>
      </c>
      <c r="G173" s="216"/>
      <c r="H173" s="216" t="s">
        <v>1129</v>
      </c>
      <c r="I173" s="216" t="s">
        <v>1072</v>
      </c>
      <c r="J173" s="216"/>
      <c r="K173" s="260"/>
    </row>
    <row r="174" spans="2:11" customFormat="1" ht="15" customHeight="1">
      <c r="B174" s="239"/>
      <c r="C174" s="216" t="s">
        <v>1081</v>
      </c>
      <c r="D174" s="216"/>
      <c r="E174" s="216"/>
      <c r="F174" s="237" t="s">
        <v>1068</v>
      </c>
      <c r="G174" s="216"/>
      <c r="H174" s="216" t="s">
        <v>1129</v>
      </c>
      <c r="I174" s="216" t="s">
        <v>1064</v>
      </c>
      <c r="J174" s="216">
        <v>50</v>
      </c>
      <c r="K174" s="260"/>
    </row>
    <row r="175" spans="2:11" customFormat="1" ht="15" customHeight="1">
      <c r="B175" s="239"/>
      <c r="C175" s="216" t="s">
        <v>1089</v>
      </c>
      <c r="D175" s="216"/>
      <c r="E175" s="216"/>
      <c r="F175" s="237" t="s">
        <v>1068</v>
      </c>
      <c r="G175" s="216"/>
      <c r="H175" s="216" t="s">
        <v>1129</v>
      </c>
      <c r="I175" s="216" t="s">
        <v>1064</v>
      </c>
      <c r="J175" s="216">
        <v>50</v>
      </c>
      <c r="K175" s="260"/>
    </row>
    <row r="176" spans="2:11" customFormat="1" ht="15" customHeight="1">
      <c r="B176" s="239"/>
      <c r="C176" s="216" t="s">
        <v>1087</v>
      </c>
      <c r="D176" s="216"/>
      <c r="E176" s="216"/>
      <c r="F176" s="237" t="s">
        <v>1068</v>
      </c>
      <c r="G176" s="216"/>
      <c r="H176" s="216" t="s">
        <v>1129</v>
      </c>
      <c r="I176" s="216" t="s">
        <v>1064</v>
      </c>
      <c r="J176" s="216">
        <v>50</v>
      </c>
      <c r="K176" s="260"/>
    </row>
    <row r="177" spans="2:11" customFormat="1" ht="15" customHeight="1">
      <c r="B177" s="239"/>
      <c r="C177" s="216" t="s">
        <v>156</v>
      </c>
      <c r="D177" s="216"/>
      <c r="E177" s="216"/>
      <c r="F177" s="237" t="s">
        <v>1062</v>
      </c>
      <c r="G177" s="216"/>
      <c r="H177" s="216" t="s">
        <v>1130</v>
      </c>
      <c r="I177" s="216" t="s">
        <v>1131</v>
      </c>
      <c r="J177" s="216"/>
      <c r="K177" s="260"/>
    </row>
    <row r="178" spans="2:11" customFormat="1" ht="15" customHeight="1">
      <c r="B178" s="239"/>
      <c r="C178" s="216" t="s">
        <v>59</v>
      </c>
      <c r="D178" s="216"/>
      <c r="E178" s="216"/>
      <c r="F178" s="237" t="s">
        <v>1062</v>
      </c>
      <c r="G178" s="216"/>
      <c r="H178" s="216" t="s">
        <v>1132</v>
      </c>
      <c r="I178" s="216" t="s">
        <v>1133</v>
      </c>
      <c r="J178" s="216">
        <v>1</v>
      </c>
      <c r="K178" s="260"/>
    </row>
    <row r="179" spans="2:11" customFormat="1" ht="15" customHeight="1">
      <c r="B179" s="239"/>
      <c r="C179" s="216" t="s">
        <v>55</v>
      </c>
      <c r="D179" s="216"/>
      <c r="E179" s="216"/>
      <c r="F179" s="237" t="s">
        <v>1062</v>
      </c>
      <c r="G179" s="216"/>
      <c r="H179" s="216" t="s">
        <v>1134</v>
      </c>
      <c r="I179" s="216" t="s">
        <v>1064</v>
      </c>
      <c r="J179" s="216">
        <v>20</v>
      </c>
      <c r="K179" s="260"/>
    </row>
    <row r="180" spans="2:11" customFormat="1" ht="15" customHeight="1">
      <c r="B180" s="239"/>
      <c r="C180" s="216" t="s">
        <v>56</v>
      </c>
      <c r="D180" s="216"/>
      <c r="E180" s="216"/>
      <c r="F180" s="237" t="s">
        <v>1062</v>
      </c>
      <c r="G180" s="216"/>
      <c r="H180" s="216" t="s">
        <v>1135</v>
      </c>
      <c r="I180" s="216" t="s">
        <v>1064</v>
      </c>
      <c r="J180" s="216">
        <v>255</v>
      </c>
      <c r="K180" s="260"/>
    </row>
    <row r="181" spans="2:11" customFormat="1" ht="15" customHeight="1">
      <c r="B181" s="239"/>
      <c r="C181" s="216" t="s">
        <v>157</v>
      </c>
      <c r="D181" s="216"/>
      <c r="E181" s="216"/>
      <c r="F181" s="237" t="s">
        <v>1062</v>
      </c>
      <c r="G181" s="216"/>
      <c r="H181" s="216" t="s">
        <v>1026</v>
      </c>
      <c r="I181" s="216" t="s">
        <v>1064</v>
      </c>
      <c r="J181" s="216">
        <v>10</v>
      </c>
      <c r="K181" s="260"/>
    </row>
    <row r="182" spans="2:11" customFormat="1" ht="15" customHeight="1">
      <c r="B182" s="239"/>
      <c r="C182" s="216" t="s">
        <v>158</v>
      </c>
      <c r="D182" s="216"/>
      <c r="E182" s="216"/>
      <c r="F182" s="237" t="s">
        <v>1062</v>
      </c>
      <c r="G182" s="216"/>
      <c r="H182" s="216" t="s">
        <v>1136</v>
      </c>
      <c r="I182" s="216" t="s">
        <v>1097</v>
      </c>
      <c r="J182" s="216"/>
      <c r="K182" s="260"/>
    </row>
    <row r="183" spans="2:11" customFormat="1" ht="15" customHeight="1">
      <c r="B183" s="239"/>
      <c r="C183" s="216" t="s">
        <v>1137</v>
      </c>
      <c r="D183" s="216"/>
      <c r="E183" s="216"/>
      <c r="F183" s="237" t="s">
        <v>1062</v>
      </c>
      <c r="G183" s="216"/>
      <c r="H183" s="216" t="s">
        <v>1138</v>
      </c>
      <c r="I183" s="216" t="s">
        <v>1097</v>
      </c>
      <c r="J183" s="216"/>
      <c r="K183" s="260"/>
    </row>
    <row r="184" spans="2:11" customFormat="1" ht="15" customHeight="1">
      <c r="B184" s="239"/>
      <c r="C184" s="216" t="s">
        <v>1126</v>
      </c>
      <c r="D184" s="216"/>
      <c r="E184" s="216"/>
      <c r="F184" s="237" t="s">
        <v>1062</v>
      </c>
      <c r="G184" s="216"/>
      <c r="H184" s="216" t="s">
        <v>1139</v>
      </c>
      <c r="I184" s="216" t="s">
        <v>1097</v>
      </c>
      <c r="J184" s="216"/>
      <c r="K184" s="260"/>
    </row>
    <row r="185" spans="2:11" customFormat="1" ht="15" customHeight="1">
      <c r="B185" s="239"/>
      <c r="C185" s="216" t="s">
        <v>160</v>
      </c>
      <c r="D185" s="216"/>
      <c r="E185" s="216"/>
      <c r="F185" s="237" t="s">
        <v>1068</v>
      </c>
      <c r="G185" s="216"/>
      <c r="H185" s="216" t="s">
        <v>1140</v>
      </c>
      <c r="I185" s="216" t="s">
        <v>1064</v>
      </c>
      <c r="J185" s="216">
        <v>50</v>
      </c>
      <c r="K185" s="260"/>
    </row>
    <row r="186" spans="2:11" customFormat="1" ht="15" customHeight="1">
      <c r="B186" s="239"/>
      <c r="C186" s="216" t="s">
        <v>1141</v>
      </c>
      <c r="D186" s="216"/>
      <c r="E186" s="216"/>
      <c r="F186" s="237" t="s">
        <v>1068</v>
      </c>
      <c r="G186" s="216"/>
      <c r="H186" s="216" t="s">
        <v>1142</v>
      </c>
      <c r="I186" s="216" t="s">
        <v>1143</v>
      </c>
      <c r="J186" s="216"/>
      <c r="K186" s="260"/>
    </row>
    <row r="187" spans="2:11" customFormat="1" ht="15" customHeight="1">
      <c r="B187" s="239"/>
      <c r="C187" s="216" t="s">
        <v>1144</v>
      </c>
      <c r="D187" s="216"/>
      <c r="E187" s="216"/>
      <c r="F187" s="237" t="s">
        <v>1068</v>
      </c>
      <c r="G187" s="216"/>
      <c r="H187" s="216" t="s">
        <v>1145</v>
      </c>
      <c r="I187" s="216" t="s">
        <v>1143</v>
      </c>
      <c r="J187" s="216"/>
      <c r="K187" s="260"/>
    </row>
    <row r="188" spans="2:11" customFormat="1" ht="15" customHeight="1">
      <c r="B188" s="239"/>
      <c r="C188" s="216" t="s">
        <v>1146</v>
      </c>
      <c r="D188" s="216"/>
      <c r="E188" s="216"/>
      <c r="F188" s="237" t="s">
        <v>1068</v>
      </c>
      <c r="G188" s="216"/>
      <c r="H188" s="216" t="s">
        <v>1147</v>
      </c>
      <c r="I188" s="216" t="s">
        <v>1143</v>
      </c>
      <c r="J188" s="216"/>
      <c r="K188" s="260"/>
    </row>
    <row r="189" spans="2:11" customFormat="1" ht="15" customHeight="1">
      <c r="B189" s="239"/>
      <c r="C189" s="273" t="s">
        <v>1148</v>
      </c>
      <c r="D189" s="216"/>
      <c r="E189" s="216"/>
      <c r="F189" s="237" t="s">
        <v>1068</v>
      </c>
      <c r="G189" s="216"/>
      <c r="H189" s="216" t="s">
        <v>1149</v>
      </c>
      <c r="I189" s="216" t="s">
        <v>1150</v>
      </c>
      <c r="J189" s="274" t="s">
        <v>1151</v>
      </c>
      <c r="K189" s="260"/>
    </row>
    <row r="190" spans="2:11" customFormat="1" ht="15" customHeight="1">
      <c r="B190" s="275"/>
      <c r="C190" s="276" t="s">
        <v>1152</v>
      </c>
      <c r="D190" s="277"/>
      <c r="E190" s="277"/>
      <c r="F190" s="278" t="s">
        <v>1068</v>
      </c>
      <c r="G190" s="277"/>
      <c r="H190" s="277" t="s">
        <v>1153</v>
      </c>
      <c r="I190" s="277" t="s">
        <v>1150</v>
      </c>
      <c r="J190" s="279" t="s">
        <v>1151</v>
      </c>
      <c r="K190" s="280"/>
    </row>
    <row r="191" spans="2:11" customFormat="1" ht="15" customHeight="1">
      <c r="B191" s="239"/>
      <c r="C191" s="273" t="s">
        <v>44</v>
      </c>
      <c r="D191" s="216"/>
      <c r="E191" s="216"/>
      <c r="F191" s="237" t="s">
        <v>1062</v>
      </c>
      <c r="G191" s="216"/>
      <c r="H191" s="213" t="s">
        <v>1154</v>
      </c>
      <c r="I191" s="216" t="s">
        <v>1155</v>
      </c>
      <c r="J191" s="216"/>
      <c r="K191" s="260"/>
    </row>
    <row r="192" spans="2:11" customFormat="1" ht="15" customHeight="1">
      <c r="B192" s="239"/>
      <c r="C192" s="273" t="s">
        <v>1156</v>
      </c>
      <c r="D192" s="216"/>
      <c r="E192" s="216"/>
      <c r="F192" s="237" t="s">
        <v>1062</v>
      </c>
      <c r="G192" s="216"/>
      <c r="H192" s="216" t="s">
        <v>1157</v>
      </c>
      <c r="I192" s="216" t="s">
        <v>1097</v>
      </c>
      <c r="J192" s="216"/>
      <c r="K192" s="260"/>
    </row>
    <row r="193" spans="2:11" customFormat="1" ht="15" customHeight="1">
      <c r="B193" s="239"/>
      <c r="C193" s="273" t="s">
        <v>1158</v>
      </c>
      <c r="D193" s="216"/>
      <c r="E193" s="216"/>
      <c r="F193" s="237" t="s">
        <v>1062</v>
      </c>
      <c r="G193" s="216"/>
      <c r="H193" s="216" t="s">
        <v>1159</v>
      </c>
      <c r="I193" s="216" t="s">
        <v>1097</v>
      </c>
      <c r="J193" s="216"/>
      <c r="K193" s="260"/>
    </row>
    <row r="194" spans="2:11" customFormat="1" ht="15" customHeight="1">
      <c r="B194" s="239"/>
      <c r="C194" s="273" t="s">
        <v>1160</v>
      </c>
      <c r="D194" s="216"/>
      <c r="E194" s="216"/>
      <c r="F194" s="237" t="s">
        <v>1068</v>
      </c>
      <c r="G194" s="216"/>
      <c r="H194" s="216" t="s">
        <v>1161</v>
      </c>
      <c r="I194" s="216" t="s">
        <v>1097</v>
      </c>
      <c r="J194" s="216"/>
      <c r="K194" s="260"/>
    </row>
    <row r="195" spans="2:11" customFormat="1" ht="15" customHeight="1">
      <c r="B195" s="266"/>
      <c r="C195" s="281"/>
      <c r="D195" s="246"/>
      <c r="E195" s="246"/>
      <c r="F195" s="246"/>
      <c r="G195" s="246"/>
      <c r="H195" s="246"/>
      <c r="I195" s="246"/>
      <c r="J195" s="246"/>
      <c r="K195" s="267"/>
    </row>
    <row r="196" spans="2:11" customFormat="1" ht="18.75" customHeight="1">
      <c r="B196" s="248"/>
      <c r="C196" s="258"/>
      <c r="D196" s="258"/>
      <c r="E196" s="258"/>
      <c r="F196" s="268"/>
      <c r="G196" s="258"/>
      <c r="H196" s="258"/>
      <c r="I196" s="258"/>
      <c r="J196" s="258"/>
      <c r="K196" s="248"/>
    </row>
    <row r="197" spans="2:11" customFormat="1" ht="18.75" customHeight="1">
      <c r="B197" s="248"/>
      <c r="C197" s="258"/>
      <c r="D197" s="258"/>
      <c r="E197" s="258"/>
      <c r="F197" s="268"/>
      <c r="G197" s="258"/>
      <c r="H197" s="258"/>
      <c r="I197" s="258"/>
      <c r="J197" s="258"/>
      <c r="K197" s="248"/>
    </row>
    <row r="198" spans="2:11" customFormat="1" ht="18.75" customHeight="1"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</row>
    <row r="199" spans="2:11" customFormat="1" ht="13.5">
      <c r="B199" s="205"/>
      <c r="C199" s="206"/>
      <c r="D199" s="206"/>
      <c r="E199" s="206"/>
      <c r="F199" s="206"/>
      <c r="G199" s="206"/>
      <c r="H199" s="206"/>
      <c r="I199" s="206"/>
      <c r="J199" s="206"/>
      <c r="K199" s="207"/>
    </row>
    <row r="200" spans="2:11" customFormat="1" ht="21">
      <c r="B200" s="208"/>
      <c r="C200" s="332" t="s">
        <v>1162</v>
      </c>
      <c r="D200" s="332"/>
      <c r="E200" s="332"/>
      <c r="F200" s="332"/>
      <c r="G200" s="332"/>
      <c r="H200" s="332"/>
      <c r="I200" s="332"/>
      <c r="J200" s="332"/>
      <c r="K200" s="209"/>
    </row>
    <row r="201" spans="2:11" customFormat="1" ht="25.5" customHeight="1">
      <c r="B201" s="208"/>
      <c r="C201" s="282" t="s">
        <v>1163</v>
      </c>
      <c r="D201" s="282"/>
      <c r="E201" s="282"/>
      <c r="F201" s="282" t="s">
        <v>1164</v>
      </c>
      <c r="G201" s="283"/>
      <c r="H201" s="335" t="s">
        <v>1165</v>
      </c>
      <c r="I201" s="335"/>
      <c r="J201" s="335"/>
      <c r="K201" s="209"/>
    </row>
    <row r="202" spans="2:11" customFormat="1" ht="5.25" customHeight="1">
      <c r="B202" s="239"/>
      <c r="C202" s="234"/>
      <c r="D202" s="234"/>
      <c r="E202" s="234"/>
      <c r="F202" s="234"/>
      <c r="G202" s="258"/>
      <c r="H202" s="234"/>
      <c r="I202" s="234"/>
      <c r="J202" s="234"/>
      <c r="K202" s="260"/>
    </row>
    <row r="203" spans="2:11" customFormat="1" ht="15" customHeight="1">
      <c r="B203" s="239"/>
      <c r="C203" s="216" t="s">
        <v>1155</v>
      </c>
      <c r="D203" s="216"/>
      <c r="E203" s="216"/>
      <c r="F203" s="237" t="s">
        <v>45</v>
      </c>
      <c r="G203" s="216"/>
      <c r="H203" s="336" t="s">
        <v>1166</v>
      </c>
      <c r="I203" s="336"/>
      <c r="J203" s="336"/>
      <c r="K203" s="260"/>
    </row>
    <row r="204" spans="2:11" customFormat="1" ht="15" customHeight="1">
      <c r="B204" s="239"/>
      <c r="C204" s="216"/>
      <c r="D204" s="216"/>
      <c r="E204" s="216"/>
      <c r="F204" s="237" t="s">
        <v>46</v>
      </c>
      <c r="G204" s="216"/>
      <c r="H204" s="336" t="s">
        <v>1167</v>
      </c>
      <c r="I204" s="336"/>
      <c r="J204" s="336"/>
      <c r="K204" s="260"/>
    </row>
    <row r="205" spans="2:11" customFormat="1" ht="15" customHeight="1">
      <c r="B205" s="239"/>
      <c r="C205" s="216"/>
      <c r="D205" s="216"/>
      <c r="E205" s="216"/>
      <c r="F205" s="237" t="s">
        <v>49</v>
      </c>
      <c r="G205" s="216"/>
      <c r="H205" s="336" t="s">
        <v>1168</v>
      </c>
      <c r="I205" s="336"/>
      <c r="J205" s="336"/>
      <c r="K205" s="260"/>
    </row>
    <row r="206" spans="2:11" customFormat="1" ht="15" customHeight="1">
      <c r="B206" s="239"/>
      <c r="C206" s="216"/>
      <c r="D206" s="216"/>
      <c r="E206" s="216"/>
      <c r="F206" s="237" t="s">
        <v>47</v>
      </c>
      <c r="G206" s="216"/>
      <c r="H206" s="336" t="s">
        <v>1169</v>
      </c>
      <c r="I206" s="336"/>
      <c r="J206" s="336"/>
      <c r="K206" s="260"/>
    </row>
    <row r="207" spans="2:11" customFormat="1" ht="15" customHeight="1">
      <c r="B207" s="239"/>
      <c r="C207" s="216"/>
      <c r="D207" s="216"/>
      <c r="E207" s="216"/>
      <c r="F207" s="237" t="s">
        <v>48</v>
      </c>
      <c r="G207" s="216"/>
      <c r="H207" s="336" t="s">
        <v>1170</v>
      </c>
      <c r="I207" s="336"/>
      <c r="J207" s="336"/>
      <c r="K207" s="260"/>
    </row>
    <row r="208" spans="2:11" customFormat="1" ht="15" customHeight="1">
      <c r="B208" s="239"/>
      <c r="C208" s="216"/>
      <c r="D208" s="216"/>
      <c r="E208" s="216"/>
      <c r="F208" s="237"/>
      <c r="G208" s="216"/>
      <c r="H208" s="216"/>
      <c r="I208" s="216"/>
      <c r="J208" s="216"/>
      <c r="K208" s="260"/>
    </row>
    <row r="209" spans="2:11" customFormat="1" ht="15" customHeight="1">
      <c r="B209" s="239"/>
      <c r="C209" s="216" t="s">
        <v>1109</v>
      </c>
      <c r="D209" s="216"/>
      <c r="E209" s="216"/>
      <c r="F209" s="237" t="s">
        <v>81</v>
      </c>
      <c r="G209" s="216"/>
      <c r="H209" s="336" t="s">
        <v>1171</v>
      </c>
      <c r="I209" s="336"/>
      <c r="J209" s="336"/>
      <c r="K209" s="260"/>
    </row>
    <row r="210" spans="2:11" customFormat="1" ht="15" customHeight="1">
      <c r="B210" s="239"/>
      <c r="C210" s="216"/>
      <c r="D210" s="216"/>
      <c r="E210" s="216"/>
      <c r="F210" s="237" t="s">
        <v>1004</v>
      </c>
      <c r="G210" s="216"/>
      <c r="H210" s="336" t="s">
        <v>1005</v>
      </c>
      <c r="I210" s="336"/>
      <c r="J210" s="336"/>
      <c r="K210" s="260"/>
    </row>
    <row r="211" spans="2:11" customFormat="1" ht="15" customHeight="1">
      <c r="B211" s="239"/>
      <c r="C211" s="216"/>
      <c r="D211" s="216"/>
      <c r="E211" s="216"/>
      <c r="F211" s="237" t="s">
        <v>1002</v>
      </c>
      <c r="G211" s="216"/>
      <c r="H211" s="336" t="s">
        <v>1172</v>
      </c>
      <c r="I211" s="336"/>
      <c r="J211" s="336"/>
      <c r="K211" s="260"/>
    </row>
    <row r="212" spans="2:11" customFormat="1" ht="15" customHeight="1">
      <c r="B212" s="284"/>
      <c r="C212" s="216"/>
      <c r="D212" s="216"/>
      <c r="E212" s="216"/>
      <c r="F212" s="237" t="s">
        <v>1006</v>
      </c>
      <c r="G212" s="273"/>
      <c r="H212" s="337" t="s">
        <v>1007</v>
      </c>
      <c r="I212" s="337"/>
      <c r="J212" s="337"/>
      <c r="K212" s="285"/>
    </row>
    <row r="213" spans="2:11" customFormat="1" ht="15" customHeight="1">
      <c r="B213" s="284"/>
      <c r="C213" s="216"/>
      <c r="D213" s="216"/>
      <c r="E213" s="216"/>
      <c r="F213" s="237" t="s">
        <v>1008</v>
      </c>
      <c r="G213" s="273"/>
      <c r="H213" s="337" t="s">
        <v>1173</v>
      </c>
      <c r="I213" s="337"/>
      <c r="J213" s="337"/>
      <c r="K213" s="285"/>
    </row>
    <row r="214" spans="2:11" customFormat="1" ht="15" customHeight="1">
      <c r="B214" s="284"/>
      <c r="C214" s="216"/>
      <c r="D214" s="216"/>
      <c r="E214" s="216"/>
      <c r="F214" s="237"/>
      <c r="G214" s="273"/>
      <c r="H214" s="264"/>
      <c r="I214" s="264"/>
      <c r="J214" s="264"/>
      <c r="K214" s="285"/>
    </row>
    <row r="215" spans="2:11" customFormat="1" ht="15" customHeight="1">
      <c r="B215" s="284"/>
      <c r="C215" s="216" t="s">
        <v>1133</v>
      </c>
      <c r="D215" s="216"/>
      <c r="E215" s="216"/>
      <c r="F215" s="237">
        <v>1</v>
      </c>
      <c r="G215" s="273"/>
      <c r="H215" s="337" t="s">
        <v>1174</v>
      </c>
      <c r="I215" s="337"/>
      <c r="J215" s="337"/>
      <c r="K215" s="285"/>
    </row>
    <row r="216" spans="2:11" customFormat="1" ht="15" customHeight="1">
      <c r="B216" s="284"/>
      <c r="C216" s="216"/>
      <c r="D216" s="216"/>
      <c r="E216" s="216"/>
      <c r="F216" s="237">
        <v>2</v>
      </c>
      <c r="G216" s="273"/>
      <c r="H216" s="337" t="s">
        <v>1175</v>
      </c>
      <c r="I216" s="337"/>
      <c r="J216" s="337"/>
      <c r="K216" s="285"/>
    </row>
    <row r="217" spans="2:11" customFormat="1" ht="15" customHeight="1">
      <c r="B217" s="284"/>
      <c r="C217" s="216"/>
      <c r="D217" s="216"/>
      <c r="E217" s="216"/>
      <c r="F217" s="237">
        <v>3</v>
      </c>
      <c r="G217" s="273"/>
      <c r="H217" s="337" t="s">
        <v>1176</v>
      </c>
      <c r="I217" s="337"/>
      <c r="J217" s="337"/>
      <c r="K217" s="285"/>
    </row>
    <row r="218" spans="2:11" customFormat="1" ht="15" customHeight="1">
      <c r="B218" s="284"/>
      <c r="C218" s="216"/>
      <c r="D218" s="216"/>
      <c r="E218" s="216"/>
      <c r="F218" s="237">
        <v>4</v>
      </c>
      <c r="G218" s="273"/>
      <c r="H218" s="337" t="s">
        <v>1177</v>
      </c>
      <c r="I218" s="337"/>
      <c r="J218" s="337"/>
      <c r="K218" s="285"/>
    </row>
    <row r="219" spans="2:11" customFormat="1" ht="12.75" customHeight="1">
      <c r="B219" s="286"/>
      <c r="C219" s="287"/>
      <c r="D219" s="287"/>
      <c r="E219" s="287"/>
      <c r="F219" s="287"/>
      <c r="G219" s="287"/>
      <c r="H219" s="287"/>
      <c r="I219" s="287"/>
      <c r="J219" s="287"/>
      <c r="K219" s="28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ASŘ - Stavební úpravy ZŠ ...</vt:lpstr>
      <vt:lpstr>VRN - Vedlejší a ostatní ...</vt:lpstr>
      <vt:lpstr>Seznam figur</vt:lpstr>
      <vt:lpstr>Pokyny pro vyplnění</vt:lpstr>
      <vt:lpstr>'ASŘ - Stavební úpravy ZŠ ...'!Názvy_tisku</vt:lpstr>
      <vt:lpstr>'Rekapitulace stavby'!Názvy_tisku</vt:lpstr>
      <vt:lpstr>'Seznam figur'!Názvy_tisku</vt:lpstr>
      <vt:lpstr>'VRN - Vedlejší a ostatní ...'!Názvy_tisku</vt:lpstr>
      <vt:lpstr>'ASŘ - Stavební úpravy ZŠ ...'!Oblast_tisku</vt:lpstr>
      <vt:lpstr>'Pokyny pro vyplnění'!Oblast_tisku</vt:lpstr>
      <vt:lpstr>'Rekapitulace stavby'!Oblast_tisku</vt:lpstr>
      <vt:lpstr>'Seznam figur'!Oblast_tisku</vt:lpstr>
      <vt:lpstr>'VRN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DESKTOP-5740JK0\Fury G8</dc:creator>
  <cp:lastModifiedBy>Martina Kučerová</cp:lastModifiedBy>
  <dcterms:created xsi:type="dcterms:W3CDTF">2025-07-14T09:13:23Z</dcterms:created>
  <dcterms:modified xsi:type="dcterms:W3CDTF">2025-10-06T08:42:57Z</dcterms:modified>
</cp:coreProperties>
</file>