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25\AND\Smolík\park_Turnov\opravy_3\"/>
    </mc:Choice>
  </mc:AlternateContent>
  <xr:revisionPtr revIDLastSave="0" documentId="13_ncr:1_{F2E3EE38-A7AD-4686-A25E-B0C264E16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IO 01 Příprava území..." sheetId="2" r:id="rId2"/>
    <sheet name="02.2 - SO 02.2 Sadovnické..." sheetId="3" r:id="rId3"/>
    <sheet name="03 - IO 03 Komunikace, te..." sheetId="4" r:id="rId4"/>
    <sheet name="04 - IO 04 Mobiliář a her..." sheetId="5" r:id="rId5"/>
    <sheet name="05 - IO 05 Oplocení" sheetId="6" r:id="rId6"/>
    <sheet name="901 - VON" sheetId="7" r:id="rId7"/>
  </sheets>
  <definedNames>
    <definedName name="_xlnm._FilterDatabase" localSheetId="1" hidden="1">'01 - IO 01 Příprava území...'!$C$120:$K$152</definedName>
    <definedName name="_xlnm._FilterDatabase" localSheetId="2" hidden="1">'02.2 - SO 02.2 Sadovnické...'!$C$122:$K$218</definedName>
    <definedName name="_xlnm._FilterDatabase" localSheetId="3" hidden="1">'03 - IO 03 Komunikace, te...'!$C$125:$K$178</definedName>
    <definedName name="_xlnm._FilterDatabase" localSheetId="4" hidden="1">'04 - IO 04 Mobiliář a her...'!$C$116:$K$154</definedName>
    <definedName name="_xlnm._FilterDatabase" localSheetId="5" hidden="1">'05 - IO 05 Oplocení'!$C$120:$K$135</definedName>
    <definedName name="_xlnm._FilterDatabase" localSheetId="6" hidden="1">'901 - VON'!$C$116:$K$123</definedName>
    <definedName name="_xlnm.Print_Titles" localSheetId="1">'01 - IO 01 Příprava území...'!$120:$120</definedName>
    <definedName name="_xlnm.Print_Titles" localSheetId="2">'02.2 - SO 02.2 Sadovnické...'!$122:$122</definedName>
    <definedName name="_xlnm.Print_Titles" localSheetId="3">'03 - IO 03 Komunikace, te...'!$125:$125</definedName>
    <definedName name="_xlnm.Print_Titles" localSheetId="4">'04 - IO 04 Mobiliář a her...'!$116:$116</definedName>
    <definedName name="_xlnm.Print_Titles" localSheetId="5">'05 - IO 05 Oplocení'!$120:$120</definedName>
    <definedName name="_xlnm.Print_Titles" localSheetId="6">'901 - VON'!$116:$116</definedName>
    <definedName name="_xlnm.Print_Titles" localSheetId="0">'Rekapitulace stavby'!$92:$92</definedName>
    <definedName name="_xlnm.Print_Area" localSheetId="1">'01 - IO 01 Příprava území...'!$C$4:$J$76,'01 - IO 01 Příprava území...'!$C$82:$J$102,'01 - IO 01 Příprava území...'!$C$108:$J$152</definedName>
    <definedName name="_xlnm.Print_Area" localSheetId="2">'02.2 - SO 02.2 Sadovnické...'!$C$4:$J$76,'02.2 - SO 02.2 Sadovnické...'!$C$82:$J$102,'02.2 - SO 02.2 Sadovnické...'!$C$108:$J$218</definedName>
    <definedName name="_xlnm.Print_Area" localSheetId="3">'03 - IO 03 Komunikace, te...'!$C$4:$J$76,'03 - IO 03 Komunikace, te...'!$C$82:$J$107,'03 - IO 03 Komunikace, te...'!$C$113:$J$178</definedName>
    <definedName name="_xlnm.Print_Area" localSheetId="4">'04 - IO 04 Mobiliář a her...'!$C$4:$J$76,'04 - IO 04 Mobiliář a her...'!$C$82:$J$98,'04 - IO 04 Mobiliář a her...'!$C$104:$J$154</definedName>
    <definedName name="_xlnm.Print_Area" localSheetId="5">'05 - IO 05 Oplocení'!$C$4:$J$76,'05 - IO 05 Oplocení'!$C$82:$J$102,'05 - IO 05 Oplocení'!$C$108:$J$135</definedName>
    <definedName name="_xlnm.Print_Area" localSheetId="6">'901 - VON'!$C$4:$J$76,'901 - VON'!$C$82:$J$98,'901 - VON'!$C$104:$J$123</definedName>
    <definedName name="_xlnm.Print_Area" localSheetId="0">'Rekapitulace stavby'!$D$4:$AO$76,'Rekapitulace stavby'!$C$82:$AQ$102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1" i="1"/>
  <c r="J35" i="7"/>
  <c r="AX101" i="1"/>
  <c r="BI123" i="7"/>
  <c r="BH123" i="7"/>
  <c r="BG123" i="7"/>
  <c r="BF123" i="7"/>
  <c r="T123" i="7"/>
  <c r="R123" i="7"/>
  <c r="P123" i="7"/>
  <c r="BI122" i="7"/>
  <c r="BH122" i="7"/>
  <c r="BG122" i="7"/>
  <c r="BF122" i="7"/>
  <c r="J34" i="7" s="1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F34" i="7" s="1"/>
  <c r="T120" i="7"/>
  <c r="R120" i="7"/>
  <c r="P120" i="7"/>
  <c r="BI119" i="7"/>
  <c r="BH119" i="7"/>
  <c r="BG119" i="7"/>
  <c r="BF119" i="7"/>
  <c r="T119" i="7"/>
  <c r="R119" i="7"/>
  <c r="P119" i="7"/>
  <c r="F111" i="7"/>
  <c r="E109" i="7"/>
  <c r="F89" i="7"/>
  <c r="E87" i="7"/>
  <c r="J24" i="7"/>
  <c r="E24" i="7"/>
  <c r="J114" i="7"/>
  <c r="J23" i="7"/>
  <c r="J21" i="7"/>
  <c r="E21" i="7"/>
  <c r="J113" i="7" s="1"/>
  <c r="J20" i="7"/>
  <c r="J18" i="7"/>
  <c r="E18" i="7"/>
  <c r="F92" i="7" s="1"/>
  <c r="J17" i="7"/>
  <c r="J15" i="7"/>
  <c r="E15" i="7"/>
  <c r="F91" i="7"/>
  <c r="J14" i="7"/>
  <c r="J12" i="7"/>
  <c r="J111" i="7"/>
  <c r="E7" i="7"/>
  <c r="E107" i="7"/>
  <c r="J37" i="6"/>
  <c r="J36" i="6"/>
  <c r="AY100" i="1" s="1"/>
  <c r="J35" i="6"/>
  <c r="AX100" i="1" s="1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T127" i="6"/>
  <c r="R128" i="6"/>
  <c r="R127" i="6"/>
  <c r="P128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F115" i="6"/>
  <c r="E113" i="6"/>
  <c r="F89" i="6"/>
  <c r="E87" i="6"/>
  <c r="J24" i="6"/>
  <c r="E24" i="6"/>
  <c r="J92" i="6" s="1"/>
  <c r="J23" i="6"/>
  <c r="J21" i="6"/>
  <c r="E21" i="6"/>
  <c r="J91" i="6"/>
  <c r="J20" i="6"/>
  <c r="J18" i="6"/>
  <c r="E18" i="6"/>
  <c r="F92" i="6"/>
  <c r="J17" i="6"/>
  <c r="J15" i="6"/>
  <c r="E15" i="6"/>
  <c r="F117" i="6" s="1"/>
  <c r="J14" i="6"/>
  <c r="J12" i="6"/>
  <c r="J115" i="6" s="1"/>
  <c r="E7" i="6"/>
  <c r="E85" i="6" s="1"/>
  <c r="J37" i="5"/>
  <c r="J36" i="5"/>
  <c r="AY99" i="1"/>
  <c r="J35" i="5"/>
  <c r="AX99" i="1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F111" i="5"/>
  <c r="E109" i="5"/>
  <c r="F89" i="5"/>
  <c r="E87" i="5"/>
  <c r="J24" i="5"/>
  <c r="E24" i="5"/>
  <c r="J114" i="5" s="1"/>
  <c r="J23" i="5"/>
  <c r="J21" i="5"/>
  <c r="E21" i="5"/>
  <c r="J113" i="5" s="1"/>
  <c r="J20" i="5"/>
  <c r="J18" i="5"/>
  <c r="E18" i="5"/>
  <c r="F92" i="5"/>
  <c r="J17" i="5"/>
  <c r="J15" i="5"/>
  <c r="E15" i="5"/>
  <c r="F91" i="5" s="1"/>
  <c r="J14" i="5"/>
  <c r="J12" i="5"/>
  <c r="J89" i="5"/>
  <c r="E7" i="5"/>
  <c r="E85" i="5"/>
  <c r="J37" i="4"/>
  <c r="J36" i="4"/>
  <c r="AY98" i="1"/>
  <c r="J35" i="4"/>
  <c r="AX98" i="1" s="1"/>
  <c r="BI178" i="4"/>
  <c r="BH178" i="4"/>
  <c r="BG178" i="4"/>
  <c r="BF178" i="4"/>
  <c r="T178" i="4"/>
  <c r="T177" i="4" s="1"/>
  <c r="T176" i="4" s="1"/>
  <c r="R178" i="4"/>
  <c r="R177" i="4" s="1"/>
  <c r="R176" i="4" s="1"/>
  <c r="P178" i="4"/>
  <c r="P177" i="4" s="1"/>
  <c r="P176" i="4" s="1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T162" i="4"/>
  <c r="R163" i="4"/>
  <c r="R162" i="4"/>
  <c r="P163" i="4"/>
  <c r="P162" i="4" s="1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T146" i="4"/>
  <c r="R147" i="4"/>
  <c r="R146" i="4" s="1"/>
  <c r="P147" i="4"/>
  <c r="P146" i="4" s="1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F120" i="4"/>
  <c r="E118" i="4"/>
  <c r="F89" i="4"/>
  <c r="E87" i="4"/>
  <c r="J24" i="4"/>
  <c r="E24" i="4"/>
  <c r="J123" i="4"/>
  <c r="J23" i="4"/>
  <c r="J21" i="4"/>
  <c r="E21" i="4"/>
  <c r="J122" i="4"/>
  <c r="J20" i="4"/>
  <c r="J18" i="4"/>
  <c r="E18" i="4"/>
  <c r="F123" i="4" s="1"/>
  <c r="J17" i="4"/>
  <c r="J15" i="4"/>
  <c r="E15" i="4"/>
  <c r="F122" i="4"/>
  <c r="J14" i="4"/>
  <c r="J12" i="4"/>
  <c r="J120" i="4" s="1"/>
  <c r="E7" i="4"/>
  <c r="E116" i="4" s="1"/>
  <c r="J39" i="3"/>
  <c r="J38" i="3"/>
  <c r="AY97" i="1" s="1"/>
  <c r="J37" i="3"/>
  <c r="AX97" i="1"/>
  <c r="BI218" i="3"/>
  <c r="BH218" i="3"/>
  <c r="BG218" i="3"/>
  <c r="BF218" i="3"/>
  <c r="T218" i="3"/>
  <c r="T217" i="3"/>
  <c r="R218" i="3"/>
  <c r="R217" i="3"/>
  <c r="P218" i="3"/>
  <c r="P217" i="3" s="1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4" i="3"/>
  <c r="J93" i="3"/>
  <c r="F93" i="3"/>
  <c r="F91" i="3"/>
  <c r="E89" i="3"/>
  <c r="J20" i="3"/>
  <c r="E20" i="3"/>
  <c r="F120" i="3"/>
  <c r="J19" i="3"/>
  <c r="J14" i="3"/>
  <c r="J117" i="3" s="1"/>
  <c r="E7" i="3"/>
  <c r="E85" i="3" s="1"/>
  <c r="J37" i="2"/>
  <c r="J36" i="2"/>
  <c r="AY95" i="1"/>
  <c r="J35" i="2"/>
  <c r="AX95" i="1" s="1"/>
  <c r="BI152" i="2"/>
  <c r="BH152" i="2"/>
  <c r="BG152" i="2"/>
  <c r="BF152" i="2"/>
  <c r="T152" i="2"/>
  <c r="T151" i="2"/>
  <c r="R152" i="2"/>
  <c r="R151" i="2"/>
  <c r="P152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F115" i="2"/>
  <c r="E113" i="2"/>
  <c r="F89" i="2"/>
  <c r="E87" i="2"/>
  <c r="J24" i="2"/>
  <c r="E24" i="2"/>
  <c r="J92" i="2" s="1"/>
  <c r="J23" i="2"/>
  <c r="J21" i="2"/>
  <c r="E21" i="2"/>
  <c r="J91" i="2"/>
  <c r="J20" i="2"/>
  <c r="J18" i="2"/>
  <c r="E18" i="2"/>
  <c r="F92" i="2"/>
  <c r="J17" i="2"/>
  <c r="J15" i="2"/>
  <c r="E15" i="2"/>
  <c r="F117" i="2" s="1"/>
  <c r="J14" i="2"/>
  <c r="J12" i="2"/>
  <c r="J89" i="2" s="1"/>
  <c r="E7" i="2"/>
  <c r="E111" i="2" s="1"/>
  <c r="L90" i="1"/>
  <c r="AM90" i="1"/>
  <c r="AM89" i="1"/>
  <c r="L89" i="1"/>
  <c r="AM87" i="1"/>
  <c r="L87" i="1"/>
  <c r="L85" i="1"/>
  <c r="L84" i="1"/>
  <c r="BK123" i="7"/>
  <c r="J123" i="7"/>
  <c r="J122" i="7"/>
  <c r="BK134" i="6"/>
  <c r="BK128" i="6"/>
  <c r="J124" i="6"/>
  <c r="BK153" i="5"/>
  <c r="J151" i="5"/>
  <c r="BK150" i="5"/>
  <c r="J146" i="5"/>
  <c r="BK144" i="5"/>
  <c r="J141" i="5"/>
  <c r="J138" i="5"/>
  <c r="BK137" i="5"/>
  <c r="J135" i="5"/>
  <c r="BK134" i="5"/>
  <c r="J131" i="5"/>
  <c r="BK127" i="5"/>
  <c r="BK175" i="4"/>
  <c r="BK170" i="4"/>
  <c r="BK169" i="4"/>
  <c r="BK165" i="4"/>
  <c r="J160" i="4"/>
  <c r="BK158" i="4"/>
  <c r="BK152" i="4"/>
  <c r="J151" i="4"/>
  <c r="BK150" i="4"/>
  <c r="J142" i="4"/>
  <c r="J141" i="4"/>
  <c r="BK140" i="4"/>
  <c r="J134" i="4"/>
  <c r="J211" i="3"/>
  <c r="J209" i="3"/>
  <c r="J208" i="3"/>
  <c r="BK200" i="3"/>
  <c r="BK195" i="3"/>
  <c r="J190" i="3"/>
  <c r="J189" i="3"/>
  <c r="BK188" i="3"/>
  <c r="J184" i="3"/>
  <c r="BK183" i="3"/>
  <c r="J180" i="3"/>
  <c r="BK179" i="3"/>
  <c r="BK178" i="3"/>
  <c r="J176" i="3"/>
  <c r="J174" i="3"/>
  <c r="J171" i="3"/>
  <c r="BK167" i="3"/>
  <c r="J163" i="3"/>
  <c r="BK161" i="3"/>
  <c r="J159" i="3"/>
  <c r="BK155" i="3"/>
  <c r="J153" i="3"/>
  <c r="BK150" i="3"/>
  <c r="J145" i="3"/>
  <c r="BK136" i="3"/>
  <c r="BK133" i="3"/>
  <c r="BK132" i="3"/>
  <c r="J127" i="3"/>
  <c r="BK148" i="2"/>
  <c r="J147" i="2"/>
  <c r="BK145" i="2"/>
  <c r="J143" i="2"/>
  <c r="BK141" i="2"/>
  <c r="J140" i="2"/>
  <c r="BK139" i="2"/>
  <c r="BK135" i="2"/>
  <c r="J134" i="2"/>
  <c r="J129" i="2"/>
  <c r="J126" i="2"/>
  <c r="J147" i="4"/>
  <c r="BK145" i="4"/>
  <c r="BK160" i="3"/>
  <c r="J158" i="3"/>
  <c r="J156" i="3"/>
  <c r="BK141" i="3"/>
  <c r="J138" i="3"/>
  <c r="J136" i="3"/>
  <c r="J135" i="3"/>
  <c r="J132" i="3"/>
  <c r="BK129" i="3"/>
  <c r="J128" i="3"/>
  <c r="BK126" i="3"/>
  <c r="BK150" i="2"/>
  <c r="J124" i="2"/>
  <c r="J126" i="6"/>
  <c r="BK125" i="6"/>
  <c r="BK145" i="5"/>
  <c r="J142" i="5"/>
  <c r="J137" i="5"/>
  <c r="BK136" i="5"/>
  <c r="BK129" i="5"/>
  <c r="J170" i="4"/>
  <c r="J166" i="4"/>
  <c r="BK163" i="4"/>
  <c r="BK131" i="4"/>
  <c r="J214" i="3"/>
  <c r="J212" i="3"/>
  <c r="J210" i="3"/>
  <c r="BK209" i="3"/>
  <c r="J177" i="3"/>
  <c r="BK176" i="3"/>
  <c r="J173" i="3"/>
  <c r="J172" i="3"/>
  <c r="J169" i="3"/>
  <c r="J167" i="3"/>
  <c r="BK159" i="3"/>
  <c r="BK158" i="3"/>
  <c r="J154" i="3"/>
  <c r="J148" i="3"/>
  <c r="J147" i="3"/>
  <c r="BK130" i="2"/>
  <c r="BK129" i="2"/>
  <c r="J128" i="2"/>
  <c r="J127" i="2"/>
  <c r="J119" i="7"/>
  <c r="J149" i="5"/>
  <c r="BK147" i="5"/>
  <c r="BK146" i="5"/>
  <c r="BK140" i="5"/>
  <c r="BK138" i="5"/>
  <c r="J134" i="5"/>
  <c r="J133" i="5"/>
  <c r="BK130" i="5"/>
  <c r="J175" i="4"/>
  <c r="BK157" i="4"/>
  <c r="BK154" i="4"/>
  <c r="J153" i="4"/>
  <c r="J143" i="4"/>
  <c r="J132" i="4"/>
  <c r="BK218" i="3"/>
  <c r="J215" i="3"/>
  <c r="BK207" i="3"/>
  <c r="BK205" i="3"/>
  <c r="BK187" i="3"/>
  <c r="BK157" i="3"/>
  <c r="BK148" i="3"/>
  <c r="BK147" i="3"/>
  <c r="BK145" i="3"/>
  <c r="BK142" i="3"/>
  <c r="J141" i="3"/>
  <c r="J139" i="3"/>
  <c r="J134" i="3"/>
  <c r="BK130" i="3"/>
  <c r="J150" i="2"/>
  <c r="BK146" i="2"/>
  <c r="BK125" i="2"/>
  <c r="J147" i="5"/>
  <c r="BK143" i="5"/>
  <c r="BK141" i="5"/>
  <c r="J140" i="5"/>
  <c r="J136" i="5"/>
  <c r="J128" i="5"/>
  <c r="J123" i="5"/>
  <c r="J121" i="5"/>
  <c r="BK153" i="4"/>
  <c r="J152" i="4"/>
  <c r="BK151" i="4"/>
  <c r="J144" i="4"/>
  <c r="BK138" i="4"/>
  <c r="J133" i="4"/>
  <c r="BK132" i="4"/>
  <c r="BK129" i="4"/>
  <c r="BK214" i="3"/>
  <c r="BK208" i="3"/>
  <c r="BK206" i="3"/>
  <c r="J202" i="3"/>
  <c r="J199" i="3"/>
  <c r="BK192" i="3"/>
  <c r="BK182" i="3"/>
  <c r="BK180" i="3"/>
  <c r="J170" i="3"/>
  <c r="BK169" i="3"/>
  <c r="BK146" i="3"/>
  <c r="J146" i="3"/>
  <c r="J143" i="3"/>
  <c r="J140" i="3"/>
  <c r="J137" i="3"/>
  <c r="BK135" i="3"/>
  <c r="J130" i="3"/>
  <c r="J126" i="3"/>
  <c r="BK149" i="2"/>
  <c r="J148" i="2"/>
  <c r="J146" i="2"/>
  <c r="J144" i="2"/>
  <c r="J142" i="2"/>
  <c r="BK140" i="2"/>
  <c r="BK137" i="2"/>
  <c r="J136" i="2"/>
  <c r="J131" i="2"/>
  <c r="J125" i="2"/>
  <c r="AS96" i="1"/>
  <c r="J120" i="7"/>
  <c r="J134" i="6"/>
  <c r="BK130" i="6"/>
  <c r="J154" i="5"/>
  <c r="J150" i="5"/>
  <c r="BK149" i="5"/>
  <c r="BK131" i="5"/>
  <c r="J124" i="5"/>
  <c r="J119" i="5"/>
  <c r="J171" i="4"/>
  <c r="J169" i="4"/>
  <c r="BK155" i="4"/>
  <c r="J149" i="4"/>
  <c r="J145" i="4"/>
  <c r="BK121" i="7"/>
  <c r="BK120" i="7"/>
  <c r="J132" i="6"/>
  <c r="J153" i="5"/>
  <c r="BK152" i="5"/>
  <c r="J148" i="5"/>
  <c r="J143" i="5"/>
  <c r="BK139" i="5"/>
  <c r="BK133" i="5"/>
  <c r="J129" i="5"/>
  <c r="BK125" i="5"/>
  <c r="BK120" i="5"/>
  <c r="BK119" i="5"/>
  <c r="J174" i="4"/>
  <c r="BK167" i="4"/>
  <c r="BK166" i="4"/>
  <c r="J155" i="4"/>
  <c r="BK147" i="4"/>
  <c r="BK144" i="4"/>
  <c r="BK141" i="4"/>
  <c r="BK136" i="4"/>
  <c r="BK133" i="4"/>
  <c r="BK216" i="3"/>
  <c r="BK213" i="3"/>
  <c r="BK212" i="3"/>
  <c r="J204" i="3"/>
  <c r="BK202" i="3"/>
  <c r="J197" i="3"/>
  <c r="J193" i="3"/>
  <c r="J192" i="3"/>
  <c r="BK190" i="3"/>
  <c r="J188" i="3"/>
  <c r="J185" i="3"/>
  <c r="J181" i="3"/>
  <c r="BK175" i="3"/>
  <c r="BK172" i="3"/>
  <c r="BK168" i="3"/>
  <c r="J166" i="3"/>
  <c r="J165" i="3"/>
  <c r="BK162" i="3"/>
  <c r="J161" i="3"/>
  <c r="J157" i="3"/>
  <c r="J155" i="3"/>
  <c r="BK154" i="3"/>
  <c r="BK149" i="3"/>
  <c r="J144" i="3"/>
  <c r="BK143" i="3"/>
  <c r="J142" i="3"/>
  <c r="BK140" i="3"/>
  <c r="BK139" i="3"/>
  <c r="BK138" i="3"/>
  <c r="BK134" i="3"/>
  <c r="BK131" i="3"/>
  <c r="J129" i="3"/>
  <c r="BK152" i="2"/>
  <c r="J145" i="2"/>
  <c r="BK144" i="2"/>
  <c r="BK143" i="2"/>
  <c r="J137" i="2"/>
  <c r="BK136" i="2"/>
  <c r="J135" i="2"/>
  <c r="BK132" i="2"/>
  <c r="BK131" i="2"/>
  <c r="BK126" i="2"/>
  <c r="J135" i="6"/>
  <c r="BK132" i="6"/>
  <c r="J131" i="6"/>
  <c r="BK154" i="5"/>
  <c r="BK122" i="7"/>
  <c r="J121" i="7"/>
  <c r="BK119" i="7"/>
  <c r="BK135" i="6"/>
  <c r="BK131" i="6"/>
  <c r="J130" i="6"/>
  <c r="J128" i="6"/>
  <c r="BK126" i="6"/>
  <c r="J125" i="6"/>
  <c r="BK124" i="6"/>
  <c r="J145" i="5"/>
  <c r="J132" i="5"/>
  <c r="BK128" i="5"/>
  <c r="BK126" i="5"/>
  <c r="BK124" i="5"/>
  <c r="BK123" i="5"/>
  <c r="BK174" i="4"/>
  <c r="BK160" i="4"/>
  <c r="J158" i="4"/>
  <c r="J157" i="4"/>
  <c r="J156" i="4"/>
  <c r="J154" i="4"/>
  <c r="BK142" i="4"/>
  <c r="J137" i="4"/>
  <c r="J136" i="4"/>
  <c r="BK135" i="4"/>
  <c r="J131" i="4"/>
  <c r="J205" i="3"/>
  <c r="BK203" i="3"/>
  <c r="J201" i="3"/>
  <c r="J198" i="3"/>
  <c r="BK196" i="3"/>
  <c r="J191" i="3"/>
  <c r="J187" i="3"/>
  <c r="J186" i="3"/>
  <c r="J183" i="3"/>
  <c r="BK181" i="3"/>
  <c r="J179" i="3"/>
  <c r="J178" i="3"/>
  <c r="BK174" i="3"/>
  <c r="BK171" i="3"/>
  <c r="BK163" i="3"/>
  <c r="BK156" i="3"/>
  <c r="BK153" i="3"/>
  <c r="J152" i="3"/>
  <c r="BK151" i="3"/>
  <c r="J149" i="3"/>
  <c r="BK144" i="3"/>
  <c r="J141" i="2"/>
  <c r="J139" i="2"/>
  <c r="BK134" i="2"/>
  <c r="J132" i="2"/>
  <c r="J152" i="5"/>
  <c r="BK151" i="5"/>
  <c r="BK148" i="5"/>
  <c r="J144" i="5"/>
  <c r="J139" i="5"/>
  <c r="BK135" i="5"/>
  <c r="BK132" i="5"/>
  <c r="J126" i="5"/>
  <c r="J122" i="5"/>
  <c r="J120" i="5"/>
  <c r="J159" i="4"/>
  <c r="J140" i="4"/>
  <c r="J130" i="4"/>
  <c r="J213" i="3"/>
  <c r="BK210" i="3"/>
  <c r="J207" i="3"/>
  <c r="J203" i="3"/>
  <c r="BK199" i="3"/>
  <c r="BK197" i="3"/>
  <c r="BK194" i="3"/>
  <c r="BK193" i="3"/>
  <c r="BK191" i="3"/>
  <c r="J182" i="3"/>
  <c r="BK177" i="3"/>
  <c r="J175" i="3"/>
  <c r="BK170" i="3"/>
  <c r="J168" i="3"/>
  <c r="BK166" i="3"/>
  <c r="BK164" i="3"/>
  <c r="J160" i="3"/>
  <c r="BK152" i="3"/>
  <c r="J151" i="3"/>
  <c r="J150" i="3"/>
  <c r="BK137" i="3"/>
  <c r="J133" i="3"/>
  <c r="J131" i="3"/>
  <c r="BK128" i="3"/>
  <c r="BK127" i="3"/>
  <c r="J152" i="2"/>
  <c r="J149" i="2"/>
  <c r="BK147" i="2"/>
  <c r="BK142" i="2"/>
  <c r="J130" i="5"/>
  <c r="J127" i="5"/>
  <c r="J125" i="5"/>
  <c r="BK122" i="5"/>
  <c r="BK121" i="5"/>
  <c r="J178" i="4"/>
  <c r="J172" i="4"/>
  <c r="BK171" i="4"/>
  <c r="BK168" i="4"/>
  <c r="J167" i="4"/>
  <c r="J163" i="4"/>
  <c r="BK161" i="4"/>
  <c r="BK137" i="4"/>
  <c r="J129" i="4"/>
  <c r="J206" i="3"/>
  <c r="BK204" i="3"/>
  <c r="BK201" i="3"/>
  <c r="J200" i="3"/>
  <c r="BK198" i="3"/>
  <c r="J196" i="3"/>
  <c r="J195" i="3"/>
  <c r="J194" i="3"/>
  <c r="BK189" i="3"/>
  <c r="BK186" i="3"/>
  <c r="BK185" i="3"/>
  <c r="BK184" i="3"/>
  <c r="BK173" i="3"/>
  <c r="BK165" i="3"/>
  <c r="J164" i="3"/>
  <c r="J162" i="3"/>
  <c r="BK127" i="2"/>
  <c r="BK124" i="2"/>
  <c r="BK142" i="5"/>
  <c r="BK178" i="4"/>
  <c r="BK172" i="4"/>
  <c r="J168" i="4"/>
  <c r="J165" i="4"/>
  <c r="J161" i="4"/>
  <c r="BK159" i="4"/>
  <c r="BK156" i="4"/>
  <c r="J150" i="4"/>
  <c r="BK149" i="4"/>
  <c r="BK143" i="4"/>
  <c r="J138" i="4"/>
  <c r="J135" i="4"/>
  <c r="BK134" i="4"/>
  <c r="BK130" i="4"/>
  <c r="J218" i="3"/>
  <c r="J216" i="3"/>
  <c r="BK215" i="3"/>
  <c r="BK211" i="3"/>
  <c r="J130" i="2"/>
  <c r="BK128" i="2"/>
  <c r="R148" i="4" l="1"/>
  <c r="T164" i="4"/>
  <c r="BK129" i="6"/>
  <c r="J129" i="6"/>
  <c r="J100" i="6"/>
  <c r="BK138" i="2"/>
  <c r="J138" i="2"/>
  <c r="J100" i="2"/>
  <c r="P125" i="3"/>
  <c r="P124" i="3" s="1"/>
  <c r="P123" i="3" s="1"/>
  <c r="AU97" i="1" s="1"/>
  <c r="AU96" i="1" s="1"/>
  <c r="BK128" i="4"/>
  <c r="J128" i="4"/>
  <c r="J98" i="4"/>
  <c r="R139" i="4"/>
  <c r="BK164" i="4"/>
  <c r="J164" i="4"/>
  <c r="J103" i="4"/>
  <c r="T173" i="4"/>
  <c r="BK125" i="3"/>
  <c r="P128" i="4"/>
  <c r="T139" i="4"/>
  <c r="P118" i="5"/>
  <c r="P117" i="5" s="1"/>
  <c r="AU99" i="1" s="1"/>
  <c r="T129" i="6"/>
  <c r="P123" i="6"/>
  <c r="BK133" i="6"/>
  <c r="J133" i="6"/>
  <c r="J101" i="6"/>
  <c r="P123" i="2"/>
  <c r="P138" i="2"/>
  <c r="P139" i="4"/>
  <c r="R164" i="4"/>
  <c r="R118" i="5"/>
  <c r="R117" i="5" s="1"/>
  <c r="T133" i="6"/>
  <c r="BK118" i="7"/>
  <c r="J118" i="7"/>
  <c r="J97" i="7"/>
  <c r="P148" i="4"/>
  <c r="P173" i="4"/>
  <c r="R123" i="6"/>
  <c r="R133" i="6"/>
  <c r="T123" i="2"/>
  <c r="R138" i="2"/>
  <c r="T125" i="3"/>
  <c r="T124" i="3" s="1"/>
  <c r="T123" i="3" s="1"/>
  <c r="T128" i="4"/>
  <c r="P164" i="4"/>
  <c r="BK133" i="2"/>
  <c r="J133" i="2"/>
  <c r="J99" i="2"/>
  <c r="T138" i="2"/>
  <c r="R125" i="3"/>
  <c r="R124" i="3" s="1"/>
  <c r="R123" i="3" s="1"/>
  <c r="BK148" i="4"/>
  <c r="J148" i="4" s="1"/>
  <c r="J101" i="4" s="1"/>
  <c r="BK173" i="4"/>
  <c r="J173" i="4"/>
  <c r="J104" i="4"/>
  <c r="T118" i="5"/>
  <c r="T117" i="5"/>
  <c r="BK123" i="6"/>
  <c r="R129" i="6"/>
  <c r="R118" i="7"/>
  <c r="R117" i="7"/>
  <c r="R128" i="4"/>
  <c r="R127" i="4" s="1"/>
  <c r="R126" i="4" s="1"/>
  <c r="T148" i="4"/>
  <c r="R173" i="4"/>
  <c r="P129" i="6"/>
  <c r="P118" i="7"/>
  <c r="P117" i="7"/>
  <c r="AU101" i="1"/>
  <c r="R123" i="2"/>
  <c r="T133" i="2"/>
  <c r="BK123" i="2"/>
  <c r="P133" i="2"/>
  <c r="R133" i="2"/>
  <c r="BK139" i="4"/>
  <c r="J139" i="4"/>
  <c r="J99" i="4"/>
  <c r="BK118" i="5"/>
  <c r="BK117" i="5"/>
  <c r="J117" i="5"/>
  <c r="J96" i="5"/>
  <c r="T123" i="6"/>
  <c r="T122" i="6" s="1"/>
  <c r="T121" i="6" s="1"/>
  <c r="P133" i="6"/>
  <c r="T118" i="7"/>
  <c r="T117" i="7"/>
  <c r="F91" i="2"/>
  <c r="F118" i="2"/>
  <c r="BE126" i="2"/>
  <c r="BE207" i="3"/>
  <c r="F91" i="4"/>
  <c r="BE144" i="4"/>
  <c r="BE152" i="4"/>
  <c r="BE158" i="4"/>
  <c r="BE166" i="4"/>
  <c r="BE170" i="4"/>
  <c r="BE178" i="4"/>
  <c r="J115" i="2"/>
  <c r="BE129" i="2"/>
  <c r="BE148" i="3"/>
  <c r="BE152" i="3"/>
  <c r="BE158" i="3"/>
  <c r="BE159" i="3"/>
  <c r="BE160" i="3"/>
  <c r="BE167" i="3"/>
  <c r="BE193" i="3"/>
  <c r="BE203" i="3"/>
  <c r="BE160" i="4"/>
  <c r="BE174" i="4"/>
  <c r="J91" i="5"/>
  <c r="F114" i="5"/>
  <c r="BE133" i="5"/>
  <c r="E85" i="2"/>
  <c r="BE144" i="2"/>
  <c r="BE147" i="2"/>
  <c r="BE148" i="2"/>
  <c r="BK151" i="2"/>
  <c r="J151" i="2" s="1"/>
  <c r="J101" i="2" s="1"/>
  <c r="J91" i="3"/>
  <c r="BE126" i="3"/>
  <c r="BE138" i="3"/>
  <c r="BE139" i="3"/>
  <c r="BE147" i="3"/>
  <c r="BE163" i="3"/>
  <c r="BE176" i="3"/>
  <c r="BE178" i="3"/>
  <c r="BE184" i="3"/>
  <c r="BE186" i="3"/>
  <c r="BE190" i="3"/>
  <c r="BE192" i="3"/>
  <c r="BE212" i="3"/>
  <c r="J92" i="4"/>
  <c r="BE131" i="4"/>
  <c r="BE134" i="4"/>
  <c r="BE135" i="4"/>
  <c r="BE141" i="4"/>
  <c r="BE156" i="4"/>
  <c r="BE157" i="4"/>
  <c r="J92" i="5"/>
  <c r="F113" i="5"/>
  <c r="BE127" i="5"/>
  <c r="BE134" i="5"/>
  <c r="BE146" i="5"/>
  <c r="BE147" i="5"/>
  <c r="BE135" i="2"/>
  <c r="BE137" i="2"/>
  <c r="BE140" i="2"/>
  <c r="BE144" i="3"/>
  <c r="BE150" i="3"/>
  <c r="BE157" i="3"/>
  <c r="BE161" i="3"/>
  <c r="BE162" i="3"/>
  <c r="BE165" i="3"/>
  <c r="BE169" i="3"/>
  <c r="BE172" i="3"/>
  <c r="BE173" i="3"/>
  <c r="BE182" i="3"/>
  <c r="BE185" i="3"/>
  <c r="BE200" i="3"/>
  <c r="BE202" i="3"/>
  <c r="BE211" i="3"/>
  <c r="J91" i="4"/>
  <c r="BE132" i="4"/>
  <c r="BE133" i="4"/>
  <c r="BE145" i="4"/>
  <c r="BE151" i="4"/>
  <c r="BE171" i="4"/>
  <c r="BE119" i="5"/>
  <c r="BE122" i="5"/>
  <c r="BE125" i="5"/>
  <c r="BE129" i="5"/>
  <c r="BE135" i="5"/>
  <c r="BE136" i="5"/>
  <c r="BE137" i="5"/>
  <c r="BE138" i="5"/>
  <c r="BE142" i="5"/>
  <c r="BE143" i="5"/>
  <c r="BE149" i="5"/>
  <c r="BE150" i="5"/>
  <c r="BE152" i="5"/>
  <c r="BE153" i="5"/>
  <c r="J89" i="6"/>
  <c r="J117" i="6"/>
  <c r="J118" i="6"/>
  <c r="BE134" i="6"/>
  <c r="J89" i="7"/>
  <c r="E111" i="6"/>
  <c r="F118" i="6"/>
  <c r="J91" i="7"/>
  <c r="F114" i="7"/>
  <c r="BE120" i="7"/>
  <c r="AW101" i="1"/>
  <c r="BE124" i="2"/>
  <c r="BE139" i="2"/>
  <c r="BE150" i="2"/>
  <c r="E111" i="3"/>
  <c r="BE130" i="3"/>
  <c r="BE133" i="3"/>
  <c r="BE137" i="3"/>
  <c r="BE145" i="3"/>
  <c r="BE156" i="3"/>
  <c r="BE180" i="3"/>
  <c r="BE191" i="3"/>
  <c r="BE196" i="3"/>
  <c r="BE199" i="3"/>
  <c r="BE201" i="3"/>
  <c r="BE208" i="3"/>
  <c r="BE209" i="3"/>
  <c r="BE210" i="3"/>
  <c r="BE142" i="4"/>
  <c r="BE149" i="4"/>
  <c r="BE172" i="4"/>
  <c r="E107" i="5"/>
  <c r="J111" i="5"/>
  <c r="BE126" i="5"/>
  <c r="BE140" i="5"/>
  <c r="BE141" i="5"/>
  <c r="BE124" i="6"/>
  <c r="BE128" i="6"/>
  <c r="BK127" i="6"/>
  <c r="J127" i="6"/>
  <c r="J99" i="6"/>
  <c r="J92" i="7"/>
  <c r="F113" i="7"/>
  <c r="BE150" i="4"/>
  <c r="BE128" i="5"/>
  <c r="BE132" i="6"/>
  <c r="E85" i="7"/>
  <c r="BE119" i="7"/>
  <c r="BA101" i="1"/>
  <c r="J117" i="2"/>
  <c r="BE127" i="2"/>
  <c r="BE134" i="2"/>
  <c r="BE143" i="2"/>
  <c r="BE145" i="2"/>
  <c r="BE152" i="2"/>
  <c r="BE136" i="3"/>
  <c r="BE142" i="3"/>
  <c r="BE174" i="3"/>
  <c r="BE179" i="3"/>
  <c r="BE183" i="3"/>
  <c r="BE188" i="3"/>
  <c r="BE195" i="3"/>
  <c r="BE198" i="3"/>
  <c r="BE204" i="3"/>
  <c r="BE205" i="3"/>
  <c r="BE130" i="5"/>
  <c r="BE142" i="2"/>
  <c r="F94" i="3"/>
  <c r="BE127" i="3"/>
  <c r="BE128" i="3"/>
  <c r="BE129" i="3"/>
  <c r="BE132" i="3"/>
  <c r="BE141" i="3"/>
  <c r="BE149" i="3"/>
  <c r="BE189" i="3"/>
  <c r="BE206" i="3"/>
  <c r="BE214" i="3"/>
  <c r="BE216" i="3"/>
  <c r="BE218" i="3"/>
  <c r="F92" i="4"/>
  <c r="BE136" i="4"/>
  <c r="BE137" i="4"/>
  <c r="BE138" i="4"/>
  <c r="BE140" i="4"/>
  <c r="BE147" i="4"/>
  <c r="BE155" i="4"/>
  <c r="BE165" i="4"/>
  <c r="BE167" i="4"/>
  <c r="BE168" i="4"/>
  <c r="BE169" i="4"/>
  <c r="BK162" i="4"/>
  <c r="J162" i="4" s="1"/>
  <c r="J102" i="4" s="1"/>
  <c r="BK177" i="4"/>
  <c r="BK176" i="4" s="1"/>
  <c r="J176" i="4" s="1"/>
  <c r="J105" i="4" s="1"/>
  <c r="BE123" i="5"/>
  <c r="BE144" i="5"/>
  <c r="BE145" i="5"/>
  <c r="F91" i="6"/>
  <c r="BE125" i="6"/>
  <c r="BE126" i="6"/>
  <c r="J118" i="2"/>
  <c r="BE132" i="2"/>
  <c r="BE146" i="3"/>
  <c r="BE151" i="3"/>
  <c r="BE153" i="3"/>
  <c r="BE164" i="3"/>
  <c r="BE166" i="3"/>
  <c r="BE168" i="3"/>
  <c r="BE171" i="3"/>
  <c r="BE213" i="3"/>
  <c r="E85" i="4"/>
  <c r="J89" i="4"/>
  <c r="BE129" i="4"/>
  <c r="BE130" i="4"/>
  <c r="BE175" i="4"/>
  <c r="BE120" i="5"/>
  <c r="BE121" i="5"/>
  <c r="BE124" i="5"/>
  <c r="BE131" i="5"/>
  <c r="BE132" i="5"/>
  <c r="BE139" i="5"/>
  <c r="BE148" i="5"/>
  <c r="BE151" i="5"/>
  <c r="BE135" i="6"/>
  <c r="BE125" i="2"/>
  <c r="BE149" i="2"/>
  <c r="BE131" i="3"/>
  <c r="BE134" i="3"/>
  <c r="BE140" i="3"/>
  <c r="BE143" i="3"/>
  <c r="BE155" i="3"/>
  <c r="BE143" i="4"/>
  <c r="BE154" i="5"/>
  <c r="BE128" i="2"/>
  <c r="BE130" i="2"/>
  <c r="BE131" i="2"/>
  <c r="BE136" i="2"/>
  <c r="BE141" i="2"/>
  <c r="BE146" i="2"/>
  <c r="BE135" i="3"/>
  <c r="BE154" i="3"/>
  <c r="BE170" i="3"/>
  <c r="BE175" i="3"/>
  <c r="BE177" i="3"/>
  <c r="BE181" i="3"/>
  <c r="BE187" i="3"/>
  <c r="BE194" i="3"/>
  <c r="BE197" i="3"/>
  <c r="BE215" i="3"/>
  <c r="BK217" i="3"/>
  <c r="J217" i="3"/>
  <c r="J101" i="3" s="1"/>
  <c r="BE153" i="4"/>
  <c r="BE154" i="4"/>
  <c r="BE159" i="4"/>
  <c r="BE161" i="4"/>
  <c r="BE163" i="4"/>
  <c r="BK146" i="4"/>
  <c r="J146" i="4"/>
  <c r="J100" i="4"/>
  <c r="BE130" i="6"/>
  <c r="BE131" i="6"/>
  <c r="BE121" i="7"/>
  <c r="BE122" i="7"/>
  <c r="BE123" i="7"/>
  <c r="F37" i="3"/>
  <c r="BB97" i="1"/>
  <c r="BB96" i="1"/>
  <c r="AX96" i="1"/>
  <c r="F36" i="7"/>
  <c r="BC101" i="1"/>
  <c r="F36" i="4"/>
  <c r="BC98" i="1" s="1"/>
  <c r="J34" i="2"/>
  <c r="AW95" i="1"/>
  <c r="F34" i="4"/>
  <c r="BA98" i="1"/>
  <c r="F36" i="6"/>
  <c r="BC100" i="1" s="1"/>
  <c r="F37" i="4"/>
  <c r="BD98" i="1"/>
  <c r="F36" i="3"/>
  <c r="BA97" i="1"/>
  <c r="BA96" i="1"/>
  <c r="AW96" i="1" s="1"/>
  <c r="F36" i="5"/>
  <c r="BC99" i="1"/>
  <c r="F35" i="4"/>
  <c r="BB98" i="1"/>
  <c r="F37" i="5"/>
  <c r="BD99" i="1" s="1"/>
  <c r="F34" i="2"/>
  <c r="BA95" i="1"/>
  <c r="J36" i="3"/>
  <c r="AW97" i="1"/>
  <c r="F35" i="7"/>
  <c r="BB101" i="1"/>
  <c r="F37" i="6"/>
  <c r="BD100" i="1" s="1"/>
  <c r="F37" i="2"/>
  <c r="BD95" i="1"/>
  <c r="F34" i="6"/>
  <c r="BA100" i="1"/>
  <c r="J34" i="5"/>
  <c r="AW99" i="1"/>
  <c r="F35" i="6"/>
  <c r="BB100" i="1"/>
  <c r="F38" i="3"/>
  <c r="BC97" i="1"/>
  <c r="BC96" i="1"/>
  <c r="AY96" i="1" s="1"/>
  <c r="F39" i="3"/>
  <c r="BD97" i="1"/>
  <c r="BD96" i="1"/>
  <c r="F37" i="7"/>
  <c r="BD101" i="1"/>
  <c r="F35" i="2"/>
  <c r="BB95" i="1"/>
  <c r="J34" i="4"/>
  <c r="AW98" i="1" s="1"/>
  <c r="F36" i="2"/>
  <c r="BC95" i="1"/>
  <c r="AS94" i="1"/>
  <c r="F34" i="5"/>
  <c r="BA99" i="1"/>
  <c r="J34" i="6"/>
  <c r="AW100" i="1"/>
  <c r="F35" i="5"/>
  <c r="BB99" i="1"/>
  <c r="BC94" i="1" l="1"/>
  <c r="AY94" i="1" s="1"/>
  <c r="R122" i="6"/>
  <c r="R121" i="6"/>
  <c r="P127" i="4"/>
  <c r="P126" i="4"/>
  <c r="AU98" i="1"/>
  <c r="T122" i="2"/>
  <c r="T121" i="2"/>
  <c r="P122" i="2"/>
  <c r="P121" i="2"/>
  <c r="AU95" i="1"/>
  <c r="BK122" i="2"/>
  <c r="BK121" i="2" s="1"/>
  <c r="J121" i="2" s="1"/>
  <c r="J96" i="2" s="1"/>
  <c r="BK122" i="6"/>
  <c r="J122" i="6"/>
  <c r="J97" i="6"/>
  <c r="BK124" i="3"/>
  <c r="J124" i="3"/>
  <c r="J99" i="3"/>
  <c r="R122" i="2"/>
  <c r="R121" i="2"/>
  <c r="P122" i="6"/>
  <c r="P121" i="6" s="1"/>
  <c r="AU100" i="1" s="1"/>
  <c r="T127" i="4"/>
  <c r="T126" i="4"/>
  <c r="J125" i="3"/>
  <c r="J100" i="3"/>
  <c r="BK127" i="4"/>
  <c r="J127" i="4"/>
  <c r="J97" i="4"/>
  <c r="J123" i="2"/>
  <c r="J98" i="2"/>
  <c r="J123" i="6"/>
  <c r="J98" i="6" s="1"/>
  <c r="BK117" i="7"/>
  <c r="J117" i="7"/>
  <c r="J96" i="7"/>
  <c r="J177" i="4"/>
  <c r="J106" i="4"/>
  <c r="J118" i="5"/>
  <c r="J97" i="5"/>
  <c r="BA94" i="1"/>
  <c r="W30" i="1"/>
  <c r="BD94" i="1"/>
  <c r="W33" i="1"/>
  <c r="BB94" i="1"/>
  <c r="AX94" i="1"/>
  <c r="J35" i="3"/>
  <c r="AV97" i="1" s="1"/>
  <c r="AT97" i="1" s="1"/>
  <c r="W32" i="1"/>
  <c r="J30" i="5"/>
  <c r="AG99" i="1"/>
  <c r="F35" i="3"/>
  <c r="AZ97" i="1" s="1"/>
  <c r="AZ96" i="1" s="1"/>
  <c r="AV96" i="1" s="1"/>
  <c r="AT96" i="1" s="1"/>
  <c r="J33" i="4"/>
  <c r="AV98" i="1"/>
  <c r="AT98" i="1" s="1"/>
  <c r="J33" i="7"/>
  <c r="AV101" i="1"/>
  <c r="AT101" i="1"/>
  <c r="F33" i="2"/>
  <c r="AZ95" i="1"/>
  <c r="J33" i="5"/>
  <c r="AV99" i="1"/>
  <c r="AT99" i="1"/>
  <c r="F33" i="4"/>
  <c r="AZ98" i="1"/>
  <c r="J33" i="2"/>
  <c r="AV95" i="1" s="1"/>
  <c r="AT95" i="1" s="1"/>
  <c r="J33" i="6"/>
  <c r="AV100" i="1"/>
  <c r="AT100" i="1"/>
  <c r="F33" i="6"/>
  <c r="AZ100" i="1"/>
  <c r="F33" i="7"/>
  <c r="AZ101" i="1"/>
  <c r="F33" i="5"/>
  <c r="AZ99" i="1"/>
  <c r="J39" i="5" l="1"/>
  <c r="BK121" i="6"/>
  <c r="J121" i="6"/>
  <c r="J30" i="6" s="1"/>
  <c r="AG100" i="1" s="1"/>
  <c r="AN100" i="1" s="1"/>
  <c r="J122" i="2"/>
  <c r="J97" i="2"/>
  <c r="BK123" i="3"/>
  <c r="J123" i="3"/>
  <c r="BK126" i="4"/>
  <c r="J126" i="4"/>
  <c r="J96" i="4"/>
  <c r="AN99" i="1"/>
  <c r="AZ94" i="1"/>
  <c r="W29" i="1" s="1"/>
  <c r="AU94" i="1"/>
  <c r="J30" i="7"/>
  <c r="AG101" i="1"/>
  <c r="AN101" i="1"/>
  <c r="J30" i="2"/>
  <c r="AG95" i="1"/>
  <c r="W31" i="1"/>
  <c r="J32" i="3"/>
  <c r="AG97" i="1"/>
  <c r="AG96" i="1" s="1"/>
  <c r="AN96" i="1" s="1"/>
  <c r="AW94" i="1"/>
  <c r="AK30" i="1"/>
  <c r="J98" i="3" l="1"/>
  <c r="AN95" i="1"/>
  <c r="J39" i="2"/>
  <c r="J96" i="6"/>
  <c r="AN97" i="1"/>
  <c r="J39" i="6"/>
  <c r="J39" i="7"/>
  <c r="J41" i="3"/>
  <c r="AV94" i="1"/>
  <c r="AK29" i="1" s="1"/>
  <c r="J30" i="4"/>
  <c r="AG98" i="1"/>
  <c r="AN98" i="1" s="1"/>
  <c r="J39" i="4" l="1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<sst xmlns="http://schemas.openxmlformats.org/spreadsheetml/2006/main" count="3938" uniqueCount="887">
  <si>
    <t>Export Komplet</t>
  </si>
  <si>
    <t/>
  </si>
  <si>
    <t>2.0</t>
  </si>
  <si>
    <t>False</t>
  </si>
  <si>
    <t>{b26878ea-bb9d-49ff-9c51-5a5a766993db}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</si>
  <si>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</si>
  <si>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</si>
  <si>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</si>
  <si>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</si>
  <si>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</si>
  <si>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</si>
  <si>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</si>
  <si>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</si>
  <si>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</si>
  <si>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101_2026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</si>
  <si>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</si>
  <si>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</si>
  <si>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Městský park Turnov (park u letního kina) - Etapa 2b - Úprava stávajícího hřiště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</si>
  <si>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</si>
  <si>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</si>
  <si>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</si>
  <si>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</si>
  <si>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</si>
  <si>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</si>
  <si>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</si>
  <si>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</si>
  <si>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</si>
  <si>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</si>
  <si>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</si>
  <si>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</si>
  <si>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</si>
  <si>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</si>
  <si>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</si>
  <si>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</si>
  <si>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</si>
  <si>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</si>
  <si>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</si>
  <si>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</si>
  <si>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</si>
  <si>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</si>
  <si>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</si>
  <si>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</si>
  <si>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</si>
  <si>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</si>
  <si>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</si>
  <si>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</si>
  <si>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</si>
  <si>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</si>
  <si>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</si>
  <si>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</si>
  <si>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</si>
  <si>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</si>
  <si>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</si>
  <si>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</si>
  <si>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</si>
  <si>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</si>
  <si>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</si>
  <si>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</si>
  <si>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</si>
  <si>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</si>
  <si>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</si>
  <si>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</si>
  <si>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</si>
  <si>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</si>
  <si>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</si>
  <si>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</si>
  <si>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</si>
  <si>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</si>
  <si>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</si>
  <si>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</si>
  <si>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</si>
  <si>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</si>
  <si>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</si>
  <si>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</si>
  <si>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</si>
  <si>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</si>
  <si>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</si>
  <si>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</si>
  <si>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Příprava území, demolice</t>
  </si>
  <si>
    <t>ING</t>
  </si>
  <si>
    <t>1</t>
  </si>
  <si>
    <t>{fb191ed6-9b23-48ba-a6de-20a24db2bcf9}</t>
  </si>
  <si>
    <t>2</t>
  </si>
  <si>
    <t>02</t>
  </si>
  <si>
    <t>IO 02 - Asanace, pěstební opatření, sadovnické úpravy</t>
  </si>
  <si>
    <t>{a83f686a-3cec-4f18-9873-e0b6e5968f8a}</t>
  </si>
  <si>
    <t>02.2</t>
  </si>
  <si>
    <t>SO 02.2 Sadovnické úpravy</t>
  </si>
  <si>
    <t>Soupis</t>
  </si>
  <si>
    <t>{5f30fd1c-7130-48ac-bd43-741f58373498}</t>
  </si>
  <si>
    <t>03</t>
  </si>
  <si>
    <t>IO 03 Komunikace, terénní úpravy, vodní hřiště</t>
  </si>
  <si>
    <t>{f9347928-db96-424c-bf3e-a4f7aad000ed}</t>
  </si>
  <si>
    <t>04</t>
  </si>
  <si>
    <t>IO 04 Mobiliář a herní prvky</t>
  </si>
  <si>
    <t>{2a48469c-4259-4930-b89b-c486c18a8893}</t>
  </si>
  <si>
    <t>05</t>
  </si>
  <si>
    <t>IO 05 Oplocení</t>
  </si>
  <si>
    <t>{cc12e5fa-b003-4d07-9df9-242d5edb5157}</t>
  </si>
  <si>
    <t>901</t>
  </si>
  <si>
    <t>VON</t>
  </si>
  <si>
    <t>{57764ffc-f27a-4904-a9ce-21e3b4d38235}</t>
  </si>
  <si>
    <t>KRYCÍ LIST SOUPISU PRACÍ</t>
  </si>
  <si>
    <t>Objekt:</t>
  </si>
  <si>
    <t>01 - IO 01 Příprava území, demolice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</si>
  <si>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</si>
  <si>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</si>
  <si>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</si>
  <si>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</si>
  <si>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</si>
  <si>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</si>
  <si>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</si>
  <si>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</si>
  <si>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</si>
  <si>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</si>
  <si>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</si>
  <si>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</si>
  <si>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</si>
  <si>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</si>
  <si>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</si>
  <si>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</si>
  <si>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</si>
  <si>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</si>
  <si>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</si>
  <si>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</si>
  <si>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</si>
  <si>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</si>
  <si>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</si>
  <si>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</si>
  <si>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</si>
  <si>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</si>
  <si>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</si>
  <si>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</si>
  <si>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1111011R1</t>
  </si>
  <si>
    <t>Odstranění travin z celkové plochy do 0,1 ha vč. odvozu na skládku</t>
  </si>
  <si>
    <t>ha</t>
  </si>
  <si>
    <t>4</t>
  </si>
  <si>
    <t>720473397</t>
  </si>
  <si>
    <t>112251221</t>
  </si>
  <si>
    <t>Odstranění pařezů rovině nebo na svahu do 1:5 odfrézováním hl přes 0,2 do 0,5 m</t>
  </si>
  <si>
    <t>m2</t>
  </si>
  <si>
    <t>334920471</t>
  </si>
  <si>
    <t>3</t>
  </si>
  <si>
    <t>113106122</t>
  </si>
  <si>
    <t>Rozebrání dlažeb z kamenných dlaždic komunikací pro pěší ručně</t>
  </si>
  <si>
    <t>-1093757453</t>
  </si>
  <si>
    <t>113107123</t>
  </si>
  <si>
    <t>Odstranění podkladu z kameniva drceného tl přes 200 do 300 mm ručně</t>
  </si>
  <si>
    <t>-1967407807</t>
  </si>
  <si>
    <t>5</t>
  </si>
  <si>
    <t>121151114</t>
  </si>
  <si>
    <t>Sejmutí ornice plochy do 500 m2 tl vrstvy přes 200 do 250 mm strojně</t>
  </si>
  <si>
    <t>205772554</t>
  </si>
  <si>
    <t>6</t>
  </si>
  <si>
    <t>162351103</t>
  </si>
  <si>
    <t>Vodorovné přemístění přes 50 do 500 m výkopku/sypaniny z horniny třídy těžitelnosti I skupiny 1 až 3</t>
  </si>
  <si>
    <t>m3</t>
  </si>
  <si>
    <t>-717345166</t>
  </si>
  <si>
    <t>7</t>
  </si>
  <si>
    <t>171251201</t>
  </si>
  <si>
    <t>Uložení sypaniny na skládky nebo meziskládky</t>
  </si>
  <si>
    <t>626624032</t>
  </si>
  <si>
    <t>8</t>
  </si>
  <si>
    <t>174111121</t>
  </si>
  <si>
    <t>Zásyp jam po vyfrézovaných pařezech hl přes 0,2 do 0,5 m v rovině nebo na svahu do 1:5</t>
  </si>
  <si>
    <t>-753268296</t>
  </si>
  <si>
    <t>9</t>
  </si>
  <si>
    <t>M</t>
  </si>
  <si>
    <t>58331200</t>
  </si>
  <si>
    <t>štěrkopísek netříděný</t>
  </si>
  <si>
    <t>t</t>
  </si>
  <si>
    <t>1046814951</t>
  </si>
  <si>
    <t>Ostatní konstrukce a práce, bourání</t>
  </si>
  <si>
    <t>10</t>
  </si>
  <si>
    <t>961044111</t>
  </si>
  <si>
    <t>Bourání základů z betonu prostého</t>
  </si>
  <si>
    <t>237106148</t>
  </si>
  <si>
    <t>11</t>
  </si>
  <si>
    <t>962022491</t>
  </si>
  <si>
    <t>Bourání zdiva nadzákladového kamenného na MC přes 1 m3</t>
  </si>
  <si>
    <t>1284912063</t>
  </si>
  <si>
    <t>966001211</t>
  </si>
  <si>
    <t>Odstranění lavičky stabilní zabetonované</t>
  </si>
  <si>
    <t>kus</t>
  </si>
  <si>
    <t>18762557</t>
  </si>
  <si>
    <t>13</t>
  </si>
  <si>
    <t>966001311</t>
  </si>
  <si>
    <t>Odstranění odpadkového koše s betonovou patkou</t>
  </si>
  <si>
    <t>-705061754</t>
  </si>
  <si>
    <t>997</t>
  </si>
  <si>
    <t>Přesun sutě</t>
  </si>
  <si>
    <t>14</t>
  </si>
  <si>
    <t>99700R001</t>
  </si>
  <si>
    <t>Skládkovné  biologický odpad - traviny, křoviny, dřeviny</t>
  </si>
  <si>
    <t>-31137420</t>
  </si>
  <si>
    <t>15</t>
  </si>
  <si>
    <t>997013501</t>
  </si>
  <si>
    <t>Odvoz suti a vybouraných hmot na skládku nebo meziskládku do 1 km se složením</t>
  </si>
  <si>
    <t>-1125667554</t>
  </si>
  <si>
    <t>16</t>
  </si>
  <si>
    <t>997013509</t>
  </si>
  <si>
    <t>Příplatek k odvozu suti a vybouraných hmot na skládku ZKD 1 km přes 1 km</t>
  </si>
  <si>
    <t>808783</t>
  </si>
  <si>
    <t>17</t>
  </si>
  <si>
    <t>997013861</t>
  </si>
  <si>
    <t>Poplatek za uložení stavebního odpadu na recyklační skládce (skládkovné) z prostého betonu kód odpadu 17 01 01</t>
  </si>
  <si>
    <t>-1524977440</t>
  </si>
  <si>
    <t>18</t>
  </si>
  <si>
    <t>997013871</t>
  </si>
  <si>
    <t>Poplatek za uložení stavebního odpadu na recyklační skládce (skládkovné) směsného stavebního a demoličního kód odpadu 17 09 04</t>
  </si>
  <si>
    <t>-555673435</t>
  </si>
  <si>
    <t>19</t>
  </si>
  <si>
    <t>997013873</t>
  </si>
  <si>
    <t>Poplatek za uložení stavebního odpadu na recyklační skládce (skládkovné) zeminy a kamení zatříděného do Katalogu odpadů pod kódem 17 05 04</t>
  </si>
  <si>
    <t>655218637</t>
  </si>
  <si>
    <t>20</t>
  </si>
  <si>
    <t>997221551</t>
  </si>
  <si>
    <t>Vodorovná doprava suti ze sypkých materiálů do 1 km</t>
  </si>
  <si>
    <t>-1056135000</t>
  </si>
  <si>
    <t>997221559</t>
  </si>
  <si>
    <t>Příplatek ZKD 1 km u vodorovné dopravy suti ze sypkých materiálů</t>
  </si>
  <si>
    <t>1997140171</t>
  </si>
  <si>
    <t>22</t>
  </si>
  <si>
    <t>997221561</t>
  </si>
  <si>
    <t>Vodorovná doprava suti z kusových materiálů do 1 km</t>
  </si>
  <si>
    <t>-521959961</t>
  </si>
  <si>
    <t>23</t>
  </si>
  <si>
    <t>997221569</t>
  </si>
  <si>
    <t>Příplatek ZKD 1 km u vodorovné dopravy suti z kusových materiálů</t>
  </si>
  <si>
    <t>110262873</t>
  </si>
  <si>
    <t>24</t>
  </si>
  <si>
    <t>997221861</t>
  </si>
  <si>
    <t>Poplatek za uložení na recyklační skládce (skládkovné) stavebního odpadu z prostého betonu pod kódem 17 01 01</t>
  </si>
  <si>
    <t>-1042843466</t>
  </si>
  <si>
    <t>25</t>
  </si>
  <si>
    <t>997221873</t>
  </si>
  <si>
    <t>Poplatek za uložení na recyklační skládce (skládkovné) stavebního odpadu zeminy a kamení zatříděného do Katalogu odpadů pod kódem 17 05 04</t>
  </si>
  <si>
    <t>367427381</t>
  </si>
  <si>
    <t>998</t>
  </si>
  <si>
    <t>Přesun hmot</t>
  </si>
  <si>
    <t>26</t>
  </si>
  <si>
    <t>998231411</t>
  </si>
  <si>
    <t>Ruční přesun hmot pro sadovnické a krajinářské úpravy do 100 m</t>
  </si>
  <si>
    <t>219564097</t>
  </si>
  <si>
    <t>02 - IO 02 - Asanace, pěstební opatření, sadovnické úpravy</t>
  </si>
  <si>
    <t>Soupis:</t>
  </si>
  <si>
    <t>02.2 - SO 02.2 Sadovnické úpravy</t>
  </si>
  <si>
    <t>Městský park</t>
  </si>
  <si>
    <t>Město Turnov, Antonína Dvořáka 335, 511 22 Turnov</t>
  </si>
  <si>
    <t>Ing. Jana Janíková</t>
  </si>
  <si>
    <t>46344535</t>
  </si>
  <si>
    <t>ZaKT s.r.o., Ponávka 185/2, 602 00 Brno</t>
  </si>
  <si>
    <t>CZ46344535</t>
  </si>
  <si>
    <t>181114711</t>
  </si>
  <si>
    <t>Odstranění kamene sebráním a naložením na dopravní prostředek hmotnosti jednotlivě do 15 kg</t>
  </si>
  <si>
    <t>2042816143</t>
  </si>
  <si>
    <t>184813511</t>
  </si>
  <si>
    <t>Chemické odplevelení před založením kultury postřikem na široko v rovině a svahu do 1:5 ručně</t>
  </si>
  <si>
    <t>2139329960</t>
  </si>
  <si>
    <t>184813512</t>
  </si>
  <si>
    <t>Chemické odplevelení před založením kultury postřikem na široko ve svahu přes 1:5 do 1:2 ručně</t>
  </si>
  <si>
    <t>657730394</t>
  </si>
  <si>
    <t>M14</t>
  </si>
  <si>
    <t>herbicid totální neselektivní</t>
  </si>
  <si>
    <t>litr</t>
  </si>
  <si>
    <t>441387987</t>
  </si>
  <si>
    <t>111311111</t>
  </si>
  <si>
    <t>Odstranění odumřelého travního drnu po aplikaci herbicidu v rovině nebo ve svahu do 1:5 hl do 30 mm</t>
  </si>
  <si>
    <t>1019851227</t>
  </si>
  <si>
    <t>111311121</t>
  </si>
  <si>
    <t>Odstranění odumřelého travního drnu po aplikaci herbicidu ve svahu přes 1:5 do 1:2 hl do 30 mm</t>
  </si>
  <si>
    <t>-722937886</t>
  </si>
  <si>
    <t>183403141</t>
  </si>
  <si>
    <t>Obdělání půdy rytím starého trávníku v rovině a svahu do 1:5</t>
  </si>
  <si>
    <t>1470550879</t>
  </si>
  <si>
    <t>183403241</t>
  </si>
  <si>
    <t>Obdělání půdy rytím starého trávníku ve svahu přes 1:5 do 1:2</t>
  </si>
  <si>
    <t>-914035635</t>
  </si>
  <si>
    <t>183403153</t>
  </si>
  <si>
    <t>Obdělání půdy hrabáním v rovině a svahu do 1:5</t>
  </si>
  <si>
    <t>927506324</t>
  </si>
  <si>
    <t>183403253</t>
  </si>
  <si>
    <t>Obdělání půdy hrabáním ve svahu přes 1:5 do 1:2</t>
  </si>
  <si>
    <t>1064065658</t>
  </si>
  <si>
    <t>182303111</t>
  </si>
  <si>
    <t>Doplnění zeminy nebo substrátu na travnatých plochách tl do 50 mm rovina v rovinně a svahu do 1:5</t>
  </si>
  <si>
    <t>-1750991991</t>
  </si>
  <si>
    <t>182303112</t>
  </si>
  <si>
    <t>Doplnění zeminy nebo substrátu na travnatých plochách tl do 50 mm rovina ve svahu přes 1:5 do 1:2</t>
  </si>
  <si>
    <t>364823407</t>
  </si>
  <si>
    <t>M1</t>
  </si>
  <si>
    <t>rašelina VL</t>
  </si>
  <si>
    <t>-1597475517</t>
  </si>
  <si>
    <t>182911121</t>
  </si>
  <si>
    <t>Zpevnění svahu prkny sklon svahu přes 1:2 do 1:1</t>
  </si>
  <si>
    <t>826992524</t>
  </si>
  <si>
    <t>182111111</t>
  </si>
  <si>
    <t>Zpevnění svahu tkaninou nebo rohoží na svahu sklonu přes 1:2 do 1:1</t>
  </si>
  <si>
    <t>-4341845</t>
  </si>
  <si>
    <t>JTA.67390880</t>
  </si>
  <si>
    <t>textilie jutařská PETEX 400g/m2 š 150cm</t>
  </si>
  <si>
    <t>-1340261386</t>
  </si>
  <si>
    <t>M2</t>
  </si>
  <si>
    <t>ocelové kotvící skoby do země, balení po 100 ks</t>
  </si>
  <si>
    <t>balení</t>
  </si>
  <si>
    <t>-1884866209</t>
  </si>
  <si>
    <t>111151221</t>
  </si>
  <si>
    <t>Pokosení trávníku parkového pl do 10000 m2 s odvozem do 20 km v rovině a svahu do 1:5</t>
  </si>
  <si>
    <t>-2029451745</t>
  </si>
  <si>
    <t>185811211</t>
  </si>
  <si>
    <t>Vyhrabání trávníku souvislé pl do 1000 m2 v rovině a svahu do 1:5</t>
  </si>
  <si>
    <t>-2096362957</t>
  </si>
  <si>
    <t>183402121</t>
  </si>
  <si>
    <t>Rozrušení půdy souvislé pl přes 100 do 500 m2 hl přes 50 do 150 mm v rovině a svahu do 1:5</t>
  </si>
  <si>
    <t>-271556470</t>
  </si>
  <si>
    <t>183403161</t>
  </si>
  <si>
    <t>Obdělání půdy válením v rovině a svahu do 1:5</t>
  </si>
  <si>
    <t>983724865</t>
  </si>
  <si>
    <t>181411131</t>
  </si>
  <si>
    <t>Založení parkového trávníku výsevem pl do 1000 m2 v rovině a ve svahu do 1:5</t>
  </si>
  <si>
    <t>109319834</t>
  </si>
  <si>
    <t>M3</t>
  </si>
  <si>
    <t>travní osivo pro renovaci rekreačních trávníků</t>
  </si>
  <si>
    <t>kg</t>
  </si>
  <si>
    <t>-1909236959</t>
  </si>
  <si>
    <t>185803111</t>
  </si>
  <si>
    <t>Ošetření trávníku shrabáním v rovině a svahu do 1:5</t>
  </si>
  <si>
    <t>145957938</t>
  </si>
  <si>
    <t>167151101</t>
  </si>
  <si>
    <t>Nakládání výkopku z hornin třídy těžitelnosti I skupiny 1 až 3 do 100 m3</t>
  </si>
  <si>
    <t>1788188734</t>
  </si>
  <si>
    <t>162751117</t>
  </si>
  <si>
    <t>Vodorovné přemístění přes 9 000 do 10000 m výkopku/sypaniny z horniny třídy těžitelnosti I skupiny 1 až 3</t>
  </si>
  <si>
    <t>833927666</t>
  </si>
  <si>
    <t>27</t>
  </si>
  <si>
    <t>183101221</t>
  </si>
  <si>
    <t>Jamky pro výsadbu s výměnou 50 % půdy zeminy skupiny 1 až 4 obj přes 0,4 do 1 m3 v rovině a svahu do 1:5</t>
  </si>
  <si>
    <t>-75364605</t>
  </si>
  <si>
    <t>28</t>
  </si>
  <si>
    <t>10321100</t>
  </si>
  <si>
    <t>zahradní substrát pro výsadbu VL</t>
  </si>
  <si>
    <t>923629338</t>
  </si>
  <si>
    <t>29</t>
  </si>
  <si>
    <t>183101113</t>
  </si>
  <si>
    <t>Hloubení jamek bez výměny půdy zeminy skupiny 1 až 4 obj přes 0,02 do 0,05 m3 v rovině a svahu do 1:5</t>
  </si>
  <si>
    <t>-878978027</t>
  </si>
  <si>
    <t>30</t>
  </si>
  <si>
    <t>183111112</t>
  </si>
  <si>
    <t>Hloubení jamek bez výměny půdy zeminy skupiny 1 až 4 obj přes 0,002 do 0,005 m3 v rovině a svahu do 1:5</t>
  </si>
  <si>
    <t>553852570</t>
  </si>
  <si>
    <t>31</t>
  </si>
  <si>
    <t>184102115</t>
  </si>
  <si>
    <t>Výsadba dřeviny s balem D přes 0,5 do 0,6 m do jamky se zalitím v rovině a svahu do 1:5</t>
  </si>
  <si>
    <t>-156095277</t>
  </si>
  <si>
    <t>32</t>
  </si>
  <si>
    <t>M6-Um</t>
  </si>
  <si>
    <t>Ulmus minor alejový strom s balem OK 12-14 cm</t>
  </si>
  <si>
    <t>1861267956</t>
  </si>
  <si>
    <t>33</t>
  </si>
  <si>
    <t>M6-Ps</t>
  </si>
  <si>
    <t>Pinus sylvestris  vel. 175-200 cm s balem</t>
  </si>
  <si>
    <t>-1134528527</t>
  </si>
  <si>
    <t>34</t>
  </si>
  <si>
    <t>M6-Qp</t>
  </si>
  <si>
    <t xml:space="preserve">Quercus petraea alejový strom s balem, OK 14-16 cm s balem </t>
  </si>
  <si>
    <t>686489536</t>
  </si>
  <si>
    <t>35</t>
  </si>
  <si>
    <t>184102112</t>
  </si>
  <si>
    <t>Výsadba dřeviny s balem D přes 0,2 do 0,3 m do jamky se zalitím v rovině a svahu do 1:5</t>
  </si>
  <si>
    <t>1501394709</t>
  </si>
  <si>
    <t>36</t>
  </si>
  <si>
    <t>M6-Vo</t>
  </si>
  <si>
    <t>Viburnum opulus vel. 60-80 cm, kontejner</t>
  </si>
  <si>
    <t>-1132264570</t>
  </si>
  <si>
    <t>37</t>
  </si>
  <si>
    <t>184102111</t>
  </si>
  <si>
    <t>Výsadba dřeviny s balem D přes 0,1 do 0,2 m do jamky se zalitím v rovině a svahu do 1:5</t>
  </si>
  <si>
    <t>-119919816</t>
  </si>
  <si>
    <t>38</t>
  </si>
  <si>
    <t>M6-Hh</t>
  </si>
  <si>
    <t>Hedera helix, vel. 50-60 cm, kontejner</t>
  </si>
  <si>
    <t>1349556167</t>
  </si>
  <si>
    <t>39</t>
  </si>
  <si>
    <t>183211322</t>
  </si>
  <si>
    <t>Výsadba květin krytokořenných průměru kontejneru přes 80 do 120 mm</t>
  </si>
  <si>
    <t>-1583798929</t>
  </si>
  <si>
    <t>40</t>
  </si>
  <si>
    <t>M6-Cv</t>
  </si>
  <si>
    <t>Calluna vulgaris kontejner K10</t>
  </si>
  <si>
    <t>584020201</t>
  </si>
  <si>
    <t>41</t>
  </si>
  <si>
    <t>M6-Dc</t>
  </si>
  <si>
    <t>Deschampsia caespitosa ´Goldtau´kontejner</t>
  </si>
  <si>
    <t>2104650734</t>
  </si>
  <si>
    <t>42</t>
  </si>
  <si>
    <t>M6-Df</t>
  </si>
  <si>
    <t>Dryopteris filix-mas kontejner</t>
  </si>
  <si>
    <t>1924832491</t>
  </si>
  <si>
    <t>43</t>
  </si>
  <si>
    <t>M6-Or</t>
  </si>
  <si>
    <t>Osmunda regalis kontejner</t>
  </si>
  <si>
    <t>1389397507</t>
  </si>
  <si>
    <t>44</t>
  </si>
  <si>
    <t>M6-Vv</t>
  </si>
  <si>
    <t>Vaccinium vitis-idaea kontejner</t>
  </si>
  <si>
    <t>-360164482</t>
  </si>
  <si>
    <t>45</t>
  </si>
  <si>
    <t>M6-An</t>
  </si>
  <si>
    <t>Anemone nemorosa kontejner</t>
  </si>
  <si>
    <t>-1307188327</t>
  </si>
  <si>
    <t>46</t>
  </si>
  <si>
    <t>M6-Aff</t>
  </si>
  <si>
    <t>Anthyrium filix-femina kontejner</t>
  </si>
  <si>
    <t>2133512370</t>
  </si>
  <si>
    <t>47</t>
  </si>
  <si>
    <t>M6-Ad</t>
  </si>
  <si>
    <t>Aruncus dioicus kontejner</t>
  </si>
  <si>
    <t>-694648384</t>
  </si>
  <si>
    <t>48</t>
  </si>
  <si>
    <t>M6-Lr</t>
  </si>
  <si>
    <t>Lunaria rediviva kontejner</t>
  </si>
  <si>
    <t>-10315967</t>
  </si>
  <si>
    <t>49</t>
  </si>
  <si>
    <t>M6-Go</t>
  </si>
  <si>
    <t>Galium odoratum kontejner</t>
  </si>
  <si>
    <t>950472268</t>
  </si>
  <si>
    <t>50</t>
  </si>
  <si>
    <t>M6-Po</t>
  </si>
  <si>
    <t>Pulmonaria officinalis kontejner</t>
  </si>
  <si>
    <t>630181365</t>
  </si>
  <si>
    <t>51</t>
  </si>
  <si>
    <t>M6-Ep</t>
  </si>
  <si>
    <t>Epimedium rubrum kontejner</t>
  </si>
  <si>
    <t>507725264</t>
  </si>
  <si>
    <t>52</t>
  </si>
  <si>
    <t>M6-Ge</t>
  </si>
  <si>
    <t>Geranium macrorrhizum ´Czakor´kontejner</t>
  </si>
  <si>
    <t>-1725630039</t>
  </si>
  <si>
    <t>53</t>
  </si>
  <si>
    <t>M6-Er</t>
  </si>
  <si>
    <t>Echinops ritro kontejner</t>
  </si>
  <si>
    <t>1352072509</t>
  </si>
  <si>
    <t>54</t>
  </si>
  <si>
    <t>M6-Hm</t>
  </si>
  <si>
    <t>Helianthus microcephalus ´Lemon Queen´ kontejner</t>
  </si>
  <si>
    <t>-1134144778</t>
  </si>
  <si>
    <t>55</t>
  </si>
  <si>
    <t>M6-Md</t>
  </si>
  <si>
    <t>Monarda didyma ´Squaw´ kontejner</t>
  </si>
  <si>
    <t>-666151555</t>
  </si>
  <si>
    <t>56</t>
  </si>
  <si>
    <t>M6-HS</t>
  </si>
  <si>
    <t>Helenium ´Sahin´s Early Flower´  kontejner</t>
  </si>
  <si>
    <t>-1867384646</t>
  </si>
  <si>
    <t>57</t>
  </si>
  <si>
    <t>M6-Ca</t>
  </si>
  <si>
    <t>Calamagrostis acutiflora ´Karl Foerster´ kontejner</t>
  </si>
  <si>
    <t>1758201237</t>
  </si>
  <si>
    <t>58</t>
  </si>
  <si>
    <t>M6-Ar</t>
  </si>
  <si>
    <t>Agastache rugosa ´Blue Fortuna´ kontejner</t>
  </si>
  <si>
    <t>2136310938</t>
  </si>
  <si>
    <t>59</t>
  </si>
  <si>
    <t>M6-Sb</t>
  </si>
  <si>
    <t>Stipa barbata kontejner</t>
  </si>
  <si>
    <t>1308367349</t>
  </si>
  <si>
    <t>60</t>
  </si>
  <si>
    <t>M6-Sn</t>
  </si>
  <si>
    <t>Salvia nemorosa ´Carradona´ kontejner</t>
  </si>
  <si>
    <t>233403173</t>
  </si>
  <si>
    <t>61</t>
  </si>
  <si>
    <t>M6-As</t>
  </si>
  <si>
    <t>Aster frikartii ´Mönch´ kontejner</t>
  </si>
  <si>
    <t>-657598244</t>
  </si>
  <si>
    <t>62</t>
  </si>
  <si>
    <t>M6-He</t>
  </si>
  <si>
    <t>Helictotrichon sempervirens kontejner</t>
  </si>
  <si>
    <t>-1973071172</t>
  </si>
  <si>
    <t>63</t>
  </si>
  <si>
    <t>M6-Ne</t>
  </si>
  <si>
    <t>Nepeta faassenii ´Six Hills Giant´kontejner</t>
  </si>
  <si>
    <t>-1853140293</t>
  </si>
  <si>
    <t>64</t>
  </si>
  <si>
    <t>184801121</t>
  </si>
  <si>
    <t>Ošetřování vysazených dřevin solitérních v rovině a svahu do 1:5</t>
  </si>
  <si>
    <t>215916808</t>
  </si>
  <si>
    <t>65</t>
  </si>
  <si>
    <t>184801131</t>
  </si>
  <si>
    <t>Ošetřování vysazených dřevin ve skupinách v rovině a svahu do 1:5</t>
  </si>
  <si>
    <t>1707657507</t>
  </si>
  <si>
    <t>66</t>
  </si>
  <si>
    <t>185804111</t>
  </si>
  <si>
    <t>Ošetření vysazených květin v rovině a svahu do 1:5</t>
  </si>
  <si>
    <t>1722741932</t>
  </si>
  <si>
    <t>67</t>
  </si>
  <si>
    <t>184215133</t>
  </si>
  <si>
    <t>Ukotvení kmene dřevin v rovině nebo na svahu do 1:5 třemi kůly D do 0,1 m dl přes 2 do 3 m</t>
  </si>
  <si>
    <t>2013760161</t>
  </si>
  <si>
    <t>68</t>
  </si>
  <si>
    <t>184215116</t>
  </si>
  <si>
    <t>Ukotvení kmene dřevin na svahu přes 1:5 do 1:2 jedním kůlem D do 0,1 m dl přes 2 do 3 m</t>
  </si>
  <si>
    <t>923815620</t>
  </si>
  <si>
    <t>69</t>
  </si>
  <si>
    <t>60591257</t>
  </si>
  <si>
    <t>kůl vyvazovací dřevěný impregnovaný D 8cm dl 3m</t>
  </si>
  <si>
    <t>-386227438</t>
  </si>
  <si>
    <t>70</t>
  </si>
  <si>
    <t>M7</t>
  </si>
  <si>
    <t>příčkaz půlené dřevěné kulatiny průměru 80 mm, délka příčky je 50 cm</t>
  </si>
  <si>
    <t>977747793</t>
  </si>
  <si>
    <t>71</t>
  </si>
  <si>
    <t>M8</t>
  </si>
  <si>
    <t>vyvazovací páska 40 mm</t>
  </si>
  <si>
    <t>m</t>
  </si>
  <si>
    <t>1778019575</t>
  </si>
  <si>
    <t>72</t>
  </si>
  <si>
    <t>184813241</t>
  </si>
  <si>
    <t>Zřízení ochrany paty kmene dřeviny perforovanou flexibilní plastovou chráničkou</t>
  </si>
  <si>
    <t>-1633522169</t>
  </si>
  <si>
    <t>73</t>
  </si>
  <si>
    <t>28357001</t>
  </si>
  <si>
    <t>chránička perforovaná PE k ochraně paty kmene stromku před poškozením strunovou sekačkou</t>
  </si>
  <si>
    <t>1553259200</t>
  </si>
  <si>
    <t>74</t>
  </si>
  <si>
    <t>184215412</t>
  </si>
  <si>
    <t>Zhotovení závlahové mísy dřevin D přes 0,5 do 1,0 m v rovině nebo na svahu do 1:5</t>
  </si>
  <si>
    <t>1778004203</t>
  </si>
  <si>
    <t>75</t>
  </si>
  <si>
    <t>185802113</t>
  </si>
  <si>
    <t>Hnojení půdy umělým hnojivem na široko v rovině a svahu do 1:5</t>
  </si>
  <si>
    <t>-399299199</t>
  </si>
  <si>
    <t>76</t>
  </si>
  <si>
    <t>M9</t>
  </si>
  <si>
    <t>kondicionér pro zvýšení zádržnosti vody v půdě, 1,5 kg/výsadbovou jámu</t>
  </si>
  <si>
    <t>-1487029915</t>
  </si>
  <si>
    <t>77</t>
  </si>
  <si>
    <t>185802114</t>
  </si>
  <si>
    <t>Hnojení půdy umělým hnojivem k jednotlivým rostlinám v rovině a svahu do 1:5</t>
  </si>
  <si>
    <t>1505543969</t>
  </si>
  <si>
    <t>78</t>
  </si>
  <si>
    <t>M10</t>
  </si>
  <si>
    <t>tabletové hnojivo zásobní s postupným uvolňováním živin, tableta á 10 g</t>
  </si>
  <si>
    <t>-1607389936</t>
  </si>
  <si>
    <t>79</t>
  </si>
  <si>
    <t>184501141</t>
  </si>
  <si>
    <t>Zhotovení obalu z rákosové nebo kokosové rohože v rovině a svahu do 1:5</t>
  </si>
  <si>
    <t>-1522289218</t>
  </si>
  <si>
    <t>80</t>
  </si>
  <si>
    <t>M11</t>
  </si>
  <si>
    <t>rákosová rohož, rákos přírodní neloupaný výška 160 cm, 0,3 m/ strom</t>
  </si>
  <si>
    <t>1920299025</t>
  </si>
  <si>
    <t>81</t>
  </si>
  <si>
    <t>184911421</t>
  </si>
  <si>
    <t>Mulčování rostlin kůrou tl do 0,1 m v rovině a svahu do 1:5</t>
  </si>
  <si>
    <t>1784810543</t>
  </si>
  <si>
    <t>82</t>
  </si>
  <si>
    <t>184911422</t>
  </si>
  <si>
    <t>Mulčování rostlin kůrou tl do 0,1 m ve svahu přes 1:5 do 1:2</t>
  </si>
  <si>
    <t>1388765110</t>
  </si>
  <si>
    <t>83</t>
  </si>
  <si>
    <t>184911151</t>
  </si>
  <si>
    <t>Mulčování záhonů kačírkem tl vrstvy přes 0,02 do 0,05 m v rovině a svahu do 1:5</t>
  </si>
  <si>
    <t>640047407</t>
  </si>
  <si>
    <t>84</t>
  </si>
  <si>
    <t>184911152</t>
  </si>
  <si>
    <t>Mulčování záhonů kačírkem tl vrstvy přes 0,02 do 0,05 m ve svahu přes 1:5 do 1:2</t>
  </si>
  <si>
    <t>2087569475</t>
  </si>
  <si>
    <t>85</t>
  </si>
  <si>
    <t>M12</t>
  </si>
  <si>
    <t>kamenivo dekorační (kačírek) fr. 16-22 mm</t>
  </si>
  <si>
    <t>-239353121</t>
  </si>
  <si>
    <t>86</t>
  </si>
  <si>
    <t>10391100</t>
  </si>
  <si>
    <t>kůra mulčovací VL</t>
  </si>
  <si>
    <t>-977161942</t>
  </si>
  <si>
    <t>87</t>
  </si>
  <si>
    <t>185804311</t>
  </si>
  <si>
    <t>Zalití rostlin vodou plocha do 20 m2</t>
  </si>
  <si>
    <t>-433789977</t>
  </si>
  <si>
    <t>88</t>
  </si>
  <si>
    <t>185804312</t>
  </si>
  <si>
    <t>Zalití rostlin vodou plocha přes 20 m2</t>
  </si>
  <si>
    <t>948870046</t>
  </si>
  <si>
    <t>89</t>
  </si>
  <si>
    <t>M13</t>
  </si>
  <si>
    <t>voda pro zálivku</t>
  </si>
  <si>
    <t>26575924</t>
  </si>
  <si>
    <t>90</t>
  </si>
  <si>
    <t>185851121</t>
  </si>
  <si>
    <t>Dovoz vody pro zálivku rostlin za vzdálenost do 1000 m</t>
  </si>
  <si>
    <t>-351433013</t>
  </si>
  <si>
    <t>91</t>
  </si>
  <si>
    <t>185851129</t>
  </si>
  <si>
    <t>Příplatek k dovozu vody pro zálivku rostlin do 1000 m ZKD 1000 m</t>
  </si>
  <si>
    <t>265465525</t>
  </si>
  <si>
    <t>92</t>
  </si>
  <si>
    <t>-999066354</t>
  </si>
  <si>
    <t>03 - IO 03 Komunikace, terénní úpravy, vodní hřiště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</si>
  <si>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</si>
  <si>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</si>
  <si>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</si>
  <si>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</si>
  <si>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>Ostatní - Ostatní</t>
  </si>
  <si>
    <t xml:space="preserve">    74x - VO</t>
  </si>
  <si>
    <t>122251102</t>
  </si>
  <si>
    <t>Odkopávky a prokopávky nezapažené v hornině třídy těžitelnosti I skupiny 3 objem do 50 m3 strojně</t>
  </si>
  <si>
    <t>-1129491115</t>
  </si>
  <si>
    <t>-690873704</t>
  </si>
  <si>
    <t>-1985078577</t>
  </si>
  <si>
    <t>-137627829</t>
  </si>
  <si>
    <t>171201231</t>
  </si>
  <si>
    <t>Poplatek za uložení zeminy a kamení na recyklační skládce (skládkovné) kód odpadu 17 05 04</t>
  </si>
  <si>
    <t>1485387560</t>
  </si>
  <si>
    <t>-1709816171</t>
  </si>
  <si>
    <t>181951112</t>
  </si>
  <si>
    <t>Úprava pláně v hornině třídy těžitelnosti I skupiny 1 až 3 se zhutněním strojně</t>
  </si>
  <si>
    <t>1426739828</t>
  </si>
  <si>
    <t>1819515R</t>
  </si>
  <si>
    <t>modelace terénu -  přeložka stávajícího potůčku</t>
  </si>
  <si>
    <t>-1431367789</t>
  </si>
  <si>
    <t>1819517R</t>
  </si>
  <si>
    <t>modelace terénu -  úprava ploch po stavebních pracech</t>
  </si>
  <si>
    <t>1928438159</t>
  </si>
  <si>
    <t>18196111R</t>
  </si>
  <si>
    <t>zasypání zrušeného korýtka potůčku</t>
  </si>
  <si>
    <t>2120237904</t>
  </si>
  <si>
    <t>Zakládání</t>
  </si>
  <si>
    <t>213141111</t>
  </si>
  <si>
    <t>Zřízení vrstvy z geotextilie v rovině nebo ve sklonu do 1:5 š do 3 m</t>
  </si>
  <si>
    <t>1935869579</t>
  </si>
  <si>
    <t>69311068</t>
  </si>
  <si>
    <t>geotextilie netkaná separační, ochranná, filtrační, drenážní PP 300g/m2</t>
  </si>
  <si>
    <t>1506110491</t>
  </si>
  <si>
    <t>273322511</t>
  </si>
  <si>
    <t>Základové desky ze ŽB se zvýšenými nároky na prostředí tř. C 25/30</t>
  </si>
  <si>
    <t>-1006518849</t>
  </si>
  <si>
    <t>273351121</t>
  </si>
  <si>
    <t>Zřízení bednění základových desek</t>
  </si>
  <si>
    <t>-1112573363</t>
  </si>
  <si>
    <t>273351122</t>
  </si>
  <si>
    <t>Odstranění bednění základových desek</t>
  </si>
  <si>
    <t>-396140726</t>
  </si>
  <si>
    <t>273362021</t>
  </si>
  <si>
    <t>Výztuž základových desek svařovanými sítěmi Kari</t>
  </si>
  <si>
    <t>278358184</t>
  </si>
  <si>
    <t>Vodorovné konstrukce</t>
  </si>
  <si>
    <t>43418R01</t>
  </si>
  <si>
    <t>Kamenný blok výhybky 260/200/240 mm vč. opracování do požadovaného tvaru - dodávka a montáž</t>
  </si>
  <si>
    <t>-1650633659</t>
  </si>
  <si>
    <t>Komunikace pozemní</t>
  </si>
  <si>
    <t>564281R11</t>
  </si>
  <si>
    <t>Podklad z písku  0,2 - 2 mm   tl 500 mm</t>
  </si>
  <si>
    <t>809532809</t>
  </si>
  <si>
    <t>564730001</t>
  </si>
  <si>
    <t>Podklad nebo kryt z kameniva hrubého drceného vel. 8-16 mm plochy do 100 m2 tl 100 mm</t>
  </si>
  <si>
    <t>-1029841606</t>
  </si>
  <si>
    <t>10371500</t>
  </si>
  <si>
    <t>substrát pro trávníky VL</t>
  </si>
  <si>
    <t>2123367563</t>
  </si>
  <si>
    <t>564730101</t>
  </si>
  <si>
    <t>Podklad nebo kryt z kameniva hrubého drceného vel. 16-32 mm plochy do 100 m2 tl 100 mm</t>
  </si>
  <si>
    <t>1928756400</t>
  </si>
  <si>
    <t>1615706298</t>
  </si>
  <si>
    <t>5648011R1</t>
  </si>
  <si>
    <t>Podklad ze štěrkodrtě ŠD 0-4 mm  tl 30 mm</t>
  </si>
  <si>
    <t>1002385403</t>
  </si>
  <si>
    <t>5648511R3</t>
  </si>
  <si>
    <t>Podklad ze štěrkodrtě ŠD 0-32 mm tl 150-180 mm vč. penetrace polyuretanovým pojivem</t>
  </si>
  <si>
    <t>-2867584</t>
  </si>
  <si>
    <t>564861011</t>
  </si>
  <si>
    <t>Podklad ze štěrkodrtě ŠD  tl 200 mm</t>
  </si>
  <si>
    <t>-330534891</t>
  </si>
  <si>
    <t>591211111</t>
  </si>
  <si>
    <t>Kladení dlažby z kostek drobných z kamene do lože z kameniva tl 50 mm</t>
  </si>
  <si>
    <t>263883089</t>
  </si>
  <si>
    <t>583810R1</t>
  </si>
  <si>
    <t>dlažba - žulové odseky 100 mm, žlutý odstín</t>
  </si>
  <si>
    <t>-1100481443</t>
  </si>
  <si>
    <t>591241111</t>
  </si>
  <si>
    <t>Kladení dlažby z kostek drobných z kamene na MC tl 50 mm vč. spárování cementovou směsí s plastifikátorem a flexi tmelem</t>
  </si>
  <si>
    <t>1895150454</t>
  </si>
  <si>
    <t>58381007</t>
  </si>
  <si>
    <t>kostka štípaná dlažební žula drobná 8/10</t>
  </si>
  <si>
    <t>-926939691</t>
  </si>
  <si>
    <t>595000R1</t>
  </si>
  <si>
    <t>litý granulát z barevného EPDM tl. 10 mm + elastická vrstva  s granulátu SBT tl. 25 mm (barva béžová)</t>
  </si>
  <si>
    <t>135041116</t>
  </si>
  <si>
    <t>Úpravy povrchů, podlahy a osazování výplní</t>
  </si>
  <si>
    <t>631311115</t>
  </si>
  <si>
    <t>Mazanina tl přes 50 do 80 mm z betonu prostého bez zvýšených nároků na prostředí tř. C 20/25</t>
  </si>
  <si>
    <t>-1101731403</t>
  </si>
  <si>
    <t>916241213</t>
  </si>
  <si>
    <t>Osazení obrubníku kamenného stojatého s boční opěrou do lože z betonu prostého</t>
  </si>
  <si>
    <t>2025669344</t>
  </si>
  <si>
    <t>583803R15</t>
  </si>
  <si>
    <t>štípaný žulový obrubník 80/250/1000</t>
  </si>
  <si>
    <t>1813414451</t>
  </si>
  <si>
    <t>916282R1</t>
  </si>
  <si>
    <t>obruba z ocelové pásoviny (8/160 mm) na roxory nebo do betonového lože</t>
  </si>
  <si>
    <t>2092903398</t>
  </si>
  <si>
    <t>916991121</t>
  </si>
  <si>
    <t>Lože pod obrubníky, krajníky nebo obruby z dlažebních kostek z betonu prostého</t>
  </si>
  <si>
    <t>855808234</t>
  </si>
  <si>
    <t>919726122</t>
  </si>
  <si>
    <t>Geotextilie pro ochranu, separaci a filtraci netkaná měrná hm přes 200 do 300 g/m2</t>
  </si>
  <si>
    <t>-966148229</t>
  </si>
  <si>
    <t>935113R11</t>
  </si>
  <si>
    <t>odvodňovací žlab DN200 s litinovou mřížkou B125 - dodávka a montáž</t>
  </si>
  <si>
    <t>148470909</t>
  </si>
  <si>
    <t>951R0001</t>
  </si>
  <si>
    <t>kamenný blok u výhybky vodního prvku  - dodávka a montáž</t>
  </si>
  <si>
    <t>-971008915</t>
  </si>
  <si>
    <t>955R0001</t>
  </si>
  <si>
    <t>provedení nového korýtka potůčku v terénu (rýha, jílové těsnění, kamenný pohoz zatlačený do dna) - dodávka a montáž vč. zemních prací</t>
  </si>
  <si>
    <t>-824614898</t>
  </si>
  <si>
    <t>998225111</t>
  </si>
  <si>
    <t>Přesun hmot pro pozemní komunikace s krytem z kamene, monolitickým betonovým nebo živičným</t>
  </si>
  <si>
    <t>-84576525</t>
  </si>
  <si>
    <t>998225191</t>
  </si>
  <si>
    <t>Příplatek k přesunu hmot pro pozemní komunikace s krytem z kamene, živičným, betonovým do 1000 m</t>
  </si>
  <si>
    <t>-1348623514</t>
  </si>
  <si>
    <t>Ostatní</t>
  </si>
  <si>
    <t>74x</t>
  </si>
  <si>
    <t>VO</t>
  </si>
  <si>
    <t>74R0001</t>
  </si>
  <si>
    <t>Nový sloup VO vč. zemních prací a  napojení na stávající rozvody v parku (stožár konicový, bezpaticový, výška nad zemí 4,5 m, barva RAL 7043, svítidlo dle stávajících svítidel v parku)</t>
  </si>
  <si>
    <t>kpl</t>
  </si>
  <si>
    <t>512</t>
  </si>
  <si>
    <t>-1403514438</t>
  </si>
  <si>
    <t>04 - IO 04 Mobiliář a herní prvky</t>
  </si>
  <si>
    <t>9x - Mobiliář</t>
  </si>
  <si>
    <t>9x</t>
  </si>
  <si>
    <t>Mobiliář</t>
  </si>
  <si>
    <t>9352R L1a</t>
  </si>
  <si>
    <t>Typová parková lavička s opěrákem a područkami, délka 3m  - dodávka</t>
  </si>
  <si>
    <t>658893457</t>
  </si>
  <si>
    <t>9352R L1b</t>
  </si>
  <si>
    <t>Typová parková lavička s opěrákem a područkami, délka 3m  - montáž</t>
  </si>
  <si>
    <t>-1244206773</t>
  </si>
  <si>
    <t>9352R L1c</t>
  </si>
  <si>
    <t>Typová parková lavička s opěrákem a područkami, délka 3m  - spodní stavba</t>
  </si>
  <si>
    <t>1738036878</t>
  </si>
  <si>
    <t>9352R L2a</t>
  </si>
  <si>
    <t>Typová parková lavička s opěrákem, délka 1,85m  - dodávka</t>
  </si>
  <si>
    <t>-1288966436</t>
  </si>
  <si>
    <t>9352R L2b</t>
  </si>
  <si>
    <t>Typová parková lavička s opěrákem, délka 1,85m  - montáž</t>
  </si>
  <si>
    <t>1964189238</t>
  </si>
  <si>
    <t>9352R L2c</t>
  </si>
  <si>
    <t>Typová parková lavička s opěrákem, délka 1,85m  - spodní stavba</t>
  </si>
  <si>
    <t>-1669343122</t>
  </si>
  <si>
    <t>9352R L3a</t>
  </si>
  <si>
    <t>Typová parková oblouková lavička bez opěráku na centrální noze, poloměr 2,5m, půlkruh sestaven ze čtyř kompatibilních prvků  - dodávka</t>
  </si>
  <si>
    <t>-1646736487</t>
  </si>
  <si>
    <t>9352R L3b</t>
  </si>
  <si>
    <t>Typová parková oblouková lavička bez opěráku na centrální noze, poloměr 2,5m, půlkruh sestaven ze čtyř kompatibilních prvků  - montáž</t>
  </si>
  <si>
    <t>207827112</t>
  </si>
  <si>
    <t>9352R L3c</t>
  </si>
  <si>
    <t>Typová parková oblouková lavička bez opěráku na centrální noze, poloměr 2,5m, půlkruh sestaven ze čtyř kompatibilních prvků - spodní stavba</t>
  </si>
  <si>
    <t>275944085</t>
  </si>
  <si>
    <t>9353R Sa</t>
  </si>
  <si>
    <t>Typový parkový stůl na centrální noze, délka 1,8m - dodávka</t>
  </si>
  <si>
    <t>1945923974</t>
  </si>
  <si>
    <t>9353R Sb</t>
  </si>
  <si>
    <t>Typový parkový stůl na centrální noze, délka 1,8m - montáž</t>
  </si>
  <si>
    <t>-282816544</t>
  </si>
  <si>
    <t>9353R Sc</t>
  </si>
  <si>
    <t>Typový parkový stůl na centrální noze, délka 1,8m - spodní stavba</t>
  </si>
  <si>
    <t>-2012788961</t>
  </si>
  <si>
    <t>9367R K1</t>
  </si>
  <si>
    <t>Typový odpadkový koš (80l), válcový, průměr 395 mm výška 800 mm - montáž</t>
  </si>
  <si>
    <t>1606044832</t>
  </si>
  <si>
    <t>9367R K2</t>
  </si>
  <si>
    <t>Typový odpadkový koš (80l), válcový, průměr 395 mm výška 800 mm - dodávka</t>
  </si>
  <si>
    <t>838578701</t>
  </si>
  <si>
    <t>9368R H1a</t>
  </si>
  <si>
    <t>Typový prvek – Otočná miska, (od 3 let) - dodávka</t>
  </si>
  <si>
    <t>262848427</t>
  </si>
  <si>
    <t>9368R H1b</t>
  </si>
  <si>
    <t>Typový prvek – Otočná miska, (od 3 let) - montáž a instalace (vč. výkopů a betonáže)</t>
  </si>
  <si>
    <t>1455179680</t>
  </si>
  <si>
    <t>9368R H2a</t>
  </si>
  <si>
    <t>Typový prvek - Typový kolotoč, (od 3 let) - dodávka</t>
  </si>
  <si>
    <t>1582223574</t>
  </si>
  <si>
    <t>9368R H2b</t>
  </si>
  <si>
    <t>Typový prvek - Typový kolotoč, (od 3 let) - montáž a instalace (vč. výkopů a betonáže)</t>
  </si>
  <si>
    <t>-191316487</t>
  </si>
  <si>
    <t>9368R H3a</t>
  </si>
  <si>
    <t>Typový prvek – Typová dvojitá závěsná houpačka, (1x závěs od 3 let a 1x závěs do 3 let) - dodávka</t>
  </si>
  <si>
    <t>378292791</t>
  </si>
  <si>
    <t>9368R H3b</t>
  </si>
  <si>
    <t>Typový prvek – Typová dvojitá závěsná houpačka, (1x závěs od 3 let a 1x závěs do 3 let) - montáž a instalace (vč. výkopů a betonáže)</t>
  </si>
  <si>
    <t>-1172854177</t>
  </si>
  <si>
    <t>9368R H4a</t>
  </si>
  <si>
    <t>Typový prvek – Typová páková houpačka, (od 3 let) - dodávka</t>
  </si>
  <si>
    <t>-847119079</t>
  </si>
  <si>
    <t>9368R H4b</t>
  </si>
  <si>
    <t>Typový prvek – Typová páková houpačka, (od 3 let)- montáž a instalace (vč. výkopů a betonáže)</t>
  </si>
  <si>
    <t>-1771597541</t>
  </si>
  <si>
    <t>9368R H5a</t>
  </si>
  <si>
    <t>1691573142</t>
  </si>
  <si>
    <t>9368R H5b</t>
  </si>
  <si>
    <t>Typový prvek - Typový kolotoč, (od 3 let)- montáž a instalace (vč. výkopů a betonáže)</t>
  </si>
  <si>
    <t>1702050840</t>
  </si>
  <si>
    <t>9368R H6a</t>
  </si>
  <si>
    <t>Typový prvek - Balanční bloky, (od 4 let - dodávka</t>
  </si>
  <si>
    <t>1520342398</t>
  </si>
  <si>
    <t>9368R H6b</t>
  </si>
  <si>
    <t>Typový prvek - Balanční bloky, (od 4 let)- montáž a instalace (vč. výkopů a betonáže)</t>
  </si>
  <si>
    <t>734645903</t>
  </si>
  <si>
    <t>9368R H7a</t>
  </si>
  <si>
    <t>Typový prvek – Houpací koník na pružícím plechu, (do 3 let) - dodávka</t>
  </si>
  <si>
    <t>1386600864</t>
  </si>
  <si>
    <t>9368R H7b</t>
  </si>
  <si>
    <t>Typový prvek – Houpací koník na pružícím plechu, (do 3 let) - montáž a instalace (vč. výkopů a betonáže)</t>
  </si>
  <si>
    <t>137267104</t>
  </si>
  <si>
    <t>9368R H8a</t>
  </si>
  <si>
    <t>Typový prvek – Pingpongový stůl vč. betonového základu - dodávka a montáž</t>
  </si>
  <si>
    <t>-1228848364</t>
  </si>
  <si>
    <t>9369R Va</t>
  </si>
  <si>
    <t>Typová nerezová vodní výhybka do vodního korýtka - dodávka</t>
  </si>
  <si>
    <t>-2088925863</t>
  </si>
  <si>
    <t>9369R Vb</t>
  </si>
  <si>
    <t>Typová nerezová vodní výhybka do vodního korýtka - montáž a instalace (vč. výkopů a betonáže)</t>
  </si>
  <si>
    <t>-623433922</t>
  </si>
  <si>
    <t>937 LAa</t>
  </si>
  <si>
    <t>Atypicka parková laviice s opěrákem  délka 7700 mm, š sedáku 440 mm, v. sedáku 450 mm, výška od země 786 mm ( materiál dřevěné hranoly 80/80, ocelový plech) - dodávka</t>
  </si>
  <si>
    <t>989014394</t>
  </si>
  <si>
    <t>937 LAb</t>
  </si>
  <si>
    <t>Atypicka parková laviice s opěrákem  délka 7700 mm, š sedáku 440 mm, v. sedáku 450 mm, výška od země 786 mm ( materiál dřevěné hranoly 80/80, ocelový plech) - montáž</t>
  </si>
  <si>
    <t>-348206896</t>
  </si>
  <si>
    <t>937 LAc</t>
  </si>
  <si>
    <t>Atypicka parková laviice s opěrákem  délka 7700 mm, š sedáku 440 mm, v. sedáku 450 mm, výška od země 786 mm ( materiál dřevěné hranoly 80/80, ocelový plech) - spodní stavba</t>
  </si>
  <si>
    <t>1785150804</t>
  </si>
  <si>
    <t>938 R11</t>
  </si>
  <si>
    <t>Dopravné</t>
  </si>
  <si>
    <t>849927704</t>
  </si>
  <si>
    <t>939 R01</t>
  </si>
  <si>
    <t>Demontáž a  zpětná montáž stávajícího herního prvku (pirátská loď)  při provádění EPDM</t>
  </si>
  <si>
    <t>1452721862</t>
  </si>
  <si>
    <t>05 - IO 05 Oplocení</t>
  </si>
  <si>
    <t xml:space="preserve">    3 - Svislé a kompletní konstrukce</t>
  </si>
  <si>
    <t>131213712</t>
  </si>
  <si>
    <t>Hloubení zapažených jam v nesoudržných horninách třídy těžitelnosti I skupiny 3 ručně</t>
  </si>
  <si>
    <t>-1940202273</t>
  </si>
  <si>
    <t>1219418685</t>
  </si>
  <si>
    <t>445170397</t>
  </si>
  <si>
    <t>275313611</t>
  </si>
  <si>
    <t>Základové patky z betonu tř. C 16/20</t>
  </si>
  <si>
    <t>-535010760</t>
  </si>
  <si>
    <t>Svislé a kompletní konstrukce</t>
  </si>
  <si>
    <t>348101R1</t>
  </si>
  <si>
    <t>Kovové tvarované oplocení v. 900 mm (sloupky ocelová pásovina 45/20 mm po cca 2,0 m, pole tvoří ocelová pásovina 45/20-mm, výplň tyče d 12mm), žárově ponkováno+ nátěr -  dodávka a montáž vč. kotevních a  montážních prvků</t>
  </si>
  <si>
    <t>1340280</t>
  </si>
  <si>
    <t>348201R1</t>
  </si>
  <si>
    <t>Kovová dvoukřídlá branka 900x2230 mm  (sloupky ocelová pásovina 45/20 mm , pole tvoří ocelová pásovina 45/20-mm, výplň tyče d 12mm), žárově ponkováno+ nátěr -  dodávka a montáž vč. kotevních a  montážních prvků</t>
  </si>
  <si>
    <t>-1670578276</t>
  </si>
  <si>
    <t>348202R1</t>
  </si>
  <si>
    <t>Kovová jednokřídlá branka 900x1015 mm se samozavíračem (sloupky ocelová pásovina 45/20 mm , pole tvoří ocelová pásovina 45/20-mm, výplň tyče d 12mm), žárově ponkováno+ nátěr -  dodávka a montáž vč. kotevních a  montážních prvků</t>
  </si>
  <si>
    <t>-914365032</t>
  </si>
  <si>
    <t>998232110</t>
  </si>
  <si>
    <t>Přesun hmot pro oplocení zděné z cihel nebo tvárnic v do 3 m</t>
  </si>
  <si>
    <t>988275224</t>
  </si>
  <si>
    <t>998232121</t>
  </si>
  <si>
    <t>Příplatek k přesunu hmot pro oplocení zděné za zvětšený přesun do 1000 m</t>
  </si>
  <si>
    <t>801766208</t>
  </si>
  <si>
    <t>901 - VON</t>
  </si>
  <si>
    <t>9a - Ostatní náklady</t>
  </si>
  <si>
    <t>9a</t>
  </si>
  <si>
    <t>Ostatní náklady</t>
  </si>
  <si>
    <t>003</t>
  </si>
  <si>
    <t>Náklady umístění stavby</t>
  </si>
  <si>
    <t>Kč</t>
  </si>
  <si>
    <t>1024</t>
  </si>
  <si>
    <t>644167608</t>
  </si>
  <si>
    <t>006</t>
  </si>
  <si>
    <t>IČ při realizaci (projednání DIO, veškeré doklady potřebné pro zahájení a realizaci stavby atd.)</t>
  </si>
  <si>
    <t>1904363367</t>
  </si>
  <si>
    <t>008</t>
  </si>
  <si>
    <t>geodetické vytýčení, dokumentace skutečného provedení</t>
  </si>
  <si>
    <t>-654918155</t>
  </si>
  <si>
    <t>009</t>
  </si>
  <si>
    <t>Ostatní práce (průzkumy, zkoušky, dílenská a výrobní dokumentace, vzorkování materiálů a technologických postupů, konzultace s geotechnikem nebo statikem apod.)</t>
  </si>
  <si>
    <t>-764080225</t>
  </si>
  <si>
    <t>102</t>
  </si>
  <si>
    <t>koordinace s ostatními souvisejícími akcemi v parku</t>
  </si>
  <si>
    <t>-523219087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</si>
</sst>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112</xdr:row>
      <xdr:rowOff>0</xdr:rowOff>
    </xdr:from>
    <xdr:to>
      <xdr:col>9</xdr:col>
      <xdr:colOff>1216025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103</xdr:row>
      <xdr:rowOff>0</xdr:rowOff>
    </xdr:from>
    <xdr:to>
      <xdr:col>9</xdr:col>
      <xdr:colOff>1216025</xdr:colOff>
      <xdr:row>107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103</xdr:row>
      <xdr:rowOff>0</xdr:rowOff>
    </xdr:from>
    <xdr:to>
      <xdr:col>9</xdr:col>
      <xdr:colOff>1216025</xdr:colOff>
      <xdr:row>107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T12" sqref="T1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203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16"/>
      <c r="BE5" s="200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204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16"/>
      <c r="BE6" s="20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20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164">
        <v>46050</v>
      </c>
      <c r="AR8" s="16"/>
      <c r="BE8" s="201"/>
      <c r="BS8" s="13" t="s">
        <v>6</v>
      </c>
    </row>
    <row r="9" spans="1:74" ht="14.45" customHeight="1">
      <c r="B9" s="16"/>
      <c r="AR9" s="16"/>
      <c r="BE9" s="20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201"/>
      <c r="BS10" s="13" t="s">
        <v>6</v>
      </c>
    </row>
    <row r="11" spans="1:74" ht="18.399999999999999" customHeight="1">
      <c r="B11" s="16"/>
      <c r="E11" s="21" t="s">
        <v>21</v>
      </c>
      <c r="AK11" s="23" t="s">
        <v>25</v>
      </c>
      <c r="AN11" s="21" t="s">
        <v>1</v>
      </c>
      <c r="AR11" s="16"/>
      <c r="BE11" s="201"/>
      <c r="BS11" s="13" t="s">
        <v>6</v>
      </c>
    </row>
    <row r="12" spans="1:74" ht="6.95" customHeight="1">
      <c r="B12" s="16"/>
      <c r="AR12" s="16"/>
      <c r="BE12" s="201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201"/>
      <c r="BS13" s="13" t="s">
        <v>6</v>
      </c>
    </row>
    <row r="14" spans="1:74" ht="12.75">
      <c r="B14" s="16"/>
      <c r="E14" s="205" t="s">
        <v>27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3" t="s">
        <v>25</v>
      </c>
      <c r="AN14" s="25" t="s">
        <v>27</v>
      </c>
      <c r="AR14" s="16"/>
      <c r="BE14" s="201"/>
      <c r="BS14" s="13" t="s">
        <v>6</v>
      </c>
    </row>
    <row r="15" spans="1:74" ht="6.95" customHeight="1">
      <c r="B15" s="16"/>
      <c r="AR15" s="16"/>
      <c r="BE15" s="201"/>
      <c r="BS15" s="13" t="s">
        <v>3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201"/>
      <c r="BS16" s="13" t="s">
        <v>3</v>
      </c>
    </row>
    <row r="17" spans="2:71" ht="18.399999999999999" customHeight="1">
      <c r="B17" s="16"/>
      <c r="E17" s="21" t="s">
        <v>21</v>
      </c>
      <c r="AK17" s="23" t="s">
        <v>25</v>
      </c>
      <c r="AN17" s="21" t="s">
        <v>1</v>
      </c>
      <c r="AR17" s="16"/>
      <c r="BE17" s="201"/>
      <c r="BS17" s="13" t="s">
        <v>29</v>
      </c>
    </row>
    <row r="18" spans="2:71" ht="6.95" customHeight="1">
      <c r="B18" s="16"/>
      <c r="AR18" s="16"/>
      <c r="BE18" s="201"/>
      <c r="BS18" s="13" t="s">
        <v>6</v>
      </c>
    </row>
    <row r="19" spans="2:71" ht="12" customHeight="1">
      <c r="B19" s="16"/>
      <c r="D19" s="23" t="s">
        <v>30</v>
      </c>
      <c r="AK19" s="23" t="s">
        <v>24</v>
      </c>
      <c r="AN19" s="21" t="s">
        <v>1</v>
      </c>
      <c r="AR19" s="16"/>
      <c r="BE19" s="201"/>
      <c r="BS19" s="13" t="s">
        <v>6</v>
      </c>
    </row>
    <row r="20" spans="2:71" ht="18.399999999999999" customHeight="1">
      <c r="B20" s="16"/>
      <c r="E20" s="21" t="s">
        <v>21</v>
      </c>
      <c r="AK20" s="23" t="s">
        <v>25</v>
      </c>
      <c r="AN20" s="21" t="s">
        <v>1</v>
      </c>
      <c r="AR20" s="16"/>
      <c r="BE20" s="201"/>
      <c r="BS20" s="13" t="s">
        <v>29</v>
      </c>
    </row>
    <row r="21" spans="2:71" ht="6.95" customHeight="1">
      <c r="B21" s="16"/>
      <c r="AR21" s="16"/>
      <c r="BE21" s="201"/>
    </row>
    <row r="22" spans="2:71" ht="12" customHeight="1">
      <c r="B22" s="16"/>
      <c r="D22" s="23" t="s">
        <v>31</v>
      </c>
      <c r="AR22" s="16"/>
      <c r="BE22" s="201"/>
    </row>
    <row r="23" spans="2:71" ht="16.5" customHeight="1">
      <c r="B23" s="16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6"/>
      <c r="BE23" s="201"/>
    </row>
    <row r="24" spans="2:71" ht="6.95" customHeight="1">
      <c r="B24" s="16"/>
      <c r="AR24" s="16"/>
      <c r="BE24" s="20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1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1">
        <f>ROUND(AG94,2)</f>
        <v>0</v>
      </c>
      <c r="AL26" s="192"/>
      <c r="AM26" s="192"/>
      <c r="AN26" s="192"/>
      <c r="AO26" s="192"/>
      <c r="AR26" s="28"/>
      <c r="BE26" s="201"/>
    </row>
    <row r="27" spans="2:71" s="1" customFormat="1" ht="6.95" customHeight="1">
      <c r="B27" s="28"/>
      <c r="AR27" s="28"/>
      <c r="BE27" s="201"/>
    </row>
    <row r="28" spans="2:71" s="1" customFormat="1" ht="12.75">
      <c r="B28" s="28"/>
      <c r="L28" s="193" t="s">
        <v>33</v>
      </c>
      <c r="M28" s="193"/>
      <c r="N28" s="193"/>
      <c r="O28" s="193"/>
      <c r="P28" s="193"/>
      <c r="W28" s="193" t="s">
        <v>34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35</v>
      </c>
      <c r="AL28" s="193"/>
      <c r="AM28" s="193"/>
      <c r="AN28" s="193"/>
      <c r="AO28" s="193"/>
      <c r="AR28" s="28"/>
      <c r="BE28" s="201"/>
    </row>
    <row r="29" spans="2:71" s="2" customFormat="1" ht="14.45" customHeight="1">
      <c r="B29" s="32"/>
      <c r="D29" s="23" t="s">
        <v>36</v>
      </c>
      <c r="F29" s="23" t="s">
        <v>37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2"/>
      <c r="BE29" s="202"/>
    </row>
    <row r="30" spans="2:71" s="2" customFormat="1" ht="14.45" customHeight="1">
      <c r="B30" s="32"/>
      <c r="F30" s="23" t="s">
        <v>38</v>
      </c>
      <c r="L30" s="187">
        <v>0.12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2"/>
      <c r="BE30" s="202"/>
    </row>
    <row r="31" spans="2:71" s="2" customFormat="1" ht="14.45" hidden="1" customHeight="1">
      <c r="B31" s="32"/>
      <c r="F31" s="23" t="s">
        <v>39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2"/>
      <c r="BE31" s="202"/>
    </row>
    <row r="32" spans="2:71" s="2" customFormat="1" ht="14.45" hidden="1" customHeight="1">
      <c r="B32" s="32"/>
      <c r="F32" s="23" t="s">
        <v>40</v>
      </c>
      <c r="L32" s="187">
        <v>0.12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2"/>
      <c r="BE32" s="202"/>
    </row>
    <row r="33" spans="2:57" s="2" customFormat="1" ht="14.45" hidden="1" customHeight="1">
      <c r="B33" s="32"/>
      <c r="F33" s="23" t="s">
        <v>41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2"/>
      <c r="BE33" s="202"/>
    </row>
    <row r="34" spans="2:57" s="1" customFormat="1" ht="6.95" customHeight="1">
      <c r="B34" s="28"/>
      <c r="AR34" s="28"/>
      <c r="BE34" s="201"/>
    </row>
    <row r="35" spans="2:57" s="1" customFormat="1" ht="25.9" customHeight="1">
      <c r="B35" s="28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9" t="s">
        <v>44</v>
      </c>
      <c r="Y35" s="197"/>
      <c r="Z35" s="197"/>
      <c r="AA35" s="197"/>
      <c r="AB35" s="197"/>
      <c r="AC35" s="35"/>
      <c r="AD35" s="35"/>
      <c r="AE35" s="35"/>
      <c r="AF35" s="35"/>
      <c r="AG35" s="35"/>
      <c r="AH35" s="35"/>
      <c r="AI35" s="35"/>
      <c r="AJ35" s="35"/>
      <c r="AK35" s="196">
        <f>SUM(AK26:AK33)</f>
        <v>0</v>
      </c>
      <c r="AL35" s="197"/>
      <c r="AM35" s="197"/>
      <c r="AN35" s="197"/>
      <c r="AO35" s="198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39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47</v>
      </c>
      <c r="AI60" s="30"/>
      <c r="AJ60" s="30"/>
      <c r="AK60" s="30"/>
      <c r="AL60" s="30"/>
      <c r="AM60" s="39" t="s">
        <v>48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39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47</v>
      </c>
      <c r="AI75" s="30"/>
      <c r="AJ75" s="30"/>
      <c r="AK75" s="30"/>
      <c r="AL75" s="30"/>
      <c r="AM75" s="39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51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101_2026</v>
      </c>
      <c r="AR84" s="44"/>
    </row>
    <row r="85" spans="1:91" s="4" customFormat="1" ht="36.950000000000003" customHeight="1">
      <c r="B85" s="45"/>
      <c r="C85" s="46" t="s">
        <v>16</v>
      </c>
      <c r="L85" s="188" t="str">
        <f>K6</f>
        <v>Městský park Turnov (park u letního kina) - Etapa 2b - Úprava stávajícího hřiště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90">
        <f>IF(AN8= "","",AN8)</f>
        <v>46050</v>
      </c>
      <c r="AN87" s="19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69" t="str">
        <f>IF(E17="","",E17)</f>
        <v xml:space="preserve"> </v>
      </c>
      <c r="AN89" s="170"/>
      <c r="AO89" s="170"/>
      <c r="AP89" s="170"/>
      <c r="AR89" s="28"/>
      <c r="AS89" s="165" t="s">
        <v>52</v>
      </c>
      <c r="AT89" s="16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30</v>
      </c>
      <c r="AM90" s="169" t="str">
        <f>IF(E20="","",E20)</f>
        <v xml:space="preserve"> </v>
      </c>
      <c r="AN90" s="170"/>
      <c r="AO90" s="170"/>
      <c r="AP90" s="170"/>
      <c r="AR90" s="28"/>
      <c r="AS90" s="167"/>
      <c r="AT90" s="168"/>
      <c r="BD90" s="52"/>
    </row>
    <row r="91" spans="1:91" s="1" customFormat="1" ht="10.9" customHeight="1">
      <c r="B91" s="28"/>
      <c r="AR91" s="28"/>
      <c r="AS91" s="167"/>
      <c r="AT91" s="168"/>
      <c r="BD91" s="52"/>
    </row>
    <row r="92" spans="1:91" s="1" customFormat="1" ht="29.25" customHeight="1">
      <c r="B92" s="28"/>
      <c r="C92" s="171" t="s">
        <v>53</v>
      </c>
      <c r="D92" s="172"/>
      <c r="E92" s="172"/>
      <c r="F92" s="172"/>
      <c r="G92" s="172"/>
      <c r="H92" s="53"/>
      <c r="I92" s="174" t="s">
        <v>54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3" t="s">
        <v>55</v>
      </c>
      <c r="AH92" s="172"/>
      <c r="AI92" s="172"/>
      <c r="AJ92" s="172"/>
      <c r="AK92" s="172"/>
      <c r="AL92" s="172"/>
      <c r="AM92" s="172"/>
      <c r="AN92" s="174" t="s">
        <v>56</v>
      </c>
      <c r="AO92" s="172"/>
      <c r="AP92" s="175"/>
      <c r="AQ92" s="54" t="s">
        <v>57</v>
      </c>
      <c r="AR92" s="28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9">
        <f>ROUND(AG95+AG96+SUM(AG98:AG101),2)</f>
        <v>0</v>
      </c>
      <c r="AH94" s="179"/>
      <c r="AI94" s="179"/>
      <c r="AJ94" s="179"/>
      <c r="AK94" s="179"/>
      <c r="AL94" s="179"/>
      <c r="AM94" s="179"/>
      <c r="AN94" s="180">
        <f t="shared" ref="AN94:AN101" si="0">SUM(AG94,AT94)</f>
        <v>0</v>
      </c>
      <c r="AO94" s="180"/>
      <c r="AP94" s="180"/>
      <c r="AQ94" s="63" t="s">
        <v>1</v>
      </c>
      <c r="AR94" s="59"/>
      <c r="AS94" s="64">
        <f>ROUND(AS95+AS96+SUM(AS98:AS101),2)</f>
        <v>0</v>
      </c>
      <c r="AT94" s="65">
        <f t="shared" ref="AT94:AT101" si="1">ROUND(SUM(AV94:AW94),2)</f>
        <v>0</v>
      </c>
      <c r="AU94" s="66">
        <f>ROUND(AU95+AU96+SUM(AU98:AU101),5)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ROUND(AZ95+AZ96+SUM(AZ98:AZ101),2)</f>
        <v>0</v>
      </c>
      <c r="BA94" s="65">
        <f>ROUND(BA95+BA96+SUM(BA98:BA101),2)</f>
        <v>0</v>
      </c>
      <c r="BB94" s="65">
        <f>ROUND(BB95+BB96+SUM(BB98:BB101),2)</f>
        <v>0</v>
      </c>
      <c r="BC94" s="65">
        <f>ROUND(BC95+BC96+SUM(BC98:BC101),2)</f>
        <v>0</v>
      </c>
      <c r="BD94" s="67">
        <f>ROUND(BD95+BD96+SUM(BD98:BD101),2)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178" t="s">
        <v>77</v>
      </c>
      <c r="E95" s="178"/>
      <c r="F95" s="178"/>
      <c r="G95" s="178"/>
      <c r="H95" s="178"/>
      <c r="I95" s="73"/>
      <c r="J95" s="178" t="s">
        <v>78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'01 - IO 01 Příprava území...'!J30</f>
        <v>0</v>
      </c>
      <c r="AH95" s="177"/>
      <c r="AI95" s="177"/>
      <c r="AJ95" s="177"/>
      <c r="AK95" s="177"/>
      <c r="AL95" s="177"/>
      <c r="AM95" s="177"/>
      <c r="AN95" s="176">
        <f t="shared" si="0"/>
        <v>0</v>
      </c>
      <c r="AO95" s="177"/>
      <c r="AP95" s="177"/>
      <c r="AQ95" s="74" t="s">
        <v>79</v>
      </c>
      <c r="AR95" s="71"/>
      <c r="AS95" s="75">
        <v>0</v>
      </c>
      <c r="AT95" s="76">
        <f t="shared" si="1"/>
        <v>0</v>
      </c>
      <c r="AU95" s="77">
        <f>'01 - IO 01 Příprava území...'!P121</f>
        <v>0</v>
      </c>
      <c r="AV95" s="76">
        <f>'01 - IO 01 Příprava území...'!J33</f>
        <v>0</v>
      </c>
      <c r="AW95" s="76">
        <f>'01 - IO 01 Příprava území...'!J34</f>
        <v>0</v>
      </c>
      <c r="AX95" s="76">
        <f>'01 - IO 01 Příprava území...'!J35</f>
        <v>0</v>
      </c>
      <c r="AY95" s="76">
        <f>'01 - IO 01 Příprava území...'!J36</f>
        <v>0</v>
      </c>
      <c r="AZ95" s="76">
        <f>'01 - IO 01 Příprava území...'!F33</f>
        <v>0</v>
      </c>
      <c r="BA95" s="76">
        <f>'01 - IO 01 Příprava území...'!F34</f>
        <v>0</v>
      </c>
      <c r="BB95" s="76">
        <f>'01 - IO 01 Příprava území...'!F35</f>
        <v>0</v>
      </c>
      <c r="BC95" s="76">
        <f>'01 - IO 01 Příprava území...'!F36</f>
        <v>0</v>
      </c>
      <c r="BD95" s="78">
        <f>'01 - IO 01 Příprava území...'!F37</f>
        <v>0</v>
      </c>
      <c r="BT95" s="79" t="s">
        <v>80</v>
      </c>
      <c r="BV95" s="79" t="s">
        <v>74</v>
      </c>
      <c r="BW95" s="79" t="s">
        <v>81</v>
      </c>
      <c r="BX95" s="79" t="s">
        <v>4</v>
      </c>
      <c r="CL95" s="79" t="s">
        <v>1</v>
      </c>
      <c r="CM95" s="79" t="s">
        <v>82</v>
      </c>
    </row>
    <row r="96" spans="1:91" s="6" customFormat="1" ht="24.75" customHeight="1">
      <c r="B96" s="71"/>
      <c r="C96" s="72"/>
      <c r="D96" s="178" t="s">
        <v>83</v>
      </c>
      <c r="E96" s="178"/>
      <c r="F96" s="178"/>
      <c r="G96" s="178"/>
      <c r="H96" s="178"/>
      <c r="I96" s="73"/>
      <c r="J96" s="178" t="s">
        <v>84</v>
      </c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81">
        <f>ROUND(AG97,2)</f>
        <v>0</v>
      </c>
      <c r="AH96" s="177"/>
      <c r="AI96" s="177"/>
      <c r="AJ96" s="177"/>
      <c r="AK96" s="177"/>
      <c r="AL96" s="177"/>
      <c r="AM96" s="177"/>
      <c r="AN96" s="176">
        <f t="shared" si="0"/>
        <v>0</v>
      </c>
      <c r="AO96" s="177"/>
      <c r="AP96" s="177"/>
      <c r="AQ96" s="74" t="s">
        <v>79</v>
      </c>
      <c r="AR96" s="71"/>
      <c r="AS96" s="75">
        <f>ROUND(AS97,2)</f>
        <v>0</v>
      </c>
      <c r="AT96" s="76">
        <f t="shared" si="1"/>
        <v>0</v>
      </c>
      <c r="AU96" s="77">
        <f>ROUND(AU97,5)</f>
        <v>0</v>
      </c>
      <c r="AV96" s="76">
        <f>ROUND(AZ96*L29,2)</f>
        <v>0</v>
      </c>
      <c r="AW96" s="76">
        <f>ROUND(BA96*L30,2)</f>
        <v>0</v>
      </c>
      <c r="AX96" s="76">
        <f>ROUND(BB96*L29,2)</f>
        <v>0</v>
      </c>
      <c r="AY96" s="76">
        <f>ROUND(BC96*L30,2)</f>
        <v>0</v>
      </c>
      <c r="AZ96" s="76">
        <f>ROUND(AZ97,2)</f>
        <v>0</v>
      </c>
      <c r="BA96" s="76">
        <f>ROUND(BA97,2)</f>
        <v>0</v>
      </c>
      <c r="BB96" s="76">
        <f>ROUND(BB97,2)</f>
        <v>0</v>
      </c>
      <c r="BC96" s="76">
        <f>ROUND(BC97,2)</f>
        <v>0</v>
      </c>
      <c r="BD96" s="78">
        <f>ROUND(BD97,2)</f>
        <v>0</v>
      </c>
      <c r="BS96" s="79" t="s">
        <v>71</v>
      </c>
      <c r="BT96" s="79" t="s">
        <v>80</v>
      </c>
      <c r="BU96" s="79" t="s">
        <v>73</v>
      </c>
      <c r="BV96" s="79" t="s">
        <v>74</v>
      </c>
      <c r="BW96" s="79" t="s">
        <v>85</v>
      </c>
      <c r="BX96" s="79" t="s">
        <v>4</v>
      </c>
      <c r="CL96" s="79" t="s">
        <v>1</v>
      </c>
      <c r="CM96" s="79" t="s">
        <v>82</v>
      </c>
    </row>
    <row r="97" spans="1:91" s="3" customFormat="1" ht="16.5" customHeight="1">
      <c r="A97" s="70" t="s">
        <v>76</v>
      </c>
      <c r="B97" s="44"/>
      <c r="C97" s="9"/>
      <c r="D97" s="9"/>
      <c r="E97" s="182" t="s">
        <v>86</v>
      </c>
      <c r="F97" s="182"/>
      <c r="G97" s="182"/>
      <c r="H97" s="182"/>
      <c r="I97" s="182"/>
      <c r="J97" s="9"/>
      <c r="K97" s="182" t="s">
        <v>87</v>
      </c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3">
        <f>'02.2 - SO 02.2 Sadovnické...'!J32</f>
        <v>0</v>
      </c>
      <c r="AH97" s="184"/>
      <c r="AI97" s="184"/>
      <c r="AJ97" s="184"/>
      <c r="AK97" s="184"/>
      <c r="AL97" s="184"/>
      <c r="AM97" s="184"/>
      <c r="AN97" s="183">
        <f t="shared" si="0"/>
        <v>0</v>
      </c>
      <c r="AO97" s="184"/>
      <c r="AP97" s="184"/>
      <c r="AQ97" s="80" t="s">
        <v>88</v>
      </c>
      <c r="AR97" s="44"/>
      <c r="AS97" s="81">
        <v>0</v>
      </c>
      <c r="AT97" s="82">
        <f t="shared" si="1"/>
        <v>0</v>
      </c>
      <c r="AU97" s="83">
        <f>'02.2 - SO 02.2 Sadovnické...'!P123</f>
        <v>0</v>
      </c>
      <c r="AV97" s="82">
        <f>'02.2 - SO 02.2 Sadovnické...'!J35</f>
        <v>0</v>
      </c>
      <c r="AW97" s="82">
        <f>'02.2 - SO 02.2 Sadovnické...'!J36</f>
        <v>0</v>
      </c>
      <c r="AX97" s="82">
        <f>'02.2 - SO 02.2 Sadovnické...'!J37</f>
        <v>0</v>
      </c>
      <c r="AY97" s="82">
        <f>'02.2 - SO 02.2 Sadovnické...'!J38</f>
        <v>0</v>
      </c>
      <c r="AZ97" s="82">
        <f>'02.2 - SO 02.2 Sadovnické...'!F35</f>
        <v>0</v>
      </c>
      <c r="BA97" s="82">
        <f>'02.2 - SO 02.2 Sadovnické...'!F36</f>
        <v>0</v>
      </c>
      <c r="BB97" s="82">
        <f>'02.2 - SO 02.2 Sadovnické...'!F37</f>
        <v>0</v>
      </c>
      <c r="BC97" s="82">
        <f>'02.2 - SO 02.2 Sadovnické...'!F38</f>
        <v>0</v>
      </c>
      <c r="BD97" s="84">
        <f>'02.2 - SO 02.2 Sadovnické...'!F39</f>
        <v>0</v>
      </c>
      <c r="BT97" s="21" t="s">
        <v>82</v>
      </c>
      <c r="BV97" s="21" t="s">
        <v>74</v>
      </c>
      <c r="BW97" s="21" t="s">
        <v>89</v>
      </c>
      <c r="BX97" s="21" t="s">
        <v>85</v>
      </c>
      <c r="CL97" s="21" t="s">
        <v>1</v>
      </c>
    </row>
    <row r="98" spans="1:91" s="6" customFormat="1" ht="24.75" customHeight="1">
      <c r="A98" s="70" t="s">
        <v>76</v>
      </c>
      <c r="B98" s="71"/>
      <c r="C98" s="72"/>
      <c r="D98" s="178" t="s">
        <v>90</v>
      </c>
      <c r="E98" s="178"/>
      <c r="F98" s="178"/>
      <c r="G98" s="178"/>
      <c r="H98" s="178"/>
      <c r="I98" s="73"/>
      <c r="J98" s="178" t="s">
        <v>91</v>
      </c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6">
        <f>'03 - IO 03 Komunikace, te...'!J30</f>
        <v>0</v>
      </c>
      <c r="AH98" s="177"/>
      <c r="AI98" s="177"/>
      <c r="AJ98" s="177"/>
      <c r="AK98" s="177"/>
      <c r="AL98" s="177"/>
      <c r="AM98" s="177"/>
      <c r="AN98" s="176">
        <f t="shared" si="0"/>
        <v>0</v>
      </c>
      <c r="AO98" s="177"/>
      <c r="AP98" s="177"/>
      <c r="AQ98" s="74" t="s">
        <v>79</v>
      </c>
      <c r="AR98" s="71"/>
      <c r="AS98" s="75">
        <v>0</v>
      </c>
      <c r="AT98" s="76">
        <f t="shared" si="1"/>
        <v>0</v>
      </c>
      <c r="AU98" s="77">
        <f>'03 - IO 03 Komunikace, te...'!P126</f>
        <v>0</v>
      </c>
      <c r="AV98" s="76">
        <f>'03 - IO 03 Komunikace, te...'!J33</f>
        <v>0</v>
      </c>
      <c r="AW98" s="76">
        <f>'03 - IO 03 Komunikace, te...'!J34</f>
        <v>0</v>
      </c>
      <c r="AX98" s="76">
        <f>'03 - IO 03 Komunikace, te...'!J35</f>
        <v>0</v>
      </c>
      <c r="AY98" s="76">
        <f>'03 - IO 03 Komunikace, te...'!J36</f>
        <v>0</v>
      </c>
      <c r="AZ98" s="76">
        <f>'03 - IO 03 Komunikace, te...'!F33</f>
        <v>0</v>
      </c>
      <c r="BA98" s="76">
        <f>'03 - IO 03 Komunikace, te...'!F34</f>
        <v>0</v>
      </c>
      <c r="BB98" s="76">
        <f>'03 - IO 03 Komunikace, te...'!F35</f>
        <v>0</v>
      </c>
      <c r="BC98" s="76">
        <f>'03 - IO 03 Komunikace, te...'!F36</f>
        <v>0</v>
      </c>
      <c r="BD98" s="78">
        <f>'03 - IO 03 Komunikace, te...'!F37</f>
        <v>0</v>
      </c>
      <c r="BT98" s="79" t="s">
        <v>80</v>
      </c>
      <c r="BV98" s="79" t="s">
        <v>74</v>
      </c>
      <c r="BW98" s="79" t="s">
        <v>92</v>
      </c>
      <c r="BX98" s="79" t="s">
        <v>4</v>
      </c>
      <c r="CL98" s="79" t="s">
        <v>1</v>
      </c>
      <c r="CM98" s="79" t="s">
        <v>82</v>
      </c>
    </row>
    <row r="99" spans="1:91" s="6" customFormat="1" ht="16.5" customHeight="1">
      <c r="A99" s="70" t="s">
        <v>76</v>
      </c>
      <c r="B99" s="71"/>
      <c r="C99" s="72"/>
      <c r="D99" s="178" t="s">
        <v>93</v>
      </c>
      <c r="E99" s="178"/>
      <c r="F99" s="178"/>
      <c r="G99" s="178"/>
      <c r="H99" s="178"/>
      <c r="I99" s="73"/>
      <c r="J99" s="178" t="s">
        <v>94</v>
      </c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6">
        <f>'04 - IO 04 Mobiliář a her...'!J30</f>
        <v>0</v>
      </c>
      <c r="AH99" s="177"/>
      <c r="AI99" s="177"/>
      <c r="AJ99" s="177"/>
      <c r="AK99" s="177"/>
      <c r="AL99" s="177"/>
      <c r="AM99" s="177"/>
      <c r="AN99" s="176">
        <f t="shared" si="0"/>
        <v>0</v>
      </c>
      <c r="AO99" s="177"/>
      <c r="AP99" s="177"/>
      <c r="AQ99" s="74" t="s">
        <v>79</v>
      </c>
      <c r="AR99" s="71"/>
      <c r="AS99" s="75">
        <v>0</v>
      </c>
      <c r="AT99" s="76">
        <f t="shared" si="1"/>
        <v>0</v>
      </c>
      <c r="AU99" s="77">
        <f>'04 - IO 04 Mobiliář a her...'!P117</f>
        <v>0</v>
      </c>
      <c r="AV99" s="76">
        <f>'04 - IO 04 Mobiliář a her...'!J33</f>
        <v>0</v>
      </c>
      <c r="AW99" s="76">
        <f>'04 - IO 04 Mobiliář a her...'!J34</f>
        <v>0</v>
      </c>
      <c r="AX99" s="76">
        <f>'04 - IO 04 Mobiliář a her...'!J35</f>
        <v>0</v>
      </c>
      <c r="AY99" s="76">
        <f>'04 - IO 04 Mobiliář a her...'!J36</f>
        <v>0</v>
      </c>
      <c r="AZ99" s="76">
        <f>'04 - IO 04 Mobiliář a her...'!F33</f>
        <v>0</v>
      </c>
      <c r="BA99" s="76">
        <f>'04 - IO 04 Mobiliář a her...'!F34</f>
        <v>0</v>
      </c>
      <c r="BB99" s="76">
        <f>'04 - IO 04 Mobiliář a her...'!F35</f>
        <v>0</v>
      </c>
      <c r="BC99" s="76">
        <f>'04 - IO 04 Mobiliář a her...'!F36</f>
        <v>0</v>
      </c>
      <c r="BD99" s="78">
        <f>'04 - IO 04 Mobiliář a her...'!F37</f>
        <v>0</v>
      </c>
      <c r="BT99" s="79" t="s">
        <v>80</v>
      </c>
      <c r="BV99" s="79" t="s">
        <v>74</v>
      </c>
      <c r="BW99" s="79" t="s">
        <v>95</v>
      </c>
      <c r="BX99" s="79" t="s">
        <v>4</v>
      </c>
      <c r="CL99" s="79" t="s">
        <v>1</v>
      </c>
      <c r="CM99" s="79" t="s">
        <v>82</v>
      </c>
    </row>
    <row r="100" spans="1:91" s="6" customFormat="1" ht="16.5" customHeight="1">
      <c r="A100" s="70" t="s">
        <v>76</v>
      </c>
      <c r="B100" s="71"/>
      <c r="C100" s="72"/>
      <c r="D100" s="178" t="s">
        <v>96</v>
      </c>
      <c r="E100" s="178"/>
      <c r="F100" s="178"/>
      <c r="G100" s="178"/>
      <c r="H100" s="178"/>
      <c r="I100" s="73"/>
      <c r="J100" s="178" t="s">
        <v>97</v>
      </c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6">
        <f>'05 - IO 05 Oplocení'!J30</f>
        <v>0</v>
      </c>
      <c r="AH100" s="177"/>
      <c r="AI100" s="177"/>
      <c r="AJ100" s="177"/>
      <c r="AK100" s="177"/>
      <c r="AL100" s="177"/>
      <c r="AM100" s="177"/>
      <c r="AN100" s="176">
        <f t="shared" si="0"/>
        <v>0</v>
      </c>
      <c r="AO100" s="177"/>
      <c r="AP100" s="177"/>
      <c r="AQ100" s="74" t="s">
        <v>79</v>
      </c>
      <c r="AR100" s="71"/>
      <c r="AS100" s="75">
        <v>0</v>
      </c>
      <c r="AT100" s="76">
        <f t="shared" si="1"/>
        <v>0</v>
      </c>
      <c r="AU100" s="77">
        <f>'05 - IO 05 Oplocení'!P121</f>
        <v>0</v>
      </c>
      <c r="AV100" s="76">
        <f>'05 - IO 05 Oplocení'!J33</f>
        <v>0</v>
      </c>
      <c r="AW100" s="76">
        <f>'05 - IO 05 Oplocení'!J34</f>
        <v>0</v>
      </c>
      <c r="AX100" s="76">
        <f>'05 - IO 05 Oplocení'!J35</f>
        <v>0</v>
      </c>
      <c r="AY100" s="76">
        <f>'05 - IO 05 Oplocení'!J36</f>
        <v>0</v>
      </c>
      <c r="AZ100" s="76">
        <f>'05 - IO 05 Oplocení'!F33</f>
        <v>0</v>
      </c>
      <c r="BA100" s="76">
        <f>'05 - IO 05 Oplocení'!F34</f>
        <v>0</v>
      </c>
      <c r="BB100" s="76">
        <f>'05 - IO 05 Oplocení'!F35</f>
        <v>0</v>
      </c>
      <c r="BC100" s="76">
        <f>'05 - IO 05 Oplocení'!F36</f>
        <v>0</v>
      </c>
      <c r="BD100" s="78">
        <f>'05 - IO 05 Oplocení'!F37</f>
        <v>0</v>
      </c>
      <c r="BT100" s="79" t="s">
        <v>80</v>
      </c>
      <c r="BV100" s="79" t="s">
        <v>74</v>
      </c>
      <c r="BW100" s="79" t="s">
        <v>98</v>
      </c>
      <c r="BX100" s="79" t="s">
        <v>4</v>
      </c>
      <c r="CL100" s="79" t="s">
        <v>1</v>
      </c>
      <c r="CM100" s="79" t="s">
        <v>82</v>
      </c>
    </row>
    <row r="101" spans="1:91" s="6" customFormat="1" ht="16.5" customHeight="1">
      <c r="A101" s="70" t="s">
        <v>76</v>
      </c>
      <c r="B101" s="71"/>
      <c r="C101" s="72"/>
      <c r="D101" s="178" t="s">
        <v>99</v>
      </c>
      <c r="E101" s="178"/>
      <c r="F101" s="178"/>
      <c r="G101" s="178"/>
      <c r="H101" s="178"/>
      <c r="I101" s="73"/>
      <c r="J101" s="178" t="s">
        <v>100</v>
      </c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6">
        <f>'901 - VON'!J30</f>
        <v>0</v>
      </c>
      <c r="AH101" s="177"/>
      <c r="AI101" s="177"/>
      <c r="AJ101" s="177"/>
      <c r="AK101" s="177"/>
      <c r="AL101" s="177"/>
      <c r="AM101" s="177"/>
      <c r="AN101" s="176">
        <f t="shared" si="0"/>
        <v>0</v>
      </c>
      <c r="AO101" s="177"/>
      <c r="AP101" s="177"/>
      <c r="AQ101" s="74" t="s">
        <v>100</v>
      </c>
      <c r="AR101" s="71"/>
      <c r="AS101" s="85">
        <v>0</v>
      </c>
      <c r="AT101" s="86">
        <f t="shared" si="1"/>
        <v>0</v>
      </c>
      <c r="AU101" s="87">
        <f>'901 - VON'!P117</f>
        <v>0</v>
      </c>
      <c r="AV101" s="86">
        <f>'901 - VON'!J33</f>
        <v>0</v>
      </c>
      <c r="AW101" s="86">
        <f>'901 - VON'!J34</f>
        <v>0</v>
      </c>
      <c r="AX101" s="86">
        <f>'901 - VON'!J35</f>
        <v>0</v>
      </c>
      <c r="AY101" s="86">
        <f>'901 - VON'!J36</f>
        <v>0</v>
      </c>
      <c r="AZ101" s="86">
        <f>'901 - VON'!F33</f>
        <v>0</v>
      </c>
      <c r="BA101" s="86">
        <f>'901 - VON'!F34</f>
        <v>0</v>
      </c>
      <c r="BB101" s="86">
        <f>'901 - VON'!F35</f>
        <v>0</v>
      </c>
      <c r="BC101" s="86">
        <f>'901 - VON'!F36</f>
        <v>0</v>
      </c>
      <c r="BD101" s="88">
        <f>'901 - VON'!F37</f>
        <v>0</v>
      </c>
      <c r="BT101" s="79" t="s">
        <v>80</v>
      </c>
      <c r="BV101" s="79" t="s">
        <v>74</v>
      </c>
      <c r="BW101" s="79" t="s">
        <v>101</v>
      </c>
      <c r="BX101" s="79" t="s">
        <v>4</v>
      </c>
      <c r="CL101" s="79" t="s">
        <v>1</v>
      </c>
      <c r="CM101" s="79" t="s">
        <v>82</v>
      </c>
    </row>
    <row r="102" spans="1:91" s="1" customFormat="1" ht="30" customHeight="1">
      <c r="B102" s="28"/>
      <c r="AR102" s="28"/>
    </row>
    <row r="103" spans="1:91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28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100:AP100"/>
    <mergeCell ref="AG100:AM100"/>
    <mergeCell ref="AG98:AM98"/>
    <mergeCell ref="AN98:AP98"/>
    <mergeCell ref="L85:AJ85"/>
    <mergeCell ref="AM87:AN87"/>
    <mergeCell ref="AM89:AP89"/>
    <mergeCell ref="D100:H100"/>
    <mergeCell ref="J100:AF100"/>
    <mergeCell ref="AN101:AP101"/>
    <mergeCell ref="AG101:AM101"/>
    <mergeCell ref="D101:H101"/>
    <mergeCell ref="J101:AF101"/>
    <mergeCell ref="D98:H98"/>
    <mergeCell ref="J98:AF98"/>
    <mergeCell ref="AN99:AP99"/>
    <mergeCell ref="AG99:AM99"/>
    <mergeCell ref="D99:H99"/>
    <mergeCell ref="J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N95:AP95"/>
    <mergeCell ref="D95:H95"/>
    <mergeCell ref="J95:AF95"/>
    <mergeCell ref="AG95:AM95"/>
    <mergeCell ref="AG94:AM94"/>
    <mergeCell ref="AN94:AP94"/>
    <mergeCell ref="AS89:AT91"/>
    <mergeCell ref="AM90:AP90"/>
    <mergeCell ref="C92:G92"/>
    <mergeCell ref="AG92:AM92"/>
    <mergeCell ref="AN92:AP92"/>
    <mergeCell ref="I92:AF92"/>
  </mergeCells>
  <hyperlinks>
    <hyperlink ref="A95" location="'01 - IO 01 Příprava území...'!C2" display="/" xr:uid="{00000000-0004-0000-0000-000000000000}"/>
    <hyperlink ref="A97" location="'02.2 - SO 02.2 Sadovnické...'!C2" display="/" xr:uid="{00000000-0004-0000-0000-000001000000}"/>
    <hyperlink ref="A98" location="'03 - IO 03 Komunikace, te...'!C2" display="/" xr:uid="{00000000-0004-0000-0000-000002000000}"/>
    <hyperlink ref="A99" location="'04 - IO 04 Mobiliář a her...'!C2" display="/" xr:uid="{00000000-0004-0000-0000-000003000000}"/>
    <hyperlink ref="A100" location="'05 - IO 05 Oplocení'!C2" display="/" xr:uid="{00000000-0004-0000-0000-000004000000}"/>
    <hyperlink ref="A101" location="'901 - VO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88" t="s">
        <v>104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stavby'!AN8</f>
        <v>46050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1" t="str">
        <f>'Rekapitulace stavby'!E14</f>
        <v>Vyplň údaj</v>
      </c>
      <c r="F18" s="203"/>
      <c r="G18" s="203"/>
      <c r="H18" s="203"/>
      <c r="I18" s="23" t="s">
        <v>25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91" t="s">
        <v>32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1" t="s">
        <v>36</v>
      </c>
      <c r="E33" s="23" t="s">
        <v>37</v>
      </c>
      <c r="F33" s="82">
        <f>ROUND((SUM(BE121:BE152)),  2)</f>
        <v>0</v>
      </c>
      <c r="I33" s="92">
        <v>0.21</v>
      </c>
      <c r="J33" s="82">
        <f>ROUND(((SUM(BE121:BE152))*I33),  2)</f>
        <v>0</v>
      </c>
      <c r="L33" s="28"/>
    </row>
    <row r="34" spans="2:12" s="1" customFormat="1" ht="14.45" customHeight="1">
      <c r="B34" s="28"/>
      <c r="E34" s="23" t="s">
        <v>38</v>
      </c>
      <c r="F34" s="82">
        <f>ROUND((SUM(BF121:BF152)),  2)</f>
        <v>0</v>
      </c>
      <c r="I34" s="92">
        <v>0.12</v>
      </c>
      <c r="J34" s="82">
        <f>ROUND(((SUM(BF121:BF152))*I34),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2">
        <f>ROUND((SUM(BG121:BG152)),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2">
        <f>ROUND((SUM(BH121:BH152)),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3" t="s">
        <v>41</v>
      </c>
      <c r="F37" s="82">
        <f>ROUND((SUM(BI121:BI152)),  2)</f>
        <v>0</v>
      </c>
      <c r="I37" s="92">
        <v>0</v>
      </c>
      <c r="J37" s="82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88" t="str">
        <f>E9</f>
        <v>01 - IO 01 Příprava území, demolice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46050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106</v>
      </c>
      <c r="D94" s="93"/>
      <c r="E94" s="93"/>
      <c r="F94" s="93"/>
      <c r="G94" s="93"/>
      <c r="H94" s="93"/>
      <c r="I94" s="93"/>
      <c r="J94" s="102" t="s">
        <v>107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108</v>
      </c>
      <c r="J96" s="62">
        <f>J121</f>
        <v>0</v>
      </c>
      <c r="L96" s="28"/>
      <c r="AU96" s="13" t="s">
        <v>109</v>
      </c>
    </row>
    <row r="97" spans="2:12" s="8" customFormat="1" ht="24.95" customHeight="1">
      <c r="B97" s="104"/>
      <c r="D97" s="105" t="s">
        <v>110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111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112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12" s="9" customFormat="1" ht="19.899999999999999" customHeight="1">
      <c r="B100" s="108"/>
      <c r="D100" s="109" t="s">
        <v>113</v>
      </c>
      <c r="E100" s="110"/>
      <c r="F100" s="110"/>
      <c r="G100" s="110"/>
      <c r="H100" s="110"/>
      <c r="I100" s="110"/>
      <c r="J100" s="111">
        <f>J138</f>
        <v>0</v>
      </c>
      <c r="L100" s="108"/>
    </row>
    <row r="101" spans="2:12" s="9" customFormat="1" ht="19.899999999999999" customHeight="1">
      <c r="B101" s="108"/>
      <c r="D101" s="109" t="s">
        <v>114</v>
      </c>
      <c r="E101" s="110"/>
      <c r="F101" s="110"/>
      <c r="G101" s="110"/>
      <c r="H101" s="110"/>
      <c r="I101" s="110"/>
      <c r="J101" s="111">
        <f>J151</f>
        <v>0</v>
      </c>
      <c r="L101" s="108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115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9" t="str">
        <f>E7</f>
        <v>Městský park Turnov (park u letního kina) - Etapa 2b - Úprava stávajícího hřiště</v>
      </c>
      <c r="F111" s="210"/>
      <c r="G111" s="210"/>
      <c r="H111" s="210"/>
      <c r="L111" s="28"/>
    </row>
    <row r="112" spans="2:12" s="1" customFormat="1" ht="12" customHeight="1">
      <c r="B112" s="28"/>
      <c r="C112" s="23" t="s">
        <v>103</v>
      </c>
      <c r="L112" s="28"/>
    </row>
    <row r="113" spans="2:65" s="1" customFormat="1" ht="16.5" customHeight="1">
      <c r="B113" s="28"/>
      <c r="E113" s="188" t="str">
        <f>E9</f>
        <v>01 - IO 01 Příprava území, demolice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>
        <f>IF(J12="","",J12)</f>
        <v>46050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23</v>
      </c>
      <c r="F117" s="21" t="str">
        <f>E15</f>
        <v xml:space="preserve"> </v>
      </c>
      <c r="I117" s="23" t="s">
        <v>28</v>
      </c>
      <c r="J117" s="26" t="str">
        <f>E21</f>
        <v xml:space="preserve"> </v>
      </c>
      <c r="L117" s="28"/>
    </row>
    <row r="118" spans="2:65" s="1" customFormat="1" ht="15.2" customHeight="1">
      <c r="B118" s="28"/>
      <c r="C118" s="23" t="s">
        <v>26</v>
      </c>
      <c r="F118" s="21" t="str">
        <f>IF(E18="","",E18)</f>
        <v>Vyplň údaj</v>
      </c>
      <c r="I118" s="23" t="s">
        <v>30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2"/>
      <c r="C120" s="113" t="s">
        <v>116</v>
      </c>
      <c r="D120" s="114" t="s">
        <v>57</v>
      </c>
      <c r="E120" s="114" t="s">
        <v>53</v>
      </c>
      <c r="F120" s="114" t="s">
        <v>54</v>
      </c>
      <c r="G120" s="114" t="s">
        <v>117</v>
      </c>
      <c r="H120" s="114" t="s">
        <v>118</v>
      </c>
      <c r="I120" s="114" t="s">
        <v>119</v>
      </c>
      <c r="J120" s="115" t="s">
        <v>107</v>
      </c>
      <c r="K120" s="116" t="s">
        <v>120</v>
      </c>
      <c r="L120" s="112"/>
      <c r="M120" s="55" t="s">
        <v>1</v>
      </c>
      <c r="N120" s="56" t="s">
        <v>36</v>
      </c>
      <c r="O120" s="56" t="s">
        <v>121</v>
      </c>
      <c r="P120" s="56" t="s">
        <v>122</v>
      </c>
      <c r="Q120" s="56" t="s">
        <v>123</v>
      </c>
      <c r="R120" s="56" t="s">
        <v>124</v>
      </c>
      <c r="S120" s="56" t="s">
        <v>125</v>
      </c>
      <c r="T120" s="57" t="s">
        <v>126</v>
      </c>
    </row>
    <row r="121" spans="2:65" s="1" customFormat="1" ht="22.9" customHeight="1">
      <c r="B121" s="28"/>
      <c r="C121" s="60" t="s">
        <v>127</v>
      </c>
      <c r="J121" s="117">
        <f>BK121</f>
        <v>0</v>
      </c>
      <c r="L121" s="28"/>
      <c r="M121" s="58"/>
      <c r="N121" s="49"/>
      <c r="O121" s="49"/>
      <c r="P121" s="118">
        <f>P122</f>
        <v>0</v>
      </c>
      <c r="Q121" s="49"/>
      <c r="R121" s="118">
        <f>R122</f>
        <v>1.512</v>
      </c>
      <c r="S121" s="49"/>
      <c r="T121" s="119">
        <f>T122</f>
        <v>84.295999999999992</v>
      </c>
      <c r="AT121" s="13" t="s">
        <v>71</v>
      </c>
      <c r="AU121" s="13" t="s">
        <v>109</v>
      </c>
      <c r="BK121" s="120">
        <f>BK122</f>
        <v>0</v>
      </c>
    </row>
    <row r="122" spans="2:65" s="11" customFormat="1" ht="25.9" customHeight="1">
      <c r="B122" s="121"/>
      <c r="D122" s="122" t="s">
        <v>71</v>
      </c>
      <c r="E122" s="123" t="s">
        <v>128</v>
      </c>
      <c r="F122" s="123" t="s">
        <v>129</v>
      </c>
      <c r="I122" s="124"/>
      <c r="J122" s="125">
        <f>BK122</f>
        <v>0</v>
      </c>
      <c r="L122" s="121"/>
      <c r="M122" s="126"/>
      <c r="P122" s="127">
        <f>P123+P133+P138+P151</f>
        <v>0</v>
      </c>
      <c r="R122" s="127">
        <f>R123+R133+R138+R151</f>
        <v>1.512</v>
      </c>
      <c r="T122" s="128">
        <f>T123+T133+T138+T151</f>
        <v>84.295999999999992</v>
      </c>
      <c r="AR122" s="122" t="s">
        <v>80</v>
      </c>
      <c r="AT122" s="129" t="s">
        <v>71</v>
      </c>
      <c r="AU122" s="129" t="s">
        <v>72</v>
      </c>
      <c r="AY122" s="122" t="s">
        <v>130</v>
      </c>
      <c r="BK122" s="130">
        <f>BK123+BK133+BK138+BK151</f>
        <v>0</v>
      </c>
    </row>
    <row r="123" spans="2:65" s="11" customFormat="1" ht="22.9" customHeight="1">
      <c r="B123" s="121"/>
      <c r="D123" s="122" t="s">
        <v>71</v>
      </c>
      <c r="E123" s="131" t="s">
        <v>80</v>
      </c>
      <c r="F123" s="131" t="s">
        <v>131</v>
      </c>
      <c r="I123" s="124"/>
      <c r="J123" s="132">
        <f>BK123</f>
        <v>0</v>
      </c>
      <c r="L123" s="121"/>
      <c r="M123" s="126"/>
      <c r="P123" s="127">
        <f>SUM(P124:P132)</f>
        <v>0</v>
      </c>
      <c r="R123" s="127">
        <f>SUM(R124:R132)</f>
        <v>1.512</v>
      </c>
      <c r="T123" s="128">
        <f>SUM(T124:T132)</f>
        <v>57.545000000000002</v>
      </c>
      <c r="AR123" s="122" t="s">
        <v>80</v>
      </c>
      <c r="AT123" s="129" t="s">
        <v>71</v>
      </c>
      <c r="AU123" s="129" t="s">
        <v>80</v>
      </c>
      <c r="AY123" s="122" t="s">
        <v>130</v>
      </c>
      <c r="BK123" s="130">
        <f>SUM(BK124:BK132)</f>
        <v>0</v>
      </c>
    </row>
    <row r="124" spans="2:65" s="1" customFormat="1" ht="24.2" customHeight="1">
      <c r="B124" s="133"/>
      <c r="C124" s="134" t="s">
        <v>80</v>
      </c>
      <c r="D124" s="134" t="s">
        <v>132</v>
      </c>
      <c r="E124" s="135" t="s">
        <v>133</v>
      </c>
      <c r="F124" s="136" t="s">
        <v>134</v>
      </c>
      <c r="G124" s="137" t="s">
        <v>135</v>
      </c>
      <c r="H124" s="138">
        <v>8.5000000000000006E-2</v>
      </c>
      <c r="I124" s="139"/>
      <c r="J124" s="140">
        <f t="shared" ref="J124:J132" si="0">ROUND(I124*H124,2)</f>
        <v>0</v>
      </c>
      <c r="K124" s="141"/>
      <c r="L124" s="28"/>
      <c r="M124" s="142" t="s">
        <v>1</v>
      </c>
      <c r="N124" s="143" t="s">
        <v>37</v>
      </c>
      <c r="P124" s="144">
        <f t="shared" ref="P124:P132" si="1">O124*H124</f>
        <v>0</v>
      </c>
      <c r="Q124" s="144">
        <v>0</v>
      </c>
      <c r="R124" s="144">
        <f t="shared" ref="R124:R132" si="2">Q124*H124</f>
        <v>0</v>
      </c>
      <c r="S124" s="144">
        <v>2</v>
      </c>
      <c r="T124" s="145">
        <f t="shared" ref="T124:T132" si="3">S124*H124</f>
        <v>0.17</v>
      </c>
      <c r="AR124" s="146" t="s">
        <v>136</v>
      </c>
      <c r="AT124" s="146" t="s">
        <v>132</v>
      </c>
      <c r="AU124" s="146" t="s">
        <v>82</v>
      </c>
      <c r="AY124" s="13" t="s">
        <v>130</v>
      </c>
      <c r="BE124" s="147">
        <f t="shared" ref="BE124:BE132" si="4">IF(N124="základní",J124,0)</f>
        <v>0</v>
      </c>
      <c r="BF124" s="147">
        <f t="shared" ref="BF124:BF132" si="5">IF(N124="snížená",J124,0)</f>
        <v>0</v>
      </c>
      <c r="BG124" s="147">
        <f t="shared" ref="BG124:BG132" si="6">IF(N124="zákl. přenesená",J124,0)</f>
        <v>0</v>
      </c>
      <c r="BH124" s="147">
        <f t="shared" ref="BH124:BH132" si="7">IF(N124="sníž. přenesená",J124,0)</f>
        <v>0</v>
      </c>
      <c r="BI124" s="147">
        <f t="shared" ref="BI124:BI132" si="8">IF(N124="nulová",J124,0)</f>
        <v>0</v>
      </c>
      <c r="BJ124" s="13" t="s">
        <v>80</v>
      </c>
      <c r="BK124" s="147">
        <f t="shared" ref="BK124:BK132" si="9">ROUND(I124*H124,2)</f>
        <v>0</v>
      </c>
      <c r="BL124" s="13" t="s">
        <v>136</v>
      </c>
      <c r="BM124" s="146" t="s">
        <v>137</v>
      </c>
    </row>
    <row r="125" spans="2:65" s="1" customFormat="1" ht="24.2" customHeight="1">
      <c r="B125" s="133"/>
      <c r="C125" s="134" t="s">
        <v>82</v>
      </c>
      <c r="D125" s="134" t="s">
        <v>132</v>
      </c>
      <c r="E125" s="135" t="s">
        <v>138</v>
      </c>
      <c r="F125" s="136" t="s">
        <v>139</v>
      </c>
      <c r="G125" s="137" t="s">
        <v>140</v>
      </c>
      <c r="H125" s="138">
        <v>3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37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136</v>
      </c>
      <c r="AT125" s="146" t="s">
        <v>132</v>
      </c>
      <c r="AU125" s="146" t="s">
        <v>82</v>
      </c>
      <c r="AY125" s="13" t="s">
        <v>130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80</v>
      </c>
      <c r="BK125" s="147">
        <f t="shared" si="9"/>
        <v>0</v>
      </c>
      <c r="BL125" s="13" t="s">
        <v>136</v>
      </c>
      <c r="BM125" s="146" t="s">
        <v>141</v>
      </c>
    </row>
    <row r="126" spans="2:65" s="1" customFormat="1" ht="24.2" customHeight="1">
      <c r="B126" s="133"/>
      <c r="C126" s="134" t="s">
        <v>142</v>
      </c>
      <c r="D126" s="134" t="s">
        <v>132</v>
      </c>
      <c r="E126" s="135" t="s">
        <v>143</v>
      </c>
      <c r="F126" s="136" t="s">
        <v>144</v>
      </c>
      <c r="G126" s="137" t="s">
        <v>140</v>
      </c>
      <c r="H126" s="138">
        <v>85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37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0.23499999999999999</v>
      </c>
      <c r="T126" s="145">
        <f t="shared" si="3"/>
        <v>19.974999999999998</v>
      </c>
      <c r="AR126" s="146" t="s">
        <v>136</v>
      </c>
      <c r="AT126" s="146" t="s">
        <v>132</v>
      </c>
      <c r="AU126" s="146" t="s">
        <v>82</v>
      </c>
      <c r="AY126" s="13" t="s">
        <v>130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80</v>
      </c>
      <c r="BK126" s="147">
        <f t="shared" si="9"/>
        <v>0</v>
      </c>
      <c r="BL126" s="13" t="s">
        <v>136</v>
      </c>
      <c r="BM126" s="146" t="s">
        <v>145</v>
      </c>
    </row>
    <row r="127" spans="2:65" s="1" customFormat="1" ht="24.2" customHeight="1">
      <c r="B127" s="133"/>
      <c r="C127" s="134" t="s">
        <v>136</v>
      </c>
      <c r="D127" s="134" t="s">
        <v>132</v>
      </c>
      <c r="E127" s="135" t="s">
        <v>146</v>
      </c>
      <c r="F127" s="136" t="s">
        <v>147</v>
      </c>
      <c r="G127" s="137" t="s">
        <v>140</v>
      </c>
      <c r="H127" s="138">
        <v>85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37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0.44</v>
      </c>
      <c r="T127" s="145">
        <f t="shared" si="3"/>
        <v>37.4</v>
      </c>
      <c r="AR127" s="146" t="s">
        <v>136</v>
      </c>
      <c r="AT127" s="146" t="s">
        <v>132</v>
      </c>
      <c r="AU127" s="146" t="s">
        <v>82</v>
      </c>
      <c r="AY127" s="13" t="s">
        <v>130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80</v>
      </c>
      <c r="BK127" s="147">
        <f t="shared" si="9"/>
        <v>0</v>
      </c>
      <c r="BL127" s="13" t="s">
        <v>136</v>
      </c>
      <c r="BM127" s="146" t="s">
        <v>148</v>
      </c>
    </row>
    <row r="128" spans="2:65" s="1" customFormat="1" ht="24.2" customHeight="1">
      <c r="B128" s="133"/>
      <c r="C128" s="134" t="s">
        <v>149</v>
      </c>
      <c r="D128" s="134" t="s">
        <v>132</v>
      </c>
      <c r="E128" s="135" t="s">
        <v>150</v>
      </c>
      <c r="F128" s="136" t="s">
        <v>151</v>
      </c>
      <c r="G128" s="137" t="s">
        <v>140</v>
      </c>
      <c r="H128" s="138">
        <v>820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37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136</v>
      </c>
      <c r="AT128" s="146" t="s">
        <v>132</v>
      </c>
      <c r="AU128" s="146" t="s">
        <v>82</v>
      </c>
      <c r="AY128" s="13" t="s">
        <v>130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7">
        <f t="shared" si="9"/>
        <v>0</v>
      </c>
      <c r="BL128" s="13" t="s">
        <v>136</v>
      </c>
      <c r="BM128" s="146" t="s">
        <v>152</v>
      </c>
    </row>
    <row r="129" spans="2:65" s="1" customFormat="1" ht="37.9" customHeight="1">
      <c r="B129" s="133"/>
      <c r="C129" s="134" t="s">
        <v>153</v>
      </c>
      <c r="D129" s="134" t="s">
        <v>132</v>
      </c>
      <c r="E129" s="135" t="s">
        <v>154</v>
      </c>
      <c r="F129" s="136" t="s">
        <v>155</v>
      </c>
      <c r="G129" s="137" t="s">
        <v>156</v>
      </c>
      <c r="H129" s="138">
        <v>205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37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136</v>
      </c>
      <c r="AT129" s="146" t="s">
        <v>132</v>
      </c>
      <c r="AU129" s="146" t="s">
        <v>82</v>
      </c>
      <c r="AY129" s="13" t="s">
        <v>130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7">
        <f t="shared" si="9"/>
        <v>0</v>
      </c>
      <c r="BL129" s="13" t="s">
        <v>136</v>
      </c>
      <c r="BM129" s="146" t="s">
        <v>157</v>
      </c>
    </row>
    <row r="130" spans="2:65" s="1" customFormat="1" ht="16.5" customHeight="1">
      <c r="B130" s="133"/>
      <c r="C130" s="134" t="s">
        <v>158</v>
      </c>
      <c r="D130" s="134" t="s">
        <v>132</v>
      </c>
      <c r="E130" s="135" t="s">
        <v>159</v>
      </c>
      <c r="F130" s="136" t="s">
        <v>160</v>
      </c>
      <c r="G130" s="137" t="s">
        <v>156</v>
      </c>
      <c r="H130" s="138">
        <v>205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37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136</v>
      </c>
      <c r="AT130" s="146" t="s">
        <v>132</v>
      </c>
      <c r="AU130" s="146" t="s">
        <v>82</v>
      </c>
      <c r="AY130" s="13" t="s">
        <v>130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7">
        <f t="shared" si="9"/>
        <v>0</v>
      </c>
      <c r="BL130" s="13" t="s">
        <v>136</v>
      </c>
      <c r="BM130" s="146" t="s">
        <v>161</v>
      </c>
    </row>
    <row r="131" spans="2:65" s="1" customFormat="1" ht="24.2" customHeight="1">
      <c r="B131" s="133"/>
      <c r="C131" s="134" t="s">
        <v>162</v>
      </c>
      <c r="D131" s="134" t="s">
        <v>132</v>
      </c>
      <c r="E131" s="135" t="s">
        <v>163</v>
      </c>
      <c r="F131" s="136" t="s">
        <v>164</v>
      </c>
      <c r="G131" s="137" t="s">
        <v>140</v>
      </c>
      <c r="H131" s="138">
        <v>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37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136</v>
      </c>
      <c r="AT131" s="146" t="s">
        <v>132</v>
      </c>
      <c r="AU131" s="146" t="s">
        <v>82</v>
      </c>
      <c r="AY131" s="13" t="s">
        <v>130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7">
        <f t="shared" si="9"/>
        <v>0</v>
      </c>
      <c r="BL131" s="13" t="s">
        <v>136</v>
      </c>
      <c r="BM131" s="146" t="s">
        <v>165</v>
      </c>
    </row>
    <row r="132" spans="2:65" s="1" customFormat="1" ht="16.5" customHeight="1">
      <c r="B132" s="133"/>
      <c r="C132" s="148" t="s">
        <v>166</v>
      </c>
      <c r="D132" s="148" t="s">
        <v>167</v>
      </c>
      <c r="E132" s="149" t="s">
        <v>168</v>
      </c>
      <c r="F132" s="150" t="s">
        <v>169</v>
      </c>
      <c r="G132" s="151" t="s">
        <v>170</v>
      </c>
      <c r="H132" s="152">
        <v>1.512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37</v>
      </c>
      <c r="P132" s="144">
        <f t="shared" si="1"/>
        <v>0</v>
      </c>
      <c r="Q132" s="144">
        <v>1</v>
      </c>
      <c r="R132" s="144">
        <f t="shared" si="2"/>
        <v>1.512</v>
      </c>
      <c r="S132" s="144">
        <v>0</v>
      </c>
      <c r="T132" s="145">
        <f t="shared" si="3"/>
        <v>0</v>
      </c>
      <c r="AR132" s="146" t="s">
        <v>162</v>
      </c>
      <c r="AT132" s="146" t="s">
        <v>167</v>
      </c>
      <c r="AU132" s="146" t="s">
        <v>82</v>
      </c>
      <c r="AY132" s="13" t="s">
        <v>130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7">
        <f t="shared" si="9"/>
        <v>0</v>
      </c>
      <c r="BL132" s="13" t="s">
        <v>136</v>
      </c>
      <c r="BM132" s="146" t="s">
        <v>171</v>
      </c>
    </row>
    <row r="133" spans="2:65" s="11" customFormat="1" ht="22.9" customHeight="1">
      <c r="B133" s="121"/>
      <c r="D133" s="122" t="s">
        <v>71</v>
      </c>
      <c r="E133" s="131" t="s">
        <v>166</v>
      </c>
      <c r="F133" s="131" t="s">
        <v>172</v>
      </c>
      <c r="I133" s="124"/>
      <c r="J133" s="132">
        <f>BK133</f>
        <v>0</v>
      </c>
      <c r="L133" s="121"/>
      <c r="M133" s="126"/>
      <c r="P133" s="127">
        <f>SUM(P134:P137)</f>
        <v>0</v>
      </c>
      <c r="R133" s="127">
        <f>SUM(R134:R137)</f>
        <v>0</v>
      </c>
      <c r="T133" s="128">
        <f>SUM(T134:T137)</f>
        <v>26.750999999999998</v>
      </c>
      <c r="AR133" s="122" t="s">
        <v>80</v>
      </c>
      <c r="AT133" s="129" t="s">
        <v>71</v>
      </c>
      <c r="AU133" s="129" t="s">
        <v>80</v>
      </c>
      <c r="AY133" s="122" t="s">
        <v>130</v>
      </c>
      <c r="BK133" s="130">
        <f>SUM(BK134:BK137)</f>
        <v>0</v>
      </c>
    </row>
    <row r="134" spans="2:65" s="1" customFormat="1" ht="16.5" customHeight="1">
      <c r="B134" s="133"/>
      <c r="C134" s="134" t="s">
        <v>173</v>
      </c>
      <c r="D134" s="134" t="s">
        <v>132</v>
      </c>
      <c r="E134" s="135" t="s">
        <v>174</v>
      </c>
      <c r="F134" s="136" t="s">
        <v>175</v>
      </c>
      <c r="G134" s="137" t="s">
        <v>156</v>
      </c>
      <c r="H134" s="138">
        <v>0.35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37</v>
      </c>
      <c r="P134" s="144">
        <f>O134*H134</f>
        <v>0</v>
      </c>
      <c r="Q134" s="144">
        <v>0</v>
      </c>
      <c r="R134" s="144">
        <f>Q134*H134</f>
        <v>0</v>
      </c>
      <c r="S134" s="144">
        <v>2</v>
      </c>
      <c r="T134" s="145">
        <f>S134*H134</f>
        <v>0.7</v>
      </c>
      <c r="AR134" s="146" t="s">
        <v>136</v>
      </c>
      <c r="AT134" s="146" t="s">
        <v>132</v>
      </c>
      <c r="AU134" s="146" t="s">
        <v>82</v>
      </c>
      <c r="AY134" s="13" t="s">
        <v>130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3" t="s">
        <v>80</v>
      </c>
      <c r="BK134" s="147">
        <f>ROUND(I134*H134,2)</f>
        <v>0</v>
      </c>
      <c r="BL134" s="13" t="s">
        <v>136</v>
      </c>
      <c r="BM134" s="146" t="s">
        <v>176</v>
      </c>
    </row>
    <row r="135" spans="2:65" s="1" customFormat="1" ht="24.2" customHeight="1">
      <c r="B135" s="133"/>
      <c r="C135" s="134" t="s">
        <v>177</v>
      </c>
      <c r="D135" s="134" t="s">
        <v>132</v>
      </c>
      <c r="E135" s="135" t="s">
        <v>178</v>
      </c>
      <c r="F135" s="136" t="s">
        <v>179</v>
      </c>
      <c r="G135" s="137" t="s">
        <v>156</v>
      </c>
      <c r="H135" s="138">
        <v>10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37</v>
      </c>
      <c r="P135" s="144">
        <f>O135*H135</f>
        <v>0</v>
      </c>
      <c r="Q135" s="144">
        <v>0</v>
      </c>
      <c r="R135" s="144">
        <f>Q135*H135</f>
        <v>0</v>
      </c>
      <c r="S135" s="144">
        <v>2.5</v>
      </c>
      <c r="T135" s="145">
        <f>S135*H135</f>
        <v>25</v>
      </c>
      <c r="AR135" s="146" t="s">
        <v>136</v>
      </c>
      <c r="AT135" s="146" t="s">
        <v>132</v>
      </c>
      <c r="AU135" s="146" t="s">
        <v>82</v>
      </c>
      <c r="AY135" s="13" t="s">
        <v>130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3" t="s">
        <v>80</v>
      </c>
      <c r="BK135" s="147">
        <f>ROUND(I135*H135,2)</f>
        <v>0</v>
      </c>
      <c r="BL135" s="13" t="s">
        <v>136</v>
      </c>
      <c r="BM135" s="146" t="s">
        <v>180</v>
      </c>
    </row>
    <row r="136" spans="2:65" s="1" customFormat="1" ht="16.5" customHeight="1">
      <c r="B136" s="133"/>
      <c r="C136" s="134" t="s">
        <v>8</v>
      </c>
      <c r="D136" s="134" t="s">
        <v>132</v>
      </c>
      <c r="E136" s="135" t="s">
        <v>181</v>
      </c>
      <c r="F136" s="136" t="s">
        <v>182</v>
      </c>
      <c r="G136" s="137" t="s">
        <v>183</v>
      </c>
      <c r="H136" s="138">
        <v>2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37</v>
      </c>
      <c r="P136" s="144">
        <f>O136*H136</f>
        <v>0</v>
      </c>
      <c r="Q136" s="144">
        <v>0</v>
      </c>
      <c r="R136" s="144">
        <f>Q136*H136</f>
        <v>0</v>
      </c>
      <c r="S136" s="144">
        <v>0.48199999999999998</v>
      </c>
      <c r="T136" s="145">
        <f>S136*H136</f>
        <v>0.96399999999999997</v>
      </c>
      <c r="AR136" s="146" t="s">
        <v>136</v>
      </c>
      <c r="AT136" s="146" t="s">
        <v>132</v>
      </c>
      <c r="AU136" s="146" t="s">
        <v>82</v>
      </c>
      <c r="AY136" s="13" t="s">
        <v>130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3" t="s">
        <v>80</v>
      </c>
      <c r="BK136" s="147">
        <f>ROUND(I136*H136,2)</f>
        <v>0</v>
      </c>
      <c r="BL136" s="13" t="s">
        <v>136</v>
      </c>
      <c r="BM136" s="146" t="s">
        <v>184</v>
      </c>
    </row>
    <row r="137" spans="2:65" s="1" customFormat="1" ht="21.75" customHeight="1">
      <c r="B137" s="133"/>
      <c r="C137" s="134" t="s">
        <v>185</v>
      </c>
      <c r="D137" s="134" t="s">
        <v>132</v>
      </c>
      <c r="E137" s="135" t="s">
        <v>186</v>
      </c>
      <c r="F137" s="136" t="s">
        <v>187</v>
      </c>
      <c r="G137" s="137" t="s">
        <v>183</v>
      </c>
      <c r="H137" s="138">
        <v>1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37</v>
      </c>
      <c r="P137" s="144">
        <f>O137*H137</f>
        <v>0</v>
      </c>
      <c r="Q137" s="144">
        <v>0</v>
      </c>
      <c r="R137" s="144">
        <f>Q137*H137</f>
        <v>0</v>
      </c>
      <c r="S137" s="144">
        <v>8.6999999999999994E-2</v>
      </c>
      <c r="T137" s="145">
        <f>S137*H137</f>
        <v>8.6999999999999994E-2</v>
      </c>
      <c r="AR137" s="146" t="s">
        <v>136</v>
      </c>
      <c r="AT137" s="146" t="s">
        <v>132</v>
      </c>
      <c r="AU137" s="146" t="s">
        <v>82</v>
      </c>
      <c r="AY137" s="13" t="s">
        <v>130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3" t="s">
        <v>80</v>
      </c>
      <c r="BK137" s="147">
        <f>ROUND(I137*H137,2)</f>
        <v>0</v>
      </c>
      <c r="BL137" s="13" t="s">
        <v>136</v>
      </c>
      <c r="BM137" s="146" t="s">
        <v>188</v>
      </c>
    </row>
    <row r="138" spans="2:65" s="11" customFormat="1" ht="22.9" customHeight="1">
      <c r="B138" s="121"/>
      <c r="D138" s="122" t="s">
        <v>71</v>
      </c>
      <c r="E138" s="131" t="s">
        <v>189</v>
      </c>
      <c r="F138" s="131" t="s">
        <v>190</v>
      </c>
      <c r="I138" s="124"/>
      <c r="J138" s="132">
        <f>BK138</f>
        <v>0</v>
      </c>
      <c r="L138" s="121"/>
      <c r="M138" s="126"/>
      <c r="P138" s="127">
        <f>SUM(P139:P150)</f>
        <v>0</v>
      </c>
      <c r="R138" s="127">
        <f>SUM(R139:R150)</f>
        <v>0</v>
      </c>
      <c r="T138" s="128">
        <f>SUM(T139:T150)</f>
        <v>0</v>
      </c>
      <c r="AR138" s="122" t="s">
        <v>80</v>
      </c>
      <c r="AT138" s="129" t="s">
        <v>71</v>
      </c>
      <c r="AU138" s="129" t="s">
        <v>80</v>
      </c>
      <c r="AY138" s="122" t="s">
        <v>130</v>
      </c>
      <c r="BK138" s="130">
        <f>SUM(BK139:BK150)</f>
        <v>0</v>
      </c>
    </row>
    <row r="139" spans="2:65" s="1" customFormat="1" ht="21.75" customHeight="1">
      <c r="B139" s="133"/>
      <c r="C139" s="134" t="s">
        <v>191</v>
      </c>
      <c r="D139" s="134" t="s">
        <v>132</v>
      </c>
      <c r="E139" s="135" t="s">
        <v>192</v>
      </c>
      <c r="F139" s="136" t="s">
        <v>193</v>
      </c>
      <c r="G139" s="137" t="s">
        <v>170</v>
      </c>
      <c r="H139" s="138">
        <v>0.17</v>
      </c>
      <c r="I139" s="139"/>
      <c r="J139" s="140">
        <f t="shared" ref="J139:J150" si="10">ROUND(I139*H139,2)</f>
        <v>0</v>
      </c>
      <c r="K139" s="141"/>
      <c r="L139" s="28"/>
      <c r="M139" s="142" t="s">
        <v>1</v>
      </c>
      <c r="N139" s="143" t="s">
        <v>37</v>
      </c>
      <c r="P139" s="144">
        <f t="shared" ref="P139:P150" si="11">O139*H139</f>
        <v>0</v>
      </c>
      <c r="Q139" s="144">
        <v>0</v>
      </c>
      <c r="R139" s="144">
        <f t="shared" ref="R139:R150" si="12">Q139*H139</f>
        <v>0</v>
      </c>
      <c r="S139" s="144">
        <v>0</v>
      </c>
      <c r="T139" s="145">
        <f t="shared" ref="T139:T150" si="13">S139*H139</f>
        <v>0</v>
      </c>
      <c r="AR139" s="146" t="s">
        <v>136</v>
      </c>
      <c r="AT139" s="146" t="s">
        <v>132</v>
      </c>
      <c r="AU139" s="146" t="s">
        <v>82</v>
      </c>
      <c r="AY139" s="13" t="s">
        <v>130</v>
      </c>
      <c r="BE139" s="147">
        <f t="shared" ref="BE139:BE150" si="14">IF(N139="základní",J139,0)</f>
        <v>0</v>
      </c>
      <c r="BF139" s="147">
        <f t="shared" ref="BF139:BF150" si="15">IF(N139="snížená",J139,0)</f>
        <v>0</v>
      </c>
      <c r="BG139" s="147">
        <f t="shared" ref="BG139:BG150" si="16">IF(N139="zákl. přenesená",J139,0)</f>
        <v>0</v>
      </c>
      <c r="BH139" s="147">
        <f t="shared" ref="BH139:BH150" si="17">IF(N139="sníž. přenesená",J139,0)</f>
        <v>0</v>
      </c>
      <c r="BI139" s="147">
        <f t="shared" ref="BI139:BI150" si="18">IF(N139="nulová",J139,0)</f>
        <v>0</v>
      </c>
      <c r="BJ139" s="13" t="s">
        <v>80</v>
      </c>
      <c r="BK139" s="147">
        <f t="shared" ref="BK139:BK150" si="19">ROUND(I139*H139,2)</f>
        <v>0</v>
      </c>
      <c r="BL139" s="13" t="s">
        <v>136</v>
      </c>
      <c r="BM139" s="146" t="s">
        <v>194</v>
      </c>
    </row>
    <row r="140" spans="2:65" s="1" customFormat="1" ht="24.2" customHeight="1">
      <c r="B140" s="133"/>
      <c r="C140" s="134" t="s">
        <v>195</v>
      </c>
      <c r="D140" s="134" t="s">
        <v>132</v>
      </c>
      <c r="E140" s="135" t="s">
        <v>196</v>
      </c>
      <c r="F140" s="136" t="s">
        <v>197</v>
      </c>
      <c r="G140" s="137" t="s">
        <v>170</v>
      </c>
      <c r="H140" s="138">
        <v>26.550999999999998</v>
      </c>
      <c r="I140" s="139"/>
      <c r="J140" s="140">
        <f t="shared" si="10"/>
        <v>0</v>
      </c>
      <c r="K140" s="141"/>
      <c r="L140" s="28"/>
      <c r="M140" s="142" t="s">
        <v>1</v>
      </c>
      <c r="N140" s="143" t="s">
        <v>37</v>
      </c>
      <c r="P140" s="144">
        <f t="shared" si="11"/>
        <v>0</v>
      </c>
      <c r="Q140" s="144">
        <v>0</v>
      </c>
      <c r="R140" s="144">
        <f t="shared" si="12"/>
        <v>0</v>
      </c>
      <c r="S140" s="144">
        <v>0</v>
      </c>
      <c r="T140" s="145">
        <f t="shared" si="13"/>
        <v>0</v>
      </c>
      <c r="AR140" s="146" t="s">
        <v>136</v>
      </c>
      <c r="AT140" s="146" t="s">
        <v>132</v>
      </c>
      <c r="AU140" s="146" t="s">
        <v>82</v>
      </c>
      <c r="AY140" s="13" t="s">
        <v>130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80</v>
      </c>
      <c r="BK140" s="147">
        <f t="shared" si="19"/>
        <v>0</v>
      </c>
      <c r="BL140" s="13" t="s">
        <v>136</v>
      </c>
      <c r="BM140" s="146" t="s">
        <v>198</v>
      </c>
    </row>
    <row r="141" spans="2:65" s="1" customFormat="1" ht="24.2" customHeight="1">
      <c r="B141" s="133"/>
      <c r="C141" s="134" t="s">
        <v>199</v>
      </c>
      <c r="D141" s="134" t="s">
        <v>132</v>
      </c>
      <c r="E141" s="135" t="s">
        <v>200</v>
      </c>
      <c r="F141" s="136" t="s">
        <v>201</v>
      </c>
      <c r="G141" s="137" t="s">
        <v>170</v>
      </c>
      <c r="H141" s="138">
        <v>238.959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37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136</v>
      </c>
      <c r="AT141" s="146" t="s">
        <v>132</v>
      </c>
      <c r="AU141" s="146" t="s">
        <v>82</v>
      </c>
      <c r="AY141" s="13" t="s">
        <v>130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80</v>
      </c>
      <c r="BK141" s="147">
        <f t="shared" si="19"/>
        <v>0</v>
      </c>
      <c r="BL141" s="13" t="s">
        <v>136</v>
      </c>
      <c r="BM141" s="146" t="s">
        <v>202</v>
      </c>
    </row>
    <row r="142" spans="2:65" s="1" customFormat="1" ht="37.9" customHeight="1">
      <c r="B142" s="133"/>
      <c r="C142" s="134" t="s">
        <v>203</v>
      </c>
      <c r="D142" s="134" t="s">
        <v>132</v>
      </c>
      <c r="E142" s="135" t="s">
        <v>204</v>
      </c>
      <c r="F142" s="136" t="s">
        <v>205</v>
      </c>
      <c r="G142" s="137" t="s">
        <v>170</v>
      </c>
      <c r="H142" s="138">
        <v>0.5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37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136</v>
      </c>
      <c r="AT142" s="146" t="s">
        <v>132</v>
      </c>
      <c r="AU142" s="146" t="s">
        <v>82</v>
      </c>
      <c r="AY142" s="13" t="s">
        <v>130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80</v>
      </c>
      <c r="BK142" s="147">
        <f t="shared" si="19"/>
        <v>0</v>
      </c>
      <c r="BL142" s="13" t="s">
        <v>136</v>
      </c>
      <c r="BM142" s="146" t="s">
        <v>206</v>
      </c>
    </row>
    <row r="143" spans="2:65" s="1" customFormat="1" ht="44.25" customHeight="1">
      <c r="B143" s="133"/>
      <c r="C143" s="134" t="s">
        <v>207</v>
      </c>
      <c r="D143" s="134" t="s">
        <v>132</v>
      </c>
      <c r="E143" s="135" t="s">
        <v>208</v>
      </c>
      <c r="F143" s="136" t="s">
        <v>209</v>
      </c>
      <c r="G143" s="137" t="s">
        <v>170</v>
      </c>
      <c r="H143" s="138">
        <v>1.0509999999999999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37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136</v>
      </c>
      <c r="AT143" s="146" t="s">
        <v>132</v>
      </c>
      <c r="AU143" s="146" t="s">
        <v>82</v>
      </c>
      <c r="AY143" s="13" t="s">
        <v>130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7">
        <f t="shared" si="19"/>
        <v>0</v>
      </c>
      <c r="BL143" s="13" t="s">
        <v>136</v>
      </c>
      <c r="BM143" s="146" t="s">
        <v>210</v>
      </c>
    </row>
    <row r="144" spans="2:65" s="1" customFormat="1" ht="44.25" customHeight="1">
      <c r="B144" s="133"/>
      <c r="C144" s="134" t="s">
        <v>211</v>
      </c>
      <c r="D144" s="134" t="s">
        <v>132</v>
      </c>
      <c r="E144" s="135" t="s">
        <v>212</v>
      </c>
      <c r="F144" s="136" t="s">
        <v>213</v>
      </c>
      <c r="G144" s="137" t="s">
        <v>170</v>
      </c>
      <c r="H144" s="138">
        <v>25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37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136</v>
      </c>
      <c r="AT144" s="146" t="s">
        <v>132</v>
      </c>
      <c r="AU144" s="146" t="s">
        <v>82</v>
      </c>
      <c r="AY144" s="13" t="s">
        <v>130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7">
        <f t="shared" si="19"/>
        <v>0</v>
      </c>
      <c r="BL144" s="13" t="s">
        <v>136</v>
      </c>
      <c r="BM144" s="146" t="s">
        <v>214</v>
      </c>
    </row>
    <row r="145" spans="2:65" s="1" customFormat="1" ht="21.75" customHeight="1">
      <c r="B145" s="133"/>
      <c r="C145" s="134" t="s">
        <v>215</v>
      </c>
      <c r="D145" s="134" t="s">
        <v>132</v>
      </c>
      <c r="E145" s="135" t="s">
        <v>216</v>
      </c>
      <c r="F145" s="136" t="s">
        <v>217</v>
      </c>
      <c r="G145" s="137" t="s">
        <v>170</v>
      </c>
      <c r="H145" s="138">
        <v>37.4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37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136</v>
      </c>
      <c r="AT145" s="146" t="s">
        <v>132</v>
      </c>
      <c r="AU145" s="146" t="s">
        <v>82</v>
      </c>
      <c r="AY145" s="13" t="s">
        <v>130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7">
        <f t="shared" si="19"/>
        <v>0</v>
      </c>
      <c r="BL145" s="13" t="s">
        <v>136</v>
      </c>
      <c r="BM145" s="146" t="s">
        <v>218</v>
      </c>
    </row>
    <row r="146" spans="2:65" s="1" customFormat="1" ht="24.2" customHeight="1">
      <c r="B146" s="133"/>
      <c r="C146" s="134" t="s">
        <v>7</v>
      </c>
      <c r="D146" s="134" t="s">
        <v>132</v>
      </c>
      <c r="E146" s="135" t="s">
        <v>219</v>
      </c>
      <c r="F146" s="136" t="s">
        <v>220</v>
      </c>
      <c r="G146" s="137" t="s">
        <v>170</v>
      </c>
      <c r="H146" s="138">
        <v>336.6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37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136</v>
      </c>
      <c r="AT146" s="146" t="s">
        <v>132</v>
      </c>
      <c r="AU146" s="146" t="s">
        <v>82</v>
      </c>
      <c r="AY146" s="13" t="s">
        <v>130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7">
        <f t="shared" si="19"/>
        <v>0</v>
      </c>
      <c r="BL146" s="13" t="s">
        <v>136</v>
      </c>
      <c r="BM146" s="146" t="s">
        <v>221</v>
      </c>
    </row>
    <row r="147" spans="2:65" s="1" customFormat="1" ht="21.75" customHeight="1">
      <c r="B147" s="133"/>
      <c r="C147" s="134" t="s">
        <v>222</v>
      </c>
      <c r="D147" s="134" t="s">
        <v>132</v>
      </c>
      <c r="E147" s="135" t="s">
        <v>223</v>
      </c>
      <c r="F147" s="136" t="s">
        <v>224</v>
      </c>
      <c r="G147" s="137" t="s">
        <v>170</v>
      </c>
      <c r="H147" s="138">
        <v>19.975000000000001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37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136</v>
      </c>
      <c r="AT147" s="146" t="s">
        <v>132</v>
      </c>
      <c r="AU147" s="146" t="s">
        <v>82</v>
      </c>
      <c r="AY147" s="13" t="s">
        <v>130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7">
        <f t="shared" si="19"/>
        <v>0</v>
      </c>
      <c r="BL147" s="13" t="s">
        <v>136</v>
      </c>
      <c r="BM147" s="146" t="s">
        <v>225</v>
      </c>
    </row>
    <row r="148" spans="2:65" s="1" customFormat="1" ht="24.2" customHeight="1">
      <c r="B148" s="133"/>
      <c r="C148" s="134" t="s">
        <v>226</v>
      </c>
      <c r="D148" s="134" t="s">
        <v>132</v>
      </c>
      <c r="E148" s="135" t="s">
        <v>227</v>
      </c>
      <c r="F148" s="136" t="s">
        <v>228</v>
      </c>
      <c r="G148" s="137" t="s">
        <v>170</v>
      </c>
      <c r="H148" s="138">
        <v>179.77500000000001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37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136</v>
      </c>
      <c r="AT148" s="146" t="s">
        <v>132</v>
      </c>
      <c r="AU148" s="146" t="s">
        <v>82</v>
      </c>
      <c r="AY148" s="13" t="s">
        <v>130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7">
        <f t="shared" si="19"/>
        <v>0</v>
      </c>
      <c r="BL148" s="13" t="s">
        <v>136</v>
      </c>
      <c r="BM148" s="146" t="s">
        <v>229</v>
      </c>
    </row>
    <row r="149" spans="2:65" s="1" customFormat="1" ht="37.9" customHeight="1">
      <c r="B149" s="133"/>
      <c r="C149" s="134" t="s">
        <v>230</v>
      </c>
      <c r="D149" s="134" t="s">
        <v>132</v>
      </c>
      <c r="E149" s="135" t="s">
        <v>231</v>
      </c>
      <c r="F149" s="136" t="s">
        <v>232</v>
      </c>
      <c r="G149" s="137" t="s">
        <v>170</v>
      </c>
      <c r="H149" s="138">
        <v>19.975000000000001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37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136</v>
      </c>
      <c r="AT149" s="146" t="s">
        <v>132</v>
      </c>
      <c r="AU149" s="146" t="s">
        <v>82</v>
      </c>
      <c r="AY149" s="13" t="s">
        <v>130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7">
        <f t="shared" si="19"/>
        <v>0</v>
      </c>
      <c r="BL149" s="13" t="s">
        <v>136</v>
      </c>
      <c r="BM149" s="146" t="s">
        <v>233</v>
      </c>
    </row>
    <row r="150" spans="2:65" s="1" customFormat="1" ht="44.25" customHeight="1">
      <c r="B150" s="133"/>
      <c r="C150" s="134" t="s">
        <v>234</v>
      </c>
      <c r="D150" s="134" t="s">
        <v>132</v>
      </c>
      <c r="E150" s="135" t="s">
        <v>235</v>
      </c>
      <c r="F150" s="136" t="s">
        <v>236</v>
      </c>
      <c r="G150" s="137" t="s">
        <v>170</v>
      </c>
      <c r="H150" s="138">
        <v>37.4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37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136</v>
      </c>
      <c r="AT150" s="146" t="s">
        <v>132</v>
      </c>
      <c r="AU150" s="146" t="s">
        <v>82</v>
      </c>
      <c r="AY150" s="13" t="s">
        <v>130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7">
        <f t="shared" si="19"/>
        <v>0</v>
      </c>
      <c r="BL150" s="13" t="s">
        <v>136</v>
      </c>
      <c r="BM150" s="146" t="s">
        <v>237</v>
      </c>
    </row>
    <row r="151" spans="2:65" s="11" customFormat="1" ht="22.9" customHeight="1">
      <c r="B151" s="121"/>
      <c r="D151" s="122" t="s">
        <v>71</v>
      </c>
      <c r="E151" s="131" t="s">
        <v>238</v>
      </c>
      <c r="F151" s="131" t="s">
        <v>239</v>
      </c>
      <c r="I151" s="124"/>
      <c r="J151" s="132">
        <f>BK151</f>
        <v>0</v>
      </c>
      <c r="L151" s="121"/>
      <c r="M151" s="126"/>
      <c r="P151" s="127">
        <f>P152</f>
        <v>0</v>
      </c>
      <c r="R151" s="127">
        <f>R152</f>
        <v>0</v>
      </c>
      <c r="T151" s="128">
        <f>T152</f>
        <v>0</v>
      </c>
      <c r="AR151" s="122" t="s">
        <v>80</v>
      </c>
      <c r="AT151" s="129" t="s">
        <v>71</v>
      </c>
      <c r="AU151" s="129" t="s">
        <v>80</v>
      </c>
      <c r="AY151" s="122" t="s">
        <v>130</v>
      </c>
      <c r="BK151" s="130">
        <f>BK152</f>
        <v>0</v>
      </c>
    </row>
    <row r="152" spans="2:65" s="1" customFormat="1" ht="24.2" customHeight="1">
      <c r="B152" s="133"/>
      <c r="C152" s="134" t="s">
        <v>240</v>
      </c>
      <c r="D152" s="134" t="s">
        <v>132</v>
      </c>
      <c r="E152" s="135" t="s">
        <v>241</v>
      </c>
      <c r="F152" s="136" t="s">
        <v>242</v>
      </c>
      <c r="G152" s="137" t="s">
        <v>170</v>
      </c>
      <c r="H152" s="138">
        <v>1.512</v>
      </c>
      <c r="I152" s="139"/>
      <c r="J152" s="140">
        <f>ROUND(I152*H152,2)</f>
        <v>0</v>
      </c>
      <c r="K152" s="141"/>
      <c r="L152" s="28"/>
      <c r="M152" s="159" t="s">
        <v>1</v>
      </c>
      <c r="N152" s="160" t="s">
        <v>37</v>
      </c>
      <c r="O152" s="161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146" t="s">
        <v>136</v>
      </c>
      <c r="AT152" s="146" t="s">
        <v>132</v>
      </c>
      <c r="AU152" s="146" t="s">
        <v>82</v>
      </c>
      <c r="AY152" s="13" t="s">
        <v>130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3" t="s">
        <v>80</v>
      </c>
      <c r="BK152" s="147">
        <f>ROUND(I152*H152,2)</f>
        <v>0</v>
      </c>
      <c r="BL152" s="13" t="s">
        <v>136</v>
      </c>
      <c r="BM152" s="146" t="s">
        <v>243</v>
      </c>
    </row>
    <row r="153" spans="2:65" s="1" customFormat="1" ht="6.95" customHeight="1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8"/>
    </row>
  </sheetData>
  <autoFilter ref="C120:K152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ht="12" customHeight="1">
      <c r="B8" s="16"/>
      <c r="D8" s="23" t="s">
        <v>103</v>
      </c>
      <c r="L8" s="16"/>
    </row>
    <row r="9" spans="2:46" s="1" customFormat="1" ht="16.5" customHeight="1">
      <c r="B9" s="28"/>
      <c r="E9" s="209" t="s">
        <v>244</v>
      </c>
      <c r="F9" s="208"/>
      <c r="G9" s="208"/>
      <c r="H9" s="208"/>
      <c r="L9" s="28"/>
    </row>
    <row r="10" spans="2:46" s="1" customFormat="1" ht="12" customHeight="1">
      <c r="B10" s="28"/>
      <c r="D10" s="23" t="s">
        <v>245</v>
      </c>
      <c r="L10" s="28"/>
    </row>
    <row r="11" spans="2:46" s="1" customFormat="1" ht="16.5" customHeight="1">
      <c r="B11" s="28"/>
      <c r="E11" s="188" t="s">
        <v>246</v>
      </c>
      <c r="F11" s="208"/>
      <c r="G11" s="208"/>
      <c r="H11" s="20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247</v>
      </c>
      <c r="I14" s="23" t="s">
        <v>22</v>
      </c>
      <c r="J14" s="48">
        <f>'Rekapitulace stavby'!AN8</f>
        <v>46050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248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24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11" t="str">
        <f>'Rekapitulace stavby'!E14</f>
        <v>Vyplň údaj</v>
      </c>
      <c r="F20" s="203"/>
      <c r="G20" s="203"/>
      <c r="H20" s="203"/>
      <c r="I20" s="23" t="s">
        <v>25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249</v>
      </c>
      <c r="I23" s="23" t="s">
        <v>25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30</v>
      </c>
      <c r="I25" s="23" t="s">
        <v>24</v>
      </c>
      <c r="J25" s="21" t="s">
        <v>250</v>
      </c>
      <c r="L25" s="28"/>
    </row>
    <row r="26" spans="2:12" s="1" customFormat="1" ht="18" customHeight="1">
      <c r="B26" s="28"/>
      <c r="E26" s="21" t="s">
        <v>251</v>
      </c>
      <c r="I26" s="23" t="s">
        <v>25</v>
      </c>
      <c r="J26" s="21" t="s">
        <v>252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31</v>
      </c>
      <c r="L28" s="28"/>
    </row>
    <row r="29" spans="2:12" s="7" customFormat="1" ht="16.5" customHeight="1">
      <c r="B29" s="90"/>
      <c r="E29" s="207" t="s">
        <v>1</v>
      </c>
      <c r="F29" s="207"/>
      <c r="G29" s="207"/>
      <c r="H29" s="207"/>
      <c r="L29" s="90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25.35" customHeight="1">
      <c r="B32" s="28"/>
      <c r="D32" s="91" t="s">
        <v>32</v>
      </c>
      <c r="J32" s="62">
        <f>ROUND(J123,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34</v>
      </c>
      <c r="I34" s="31" t="s">
        <v>33</v>
      </c>
      <c r="J34" s="31" t="s">
        <v>35</v>
      </c>
      <c r="L34" s="28"/>
    </row>
    <row r="35" spans="2:12" s="1" customFormat="1" ht="14.45" customHeight="1">
      <c r="B35" s="28"/>
      <c r="D35" s="51" t="s">
        <v>36</v>
      </c>
      <c r="E35" s="23" t="s">
        <v>37</v>
      </c>
      <c r="F35" s="82">
        <f>ROUND((SUM(BE123:BE218)),  2)</f>
        <v>0</v>
      </c>
      <c r="I35" s="92">
        <v>0.21</v>
      </c>
      <c r="J35" s="82">
        <f>ROUND(((SUM(BE123:BE218))*I35),  2)</f>
        <v>0</v>
      </c>
      <c r="L35" s="28"/>
    </row>
    <row r="36" spans="2:12" s="1" customFormat="1" ht="14.45" customHeight="1">
      <c r="B36" s="28"/>
      <c r="E36" s="23" t="s">
        <v>38</v>
      </c>
      <c r="F36" s="82">
        <f>ROUND((SUM(BF123:BF218)),  2)</f>
        <v>0</v>
      </c>
      <c r="I36" s="92">
        <v>0.12</v>
      </c>
      <c r="J36" s="82">
        <f>ROUND(((SUM(BF123:BF218))*I36),  2)</f>
        <v>0</v>
      </c>
      <c r="L36" s="28"/>
    </row>
    <row r="37" spans="2:12" s="1" customFormat="1" ht="14.45" hidden="1" customHeight="1">
      <c r="B37" s="28"/>
      <c r="E37" s="23" t="s">
        <v>39</v>
      </c>
      <c r="F37" s="82">
        <f>ROUND((SUM(BG123:BG218)),  2)</f>
        <v>0</v>
      </c>
      <c r="I37" s="92">
        <v>0.21</v>
      </c>
      <c r="J37" s="82">
        <f>0</f>
        <v>0</v>
      </c>
      <c r="L37" s="28"/>
    </row>
    <row r="38" spans="2:12" s="1" customFormat="1" ht="14.45" hidden="1" customHeight="1">
      <c r="B38" s="28"/>
      <c r="E38" s="23" t="s">
        <v>40</v>
      </c>
      <c r="F38" s="82">
        <f>ROUND((SUM(BH123:BH218)),  2)</f>
        <v>0</v>
      </c>
      <c r="I38" s="92">
        <v>0.12</v>
      </c>
      <c r="J38" s="82">
        <f>0</f>
        <v>0</v>
      </c>
      <c r="L38" s="28"/>
    </row>
    <row r="39" spans="2:12" s="1" customFormat="1" ht="14.45" hidden="1" customHeight="1">
      <c r="B39" s="28"/>
      <c r="E39" s="23" t="s">
        <v>41</v>
      </c>
      <c r="F39" s="82">
        <f>ROUND((SUM(BI123:BI218)),  2)</f>
        <v>0</v>
      </c>
      <c r="I39" s="92">
        <v>0</v>
      </c>
      <c r="J39" s="82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3"/>
      <c r="D41" s="94" t="s">
        <v>42</v>
      </c>
      <c r="E41" s="53"/>
      <c r="F41" s="53"/>
      <c r="G41" s="95" t="s">
        <v>43</v>
      </c>
      <c r="H41" s="96" t="s">
        <v>44</v>
      </c>
      <c r="I41" s="53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4.95" customHeight="1">
      <c r="B82" s="28"/>
      <c r="C82" s="17" t="s">
        <v>105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12" ht="12" customHeight="1">
      <c r="B86" s="16"/>
      <c r="C86" s="23" t="s">
        <v>103</v>
      </c>
      <c r="L86" s="16"/>
    </row>
    <row r="87" spans="2:12" s="1" customFormat="1" ht="16.5" customHeight="1">
      <c r="B87" s="28"/>
      <c r="E87" s="209" t="s">
        <v>244</v>
      </c>
      <c r="F87" s="208"/>
      <c r="G87" s="208"/>
      <c r="H87" s="208"/>
      <c r="L87" s="28"/>
    </row>
    <row r="88" spans="2:12" s="1" customFormat="1" ht="12" customHeight="1">
      <c r="B88" s="28"/>
      <c r="C88" s="23" t="s">
        <v>245</v>
      </c>
      <c r="L88" s="28"/>
    </row>
    <row r="89" spans="2:12" s="1" customFormat="1" ht="16.5" customHeight="1">
      <c r="B89" s="28"/>
      <c r="E89" s="188" t="str">
        <f>E11</f>
        <v>02.2 - SO 02.2 Sadovnické úpravy</v>
      </c>
      <c r="F89" s="208"/>
      <c r="G89" s="208"/>
      <c r="H89" s="208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>Městský park</v>
      </c>
      <c r="I91" s="23" t="s">
        <v>22</v>
      </c>
      <c r="J91" s="48">
        <f>IF(J14="","",J14)</f>
        <v>46050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23</v>
      </c>
      <c r="F93" s="21" t="str">
        <f>E17</f>
        <v>Město Turnov, Antonína Dvořáka 335, 511 22 Turnov</v>
      </c>
      <c r="I93" s="23" t="s">
        <v>28</v>
      </c>
      <c r="J93" s="26" t="str">
        <f>E23</f>
        <v>Ing. Jana Janíková</v>
      </c>
      <c r="L93" s="28"/>
    </row>
    <row r="94" spans="2:12" s="1" customFormat="1" ht="25.7" customHeight="1">
      <c r="B94" s="28"/>
      <c r="C94" s="23" t="s">
        <v>26</v>
      </c>
      <c r="F94" s="21" t="str">
        <f>IF(E20="","",E20)</f>
        <v>Vyplň údaj</v>
      </c>
      <c r="I94" s="23" t="s">
        <v>30</v>
      </c>
      <c r="J94" s="26" t="str">
        <f>E26</f>
        <v>ZaKT s.r.o., Ponávka 185/2, 602 00 Brno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106</v>
      </c>
      <c r="D96" s="93"/>
      <c r="E96" s="93"/>
      <c r="F96" s="93"/>
      <c r="G96" s="93"/>
      <c r="H96" s="93"/>
      <c r="I96" s="93"/>
      <c r="J96" s="102" t="s">
        <v>107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3" t="s">
        <v>108</v>
      </c>
      <c r="J98" s="62">
        <f>J123</f>
        <v>0</v>
      </c>
      <c r="L98" s="28"/>
      <c r="AU98" s="13" t="s">
        <v>109</v>
      </c>
    </row>
    <row r="99" spans="2:47" s="8" customFormat="1" ht="24.95" customHeight="1">
      <c r="B99" s="104"/>
      <c r="D99" s="105" t="s">
        <v>110</v>
      </c>
      <c r="E99" s="106"/>
      <c r="F99" s="106"/>
      <c r="G99" s="106"/>
      <c r="H99" s="106"/>
      <c r="I99" s="106"/>
      <c r="J99" s="107">
        <f>J124</f>
        <v>0</v>
      </c>
      <c r="L99" s="104"/>
    </row>
    <row r="100" spans="2:47" s="9" customFormat="1" ht="19.899999999999999" customHeight="1">
      <c r="B100" s="108"/>
      <c r="D100" s="109" t="s">
        <v>111</v>
      </c>
      <c r="E100" s="110"/>
      <c r="F100" s="110"/>
      <c r="G100" s="110"/>
      <c r="H100" s="110"/>
      <c r="I100" s="110"/>
      <c r="J100" s="111">
        <f>J125</f>
        <v>0</v>
      </c>
      <c r="L100" s="108"/>
    </row>
    <row r="101" spans="2:47" s="9" customFormat="1" ht="19.899999999999999" customHeight="1">
      <c r="B101" s="108"/>
      <c r="D101" s="109" t="s">
        <v>114</v>
      </c>
      <c r="E101" s="110"/>
      <c r="F101" s="110"/>
      <c r="G101" s="110"/>
      <c r="H101" s="110"/>
      <c r="I101" s="110"/>
      <c r="J101" s="111">
        <f>J217</f>
        <v>0</v>
      </c>
      <c r="L101" s="108"/>
    </row>
    <row r="102" spans="2:47" s="1" customFormat="1" ht="21.75" customHeight="1">
      <c r="B102" s="28"/>
      <c r="L102" s="28"/>
    </row>
    <row r="103" spans="2:47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47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47" s="1" customFormat="1" ht="24.95" customHeight="1">
      <c r="B108" s="28"/>
      <c r="C108" s="17" t="s">
        <v>115</v>
      </c>
      <c r="L108" s="28"/>
    </row>
    <row r="109" spans="2:47" s="1" customFormat="1" ht="6.95" customHeight="1">
      <c r="B109" s="28"/>
      <c r="L109" s="28"/>
    </row>
    <row r="110" spans="2:47" s="1" customFormat="1" ht="12" customHeight="1">
      <c r="B110" s="28"/>
      <c r="C110" s="23" t="s">
        <v>16</v>
      </c>
      <c r="L110" s="28"/>
    </row>
    <row r="111" spans="2:47" s="1" customFormat="1" ht="26.25" customHeight="1">
      <c r="B111" s="28"/>
      <c r="E111" s="209" t="str">
        <f>E7</f>
        <v>Městský park Turnov (park u letního kina) - Etapa 2b - Úprava stávajícího hřiště</v>
      </c>
      <c r="F111" s="210"/>
      <c r="G111" s="210"/>
      <c r="H111" s="210"/>
      <c r="L111" s="28"/>
    </row>
    <row r="112" spans="2:47" ht="12" customHeight="1">
      <c r="B112" s="16"/>
      <c r="C112" s="23" t="s">
        <v>103</v>
      </c>
      <c r="L112" s="16"/>
    </row>
    <row r="113" spans="2:65" s="1" customFormat="1" ht="16.5" customHeight="1">
      <c r="B113" s="28"/>
      <c r="E113" s="209" t="s">
        <v>244</v>
      </c>
      <c r="F113" s="208"/>
      <c r="G113" s="208"/>
      <c r="H113" s="208"/>
      <c r="L113" s="28"/>
    </row>
    <row r="114" spans="2:65" s="1" customFormat="1" ht="12" customHeight="1">
      <c r="B114" s="28"/>
      <c r="C114" s="23" t="s">
        <v>245</v>
      </c>
      <c r="L114" s="28"/>
    </row>
    <row r="115" spans="2:65" s="1" customFormat="1" ht="16.5" customHeight="1">
      <c r="B115" s="28"/>
      <c r="E115" s="188" t="str">
        <f>E11</f>
        <v>02.2 - SO 02.2 Sadovnické úpravy</v>
      </c>
      <c r="F115" s="208"/>
      <c r="G115" s="208"/>
      <c r="H115" s="20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F14</f>
        <v>Městský park</v>
      </c>
      <c r="I117" s="23" t="s">
        <v>22</v>
      </c>
      <c r="J117" s="48">
        <f>IF(J14="","",J14)</f>
        <v>46050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23</v>
      </c>
      <c r="F119" s="21" t="str">
        <f>E17</f>
        <v>Město Turnov, Antonína Dvořáka 335, 511 22 Turnov</v>
      </c>
      <c r="I119" s="23" t="s">
        <v>28</v>
      </c>
      <c r="J119" s="26" t="str">
        <f>E23</f>
        <v>Ing. Jana Janíková</v>
      </c>
      <c r="L119" s="28"/>
    </row>
    <row r="120" spans="2:65" s="1" customFormat="1" ht="25.7" customHeight="1">
      <c r="B120" s="28"/>
      <c r="C120" s="23" t="s">
        <v>26</v>
      </c>
      <c r="F120" s="21" t="str">
        <f>IF(E20="","",E20)</f>
        <v>Vyplň údaj</v>
      </c>
      <c r="I120" s="23" t="s">
        <v>30</v>
      </c>
      <c r="J120" s="26" t="str">
        <f>E26</f>
        <v>ZaKT s.r.o., Ponávka 185/2, 602 00 Brno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2"/>
      <c r="C122" s="113" t="s">
        <v>116</v>
      </c>
      <c r="D122" s="114" t="s">
        <v>57</v>
      </c>
      <c r="E122" s="114" t="s">
        <v>53</v>
      </c>
      <c r="F122" s="114" t="s">
        <v>54</v>
      </c>
      <c r="G122" s="114" t="s">
        <v>117</v>
      </c>
      <c r="H122" s="114" t="s">
        <v>118</v>
      </c>
      <c r="I122" s="114" t="s">
        <v>119</v>
      </c>
      <c r="J122" s="115" t="s">
        <v>107</v>
      </c>
      <c r="K122" s="116" t="s">
        <v>120</v>
      </c>
      <c r="L122" s="112"/>
      <c r="M122" s="55" t="s">
        <v>1</v>
      </c>
      <c r="N122" s="56" t="s">
        <v>36</v>
      </c>
      <c r="O122" s="56" t="s">
        <v>121</v>
      </c>
      <c r="P122" s="56" t="s">
        <v>122</v>
      </c>
      <c r="Q122" s="56" t="s">
        <v>123</v>
      </c>
      <c r="R122" s="56" t="s">
        <v>124</v>
      </c>
      <c r="S122" s="56" t="s">
        <v>125</v>
      </c>
      <c r="T122" s="57" t="s">
        <v>126</v>
      </c>
    </row>
    <row r="123" spans="2:65" s="1" customFormat="1" ht="22.9" customHeight="1">
      <c r="B123" s="28"/>
      <c r="C123" s="60" t="s">
        <v>127</v>
      </c>
      <c r="J123" s="117">
        <f>BK123</f>
        <v>0</v>
      </c>
      <c r="L123" s="28"/>
      <c r="M123" s="58"/>
      <c r="N123" s="49"/>
      <c r="O123" s="49"/>
      <c r="P123" s="118">
        <f>P124</f>
        <v>0</v>
      </c>
      <c r="Q123" s="49"/>
      <c r="R123" s="118">
        <f>R124</f>
        <v>6.5482231999999998</v>
      </c>
      <c r="S123" s="49"/>
      <c r="T123" s="119">
        <f>T124</f>
        <v>0</v>
      </c>
      <c r="AT123" s="13" t="s">
        <v>71</v>
      </c>
      <c r="AU123" s="13" t="s">
        <v>109</v>
      </c>
      <c r="BK123" s="120">
        <f>BK124</f>
        <v>0</v>
      </c>
    </row>
    <row r="124" spans="2:65" s="11" customFormat="1" ht="25.9" customHeight="1">
      <c r="B124" s="121"/>
      <c r="D124" s="122" t="s">
        <v>71</v>
      </c>
      <c r="E124" s="123" t="s">
        <v>128</v>
      </c>
      <c r="F124" s="123" t="s">
        <v>129</v>
      </c>
      <c r="I124" s="124"/>
      <c r="J124" s="125">
        <f>BK124</f>
        <v>0</v>
      </c>
      <c r="L124" s="121"/>
      <c r="M124" s="126"/>
      <c r="P124" s="127">
        <f>P125+P217</f>
        <v>0</v>
      </c>
      <c r="R124" s="127">
        <f>R125+R217</f>
        <v>6.5482231999999998</v>
      </c>
      <c r="T124" s="128">
        <f>T125+T217</f>
        <v>0</v>
      </c>
      <c r="AR124" s="122" t="s">
        <v>80</v>
      </c>
      <c r="AT124" s="129" t="s">
        <v>71</v>
      </c>
      <c r="AU124" s="129" t="s">
        <v>72</v>
      </c>
      <c r="AY124" s="122" t="s">
        <v>130</v>
      </c>
      <c r="BK124" s="130">
        <f>BK125+BK217</f>
        <v>0</v>
      </c>
    </row>
    <row r="125" spans="2:65" s="11" customFormat="1" ht="22.9" customHeight="1">
      <c r="B125" s="121"/>
      <c r="D125" s="122" t="s">
        <v>71</v>
      </c>
      <c r="E125" s="131" t="s">
        <v>80</v>
      </c>
      <c r="F125" s="131" t="s">
        <v>131</v>
      </c>
      <c r="I125" s="124"/>
      <c r="J125" s="132">
        <f>BK125</f>
        <v>0</v>
      </c>
      <c r="L125" s="121"/>
      <c r="M125" s="126"/>
      <c r="P125" s="127">
        <f>SUM(P126:P216)</f>
        <v>0</v>
      </c>
      <c r="R125" s="127">
        <f>SUM(R126:R216)</f>
        <v>6.5482231999999998</v>
      </c>
      <c r="T125" s="128">
        <f>SUM(T126:T216)</f>
        <v>0</v>
      </c>
      <c r="AR125" s="122" t="s">
        <v>80</v>
      </c>
      <c r="AT125" s="129" t="s">
        <v>71</v>
      </c>
      <c r="AU125" s="129" t="s">
        <v>80</v>
      </c>
      <c r="AY125" s="122" t="s">
        <v>130</v>
      </c>
      <c r="BK125" s="130">
        <f>SUM(BK126:BK216)</f>
        <v>0</v>
      </c>
    </row>
    <row r="126" spans="2:65" s="1" customFormat="1" ht="33" customHeight="1">
      <c r="B126" s="133"/>
      <c r="C126" s="134" t="s">
        <v>80</v>
      </c>
      <c r="D126" s="134" t="s">
        <v>132</v>
      </c>
      <c r="E126" s="135" t="s">
        <v>253</v>
      </c>
      <c r="F126" s="136" t="s">
        <v>254</v>
      </c>
      <c r="G126" s="137" t="s">
        <v>156</v>
      </c>
      <c r="H126" s="138">
        <v>1</v>
      </c>
      <c r="I126" s="139"/>
      <c r="J126" s="140">
        <f t="shared" ref="J126:J157" si="0">ROUND(I126*H126,2)</f>
        <v>0</v>
      </c>
      <c r="K126" s="141"/>
      <c r="L126" s="28"/>
      <c r="M126" s="142" t="s">
        <v>1</v>
      </c>
      <c r="N126" s="143" t="s">
        <v>37</v>
      </c>
      <c r="P126" s="144">
        <f t="shared" ref="P126:P157" si="1">O126*H126</f>
        <v>0</v>
      </c>
      <c r="Q126" s="144">
        <v>0</v>
      </c>
      <c r="R126" s="144">
        <f t="shared" ref="R126:R157" si="2">Q126*H126</f>
        <v>0</v>
      </c>
      <c r="S126" s="144">
        <v>0</v>
      </c>
      <c r="T126" s="145">
        <f t="shared" ref="T126:T157" si="3">S126*H126</f>
        <v>0</v>
      </c>
      <c r="AR126" s="146" t="s">
        <v>136</v>
      </c>
      <c r="AT126" s="146" t="s">
        <v>132</v>
      </c>
      <c r="AU126" s="146" t="s">
        <v>82</v>
      </c>
      <c r="AY126" s="13" t="s">
        <v>130</v>
      </c>
      <c r="BE126" s="147">
        <f t="shared" ref="BE126:BE157" si="4">IF(N126="základní",J126,0)</f>
        <v>0</v>
      </c>
      <c r="BF126" s="147">
        <f t="shared" ref="BF126:BF157" si="5">IF(N126="snížená",J126,0)</f>
        <v>0</v>
      </c>
      <c r="BG126" s="147">
        <f t="shared" ref="BG126:BG157" si="6">IF(N126="zákl. přenesená",J126,0)</f>
        <v>0</v>
      </c>
      <c r="BH126" s="147">
        <f t="shared" ref="BH126:BH157" si="7">IF(N126="sníž. přenesená",J126,0)</f>
        <v>0</v>
      </c>
      <c r="BI126" s="147">
        <f t="shared" ref="BI126:BI157" si="8">IF(N126="nulová",J126,0)</f>
        <v>0</v>
      </c>
      <c r="BJ126" s="13" t="s">
        <v>80</v>
      </c>
      <c r="BK126" s="147">
        <f t="shared" ref="BK126:BK157" si="9">ROUND(I126*H126,2)</f>
        <v>0</v>
      </c>
      <c r="BL126" s="13" t="s">
        <v>136</v>
      </c>
      <c r="BM126" s="146" t="s">
        <v>255</v>
      </c>
    </row>
    <row r="127" spans="2:65" s="1" customFormat="1" ht="33" customHeight="1">
      <c r="B127" s="133"/>
      <c r="C127" s="134" t="s">
        <v>82</v>
      </c>
      <c r="D127" s="134" t="s">
        <v>132</v>
      </c>
      <c r="E127" s="135" t="s">
        <v>256</v>
      </c>
      <c r="F127" s="136" t="s">
        <v>257</v>
      </c>
      <c r="G127" s="137" t="s">
        <v>140</v>
      </c>
      <c r="H127" s="138">
        <v>73.7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37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136</v>
      </c>
      <c r="AT127" s="146" t="s">
        <v>132</v>
      </c>
      <c r="AU127" s="146" t="s">
        <v>82</v>
      </c>
      <c r="AY127" s="13" t="s">
        <v>130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80</v>
      </c>
      <c r="BK127" s="147">
        <f t="shared" si="9"/>
        <v>0</v>
      </c>
      <c r="BL127" s="13" t="s">
        <v>136</v>
      </c>
      <c r="BM127" s="146" t="s">
        <v>258</v>
      </c>
    </row>
    <row r="128" spans="2:65" s="1" customFormat="1" ht="33" customHeight="1">
      <c r="B128" s="133"/>
      <c r="C128" s="134" t="s">
        <v>142</v>
      </c>
      <c r="D128" s="134" t="s">
        <v>132</v>
      </c>
      <c r="E128" s="135" t="s">
        <v>259</v>
      </c>
      <c r="F128" s="136" t="s">
        <v>260</v>
      </c>
      <c r="G128" s="137" t="s">
        <v>140</v>
      </c>
      <c r="H128" s="138">
        <v>103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37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136</v>
      </c>
      <c r="AT128" s="146" t="s">
        <v>132</v>
      </c>
      <c r="AU128" s="146" t="s">
        <v>82</v>
      </c>
      <c r="AY128" s="13" t="s">
        <v>130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7">
        <f t="shared" si="9"/>
        <v>0</v>
      </c>
      <c r="BL128" s="13" t="s">
        <v>136</v>
      </c>
      <c r="BM128" s="146" t="s">
        <v>261</v>
      </c>
    </row>
    <row r="129" spans="2:65" s="1" customFormat="1" ht="16.5" customHeight="1">
      <c r="B129" s="133"/>
      <c r="C129" s="148" t="s">
        <v>136</v>
      </c>
      <c r="D129" s="148" t="s">
        <v>167</v>
      </c>
      <c r="E129" s="149" t="s">
        <v>262</v>
      </c>
      <c r="F129" s="150" t="s">
        <v>263</v>
      </c>
      <c r="G129" s="151" t="s">
        <v>264</v>
      </c>
      <c r="H129" s="152">
        <v>0.106</v>
      </c>
      <c r="I129" s="153"/>
      <c r="J129" s="154">
        <f t="shared" si="0"/>
        <v>0</v>
      </c>
      <c r="K129" s="155"/>
      <c r="L129" s="156"/>
      <c r="M129" s="157" t="s">
        <v>1</v>
      </c>
      <c r="N129" s="158" t="s">
        <v>37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162</v>
      </c>
      <c r="AT129" s="146" t="s">
        <v>167</v>
      </c>
      <c r="AU129" s="146" t="s">
        <v>82</v>
      </c>
      <c r="AY129" s="13" t="s">
        <v>130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7">
        <f t="shared" si="9"/>
        <v>0</v>
      </c>
      <c r="BL129" s="13" t="s">
        <v>136</v>
      </c>
      <c r="BM129" s="146" t="s">
        <v>265</v>
      </c>
    </row>
    <row r="130" spans="2:65" s="1" customFormat="1" ht="33" customHeight="1">
      <c r="B130" s="133"/>
      <c r="C130" s="134" t="s">
        <v>149</v>
      </c>
      <c r="D130" s="134" t="s">
        <v>132</v>
      </c>
      <c r="E130" s="135" t="s">
        <v>266</v>
      </c>
      <c r="F130" s="136" t="s">
        <v>267</v>
      </c>
      <c r="G130" s="137" t="s">
        <v>140</v>
      </c>
      <c r="H130" s="138">
        <v>73.7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37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136</v>
      </c>
      <c r="AT130" s="146" t="s">
        <v>132</v>
      </c>
      <c r="AU130" s="146" t="s">
        <v>82</v>
      </c>
      <c r="AY130" s="13" t="s">
        <v>130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7">
        <f t="shared" si="9"/>
        <v>0</v>
      </c>
      <c r="BL130" s="13" t="s">
        <v>136</v>
      </c>
      <c r="BM130" s="146" t="s">
        <v>268</v>
      </c>
    </row>
    <row r="131" spans="2:65" s="1" customFormat="1" ht="33" customHeight="1">
      <c r="B131" s="133"/>
      <c r="C131" s="134" t="s">
        <v>153</v>
      </c>
      <c r="D131" s="134" t="s">
        <v>132</v>
      </c>
      <c r="E131" s="135" t="s">
        <v>269</v>
      </c>
      <c r="F131" s="136" t="s">
        <v>270</v>
      </c>
      <c r="G131" s="137" t="s">
        <v>140</v>
      </c>
      <c r="H131" s="138">
        <v>103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37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136</v>
      </c>
      <c r="AT131" s="146" t="s">
        <v>132</v>
      </c>
      <c r="AU131" s="146" t="s">
        <v>82</v>
      </c>
      <c r="AY131" s="13" t="s">
        <v>130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7">
        <f t="shared" si="9"/>
        <v>0</v>
      </c>
      <c r="BL131" s="13" t="s">
        <v>136</v>
      </c>
      <c r="BM131" s="146" t="s">
        <v>271</v>
      </c>
    </row>
    <row r="132" spans="2:65" s="1" customFormat="1" ht="24.2" customHeight="1">
      <c r="B132" s="133"/>
      <c r="C132" s="134" t="s">
        <v>158</v>
      </c>
      <c r="D132" s="134" t="s">
        <v>132</v>
      </c>
      <c r="E132" s="135" t="s">
        <v>272</v>
      </c>
      <c r="F132" s="136" t="s">
        <v>273</v>
      </c>
      <c r="G132" s="137" t="s">
        <v>140</v>
      </c>
      <c r="H132" s="138">
        <v>73.7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37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136</v>
      </c>
      <c r="AT132" s="146" t="s">
        <v>132</v>
      </c>
      <c r="AU132" s="146" t="s">
        <v>82</v>
      </c>
      <c r="AY132" s="13" t="s">
        <v>130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7">
        <f t="shared" si="9"/>
        <v>0</v>
      </c>
      <c r="BL132" s="13" t="s">
        <v>136</v>
      </c>
      <c r="BM132" s="146" t="s">
        <v>274</v>
      </c>
    </row>
    <row r="133" spans="2:65" s="1" customFormat="1" ht="24.2" customHeight="1">
      <c r="B133" s="133"/>
      <c r="C133" s="134" t="s">
        <v>162</v>
      </c>
      <c r="D133" s="134" t="s">
        <v>132</v>
      </c>
      <c r="E133" s="135" t="s">
        <v>275</v>
      </c>
      <c r="F133" s="136" t="s">
        <v>276</v>
      </c>
      <c r="G133" s="137" t="s">
        <v>140</v>
      </c>
      <c r="H133" s="138">
        <v>103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37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136</v>
      </c>
      <c r="AT133" s="146" t="s">
        <v>132</v>
      </c>
      <c r="AU133" s="146" t="s">
        <v>82</v>
      </c>
      <c r="AY133" s="13" t="s">
        <v>130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7">
        <f t="shared" si="9"/>
        <v>0</v>
      </c>
      <c r="BL133" s="13" t="s">
        <v>136</v>
      </c>
      <c r="BM133" s="146" t="s">
        <v>277</v>
      </c>
    </row>
    <row r="134" spans="2:65" s="1" customFormat="1" ht="21.75" customHeight="1">
      <c r="B134" s="133"/>
      <c r="C134" s="134" t="s">
        <v>166</v>
      </c>
      <c r="D134" s="134" t="s">
        <v>132</v>
      </c>
      <c r="E134" s="135" t="s">
        <v>278</v>
      </c>
      <c r="F134" s="136" t="s">
        <v>279</v>
      </c>
      <c r="G134" s="137" t="s">
        <v>140</v>
      </c>
      <c r="H134" s="138">
        <v>73.7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37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136</v>
      </c>
      <c r="AT134" s="146" t="s">
        <v>132</v>
      </c>
      <c r="AU134" s="146" t="s">
        <v>82</v>
      </c>
      <c r="AY134" s="13" t="s">
        <v>130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7">
        <f t="shared" si="9"/>
        <v>0</v>
      </c>
      <c r="BL134" s="13" t="s">
        <v>136</v>
      </c>
      <c r="BM134" s="146" t="s">
        <v>280</v>
      </c>
    </row>
    <row r="135" spans="2:65" s="1" customFormat="1" ht="21.75" customHeight="1">
      <c r="B135" s="133"/>
      <c r="C135" s="134" t="s">
        <v>173</v>
      </c>
      <c r="D135" s="134" t="s">
        <v>132</v>
      </c>
      <c r="E135" s="135" t="s">
        <v>281</v>
      </c>
      <c r="F135" s="136" t="s">
        <v>282</v>
      </c>
      <c r="G135" s="137" t="s">
        <v>140</v>
      </c>
      <c r="H135" s="138">
        <v>103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37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136</v>
      </c>
      <c r="AT135" s="146" t="s">
        <v>132</v>
      </c>
      <c r="AU135" s="146" t="s">
        <v>82</v>
      </c>
      <c r="AY135" s="13" t="s">
        <v>130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7">
        <f t="shared" si="9"/>
        <v>0</v>
      </c>
      <c r="BL135" s="13" t="s">
        <v>136</v>
      </c>
      <c r="BM135" s="146" t="s">
        <v>283</v>
      </c>
    </row>
    <row r="136" spans="2:65" s="1" customFormat="1" ht="33" customHeight="1">
      <c r="B136" s="133"/>
      <c r="C136" s="134" t="s">
        <v>177</v>
      </c>
      <c r="D136" s="134" t="s">
        <v>132</v>
      </c>
      <c r="E136" s="135" t="s">
        <v>284</v>
      </c>
      <c r="F136" s="136" t="s">
        <v>285</v>
      </c>
      <c r="G136" s="137" t="s">
        <v>140</v>
      </c>
      <c r="H136" s="138">
        <v>20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37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136</v>
      </c>
      <c r="AT136" s="146" t="s">
        <v>132</v>
      </c>
      <c r="AU136" s="146" t="s">
        <v>82</v>
      </c>
      <c r="AY136" s="13" t="s">
        <v>130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7">
        <f t="shared" si="9"/>
        <v>0</v>
      </c>
      <c r="BL136" s="13" t="s">
        <v>136</v>
      </c>
      <c r="BM136" s="146" t="s">
        <v>286</v>
      </c>
    </row>
    <row r="137" spans="2:65" s="1" customFormat="1" ht="33" customHeight="1">
      <c r="B137" s="133"/>
      <c r="C137" s="134" t="s">
        <v>8</v>
      </c>
      <c r="D137" s="134" t="s">
        <v>132</v>
      </c>
      <c r="E137" s="135" t="s">
        <v>287</v>
      </c>
      <c r="F137" s="136" t="s">
        <v>288</v>
      </c>
      <c r="G137" s="137" t="s">
        <v>140</v>
      </c>
      <c r="H137" s="138">
        <v>50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37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136</v>
      </c>
      <c r="AT137" s="146" t="s">
        <v>132</v>
      </c>
      <c r="AU137" s="146" t="s">
        <v>82</v>
      </c>
      <c r="AY137" s="13" t="s">
        <v>130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7">
        <f t="shared" si="9"/>
        <v>0</v>
      </c>
      <c r="BL137" s="13" t="s">
        <v>136</v>
      </c>
      <c r="BM137" s="146" t="s">
        <v>289</v>
      </c>
    </row>
    <row r="138" spans="2:65" s="1" customFormat="1" ht="16.5" customHeight="1">
      <c r="B138" s="133"/>
      <c r="C138" s="148" t="s">
        <v>185</v>
      </c>
      <c r="D138" s="148" t="s">
        <v>167</v>
      </c>
      <c r="E138" s="149" t="s">
        <v>290</v>
      </c>
      <c r="F138" s="150" t="s">
        <v>291</v>
      </c>
      <c r="G138" s="151" t="s">
        <v>156</v>
      </c>
      <c r="H138" s="152">
        <v>7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37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162</v>
      </c>
      <c r="AT138" s="146" t="s">
        <v>167</v>
      </c>
      <c r="AU138" s="146" t="s">
        <v>82</v>
      </c>
      <c r="AY138" s="13" t="s">
        <v>130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7">
        <f t="shared" si="9"/>
        <v>0</v>
      </c>
      <c r="BL138" s="13" t="s">
        <v>136</v>
      </c>
      <c r="BM138" s="146" t="s">
        <v>292</v>
      </c>
    </row>
    <row r="139" spans="2:65" s="1" customFormat="1" ht="21.75" customHeight="1">
      <c r="B139" s="133"/>
      <c r="C139" s="134" t="s">
        <v>191</v>
      </c>
      <c r="D139" s="134" t="s">
        <v>132</v>
      </c>
      <c r="E139" s="135" t="s">
        <v>293</v>
      </c>
      <c r="F139" s="136" t="s">
        <v>294</v>
      </c>
      <c r="G139" s="137" t="s">
        <v>140</v>
      </c>
      <c r="H139" s="138">
        <v>53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37</v>
      </c>
      <c r="P139" s="144">
        <f t="shared" si="1"/>
        <v>0</v>
      </c>
      <c r="Q139" s="144">
        <v>3.7969999999999997E-2</v>
      </c>
      <c r="R139" s="144">
        <f t="shared" si="2"/>
        <v>2.01241</v>
      </c>
      <c r="S139" s="144">
        <v>0</v>
      </c>
      <c r="T139" s="145">
        <f t="shared" si="3"/>
        <v>0</v>
      </c>
      <c r="AR139" s="146" t="s">
        <v>136</v>
      </c>
      <c r="AT139" s="146" t="s">
        <v>132</v>
      </c>
      <c r="AU139" s="146" t="s">
        <v>82</v>
      </c>
      <c r="AY139" s="13" t="s">
        <v>130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7">
        <f t="shared" si="9"/>
        <v>0</v>
      </c>
      <c r="BL139" s="13" t="s">
        <v>136</v>
      </c>
      <c r="BM139" s="146" t="s">
        <v>295</v>
      </c>
    </row>
    <row r="140" spans="2:65" s="1" customFormat="1" ht="24.2" customHeight="1">
      <c r="B140" s="133"/>
      <c r="C140" s="134" t="s">
        <v>195</v>
      </c>
      <c r="D140" s="134" t="s">
        <v>132</v>
      </c>
      <c r="E140" s="135" t="s">
        <v>296</v>
      </c>
      <c r="F140" s="136" t="s">
        <v>297</v>
      </c>
      <c r="G140" s="137" t="s">
        <v>140</v>
      </c>
      <c r="H140" s="138">
        <v>50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37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136</v>
      </c>
      <c r="AT140" s="146" t="s">
        <v>132</v>
      </c>
      <c r="AU140" s="146" t="s">
        <v>82</v>
      </c>
      <c r="AY140" s="13" t="s">
        <v>130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80</v>
      </c>
      <c r="BK140" s="147">
        <f t="shared" si="9"/>
        <v>0</v>
      </c>
      <c r="BL140" s="13" t="s">
        <v>136</v>
      </c>
      <c r="BM140" s="146" t="s">
        <v>298</v>
      </c>
    </row>
    <row r="141" spans="2:65" s="1" customFormat="1" ht="16.5" customHeight="1">
      <c r="B141" s="133"/>
      <c r="C141" s="148" t="s">
        <v>199</v>
      </c>
      <c r="D141" s="148" t="s">
        <v>167</v>
      </c>
      <c r="E141" s="149" t="s">
        <v>299</v>
      </c>
      <c r="F141" s="150" t="s">
        <v>300</v>
      </c>
      <c r="G141" s="151" t="s">
        <v>140</v>
      </c>
      <c r="H141" s="152">
        <v>55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37</v>
      </c>
      <c r="P141" s="144">
        <f t="shared" si="1"/>
        <v>0</v>
      </c>
      <c r="Q141" s="144">
        <v>4.0000000000000002E-4</v>
      </c>
      <c r="R141" s="144">
        <f t="shared" si="2"/>
        <v>2.2000000000000002E-2</v>
      </c>
      <c r="S141" s="144">
        <v>0</v>
      </c>
      <c r="T141" s="145">
        <f t="shared" si="3"/>
        <v>0</v>
      </c>
      <c r="AR141" s="146" t="s">
        <v>162</v>
      </c>
      <c r="AT141" s="146" t="s">
        <v>167</v>
      </c>
      <c r="AU141" s="146" t="s">
        <v>82</v>
      </c>
      <c r="AY141" s="13" t="s">
        <v>130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80</v>
      </c>
      <c r="BK141" s="147">
        <f t="shared" si="9"/>
        <v>0</v>
      </c>
      <c r="BL141" s="13" t="s">
        <v>136</v>
      </c>
      <c r="BM141" s="146" t="s">
        <v>301</v>
      </c>
    </row>
    <row r="142" spans="2:65" s="1" customFormat="1" ht="21.75" customHeight="1">
      <c r="B142" s="133"/>
      <c r="C142" s="148" t="s">
        <v>203</v>
      </c>
      <c r="D142" s="148" t="s">
        <v>167</v>
      </c>
      <c r="E142" s="149" t="s">
        <v>302</v>
      </c>
      <c r="F142" s="150" t="s">
        <v>303</v>
      </c>
      <c r="G142" s="151" t="s">
        <v>304</v>
      </c>
      <c r="H142" s="152">
        <v>4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37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162</v>
      </c>
      <c r="AT142" s="146" t="s">
        <v>167</v>
      </c>
      <c r="AU142" s="146" t="s">
        <v>82</v>
      </c>
      <c r="AY142" s="13" t="s">
        <v>130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80</v>
      </c>
      <c r="BK142" s="147">
        <f t="shared" si="9"/>
        <v>0</v>
      </c>
      <c r="BL142" s="13" t="s">
        <v>136</v>
      </c>
      <c r="BM142" s="146" t="s">
        <v>305</v>
      </c>
    </row>
    <row r="143" spans="2:65" s="1" customFormat="1" ht="24.2" customHeight="1">
      <c r="B143" s="133"/>
      <c r="C143" s="134" t="s">
        <v>207</v>
      </c>
      <c r="D143" s="134" t="s">
        <v>132</v>
      </c>
      <c r="E143" s="135" t="s">
        <v>306</v>
      </c>
      <c r="F143" s="136" t="s">
        <v>307</v>
      </c>
      <c r="G143" s="137" t="s">
        <v>140</v>
      </c>
      <c r="H143" s="138">
        <v>389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37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136</v>
      </c>
      <c r="AT143" s="146" t="s">
        <v>132</v>
      </c>
      <c r="AU143" s="146" t="s">
        <v>82</v>
      </c>
      <c r="AY143" s="13" t="s">
        <v>130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80</v>
      </c>
      <c r="BK143" s="147">
        <f t="shared" si="9"/>
        <v>0</v>
      </c>
      <c r="BL143" s="13" t="s">
        <v>136</v>
      </c>
      <c r="BM143" s="146" t="s">
        <v>308</v>
      </c>
    </row>
    <row r="144" spans="2:65" s="1" customFormat="1" ht="24.2" customHeight="1">
      <c r="B144" s="133"/>
      <c r="C144" s="134" t="s">
        <v>211</v>
      </c>
      <c r="D144" s="134" t="s">
        <v>132</v>
      </c>
      <c r="E144" s="135" t="s">
        <v>309</v>
      </c>
      <c r="F144" s="136" t="s">
        <v>310</v>
      </c>
      <c r="G144" s="137" t="s">
        <v>140</v>
      </c>
      <c r="H144" s="138">
        <v>389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37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136</v>
      </c>
      <c r="AT144" s="146" t="s">
        <v>132</v>
      </c>
      <c r="AU144" s="146" t="s">
        <v>82</v>
      </c>
      <c r="AY144" s="13" t="s">
        <v>130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80</v>
      </c>
      <c r="BK144" s="147">
        <f t="shared" si="9"/>
        <v>0</v>
      </c>
      <c r="BL144" s="13" t="s">
        <v>136</v>
      </c>
      <c r="BM144" s="146" t="s">
        <v>311</v>
      </c>
    </row>
    <row r="145" spans="2:65" s="1" customFormat="1" ht="33" customHeight="1">
      <c r="B145" s="133"/>
      <c r="C145" s="134" t="s">
        <v>215</v>
      </c>
      <c r="D145" s="134" t="s">
        <v>132</v>
      </c>
      <c r="E145" s="135" t="s">
        <v>312</v>
      </c>
      <c r="F145" s="136" t="s">
        <v>313</v>
      </c>
      <c r="G145" s="137" t="s">
        <v>140</v>
      </c>
      <c r="H145" s="138">
        <v>596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37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136</v>
      </c>
      <c r="AT145" s="146" t="s">
        <v>132</v>
      </c>
      <c r="AU145" s="146" t="s">
        <v>82</v>
      </c>
      <c r="AY145" s="13" t="s">
        <v>130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80</v>
      </c>
      <c r="BK145" s="147">
        <f t="shared" si="9"/>
        <v>0</v>
      </c>
      <c r="BL145" s="13" t="s">
        <v>136</v>
      </c>
      <c r="BM145" s="146" t="s">
        <v>314</v>
      </c>
    </row>
    <row r="146" spans="2:65" s="1" customFormat="1" ht="16.5" customHeight="1">
      <c r="B146" s="133"/>
      <c r="C146" s="134" t="s">
        <v>7</v>
      </c>
      <c r="D146" s="134" t="s">
        <v>132</v>
      </c>
      <c r="E146" s="135" t="s">
        <v>315</v>
      </c>
      <c r="F146" s="136" t="s">
        <v>316</v>
      </c>
      <c r="G146" s="137" t="s">
        <v>140</v>
      </c>
      <c r="H146" s="138">
        <v>1192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37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136</v>
      </c>
      <c r="AT146" s="146" t="s">
        <v>132</v>
      </c>
      <c r="AU146" s="146" t="s">
        <v>82</v>
      </c>
      <c r="AY146" s="13" t="s">
        <v>130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80</v>
      </c>
      <c r="BK146" s="147">
        <f t="shared" si="9"/>
        <v>0</v>
      </c>
      <c r="BL146" s="13" t="s">
        <v>136</v>
      </c>
      <c r="BM146" s="146" t="s">
        <v>317</v>
      </c>
    </row>
    <row r="147" spans="2:65" s="1" customFormat="1" ht="24.2" customHeight="1">
      <c r="B147" s="133"/>
      <c r="C147" s="134" t="s">
        <v>222</v>
      </c>
      <c r="D147" s="134" t="s">
        <v>132</v>
      </c>
      <c r="E147" s="135" t="s">
        <v>318</v>
      </c>
      <c r="F147" s="136" t="s">
        <v>319</v>
      </c>
      <c r="G147" s="137" t="s">
        <v>140</v>
      </c>
      <c r="H147" s="138">
        <v>596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37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136</v>
      </c>
      <c r="AT147" s="146" t="s">
        <v>132</v>
      </c>
      <c r="AU147" s="146" t="s">
        <v>82</v>
      </c>
      <c r="AY147" s="13" t="s">
        <v>130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80</v>
      </c>
      <c r="BK147" s="147">
        <f t="shared" si="9"/>
        <v>0</v>
      </c>
      <c r="BL147" s="13" t="s">
        <v>136</v>
      </c>
      <c r="BM147" s="146" t="s">
        <v>320</v>
      </c>
    </row>
    <row r="148" spans="2:65" s="1" customFormat="1" ht="16.5" customHeight="1">
      <c r="B148" s="133"/>
      <c r="C148" s="148" t="s">
        <v>226</v>
      </c>
      <c r="D148" s="148" t="s">
        <v>167</v>
      </c>
      <c r="E148" s="149" t="s">
        <v>321</v>
      </c>
      <c r="F148" s="150" t="s">
        <v>322</v>
      </c>
      <c r="G148" s="151" t="s">
        <v>323</v>
      </c>
      <c r="H148" s="152">
        <v>17.88</v>
      </c>
      <c r="I148" s="153"/>
      <c r="J148" s="154">
        <f t="shared" si="0"/>
        <v>0</v>
      </c>
      <c r="K148" s="155"/>
      <c r="L148" s="156"/>
      <c r="M148" s="157" t="s">
        <v>1</v>
      </c>
      <c r="N148" s="158" t="s">
        <v>37</v>
      </c>
      <c r="P148" s="144">
        <f t="shared" si="1"/>
        <v>0</v>
      </c>
      <c r="Q148" s="144">
        <v>1E-3</v>
      </c>
      <c r="R148" s="144">
        <f t="shared" si="2"/>
        <v>1.788E-2</v>
      </c>
      <c r="S148" s="144">
        <v>0</v>
      </c>
      <c r="T148" s="145">
        <f t="shared" si="3"/>
        <v>0</v>
      </c>
      <c r="AR148" s="146" t="s">
        <v>162</v>
      </c>
      <c r="AT148" s="146" t="s">
        <v>167</v>
      </c>
      <c r="AU148" s="146" t="s">
        <v>82</v>
      </c>
      <c r="AY148" s="13" t="s">
        <v>130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80</v>
      </c>
      <c r="BK148" s="147">
        <f t="shared" si="9"/>
        <v>0</v>
      </c>
      <c r="BL148" s="13" t="s">
        <v>136</v>
      </c>
      <c r="BM148" s="146" t="s">
        <v>324</v>
      </c>
    </row>
    <row r="149" spans="2:65" s="1" customFormat="1" ht="21.75" customHeight="1">
      <c r="B149" s="133"/>
      <c r="C149" s="134" t="s">
        <v>230</v>
      </c>
      <c r="D149" s="134" t="s">
        <v>132</v>
      </c>
      <c r="E149" s="135" t="s">
        <v>325</v>
      </c>
      <c r="F149" s="136" t="s">
        <v>326</v>
      </c>
      <c r="G149" s="137" t="s">
        <v>140</v>
      </c>
      <c r="H149" s="138">
        <v>596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37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136</v>
      </c>
      <c r="AT149" s="146" t="s">
        <v>132</v>
      </c>
      <c r="AU149" s="146" t="s">
        <v>82</v>
      </c>
      <c r="AY149" s="13" t="s">
        <v>130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80</v>
      </c>
      <c r="BK149" s="147">
        <f t="shared" si="9"/>
        <v>0</v>
      </c>
      <c r="BL149" s="13" t="s">
        <v>136</v>
      </c>
      <c r="BM149" s="146" t="s">
        <v>327</v>
      </c>
    </row>
    <row r="150" spans="2:65" s="1" customFormat="1" ht="24.2" customHeight="1">
      <c r="B150" s="133"/>
      <c r="C150" s="134" t="s">
        <v>234</v>
      </c>
      <c r="D150" s="134" t="s">
        <v>132</v>
      </c>
      <c r="E150" s="135" t="s">
        <v>328</v>
      </c>
      <c r="F150" s="136" t="s">
        <v>329</v>
      </c>
      <c r="G150" s="137" t="s">
        <v>156</v>
      </c>
      <c r="H150" s="138">
        <v>8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37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136</v>
      </c>
      <c r="AT150" s="146" t="s">
        <v>132</v>
      </c>
      <c r="AU150" s="146" t="s">
        <v>82</v>
      </c>
      <c r="AY150" s="13" t="s">
        <v>130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80</v>
      </c>
      <c r="BK150" s="147">
        <f t="shared" si="9"/>
        <v>0</v>
      </c>
      <c r="BL150" s="13" t="s">
        <v>136</v>
      </c>
      <c r="BM150" s="146" t="s">
        <v>330</v>
      </c>
    </row>
    <row r="151" spans="2:65" s="1" customFormat="1" ht="37.9" customHeight="1">
      <c r="B151" s="133"/>
      <c r="C151" s="134" t="s">
        <v>240</v>
      </c>
      <c r="D151" s="134" t="s">
        <v>132</v>
      </c>
      <c r="E151" s="135" t="s">
        <v>331</v>
      </c>
      <c r="F151" s="136" t="s">
        <v>332</v>
      </c>
      <c r="G151" s="137" t="s">
        <v>156</v>
      </c>
      <c r="H151" s="138">
        <v>8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37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136</v>
      </c>
      <c r="AT151" s="146" t="s">
        <v>132</v>
      </c>
      <c r="AU151" s="146" t="s">
        <v>82</v>
      </c>
      <c r="AY151" s="13" t="s">
        <v>130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80</v>
      </c>
      <c r="BK151" s="147">
        <f t="shared" si="9"/>
        <v>0</v>
      </c>
      <c r="BL151" s="13" t="s">
        <v>136</v>
      </c>
      <c r="BM151" s="146" t="s">
        <v>333</v>
      </c>
    </row>
    <row r="152" spans="2:65" s="1" customFormat="1" ht="37.9" customHeight="1">
      <c r="B152" s="133"/>
      <c r="C152" s="134" t="s">
        <v>334</v>
      </c>
      <c r="D152" s="134" t="s">
        <v>132</v>
      </c>
      <c r="E152" s="135" t="s">
        <v>335</v>
      </c>
      <c r="F152" s="136" t="s">
        <v>336</v>
      </c>
      <c r="G152" s="137" t="s">
        <v>183</v>
      </c>
      <c r="H152" s="138">
        <v>6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37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136</v>
      </c>
      <c r="AT152" s="146" t="s">
        <v>132</v>
      </c>
      <c r="AU152" s="146" t="s">
        <v>82</v>
      </c>
      <c r="AY152" s="13" t="s">
        <v>130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80</v>
      </c>
      <c r="BK152" s="147">
        <f t="shared" si="9"/>
        <v>0</v>
      </c>
      <c r="BL152" s="13" t="s">
        <v>136</v>
      </c>
      <c r="BM152" s="146" t="s">
        <v>337</v>
      </c>
    </row>
    <row r="153" spans="2:65" s="1" customFormat="1" ht="16.5" customHeight="1">
      <c r="B153" s="133"/>
      <c r="C153" s="148" t="s">
        <v>338</v>
      </c>
      <c r="D153" s="148" t="s">
        <v>167</v>
      </c>
      <c r="E153" s="149" t="s">
        <v>339</v>
      </c>
      <c r="F153" s="150" t="s">
        <v>340</v>
      </c>
      <c r="G153" s="151" t="s">
        <v>156</v>
      </c>
      <c r="H153" s="152">
        <v>1.2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37</v>
      </c>
      <c r="P153" s="144">
        <f t="shared" si="1"/>
        <v>0</v>
      </c>
      <c r="Q153" s="144">
        <v>0.22</v>
      </c>
      <c r="R153" s="144">
        <f t="shared" si="2"/>
        <v>0.26400000000000001</v>
      </c>
      <c r="S153" s="144">
        <v>0</v>
      </c>
      <c r="T153" s="145">
        <f t="shared" si="3"/>
        <v>0</v>
      </c>
      <c r="AR153" s="146" t="s">
        <v>162</v>
      </c>
      <c r="AT153" s="146" t="s">
        <v>167</v>
      </c>
      <c r="AU153" s="146" t="s">
        <v>82</v>
      </c>
      <c r="AY153" s="13" t="s">
        <v>130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80</v>
      </c>
      <c r="BK153" s="147">
        <f t="shared" si="9"/>
        <v>0</v>
      </c>
      <c r="BL153" s="13" t="s">
        <v>136</v>
      </c>
      <c r="BM153" s="146" t="s">
        <v>341</v>
      </c>
    </row>
    <row r="154" spans="2:65" s="1" customFormat="1" ht="33" customHeight="1">
      <c r="B154" s="133"/>
      <c r="C154" s="134" t="s">
        <v>342</v>
      </c>
      <c r="D154" s="134" t="s">
        <v>132</v>
      </c>
      <c r="E154" s="135" t="s">
        <v>343</v>
      </c>
      <c r="F154" s="136" t="s">
        <v>344</v>
      </c>
      <c r="G154" s="137" t="s">
        <v>183</v>
      </c>
      <c r="H154" s="138">
        <v>2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37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136</v>
      </c>
      <c r="AT154" s="146" t="s">
        <v>132</v>
      </c>
      <c r="AU154" s="146" t="s">
        <v>82</v>
      </c>
      <c r="AY154" s="13" t="s">
        <v>130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80</v>
      </c>
      <c r="BK154" s="147">
        <f t="shared" si="9"/>
        <v>0</v>
      </c>
      <c r="BL154" s="13" t="s">
        <v>136</v>
      </c>
      <c r="BM154" s="146" t="s">
        <v>345</v>
      </c>
    </row>
    <row r="155" spans="2:65" s="1" customFormat="1" ht="33" customHeight="1">
      <c r="B155" s="133"/>
      <c r="C155" s="134" t="s">
        <v>346</v>
      </c>
      <c r="D155" s="134" t="s">
        <v>132</v>
      </c>
      <c r="E155" s="135" t="s">
        <v>347</v>
      </c>
      <c r="F155" s="136" t="s">
        <v>348</v>
      </c>
      <c r="G155" s="137" t="s">
        <v>183</v>
      </c>
      <c r="H155" s="138">
        <v>1292</v>
      </c>
      <c r="I155" s="139"/>
      <c r="J155" s="140">
        <f t="shared" si="0"/>
        <v>0</v>
      </c>
      <c r="K155" s="141"/>
      <c r="L155" s="28"/>
      <c r="M155" s="142" t="s">
        <v>1</v>
      </c>
      <c r="N155" s="143" t="s">
        <v>37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136</v>
      </c>
      <c r="AT155" s="146" t="s">
        <v>132</v>
      </c>
      <c r="AU155" s="146" t="s">
        <v>82</v>
      </c>
      <c r="AY155" s="13" t="s">
        <v>130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80</v>
      </c>
      <c r="BK155" s="147">
        <f t="shared" si="9"/>
        <v>0</v>
      </c>
      <c r="BL155" s="13" t="s">
        <v>136</v>
      </c>
      <c r="BM155" s="146" t="s">
        <v>349</v>
      </c>
    </row>
    <row r="156" spans="2:65" s="1" customFormat="1" ht="24.2" customHeight="1">
      <c r="B156" s="133"/>
      <c r="C156" s="134" t="s">
        <v>350</v>
      </c>
      <c r="D156" s="134" t="s">
        <v>132</v>
      </c>
      <c r="E156" s="135" t="s">
        <v>351</v>
      </c>
      <c r="F156" s="136" t="s">
        <v>352</v>
      </c>
      <c r="G156" s="137" t="s">
        <v>183</v>
      </c>
      <c r="H156" s="138">
        <v>4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37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136</v>
      </c>
      <c r="AT156" s="146" t="s">
        <v>132</v>
      </c>
      <c r="AU156" s="146" t="s">
        <v>82</v>
      </c>
      <c r="AY156" s="13" t="s">
        <v>130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80</v>
      </c>
      <c r="BK156" s="147">
        <f t="shared" si="9"/>
        <v>0</v>
      </c>
      <c r="BL156" s="13" t="s">
        <v>136</v>
      </c>
      <c r="BM156" s="146" t="s">
        <v>353</v>
      </c>
    </row>
    <row r="157" spans="2:65" s="1" customFormat="1" ht="21.75" customHeight="1">
      <c r="B157" s="133"/>
      <c r="C157" s="148" t="s">
        <v>354</v>
      </c>
      <c r="D157" s="148" t="s">
        <v>167</v>
      </c>
      <c r="E157" s="149" t="s">
        <v>355</v>
      </c>
      <c r="F157" s="150" t="s">
        <v>356</v>
      </c>
      <c r="G157" s="151" t="s">
        <v>183</v>
      </c>
      <c r="H157" s="152">
        <v>1</v>
      </c>
      <c r="I157" s="153"/>
      <c r="J157" s="154">
        <f t="shared" si="0"/>
        <v>0</v>
      </c>
      <c r="K157" s="155"/>
      <c r="L157" s="156"/>
      <c r="M157" s="157" t="s">
        <v>1</v>
      </c>
      <c r="N157" s="158" t="s">
        <v>37</v>
      </c>
      <c r="P157" s="144">
        <f t="shared" si="1"/>
        <v>0</v>
      </c>
      <c r="Q157" s="144">
        <v>5.5E-2</v>
      </c>
      <c r="R157" s="144">
        <f t="shared" si="2"/>
        <v>5.5E-2</v>
      </c>
      <c r="S157" s="144">
        <v>0</v>
      </c>
      <c r="T157" s="145">
        <f t="shared" si="3"/>
        <v>0</v>
      </c>
      <c r="AR157" s="146" t="s">
        <v>162</v>
      </c>
      <c r="AT157" s="146" t="s">
        <v>167</v>
      </c>
      <c r="AU157" s="146" t="s">
        <v>82</v>
      </c>
      <c r="AY157" s="13" t="s">
        <v>130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80</v>
      </c>
      <c r="BK157" s="147">
        <f t="shared" si="9"/>
        <v>0</v>
      </c>
      <c r="BL157" s="13" t="s">
        <v>136</v>
      </c>
      <c r="BM157" s="146" t="s">
        <v>357</v>
      </c>
    </row>
    <row r="158" spans="2:65" s="1" customFormat="1" ht="16.5" customHeight="1">
      <c r="B158" s="133"/>
      <c r="C158" s="148" t="s">
        <v>358</v>
      </c>
      <c r="D158" s="148" t="s">
        <v>167</v>
      </c>
      <c r="E158" s="149" t="s">
        <v>359</v>
      </c>
      <c r="F158" s="150" t="s">
        <v>360</v>
      </c>
      <c r="G158" s="151" t="s">
        <v>183</v>
      </c>
      <c r="H158" s="152">
        <v>1</v>
      </c>
      <c r="I158" s="153"/>
      <c r="J158" s="154">
        <f t="shared" ref="J158:J189" si="10">ROUND(I158*H158,2)</f>
        <v>0</v>
      </c>
      <c r="K158" s="155"/>
      <c r="L158" s="156"/>
      <c r="M158" s="157" t="s">
        <v>1</v>
      </c>
      <c r="N158" s="158" t="s">
        <v>37</v>
      </c>
      <c r="P158" s="144">
        <f t="shared" ref="P158:P189" si="11">O158*H158</f>
        <v>0</v>
      </c>
      <c r="Q158" s="144">
        <v>5.5E-2</v>
      </c>
      <c r="R158" s="144">
        <f t="shared" ref="R158:R189" si="12">Q158*H158</f>
        <v>5.5E-2</v>
      </c>
      <c r="S158" s="144">
        <v>0</v>
      </c>
      <c r="T158" s="145">
        <f t="shared" ref="T158:T189" si="13">S158*H158</f>
        <v>0</v>
      </c>
      <c r="AR158" s="146" t="s">
        <v>162</v>
      </c>
      <c r="AT158" s="146" t="s">
        <v>167</v>
      </c>
      <c r="AU158" s="146" t="s">
        <v>82</v>
      </c>
      <c r="AY158" s="13" t="s">
        <v>130</v>
      </c>
      <c r="BE158" s="147">
        <f t="shared" ref="BE158:BE189" si="14">IF(N158="základní",J158,0)</f>
        <v>0</v>
      </c>
      <c r="BF158" s="147">
        <f t="shared" ref="BF158:BF189" si="15">IF(N158="snížená",J158,0)</f>
        <v>0</v>
      </c>
      <c r="BG158" s="147">
        <f t="shared" ref="BG158:BG189" si="16">IF(N158="zákl. přenesená",J158,0)</f>
        <v>0</v>
      </c>
      <c r="BH158" s="147">
        <f t="shared" ref="BH158:BH189" si="17">IF(N158="sníž. přenesená",J158,0)</f>
        <v>0</v>
      </c>
      <c r="BI158" s="147">
        <f t="shared" ref="BI158:BI189" si="18">IF(N158="nulová",J158,0)</f>
        <v>0</v>
      </c>
      <c r="BJ158" s="13" t="s">
        <v>80</v>
      </c>
      <c r="BK158" s="147">
        <f t="shared" ref="BK158:BK189" si="19">ROUND(I158*H158,2)</f>
        <v>0</v>
      </c>
      <c r="BL158" s="13" t="s">
        <v>136</v>
      </c>
      <c r="BM158" s="146" t="s">
        <v>361</v>
      </c>
    </row>
    <row r="159" spans="2:65" s="1" customFormat="1" ht="24.2" customHeight="1">
      <c r="B159" s="133"/>
      <c r="C159" s="148" t="s">
        <v>362</v>
      </c>
      <c r="D159" s="148" t="s">
        <v>167</v>
      </c>
      <c r="E159" s="149" t="s">
        <v>363</v>
      </c>
      <c r="F159" s="150" t="s">
        <v>364</v>
      </c>
      <c r="G159" s="151" t="s">
        <v>183</v>
      </c>
      <c r="H159" s="152">
        <v>2</v>
      </c>
      <c r="I159" s="153"/>
      <c r="J159" s="154">
        <f t="shared" si="10"/>
        <v>0</v>
      </c>
      <c r="K159" s="155"/>
      <c r="L159" s="156"/>
      <c r="M159" s="157" t="s">
        <v>1</v>
      </c>
      <c r="N159" s="158" t="s">
        <v>37</v>
      </c>
      <c r="P159" s="144">
        <f t="shared" si="11"/>
        <v>0</v>
      </c>
      <c r="Q159" s="144">
        <v>5.5E-2</v>
      </c>
      <c r="R159" s="144">
        <f t="shared" si="12"/>
        <v>0.11</v>
      </c>
      <c r="S159" s="144">
        <v>0</v>
      </c>
      <c r="T159" s="145">
        <f t="shared" si="13"/>
        <v>0</v>
      </c>
      <c r="AR159" s="146" t="s">
        <v>162</v>
      </c>
      <c r="AT159" s="146" t="s">
        <v>167</v>
      </c>
      <c r="AU159" s="146" t="s">
        <v>82</v>
      </c>
      <c r="AY159" s="13" t="s">
        <v>130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80</v>
      </c>
      <c r="BK159" s="147">
        <f t="shared" si="19"/>
        <v>0</v>
      </c>
      <c r="BL159" s="13" t="s">
        <v>136</v>
      </c>
      <c r="BM159" s="146" t="s">
        <v>365</v>
      </c>
    </row>
    <row r="160" spans="2:65" s="1" customFormat="1" ht="24.2" customHeight="1">
      <c r="B160" s="133"/>
      <c r="C160" s="134" t="s">
        <v>366</v>
      </c>
      <c r="D160" s="134" t="s">
        <v>132</v>
      </c>
      <c r="E160" s="135" t="s">
        <v>367</v>
      </c>
      <c r="F160" s="136" t="s">
        <v>368</v>
      </c>
      <c r="G160" s="137" t="s">
        <v>183</v>
      </c>
      <c r="H160" s="138">
        <v>2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37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136</v>
      </c>
      <c r="AT160" s="146" t="s">
        <v>132</v>
      </c>
      <c r="AU160" s="146" t="s">
        <v>82</v>
      </c>
      <c r="AY160" s="13" t="s">
        <v>130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80</v>
      </c>
      <c r="BK160" s="147">
        <f t="shared" si="19"/>
        <v>0</v>
      </c>
      <c r="BL160" s="13" t="s">
        <v>136</v>
      </c>
      <c r="BM160" s="146" t="s">
        <v>369</v>
      </c>
    </row>
    <row r="161" spans="2:65" s="1" customFormat="1" ht="16.5" customHeight="1">
      <c r="B161" s="133"/>
      <c r="C161" s="148" t="s">
        <v>370</v>
      </c>
      <c r="D161" s="148" t="s">
        <v>167</v>
      </c>
      <c r="E161" s="149" t="s">
        <v>371</v>
      </c>
      <c r="F161" s="150" t="s">
        <v>372</v>
      </c>
      <c r="G161" s="151" t="s">
        <v>183</v>
      </c>
      <c r="H161" s="152">
        <v>2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37</v>
      </c>
      <c r="P161" s="144">
        <f t="shared" si="11"/>
        <v>0</v>
      </c>
      <c r="Q161" s="144">
        <v>1.2E-2</v>
      </c>
      <c r="R161" s="144">
        <f t="shared" si="12"/>
        <v>2.4E-2</v>
      </c>
      <c r="S161" s="144">
        <v>0</v>
      </c>
      <c r="T161" s="145">
        <f t="shared" si="13"/>
        <v>0</v>
      </c>
      <c r="AR161" s="146" t="s">
        <v>162</v>
      </c>
      <c r="AT161" s="146" t="s">
        <v>167</v>
      </c>
      <c r="AU161" s="146" t="s">
        <v>82</v>
      </c>
      <c r="AY161" s="13" t="s">
        <v>130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80</v>
      </c>
      <c r="BK161" s="147">
        <f t="shared" si="19"/>
        <v>0</v>
      </c>
      <c r="BL161" s="13" t="s">
        <v>136</v>
      </c>
      <c r="BM161" s="146" t="s">
        <v>373</v>
      </c>
    </row>
    <row r="162" spans="2:65" s="1" customFormat="1" ht="24.2" customHeight="1">
      <c r="B162" s="133"/>
      <c r="C162" s="134" t="s">
        <v>374</v>
      </c>
      <c r="D162" s="134" t="s">
        <v>132</v>
      </c>
      <c r="E162" s="135" t="s">
        <v>375</v>
      </c>
      <c r="F162" s="136" t="s">
        <v>376</v>
      </c>
      <c r="G162" s="137" t="s">
        <v>183</v>
      </c>
      <c r="H162" s="138">
        <v>53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37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136</v>
      </c>
      <c r="AT162" s="146" t="s">
        <v>132</v>
      </c>
      <c r="AU162" s="146" t="s">
        <v>82</v>
      </c>
      <c r="AY162" s="13" t="s">
        <v>130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80</v>
      </c>
      <c r="BK162" s="147">
        <f t="shared" si="19"/>
        <v>0</v>
      </c>
      <c r="BL162" s="13" t="s">
        <v>136</v>
      </c>
      <c r="BM162" s="146" t="s">
        <v>377</v>
      </c>
    </row>
    <row r="163" spans="2:65" s="1" customFormat="1" ht="16.5" customHeight="1">
      <c r="B163" s="133"/>
      <c r="C163" s="148" t="s">
        <v>378</v>
      </c>
      <c r="D163" s="148" t="s">
        <v>167</v>
      </c>
      <c r="E163" s="149" t="s">
        <v>379</v>
      </c>
      <c r="F163" s="150" t="s">
        <v>380</v>
      </c>
      <c r="G163" s="151" t="s">
        <v>183</v>
      </c>
      <c r="H163" s="152">
        <v>53</v>
      </c>
      <c r="I163" s="153"/>
      <c r="J163" s="154">
        <f t="shared" si="10"/>
        <v>0</v>
      </c>
      <c r="K163" s="155"/>
      <c r="L163" s="156"/>
      <c r="M163" s="157" t="s">
        <v>1</v>
      </c>
      <c r="N163" s="158" t="s">
        <v>37</v>
      </c>
      <c r="P163" s="144">
        <f t="shared" si="11"/>
        <v>0</v>
      </c>
      <c r="Q163" s="144">
        <v>3.0000000000000001E-3</v>
      </c>
      <c r="R163" s="144">
        <f t="shared" si="12"/>
        <v>0.159</v>
      </c>
      <c r="S163" s="144">
        <v>0</v>
      </c>
      <c r="T163" s="145">
        <f t="shared" si="13"/>
        <v>0</v>
      </c>
      <c r="AR163" s="146" t="s">
        <v>162</v>
      </c>
      <c r="AT163" s="146" t="s">
        <v>167</v>
      </c>
      <c r="AU163" s="146" t="s">
        <v>82</v>
      </c>
      <c r="AY163" s="13" t="s">
        <v>130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80</v>
      </c>
      <c r="BK163" s="147">
        <f t="shared" si="19"/>
        <v>0</v>
      </c>
      <c r="BL163" s="13" t="s">
        <v>136</v>
      </c>
      <c r="BM163" s="146" t="s">
        <v>381</v>
      </c>
    </row>
    <row r="164" spans="2:65" s="1" customFormat="1" ht="24.2" customHeight="1">
      <c r="B164" s="133"/>
      <c r="C164" s="134" t="s">
        <v>382</v>
      </c>
      <c r="D164" s="134" t="s">
        <v>132</v>
      </c>
      <c r="E164" s="135" t="s">
        <v>383</v>
      </c>
      <c r="F164" s="136" t="s">
        <v>384</v>
      </c>
      <c r="G164" s="137" t="s">
        <v>183</v>
      </c>
      <c r="H164" s="138">
        <v>1239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37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136</v>
      </c>
      <c r="AT164" s="146" t="s">
        <v>132</v>
      </c>
      <c r="AU164" s="146" t="s">
        <v>82</v>
      </c>
      <c r="AY164" s="13" t="s">
        <v>130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80</v>
      </c>
      <c r="BK164" s="147">
        <f t="shared" si="19"/>
        <v>0</v>
      </c>
      <c r="BL164" s="13" t="s">
        <v>136</v>
      </c>
      <c r="BM164" s="146" t="s">
        <v>385</v>
      </c>
    </row>
    <row r="165" spans="2:65" s="1" customFormat="1" ht="16.5" customHeight="1">
      <c r="B165" s="133"/>
      <c r="C165" s="148" t="s">
        <v>386</v>
      </c>
      <c r="D165" s="148" t="s">
        <v>167</v>
      </c>
      <c r="E165" s="149" t="s">
        <v>387</v>
      </c>
      <c r="F165" s="150" t="s">
        <v>388</v>
      </c>
      <c r="G165" s="151" t="s">
        <v>183</v>
      </c>
      <c r="H165" s="152">
        <v>100</v>
      </c>
      <c r="I165" s="153"/>
      <c r="J165" s="154">
        <f t="shared" si="10"/>
        <v>0</v>
      </c>
      <c r="K165" s="155"/>
      <c r="L165" s="156"/>
      <c r="M165" s="157" t="s">
        <v>1</v>
      </c>
      <c r="N165" s="158" t="s">
        <v>37</v>
      </c>
      <c r="P165" s="144">
        <f t="shared" si="11"/>
        <v>0</v>
      </c>
      <c r="Q165" s="144">
        <v>2E-3</v>
      </c>
      <c r="R165" s="144">
        <f t="shared" si="12"/>
        <v>0.2</v>
      </c>
      <c r="S165" s="144">
        <v>0</v>
      </c>
      <c r="T165" s="145">
        <f t="shared" si="13"/>
        <v>0</v>
      </c>
      <c r="AR165" s="146" t="s">
        <v>162</v>
      </c>
      <c r="AT165" s="146" t="s">
        <v>167</v>
      </c>
      <c r="AU165" s="146" t="s">
        <v>82</v>
      </c>
      <c r="AY165" s="13" t="s">
        <v>130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80</v>
      </c>
      <c r="BK165" s="147">
        <f t="shared" si="19"/>
        <v>0</v>
      </c>
      <c r="BL165" s="13" t="s">
        <v>136</v>
      </c>
      <c r="BM165" s="146" t="s">
        <v>389</v>
      </c>
    </row>
    <row r="166" spans="2:65" s="1" customFormat="1" ht="16.5" customHeight="1">
      <c r="B166" s="133"/>
      <c r="C166" s="148" t="s">
        <v>390</v>
      </c>
      <c r="D166" s="148" t="s">
        <v>167</v>
      </c>
      <c r="E166" s="149" t="s">
        <v>391</v>
      </c>
      <c r="F166" s="150" t="s">
        <v>392</v>
      </c>
      <c r="G166" s="151" t="s">
        <v>183</v>
      </c>
      <c r="H166" s="152">
        <v>49</v>
      </c>
      <c r="I166" s="153"/>
      <c r="J166" s="154">
        <f t="shared" si="10"/>
        <v>0</v>
      </c>
      <c r="K166" s="155"/>
      <c r="L166" s="156"/>
      <c r="M166" s="157" t="s">
        <v>1</v>
      </c>
      <c r="N166" s="158" t="s">
        <v>37</v>
      </c>
      <c r="P166" s="144">
        <f t="shared" si="11"/>
        <v>0</v>
      </c>
      <c r="Q166" s="144">
        <v>2E-3</v>
      </c>
      <c r="R166" s="144">
        <f t="shared" si="12"/>
        <v>9.8000000000000004E-2</v>
      </c>
      <c r="S166" s="144">
        <v>0</v>
      </c>
      <c r="T166" s="145">
        <f t="shared" si="13"/>
        <v>0</v>
      </c>
      <c r="AR166" s="146" t="s">
        <v>162</v>
      </c>
      <c r="AT166" s="146" t="s">
        <v>167</v>
      </c>
      <c r="AU166" s="146" t="s">
        <v>82</v>
      </c>
      <c r="AY166" s="13" t="s">
        <v>130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80</v>
      </c>
      <c r="BK166" s="147">
        <f t="shared" si="19"/>
        <v>0</v>
      </c>
      <c r="BL166" s="13" t="s">
        <v>136</v>
      </c>
      <c r="BM166" s="146" t="s">
        <v>393</v>
      </c>
    </row>
    <row r="167" spans="2:65" s="1" customFormat="1" ht="16.5" customHeight="1">
      <c r="B167" s="133"/>
      <c r="C167" s="148" t="s">
        <v>394</v>
      </c>
      <c r="D167" s="148" t="s">
        <v>167</v>
      </c>
      <c r="E167" s="149" t="s">
        <v>395</v>
      </c>
      <c r="F167" s="150" t="s">
        <v>396</v>
      </c>
      <c r="G167" s="151" t="s">
        <v>183</v>
      </c>
      <c r="H167" s="152">
        <v>8</v>
      </c>
      <c r="I167" s="153"/>
      <c r="J167" s="154">
        <f t="shared" si="10"/>
        <v>0</v>
      </c>
      <c r="K167" s="155"/>
      <c r="L167" s="156"/>
      <c r="M167" s="157" t="s">
        <v>1</v>
      </c>
      <c r="N167" s="158" t="s">
        <v>37</v>
      </c>
      <c r="P167" s="144">
        <f t="shared" si="11"/>
        <v>0</v>
      </c>
      <c r="Q167" s="144">
        <v>2E-3</v>
      </c>
      <c r="R167" s="144">
        <f t="shared" si="12"/>
        <v>1.6E-2</v>
      </c>
      <c r="S167" s="144">
        <v>0</v>
      </c>
      <c r="T167" s="145">
        <f t="shared" si="13"/>
        <v>0</v>
      </c>
      <c r="AR167" s="146" t="s">
        <v>162</v>
      </c>
      <c r="AT167" s="146" t="s">
        <v>167</v>
      </c>
      <c r="AU167" s="146" t="s">
        <v>82</v>
      </c>
      <c r="AY167" s="13" t="s">
        <v>130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80</v>
      </c>
      <c r="BK167" s="147">
        <f t="shared" si="19"/>
        <v>0</v>
      </c>
      <c r="BL167" s="13" t="s">
        <v>136</v>
      </c>
      <c r="BM167" s="146" t="s">
        <v>397</v>
      </c>
    </row>
    <row r="168" spans="2:65" s="1" customFormat="1" ht="16.5" customHeight="1">
      <c r="B168" s="133"/>
      <c r="C168" s="148" t="s">
        <v>398</v>
      </c>
      <c r="D168" s="148" t="s">
        <v>167</v>
      </c>
      <c r="E168" s="149" t="s">
        <v>399</v>
      </c>
      <c r="F168" s="150" t="s">
        <v>400</v>
      </c>
      <c r="G168" s="151" t="s">
        <v>183</v>
      </c>
      <c r="H168" s="152">
        <v>9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37</v>
      </c>
      <c r="P168" s="144">
        <f t="shared" si="11"/>
        <v>0</v>
      </c>
      <c r="Q168" s="144">
        <v>2E-3</v>
      </c>
      <c r="R168" s="144">
        <f t="shared" si="12"/>
        <v>1.8000000000000002E-2</v>
      </c>
      <c r="S168" s="144">
        <v>0</v>
      </c>
      <c r="T168" s="145">
        <f t="shared" si="13"/>
        <v>0</v>
      </c>
      <c r="AR168" s="146" t="s">
        <v>162</v>
      </c>
      <c r="AT168" s="146" t="s">
        <v>167</v>
      </c>
      <c r="AU168" s="146" t="s">
        <v>82</v>
      </c>
      <c r="AY168" s="13" t="s">
        <v>130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80</v>
      </c>
      <c r="BK168" s="147">
        <f t="shared" si="19"/>
        <v>0</v>
      </c>
      <c r="BL168" s="13" t="s">
        <v>136</v>
      </c>
      <c r="BM168" s="146" t="s">
        <v>401</v>
      </c>
    </row>
    <row r="169" spans="2:65" s="1" customFormat="1" ht="16.5" customHeight="1">
      <c r="B169" s="133"/>
      <c r="C169" s="148" t="s">
        <v>402</v>
      </c>
      <c r="D169" s="148" t="s">
        <v>167</v>
      </c>
      <c r="E169" s="149" t="s">
        <v>403</v>
      </c>
      <c r="F169" s="150" t="s">
        <v>404</v>
      </c>
      <c r="G169" s="151" t="s">
        <v>183</v>
      </c>
      <c r="H169" s="152">
        <v>92</v>
      </c>
      <c r="I169" s="153"/>
      <c r="J169" s="154">
        <f t="shared" si="10"/>
        <v>0</v>
      </c>
      <c r="K169" s="155"/>
      <c r="L169" s="156"/>
      <c r="M169" s="157" t="s">
        <v>1</v>
      </c>
      <c r="N169" s="158" t="s">
        <v>37</v>
      </c>
      <c r="P169" s="144">
        <f t="shared" si="11"/>
        <v>0</v>
      </c>
      <c r="Q169" s="144">
        <v>2E-3</v>
      </c>
      <c r="R169" s="144">
        <f t="shared" si="12"/>
        <v>0.184</v>
      </c>
      <c r="S169" s="144">
        <v>0</v>
      </c>
      <c r="T169" s="145">
        <f t="shared" si="13"/>
        <v>0</v>
      </c>
      <c r="AR169" s="146" t="s">
        <v>162</v>
      </c>
      <c r="AT169" s="146" t="s">
        <v>167</v>
      </c>
      <c r="AU169" s="146" t="s">
        <v>82</v>
      </c>
      <c r="AY169" s="13" t="s">
        <v>130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80</v>
      </c>
      <c r="BK169" s="147">
        <f t="shared" si="19"/>
        <v>0</v>
      </c>
      <c r="BL169" s="13" t="s">
        <v>136</v>
      </c>
      <c r="BM169" s="146" t="s">
        <v>405</v>
      </c>
    </row>
    <row r="170" spans="2:65" s="1" customFormat="1" ht="16.5" customHeight="1">
      <c r="B170" s="133"/>
      <c r="C170" s="148" t="s">
        <v>406</v>
      </c>
      <c r="D170" s="148" t="s">
        <v>167</v>
      </c>
      <c r="E170" s="149" t="s">
        <v>407</v>
      </c>
      <c r="F170" s="150" t="s">
        <v>408</v>
      </c>
      <c r="G170" s="151" t="s">
        <v>183</v>
      </c>
      <c r="H170" s="152">
        <v>41</v>
      </c>
      <c r="I170" s="153"/>
      <c r="J170" s="154">
        <f t="shared" si="10"/>
        <v>0</v>
      </c>
      <c r="K170" s="155"/>
      <c r="L170" s="156"/>
      <c r="M170" s="157" t="s">
        <v>1</v>
      </c>
      <c r="N170" s="158" t="s">
        <v>37</v>
      </c>
      <c r="P170" s="144">
        <f t="shared" si="11"/>
        <v>0</v>
      </c>
      <c r="Q170" s="144">
        <v>2E-3</v>
      </c>
      <c r="R170" s="144">
        <f t="shared" si="12"/>
        <v>8.2000000000000003E-2</v>
      </c>
      <c r="S170" s="144">
        <v>0</v>
      </c>
      <c r="T170" s="145">
        <f t="shared" si="13"/>
        <v>0</v>
      </c>
      <c r="AR170" s="146" t="s">
        <v>162</v>
      </c>
      <c r="AT170" s="146" t="s">
        <v>167</v>
      </c>
      <c r="AU170" s="146" t="s">
        <v>82</v>
      </c>
      <c r="AY170" s="13" t="s">
        <v>130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80</v>
      </c>
      <c r="BK170" s="147">
        <f t="shared" si="19"/>
        <v>0</v>
      </c>
      <c r="BL170" s="13" t="s">
        <v>136</v>
      </c>
      <c r="BM170" s="146" t="s">
        <v>409</v>
      </c>
    </row>
    <row r="171" spans="2:65" s="1" customFormat="1" ht="16.5" customHeight="1">
      <c r="B171" s="133"/>
      <c r="C171" s="148" t="s">
        <v>410</v>
      </c>
      <c r="D171" s="148" t="s">
        <v>167</v>
      </c>
      <c r="E171" s="149" t="s">
        <v>411</v>
      </c>
      <c r="F171" s="150" t="s">
        <v>412</v>
      </c>
      <c r="G171" s="151" t="s">
        <v>183</v>
      </c>
      <c r="H171" s="152">
        <v>58</v>
      </c>
      <c r="I171" s="153"/>
      <c r="J171" s="154">
        <f t="shared" si="10"/>
        <v>0</v>
      </c>
      <c r="K171" s="155"/>
      <c r="L171" s="156"/>
      <c r="M171" s="157" t="s">
        <v>1</v>
      </c>
      <c r="N171" s="158" t="s">
        <v>37</v>
      </c>
      <c r="P171" s="144">
        <f t="shared" si="11"/>
        <v>0</v>
      </c>
      <c r="Q171" s="144">
        <v>2E-3</v>
      </c>
      <c r="R171" s="144">
        <f t="shared" si="12"/>
        <v>0.11600000000000001</v>
      </c>
      <c r="S171" s="144">
        <v>0</v>
      </c>
      <c r="T171" s="145">
        <f t="shared" si="13"/>
        <v>0</v>
      </c>
      <c r="AR171" s="146" t="s">
        <v>162</v>
      </c>
      <c r="AT171" s="146" t="s">
        <v>167</v>
      </c>
      <c r="AU171" s="146" t="s">
        <v>82</v>
      </c>
      <c r="AY171" s="13" t="s">
        <v>130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80</v>
      </c>
      <c r="BK171" s="147">
        <f t="shared" si="19"/>
        <v>0</v>
      </c>
      <c r="BL171" s="13" t="s">
        <v>136</v>
      </c>
      <c r="BM171" s="146" t="s">
        <v>413</v>
      </c>
    </row>
    <row r="172" spans="2:65" s="1" customFormat="1" ht="16.5" customHeight="1">
      <c r="B172" s="133"/>
      <c r="C172" s="148" t="s">
        <v>414</v>
      </c>
      <c r="D172" s="148" t="s">
        <v>167</v>
      </c>
      <c r="E172" s="149" t="s">
        <v>415</v>
      </c>
      <c r="F172" s="150" t="s">
        <v>416</v>
      </c>
      <c r="G172" s="151" t="s">
        <v>183</v>
      </c>
      <c r="H172" s="152">
        <v>36</v>
      </c>
      <c r="I172" s="153"/>
      <c r="J172" s="154">
        <f t="shared" si="10"/>
        <v>0</v>
      </c>
      <c r="K172" s="155"/>
      <c r="L172" s="156"/>
      <c r="M172" s="157" t="s">
        <v>1</v>
      </c>
      <c r="N172" s="158" t="s">
        <v>37</v>
      </c>
      <c r="P172" s="144">
        <f t="shared" si="11"/>
        <v>0</v>
      </c>
      <c r="Q172" s="144">
        <v>2E-3</v>
      </c>
      <c r="R172" s="144">
        <f t="shared" si="12"/>
        <v>7.2000000000000008E-2</v>
      </c>
      <c r="S172" s="144">
        <v>0</v>
      </c>
      <c r="T172" s="145">
        <f t="shared" si="13"/>
        <v>0</v>
      </c>
      <c r="AR172" s="146" t="s">
        <v>162</v>
      </c>
      <c r="AT172" s="146" t="s">
        <v>167</v>
      </c>
      <c r="AU172" s="146" t="s">
        <v>82</v>
      </c>
      <c r="AY172" s="13" t="s">
        <v>130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80</v>
      </c>
      <c r="BK172" s="147">
        <f t="shared" si="19"/>
        <v>0</v>
      </c>
      <c r="BL172" s="13" t="s">
        <v>136</v>
      </c>
      <c r="BM172" s="146" t="s">
        <v>417</v>
      </c>
    </row>
    <row r="173" spans="2:65" s="1" customFormat="1" ht="16.5" customHeight="1">
      <c r="B173" s="133"/>
      <c r="C173" s="148" t="s">
        <v>418</v>
      </c>
      <c r="D173" s="148" t="s">
        <v>167</v>
      </c>
      <c r="E173" s="149" t="s">
        <v>419</v>
      </c>
      <c r="F173" s="150" t="s">
        <v>420</v>
      </c>
      <c r="G173" s="151" t="s">
        <v>183</v>
      </c>
      <c r="H173" s="152">
        <v>29</v>
      </c>
      <c r="I173" s="153"/>
      <c r="J173" s="154">
        <f t="shared" si="10"/>
        <v>0</v>
      </c>
      <c r="K173" s="155"/>
      <c r="L173" s="156"/>
      <c r="M173" s="157" t="s">
        <v>1</v>
      </c>
      <c r="N173" s="158" t="s">
        <v>37</v>
      </c>
      <c r="P173" s="144">
        <f t="shared" si="11"/>
        <v>0</v>
      </c>
      <c r="Q173" s="144">
        <v>2E-3</v>
      </c>
      <c r="R173" s="144">
        <f t="shared" si="12"/>
        <v>5.8000000000000003E-2</v>
      </c>
      <c r="S173" s="144">
        <v>0</v>
      </c>
      <c r="T173" s="145">
        <f t="shared" si="13"/>
        <v>0</v>
      </c>
      <c r="AR173" s="146" t="s">
        <v>162</v>
      </c>
      <c r="AT173" s="146" t="s">
        <v>167</v>
      </c>
      <c r="AU173" s="146" t="s">
        <v>82</v>
      </c>
      <c r="AY173" s="13" t="s">
        <v>130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80</v>
      </c>
      <c r="BK173" s="147">
        <f t="shared" si="19"/>
        <v>0</v>
      </c>
      <c r="BL173" s="13" t="s">
        <v>136</v>
      </c>
      <c r="BM173" s="146" t="s">
        <v>421</v>
      </c>
    </row>
    <row r="174" spans="2:65" s="1" customFormat="1" ht="16.5" customHeight="1">
      <c r="B174" s="133"/>
      <c r="C174" s="148" t="s">
        <v>422</v>
      </c>
      <c r="D174" s="148" t="s">
        <v>167</v>
      </c>
      <c r="E174" s="149" t="s">
        <v>423</v>
      </c>
      <c r="F174" s="150" t="s">
        <v>424</v>
      </c>
      <c r="G174" s="151" t="s">
        <v>183</v>
      </c>
      <c r="H174" s="152">
        <v>25</v>
      </c>
      <c r="I174" s="153"/>
      <c r="J174" s="154">
        <f t="shared" si="10"/>
        <v>0</v>
      </c>
      <c r="K174" s="155"/>
      <c r="L174" s="156"/>
      <c r="M174" s="157" t="s">
        <v>1</v>
      </c>
      <c r="N174" s="158" t="s">
        <v>37</v>
      </c>
      <c r="P174" s="144">
        <f t="shared" si="11"/>
        <v>0</v>
      </c>
      <c r="Q174" s="144">
        <v>2E-3</v>
      </c>
      <c r="R174" s="144">
        <f t="shared" si="12"/>
        <v>0.05</v>
      </c>
      <c r="S174" s="144">
        <v>0</v>
      </c>
      <c r="T174" s="145">
        <f t="shared" si="13"/>
        <v>0</v>
      </c>
      <c r="AR174" s="146" t="s">
        <v>162</v>
      </c>
      <c r="AT174" s="146" t="s">
        <v>167</v>
      </c>
      <c r="AU174" s="146" t="s">
        <v>82</v>
      </c>
      <c r="AY174" s="13" t="s">
        <v>130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80</v>
      </c>
      <c r="BK174" s="147">
        <f t="shared" si="19"/>
        <v>0</v>
      </c>
      <c r="BL174" s="13" t="s">
        <v>136</v>
      </c>
      <c r="BM174" s="146" t="s">
        <v>425</v>
      </c>
    </row>
    <row r="175" spans="2:65" s="1" customFormat="1" ht="16.5" customHeight="1">
      <c r="B175" s="133"/>
      <c r="C175" s="148" t="s">
        <v>426</v>
      </c>
      <c r="D175" s="148" t="s">
        <v>167</v>
      </c>
      <c r="E175" s="149" t="s">
        <v>427</v>
      </c>
      <c r="F175" s="150" t="s">
        <v>428</v>
      </c>
      <c r="G175" s="151" t="s">
        <v>183</v>
      </c>
      <c r="H175" s="152">
        <v>38</v>
      </c>
      <c r="I175" s="153"/>
      <c r="J175" s="154">
        <f t="shared" si="10"/>
        <v>0</v>
      </c>
      <c r="K175" s="155"/>
      <c r="L175" s="156"/>
      <c r="M175" s="157" t="s">
        <v>1</v>
      </c>
      <c r="N175" s="158" t="s">
        <v>37</v>
      </c>
      <c r="P175" s="144">
        <f t="shared" si="11"/>
        <v>0</v>
      </c>
      <c r="Q175" s="144">
        <v>2E-3</v>
      </c>
      <c r="R175" s="144">
        <f t="shared" si="12"/>
        <v>7.5999999999999998E-2</v>
      </c>
      <c r="S175" s="144">
        <v>0</v>
      </c>
      <c r="T175" s="145">
        <f t="shared" si="13"/>
        <v>0</v>
      </c>
      <c r="AR175" s="146" t="s">
        <v>162</v>
      </c>
      <c r="AT175" s="146" t="s">
        <v>167</v>
      </c>
      <c r="AU175" s="146" t="s">
        <v>82</v>
      </c>
      <c r="AY175" s="13" t="s">
        <v>130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80</v>
      </c>
      <c r="BK175" s="147">
        <f t="shared" si="19"/>
        <v>0</v>
      </c>
      <c r="BL175" s="13" t="s">
        <v>136</v>
      </c>
      <c r="BM175" s="146" t="s">
        <v>429</v>
      </c>
    </row>
    <row r="176" spans="2:65" s="1" customFormat="1" ht="16.5" customHeight="1">
      <c r="B176" s="133"/>
      <c r="C176" s="148" t="s">
        <v>430</v>
      </c>
      <c r="D176" s="148" t="s">
        <v>167</v>
      </c>
      <c r="E176" s="149" t="s">
        <v>431</v>
      </c>
      <c r="F176" s="150" t="s">
        <v>432</v>
      </c>
      <c r="G176" s="151" t="s">
        <v>183</v>
      </c>
      <c r="H176" s="152">
        <v>15</v>
      </c>
      <c r="I176" s="153"/>
      <c r="J176" s="154">
        <f t="shared" si="10"/>
        <v>0</v>
      </c>
      <c r="K176" s="155"/>
      <c r="L176" s="156"/>
      <c r="M176" s="157" t="s">
        <v>1</v>
      </c>
      <c r="N176" s="158" t="s">
        <v>37</v>
      </c>
      <c r="P176" s="144">
        <f t="shared" si="11"/>
        <v>0</v>
      </c>
      <c r="Q176" s="144">
        <v>2E-3</v>
      </c>
      <c r="R176" s="144">
        <f t="shared" si="12"/>
        <v>0.03</v>
      </c>
      <c r="S176" s="144">
        <v>0</v>
      </c>
      <c r="T176" s="145">
        <f t="shared" si="13"/>
        <v>0</v>
      </c>
      <c r="AR176" s="146" t="s">
        <v>162</v>
      </c>
      <c r="AT176" s="146" t="s">
        <v>167</v>
      </c>
      <c r="AU176" s="146" t="s">
        <v>82</v>
      </c>
      <c r="AY176" s="13" t="s">
        <v>130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80</v>
      </c>
      <c r="BK176" s="147">
        <f t="shared" si="19"/>
        <v>0</v>
      </c>
      <c r="BL176" s="13" t="s">
        <v>136</v>
      </c>
      <c r="BM176" s="146" t="s">
        <v>433</v>
      </c>
    </row>
    <row r="177" spans="2:65" s="1" customFormat="1" ht="16.5" customHeight="1">
      <c r="B177" s="133"/>
      <c r="C177" s="148" t="s">
        <v>434</v>
      </c>
      <c r="D177" s="148" t="s">
        <v>167</v>
      </c>
      <c r="E177" s="149" t="s">
        <v>435</v>
      </c>
      <c r="F177" s="150" t="s">
        <v>436</v>
      </c>
      <c r="G177" s="151" t="s">
        <v>183</v>
      </c>
      <c r="H177" s="152">
        <v>50</v>
      </c>
      <c r="I177" s="153"/>
      <c r="J177" s="154">
        <f t="shared" si="10"/>
        <v>0</v>
      </c>
      <c r="K177" s="155"/>
      <c r="L177" s="156"/>
      <c r="M177" s="157" t="s">
        <v>1</v>
      </c>
      <c r="N177" s="158" t="s">
        <v>37</v>
      </c>
      <c r="P177" s="144">
        <f t="shared" si="11"/>
        <v>0</v>
      </c>
      <c r="Q177" s="144">
        <v>2E-3</v>
      </c>
      <c r="R177" s="144">
        <f t="shared" si="12"/>
        <v>0.1</v>
      </c>
      <c r="S177" s="144">
        <v>0</v>
      </c>
      <c r="T177" s="145">
        <f t="shared" si="13"/>
        <v>0</v>
      </c>
      <c r="AR177" s="146" t="s">
        <v>162</v>
      </c>
      <c r="AT177" s="146" t="s">
        <v>167</v>
      </c>
      <c r="AU177" s="146" t="s">
        <v>82</v>
      </c>
      <c r="AY177" s="13" t="s">
        <v>130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80</v>
      </c>
      <c r="BK177" s="147">
        <f t="shared" si="19"/>
        <v>0</v>
      </c>
      <c r="BL177" s="13" t="s">
        <v>136</v>
      </c>
      <c r="BM177" s="146" t="s">
        <v>437</v>
      </c>
    </row>
    <row r="178" spans="2:65" s="1" customFormat="1" ht="16.5" customHeight="1">
      <c r="B178" s="133"/>
      <c r="C178" s="148" t="s">
        <v>438</v>
      </c>
      <c r="D178" s="148" t="s">
        <v>167</v>
      </c>
      <c r="E178" s="149" t="s">
        <v>439</v>
      </c>
      <c r="F178" s="150" t="s">
        <v>440</v>
      </c>
      <c r="G178" s="151" t="s">
        <v>183</v>
      </c>
      <c r="H178" s="152">
        <v>19</v>
      </c>
      <c r="I178" s="153"/>
      <c r="J178" s="154">
        <f t="shared" si="10"/>
        <v>0</v>
      </c>
      <c r="K178" s="155"/>
      <c r="L178" s="156"/>
      <c r="M178" s="157" t="s">
        <v>1</v>
      </c>
      <c r="N178" s="158" t="s">
        <v>37</v>
      </c>
      <c r="P178" s="144">
        <f t="shared" si="11"/>
        <v>0</v>
      </c>
      <c r="Q178" s="144">
        <v>2E-3</v>
      </c>
      <c r="R178" s="144">
        <f t="shared" si="12"/>
        <v>3.7999999999999999E-2</v>
      </c>
      <c r="S178" s="144">
        <v>0</v>
      </c>
      <c r="T178" s="145">
        <f t="shared" si="13"/>
        <v>0</v>
      </c>
      <c r="AR178" s="146" t="s">
        <v>162</v>
      </c>
      <c r="AT178" s="146" t="s">
        <v>167</v>
      </c>
      <c r="AU178" s="146" t="s">
        <v>82</v>
      </c>
      <c r="AY178" s="13" t="s">
        <v>130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80</v>
      </c>
      <c r="BK178" s="147">
        <f t="shared" si="19"/>
        <v>0</v>
      </c>
      <c r="BL178" s="13" t="s">
        <v>136</v>
      </c>
      <c r="BM178" s="146" t="s">
        <v>441</v>
      </c>
    </row>
    <row r="179" spans="2:65" s="1" customFormat="1" ht="21.75" customHeight="1">
      <c r="B179" s="133"/>
      <c r="C179" s="148" t="s">
        <v>442</v>
      </c>
      <c r="D179" s="148" t="s">
        <v>167</v>
      </c>
      <c r="E179" s="149" t="s">
        <v>443</v>
      </c>
      <c r="F179" s="150" t="s">
        <v>444</v>
      </c>
      <c r="G179" s="151" t="s">
        <v>183</v>
      </c>
      <c r="H179" s="152">
        <v>20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37</v>
      </c>
      <c r="P179" s="144">
        <f t="shared" si="11"/>
        <v>0</v>
      </c>
      <c r="Q179" s="144">
        <v>2E-3</v>
      </c>
      <c r="R179" s="144">
        <f t="shared" si="12"/>
        <v>0.04</v>
      </c>
      <c r="S179" s="144">
        <v>0</v>
      </c>
      <c r="T179" s="145">
        <f t="shared" si="13"/>
        <v>0</v>
      </c>
      <c r="AR179" s="146" t="s">
        <v>162</v>
      </c>
      <c r="AT179" s="146" t="s">
        <v>167</v>
      </c>
      <c r="AU179" s="146" t="s">
        <v>82</v>
      </c>
      <c r="AY179" s="13" t="s">
        <v>130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80</v>
      </c>
      <c r="BK179" s="147">
        <f t="shared" si="19"/>
        <v>0</v>
      </c>
      <c r="BL179" s="13" t="s">
        <v>136</v>
      </c>
      <c r="BM179" s="146" t="s">
        <v>445</v>
      </c>
    </row>
    <row r="180" spans="2:65" s="1" customFormat="1" ht="16.5" customHeight="1">
      <c r="B180" s="133"/>
      <c r="C180" s="148" t="s">
        <v>446</v>
      </c>
      <c r="D180" s="148" t="s">
        <v>167</v>
      </c>
      <c r="E180" s="149" t="s">
        <v>447</v>
      </c>
      <c r="F180" s="150" t="s">
        <v>448</v>
      </c>
      <c r="G180" s="151" t="s">
        <v>183</v>
      </c>
      <c r="H180" s="152">
        <v>93</v>
      </c>
      <c r="I180" s="153"/>
      <c r="J180" s="154">
        <f t="shared" si="10"/>
        <v>0</v>
      </c>
      <c r="K180" s="155"/>
      <c r="L180" s="156"/>
      <c r="M180" s="157" t="s">
        <v>1</v>
      </c>
      <c r="N180" s="158" t="s">
        <v>37</v>
      </c>
      <c r="P180" s="144">
        <f t="shared" si="11"/>
        <v>0</v>
      </c>
      <c r="Q180" s="144">
        <v>2E-3</v>
      </c>
      <c r="R180" s="144">
        <f t="shared" si="12"/>
        <v>0.186</v>
      </c>
      <c r="S180" s="144">
        <v>0</v>
      </c>
      <c r="T180" s="145">
        <f t="shared" si="13"/>
        <v>0</v>
      </c>
      <c r="AR180" s="146" t="s">
        <v>162</v>
      </c>
      <c r="AT180" s="146" t="s">
        <v>167</v>
      </c>
      <c r="AU180" s="146" t="s">
        <v>82</v>
      </c>
      <c r="AY180" s="13" t="s">
        <v>130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80</v>
      </c>
      <c r="BK180" s="147">
        <f t="shared" si="19"/>
        <v>0</v>
      </c>
      <c r="BL180" s="13" t="s">
        <v>136</v>
      </c>
      <c r="BM180" s="146" t="s">
        <v>449</v>
      </c>
    </row>
    <row r="181" spans="2:65" s="1" customFormat="1" ht="16.5" customHeight="1">
      <c r="B181" s="133"/>
      <c r="C181" s="148" t="s">
        <v>450</v>
      </c>
      <c r="D181" s="148" t="s">
        <v>167</v>
      </c>
      <c r="E181" s="149" t="s">
        <v>451</v>
      </c>
      <c r="F181" s="150" t="s">
        <v>452</v>
      </c>
      <c r="G181" s="151" t="s">
        <v>183</v>
      </c>
      <c r="H181" s="152">
        <v>71</v>
      </c>
      <c r="I181" s="153"/>
      <c r="J181" s="154">
        <f t="shared" si="10"/>
        <v>0</v>
      </c>
      <c r="K181" s="155"/>
      <c r="L181" s="156"/>
      <c r="M181" s="157" t="s">
        <v>1</v>
      </c>
      <c r="N181" s="158" t="s">
        <v>37</v>
      </c>
      <c r="P181" s="144">
        <f t="shared" si="11"/>
        <v>0</v>
      </c>
      <c r="Q181" s="144">
        <v>2E-3</v>
      </c>
      <c r="R181" s="144">
        <f t="shared" si="12"/>
        <v>0.14200000000000002</v>
      </c>
      <c r="S181" s="144">
        <v>0</v>
      </c>
      <c r="T181" s="145">
        <f t="shared" si="13"/>
        <v>0</v>
      </c>
      <c r="AR181" s="146" t="s">
        <v>162</v>
      </c>
      <c r="AT181" s="146" t="s">
        <v>167</v>
      </c>
      <c r="AU181" s="146" t="s">
        <v>82</v>
      </c>
      <c r="AY181" s="13" t="s">
        <v>130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80</v>
      </c>
      <c r="BK181" s="147">
        <f t="shared" si="19"/>
        <v>0</v>
      </c>
      <c r="BL181" s="13" t="s">
        <v>136</v>
      </c>
      <c r="BM181" s="146" t="s">
        <v>453</v>
      </c>
    </row>
    <row r="182" spans="2:65" s="1" customFormat="1" ht="16.5" customHeight="1">
      <c r="B182" s="133"/>
      <c r="C182" s="148" t="s">
        <v>454</v>
      </c>
      <c r="D182" s="148" t="s">
        <v>167</v>
      </c>
      <c r="E182" s="149" t="s">
        <v>455</v>
      </c>
      <c r="F182" s="150" t="s">
        <v>456</v>
      </c>
      <c r="G182" s="151" t="s">
        <v>183</v>
      </c>
      <c r="H182" s="152">
        <v>44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37</v>
      </c>
      <c r="P182" s="144">
        <f t="shared" si="11"/>
        <v>0</v>
      </c>
      <c r="Q182" s="144">
        <v>2E-3</v>
      </c>
      <c r="R182" s="144">
        <f t="shared" si="12"/>
        <v>8.7999999999999995E-2</v>
      </c>
      <c r="S182" s="144">
        <v>0</v>
      </c>
      <c r="T182" s="145">
        <f t="shared" si="13"/>
        <v>0</v>
      </c>
      <c r="AR182" s="146" t="s">
        <v>162</v>
      </c>
      <c r="AT182" s="146" t="s">
        <v>167</v>
      </c>
      <c r="AU182" s="146" t="s">
        <v>82</v>
      </c>
      <c r="AY182" s="13" t="s">
        <v>130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80</v>
      </c>
      <c r="BK182" s="147">
        <f t="shared" si="19"/>
        <v>0</v>
      </c>
      <c r="BL182" s="13" t="s">
        <v>136</v>
      </c>
      <c r="BM182" s="146" t="s">
        <v>457</v>
      </c>
    </row>
    <row r="183" spans="2:65" s="1" customFormat="1" ht="16.5" customHeight="1">
      <c r="B183" s="133"/>
      <c r="C183" s="148" t="s">
        <v>458</v>
      </c>
      <c r="D183" s="148" t="s">
        <v>167</v>
      </c>
      <c r="E183" s="149" t="s">
        <v>459</v>
      </c>
      <c r="F183" s="150" t="s">
        <v>460</v>
      </c>
      <c r="G183" s="151" t="s">
        <v>183</v>
      </c>
      <c r="H183" s="152">
        <v>61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37</v>
      </c>
      <c r="P183" s="144">
        <f t="shared" si="11"/>
        <v>0</v>
      </c>
      <c r="Q183" s="144">
        <v>2E-3</v>
      </c>
      <c r="R183" s="144">
        <f t="shared" si="12"/>
        <v>0.122</v>
      </c>
      <c r="S183" s="144">
        <v>0</v>
      </c>
      <c r="T183" s="145">
        <f t="shared" si="13"/>
        <v>0</v>
      </c>
      <c r="AR183" s="146" t="s">
        <v>162</v>
      </c>
      <c r="AT183" s="146" t="s">
        <v>167</v>
      </c>
      <c r="AU183" s="146" t="s">
        <v>82</v>
      </c>
      <c r="AY183" s="13" t="s">
        <v>130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80</v>
      </c>
      <c r="BK183" s="147">
        <f t="shared" si="19"/>
        <v>0</v>
      </c>
      <c r="BL183" s="13" t="s">
        <v>136</v>
      </c>
      <c r="BM183" s="146" t="s">
        <v>461</v>
      </c>
    </row>
    <row r="184" spans="2:65" s="1" customFormat="1" ht="16.5" customHeight="1">
      <c r="B184" s="133"/>
      <c r="C184" s="148" t="s">
        <v>462</v>
      </c>
      <c r="D184" s="148" t="s">
        <v>167</v>
      </c>
      <c r="E184" s="149" t="s">
        <v>463</v>
      </c>
      <c r="F184" s="150" t="s">
        <v>464</v>
      </c>
      <c r="G184" s="151" t="s">
        <v>183</v>
      </c>
      <c r="H184" s="152">
        <v>74</v>
      </c>
      <c r="I184" s="153"/>
      <c r="J184" s="154">
        <f t="shared" si="10"/>
        <v>0</v>
      </c>
      <c r="K184" s="155"/>
      <c r="L184" s="156"/>
      <c r="M184" s="157" t="s">
        <v>1</v>
      </c>
      <c r="N184" s="158" t="s">
        <v>37</v>
      </c>
      <c r="P184" s="144">
        <f t="shared" si="11"/>
        <v>0</v>
      </c>
      <c r="Q184" s="144">
        <v>2E-3</v>
      </c>
      <c r="R184" s="144">
        <f t="shared" si="12"/>
        <v>0.14799999999999999</v>
      </c>
      <c r="S184" s="144">
        <v>0</v>
      </c>
      <c r="T184" s="145">
        <f t="shared" si="13"/>
        <v>0</v>
      </c>
      <c r="AR184" s="146" t="s">
        <v>162</v>
      </c>
      <c r="AT184" s="146" t="s">
        <v>167</v>
      </c>
      <c r="AU184" s="146" t="s">
        <v>82</v>
      </c>
      <c r="AY184" s="13" t="s">
        <v>130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80</v>
      </c>
      <c r="BK184" s="147">
        <f t="shared" si="19"/>
        <v>0</v>
      </c>
      <c r="BL184" s="13" t="s">
        <v>136</v>
      </c>
      <c r="BM184" s="146" t="s">
        <v>465</v>
      </c>
    </row>
    <row r="185" spans="2:65" s="1" customFormat="1" ht="16.5" customHeight="1">
      <c r="B185" s="133"/>
      <c r="C185" s="148" t="s">
        <v>466</v>
      </c>
      <c r="D185" s="148" t="s">
        <v>167</v>
      </c>
      <c r="E185" s="149" t="s">
        <v>467</v>
      </c>
      <c r="F185" s="150" t="s">
        <v>468</v>
      </c>
      <c r="G185" s="151" t="s">
        <v>183</v>
      </c>
      <c r="H185" s="152">
        <v>117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37</v>
      </c>
      <c r="P185" s="144">
        <f t="shared" si="11"/>
        <v>0</v>
      </c>
      <c r="Q185" s="144">
        <v>2E-3</v>
      </c>
      <c r="R185" s="144">
        <f t="shared" si="12"/>
        <v>0.23400000000000001</v>
      </c>
      <c r="S185" s="144">
        <v>0</v>
      </c>
      <c r="T185" s="145">
        <f t="shared" si="13"/>
        <v>0</v>
      </c>
      <c r="AR185" s="146" t="s">
        <v>162</v>
      </c>
      <c r="AT185" s="146" t="s">
        <v>167</v>
      </c>
      <c r="AU185" s="146" t="s">
        <v>82</v>
      </c>
      <c r="AY185" s="13" t="s">
        <v>130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80</v>
      </c>
      <c r="BK185" s="147">
        <f t="shared" si="19"/>
        <v>0</v>
      </c>
      <c r="BL185" s="13" t="s">
        <v>136</v>
      </c>
      <c r="BM185" s="146" t="s">
        <v>469</v>
      </c>
    </row>
    <row r="186" spans="2:65" s="1" customFormat="1" ht="16.5" customHeight="1">
      <c r="B186" s="133"/>
      <c r="C186" s="148" t="s">
        <v>470</v>
      </c>
      <c r="D186" s="148" t="s">
        <v>167</v>
      </c>
      <c r="E186" s="149" t="s">
        <v>471</v>
      </c>
      <c r="F186" s="150" t="s">
        <v>472</v>
      </c>
      <c r="G186" s="151" t="s">
        <v>183</v>
      </c>
      <c r="H186" s="152">
        <v>33</v>
      </c>
      <c r="I186" s="153"/>
      <c r="J186" s="154">
        <f t="shared" si="10"/>
        <v>0</v>
      </c>
      <c r="K186" s="155"/>
      <c r="L186" s="156"/>
      <c r="M186" s="157" t="s">
        <v>1</v>
      </c>
      <c r="N186" s="158" t="s">
        <v>37</v>
      </c>
      <c r="P186" s="144">
        <f t="shared" si="11"/>
        <v>0</v>
      </c>
      <c r="Q186" s="144">
        <v>2E-3</v>
      </c>
      <c r="R186" s="144">
        <f t="shared" si="12"/>
        <v>6.6000000000000003E-2</v>
      </c>
      <c r="S186" s="144">
        <v>0</v>
      </c>
      <c r="T186" s="145">
        <f t="shared" si="13"/>
        <v>0</v>
      </c>
      <c r="AR186" s="146" t="s">
        <v>162</v>
      </c>
      <c r="AT186" s="146" t="s">
        <v>167</v>
      </c>
      <c r="AU186" s="146" t="s">
        <v>82</v>
      </c>
      <c r="AY186" s="13" t="s">
        <v>130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80</v>
      </c>
      <c r="BK186" s="147">
        <f t="shared" si="19"/>
        <v>0</v>
      </c>
      <c r="BL186" s="13" t="s">
        <v>136</v>
      </c>
      <c r="BM186" s="146" t="s">
        <v>473</v>
      </c>
    </row>
    <row r="187" spans="2:65" s="1" customFormat="1" ht="16.5" customHeight="1">
      <c r="B187" s="133"/>
      <c r="C187" s="148" t="s">
        <v>474</v>
      </c>
      <c r="D187" s="148" t="s">
        <v>167</v>
      </c>
      <c r="E187" s="149" t="s">
        <v>475</v>
      </c>
      <c r="F187" s="150" t="s">
        <v>476</v>
      </c>
      <c r="G187" s="151" t="s">
        <v>183</v>
      </c>
      <c r="H187" s="152">
        <v>51</v>
      </c>
      <c r="I187" s="153"/>
      <c r="J187" s="154">
        <f t="shared" si="10"/>
        <v>0</v>
      </c>
      <c r="K187" s="155"/>
      <c r="L187" s="156"/>
      <c r="M187" s="157" t="s">
        <v>1</v>
      </c>
      <c r="N187" s="158" t="s">
        <v>37</v>
      </c>
      <c r="P187" s="144">
        <f t="shared" si="11"/>
        <v>0</v>
      </c>
      <c r="Q187" s="144">
        <v>2E-3</v>
      </c>
      <c r="R187" s="144">
        <f t="shared" si="12"/>
        <v>0.10200000000000001</v>
      </c>
      <c r="S187" s="144">
        <v>0</v>
      </c>
      <c r="T187" s="145">
        <f t="shared" si="13"/>
        <v>0</v>
      </c>
      <c r="AR187" s="146" t="s">
        <v>162</v>
      </c>
      <c r="AT187" s="146" t="s">
        <v>167</v>
      </c>
      <c r="AU187" s="146" t="s">
        <v>82</v>
      </c>
      <c r="AY187" s="13" t="s">
        <v>130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80</v>
      </c>
      <c r="BK187" s="147">
        <f t="shared" si="19"/>
        <v>0</v>
      </c>
      <c r="BL187" s="13" t="s">
        <v>136</v>
      </c>
      <c r="BM187" s="146" t="s">
        <v>477</v>
      </c>
    </row>
    <row r="188" spans="2:65" s="1" customFormat="1" ht="16.5" customHeight="1">
      <c r="B188" s="133"/>
      <c r="C188" s="148" t="s">
        <v>478</v>
      </c>
      <c r="D188" s="148" t="s">
        <v>167</v>
      </c>
      <c r="E188" s="149" t="s">
        <v>479</v>
      </c>
      <c r="F188" s="150" t="s">
        <v>480</v>
      </c>
      <c r="G188" s="151" t="s">
        <v>183</v>
      </c>
      <c r="H188" s="152">
        <v>106</v>
      </c>
      <c r="I188" s="153"/>
      <c r="J188" s="154">
        <f t="shared" si="10"/>
        <v>0</v>
      </c>
      <c r="K188" s="155"/>
      <c r="L188" s="156"/>
      <c r="M188" s="157" t="s">
        <v>1</v>
      </c>
      <c r="N188" s="158" t="s">
        <v>37</v>
      </c>
      <c r="P188" s="144">
        <f t="shared" si="11"/>
        <v>0</v>
      </c>
      <c r="Q188" s="144">
        <v>2E-3</v>
      </c>
      <c r="R188" s="144">
        <f t="shared" si="12"/>
        <v>0.21199999999999999</v>
      </c>
      <c r="S188" s="144">
        <v>0</v>
      </c>
      <c r="T188" s="145">
        <f t="shared" si="13"/>
        <v>0</v>
      </c>
      <c r="AR188" s="146" t="s">
        <v>162</v>
      </c>
      <c r="AT188" s="146" t="s">
        <v>167</v>
      </c>
      <c r="AU188" s="146" t="s">
        <v>82</v>
      </c>
      <c r="AY188" s="13" t="s">
        <v>130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80</v>
      </c>
      <c r="BK188" s="147">
        <f t="shared" si="19"/>
        <v>0</v>
      </c>
      <c r="BL188" s="13" t="s">
        <v>136</v>
      </c>
      <c r="BM188" s="146" t="s">
        <v>481</v>
      </c>
    </row>
    <row r="189" spans="2:65" s="1" customFormat="1" ht="24.2" customHeight="1">
      <c r="B189" s="133"/>
      <c r="C189" s="134" t="s">
        <v>482</v>
      </c>
      <c r="D189" s="134" t="s">
        <v>132</v>
      </c>
      <c r="E189" s="135" t="s">
        <v>483</v>
      </c>
      <c r="F189" s="136" t="s">
        <v>484</v>
      </c>
      <c r="G189" s="137" t="s">
        <v>183</v>
      </c>
      <c r="H189" s="138">
        <v>6</v>
      </c>
      <c r="I189" s="139"/>
      <c r="J189" s="140">
        <f t="shared" si="10"/>
        <v>0</v>
      </c>
      <c r="K189" s="141"/>
      <c r="L189" s="28"/>
      <c r="M189" s="142" t="s">
        <v>1</v>
      </c>
      <c r="N189" s="143" t="s">
        <v>37</v>
      </c>
      <c r="P189" s="144">
        <f t="shared" si="11"/>
        <v>0</v>
      </c>
      <c r="Q189" s="144">
        <v>0</v>
      </c>
      <c r="R189" s="144">
        <f t="shared" si="12"/>
        <v>0</v>
      </c>
      <c r="S189" s="144">
        <v>0</v>
      </c>
      <c r="T189" s="145">
        <f t="shared" si="13"/>
        <v>0</v>
      </c>
      <c r="AR189" s="146" t="s">
        <v>136</v>
      </c>
      <c r="AT189" s="146" t="s">
        <v>132</v>
      </c>
      <c r="AU189" s="146" t="s">
        <v>82</v>
      </c>
      <c r="AY189" s="13" t="s">
        <v>130</v>
      </c>
      <c r="BE189" s="147">
        <f t="shared" si="14"/>
        <v>0</v>
      </c>
      <c r="BF189" s="147">
        <f t="shared" si="15"/>
        <v>0</v>
      </c>
      <c r="BG189" s="147">
        <f t="shared" si="16"/>
        <v>0</v>
      </c>
      <c r="BH189" s="147">
        <f t="shared" si="17"/>
        <v>0</v>
      </c>
      <c r="BI189" s="147">
        <f t="shared" si="18"/>
        <v>0</v>
      </c>
      <c r="BJ189" s="13" t="s">
        <v>80</v>
      </c>
      <c r="BK189" s="147">
        <f t="shared" si="19"/>
        <v>0</v>
      </c>
      <c r="BL189" s="13" t="s">
        <v>136</v>
      </c>
      <c r="BM189" s="146" t="s">
        <v>485</v>
      </c>
    </row>
    <row r="190" spans="2:65" s="1" customFormat="1" ht="24.2" customHeight="1">
      <c r="B190" s="133"/>
      <c r="C190" s="134" t="s">
        <v>486</v>
      </c>
      <c r="D190" s="134" t="s">
        <v>132</v>
      </c>
      <c r="E190" s="135" t="s">
        <v>487</v>
      </c>
      <c r="F190" s="136" t="s">
        <v>488</v>
      </c>
      <c r="G190" s="137" t="s">
        <v>140</v>
      </c>
      <c r="H190" s="138">
        <v>4.7</v>
      </c>
      <c r="I190" s="139"/>
      <c r="J190" s="140">
        <f t="shared" ref="J190:J216" si="20">ROUND(I190*H190,2)</f>
        <v>0</v>
      </c>
      <c r="K190" s="141"/>
      <c r="L190" s="28"/>
      <c r="M190" s="142" t="s">
        <v>1</v>
      </c>
      <c r="N190" s="143" t="s">
        <v>37</v>
      </c>
      <c r="P190" s="144">
        <f t="shared" ref="P190:P216" si="21">O190*H190</f>
        <v>0</v>
      </c>
      <c r="Q190" s="144">
        <v>0</v>
      </c>
      <c r="R190" s="144">
        <f t="shared" ref="R190:R216" si="22">Q190*H190</f>
        <v>0</v>
      </c>
      <c r="S190" s="144">
        <v>0</v>
      </c>
      <c r="T190" s="145">
        <f t="shared" ref="T190:T216" si="23">S190*H190</f>
        <v>0</v>
      </c>
      <c r="AR190" s="146" t="s">
        <v>136</v>
      </c>
      <c r="AT190" s="146" t="s">
        <v>132</v>
      </c>
      <c r="AU190" s="146" t="s">
        <v>82</v>
      </c>
      <c r="AY190" s="13" t="s">
        <v>130</v>
      </c>
      <c r="BE190" s="147">
        <f t="shared" ref="BE190:BE216" si="24">IF(N190="základní",J190,0)</f>
        <v>0</v>
      </c>
      <c r="BF190" s="147">
        <f t="shared" ref="BF190:BF216" si="25">IF(N190="snížená",J190,0)</f>
        <v>0</v>
      </c>
      <c r="BG190" s="147">
        <f t="shared" ref="BG190:BG216" si="26">IF(N190="zákl. přenesená",J190,0)</f>
        <v>0</v>
      </c>
      <c r="BH190" s="147">
        <f t="shared" ref="BH190:BH216" si="27">IF(N190="sníž. přenesená",J190,0)</f>
        <v>0</v>
      </c>
      <c r="BI190" s="147">
        <f t="shared" ref="BI190:BI216" si="28">IF(N190="nulová",J190,0)</f>
        <v>0</v>
      </c>
      <c r="BJ190" s="13" t="s">
        <v>80</v>
      </c>
      <c r="BK190" s="147">
        <f t="shared" ref="BK190:BK216" si="29">ROUND(I190*H190,2)</f>
        <v>0</v>
      </c>
      <c r="BL190" s="13" t="s">
        <v>136</v>
      </c>
      <c r="BM190" s="146" t="s">
        <v>489</v>
      </c>
    </row>
    <row r="191" spans="2:65" s="1" customFormat="1" ht="21.75" customHeight="1">
      <c r="B191" s="133"/>
      <c r="C191" s="134" t="s">
        <v>490</v>
      </c>
      <c r="D191" s="134" t="s">
        <v>132</v>
      </c>
      <c r="E191" s="135" t="s">
        <v>491</v>
      </c>
      <c r="F191" s="136" t="s">
        <v>492</v>
      </c>
      <c r="G191" s="137" t="s">
        <v>140</v>
      </c>
      <c r="H191" s="138">
        <v>172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37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136</v>
      </c>
      <c r="AT191" s="146" t="s">
        <v>132</v>
      </c>
      <c r="AU191" s="146" t="s">
        <v>82</v>
      </c>
      <c r="AY191" s="13" t="s">
        <v>130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80</v>
      </c>
      <c r="BK191" s="147">
        <f t="shared" si="29"/>
        <v>0</v>
      </c>
      <c r="BL191" s="13" t="s">
        <v>136</v>
      </c>
      <c r="BM191" s="146" t="s">
        <v>493</v>
      </c>
    </row>
    <row r="192" spans="2:65" s="1" customFormat="1" ht="33" customHeight="1">
      <c r="B192" s="133"/>
      <c r="C192" s="134" t="s">
        <v>494</v>
      </c>
      <c r="D192" s="134" t="s">
        <v>132</v>
      </c>
      <c r="E192" s="135" t="s">
        <v>495</v>
      </c>
      <c r="F192" s="136" t="s">
        <v>496</v>
      </c>
      <c r="G192" s="137" t="s">
        <v>183</v>
      </c>
      <c r="H192" s="138">
        <v>3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37</v>
      </c>
      <c r="P192" s="144">
        <f t="shared" si="21"/>
        <v>0</v>
      </c>
      <c r="Q192" s="144">
        <v>6.0000000000000002E-5</v>
      </c>
      <c r="R192" s="144">
        <f t="shared" si="22"/>
        <v>1.8000000000000001E-4</v>
      </c>
      <c r="S192" s="144">
        <v>0</v>
      </c>
      <c r="T192" s="145">
        <f t="shared" si="23"/>
        <v>0</v>
      </c>
      <c r="AR192" s="146" t="s">
        <v>136</v>
      </c>
      <c r="AT192" s="146" t="s">
        <v>132</v>
      </c>
      <c r="AU192" s="146" t="s">
        <v>82</v>
      </c>
      <c r="AY192" s="13" t="s">
        <v>130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80</v>
      </c>
      <c r="BK192" s="147">
        <f t="shared" si="29"/>
        <v>0</v>
      </c>
      <c r="BL192" s="13" t="s">
        <v>136</v>
      </c>
      <c r="BM192" s="146" t="s">
        <v>497</v>
      </c>
    </row>
    <row r="193" spans="2:65" s="1" customFormat="1" ht="33" customHeight="1">
      <c r="B193" s="133"/>
      <c r="C193" s="134" t="s">
        <v>498</v>
      </c>
      <c r="D193" s="134" t="s">
        <v>132</v>
      </c>
      <c r="E193" s="135" t="s">
        <v>499</v>
      </c>
      <c r="F193" s="136" t="s">
        <v>500</v>
      </c>
      <c r="G193" s="137" t="s">
        <v>183</v>
      </c>
      <c r="H193" s="138">
        <v>1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37</v>
      </c>
      <c r="P193" s="144">
        <f t="shared" si="21"/>
        <v>0</v>
      </c>
      <c r="Q193" s="144">
        <v>5.0000000000000002E-5</v>
      </c>
      <c r="R193" s="144">
        <f t="shared" si="22"/>
        <v>5.0000000000000002E-5</v>
      </c>
      <c r="S193" s="144">
        <v>0</v>
      </c>
      <c r="T193" s="145">
        <f t="shared" si="23"/>
        <v>0</v>
      </c>
      <c r="AR193" s="146" t="s">
        <v>136</v>
      </c>
      <c r="AT193" s="146" t="s">
        <v>132</v>
      </c>
      <c r="AU193" s="146" t="s">
        <v>82</v>
      </c>
      <c r="AY193" s="13" t="s">
        <v>130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80</v>
      </c>
      <c r="BK193" s="147">
        <f t="shared" si="29"/>
        <v>0</v>
      </c>
      <c r="BL193" s="13" t="s">
        <v>136</v>
      </c>
      <c r="BM193" s="146" t="s">
        <v>501</v>
      </c>
    </row>
    <row r="194" spans="2:65" s="1" customFormat="1" ht="21.75" customHeight="1">
      <c r="B194" s="133"/>
      <c r="C194" s="148" t="s">
        <v>502</v>
      </c>
      <c r="D194" s="148" t="s">
        <v>167</v>
      </c>
      <c r="E194" s="149" t="s">
        <v>503</v>
      </c>
      <c r="F194" s="150" t="s">
        <v>504</v>
      </c>
      <c r="G194" s="151" t="s">
        <v>183</v>
      </c>
      <c r="H194" s="152">
        <v>10</v>
      </c>
      <c r="I194" s="153"/>
      <c r="J194" s="154">
        <f t="shared" si="20"/>
        <v>0</v>
      </c>
      <c r="K194" s="155"/>
      <c r="L194" s="156"/>
      <c r="M194" s="157" t="s">
        <v>1</v>
      </c>
      <c r="N194" s="158" t="s">
        <v>37</v>
      </c>
      <c r="P194" s="144">
        <f t="shared" si="21"/>
        <v>0</v>
      </c>
      <c r="Q194" s="144">
        <v>7.0899999999999999E-3</v>
      </c>
      <c r="R194" s="144">
        <f t="shared" si="22"/>
        <v>7.0900000000000005E-2</v>
      </c>
      <c r="S194" s="144">
        <v>0</v>
      </c>
      <c r="T194" s="145">
        <f t="shared" si="23"/>
        <v>0</v>
      </c>
      <c r="AR194" s="146" t="s">
        <v>162</v>
      </c>
      <c r="AT194" s="146" t="s">
        <v>167</v>
      </c>
      <c r="AU194" s="146" t="s">
        <v>82</v>
      </c>
      <c r="AY194" s="13" t="s">
        <v>130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80</v>
      </c>
      <c r="BK194" s="147">
        <f t="shared" si="29"/>
        <v>0</v>
      </c>
      <c r="BL194" s="13" t="s">
        <v>136</v>
      </c>
      <c r="BM194" s="146" t="s">
        <v>505</v>
      </c>
    </row>
    <row r="195" spans="2:65" s="1" customFormat="1" ht="24.2" customHeight="1">
      <c r="B195" s="133"/>
      <c r="C195" s="148" t="s">
        <v>506</v>
      </c>
      <c r="D195" s="148" t="s">
        <v>167</v>
      </c>
      <c r="E195" s="149" t="s">
        <v>507</v>
      </c>
      <c r="F195" s="150" t="s">
        <v>508</v>
      </c>
      <c r="G195" s="151" t="s">
        <v>183</v>
      </c>
      <c r="H195" s="152">
        <v>18</v>
      </c>
      <c r="I195" s="153"/>
      <c r="J195" s="154">
        <f t="shared" si="20"/>
        <v>0</v>
      </c>
      <c r="K195" s="155"/>
      <c r="L195" s="156"/>
      <c r="M195" s="157" t="s">
        <v>1</v>
      </c>
      <c r="N195" s="158" t="s">
        <v>37</v>
      </c>
      <c r="P195" s="144">
        <f t="shared" si="21"/>
        <v>0</v>
      </c>
      <c r="Q195" s="144">
        <v>2E-3</v>
      </c>
      <c r="R195" s="144">
        <f t="shared" si="22"/>
        <v>3.6000000000000004E-2</v>
      </c>
      <c r="S195" s="144">
        <v>0</v>
      </c>
      <c r="T195" s="145">
        <f t="shared" si="23"/>
        <v>0</v>
      </c>
      <c r="AR195" s="146" t="s">
        <v>162</v>
      </c>
      <c r="AT195" s="146" t="s">
        <v>167</v>
      </c>
      <c r="AU195" s="146" t="s">
        <v>82</v>
      </c>
      <c r="AY195" s="13" t="s">
        <v>130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80</v>
      </c>
      <c r="BK195" s="147">
        <f t="shared" si="29"/>
        <v>0</v>
      </c>
      <c r="BL195" s="13" t="s">
        <v>136</v>
      </c>
      <c r="BM195" s="146" t="s">
        <v>509</v>
      </c>
    </row>
    <row r="196" spans="2:65" s="1" customFormat="1" ht="16.5" customHeight="1">
      <c r="B196" s="133"/>
      <c r="C196" s="148" t="s">
        <v>510</v>
      </c>
      <c r="D196" s="148" t="s">
        <v>167</v>
      </c>
      <c r="E196" s="149" t="s">
        <v>511</v>
      </c>
      <c r="F196" s="150" t="s">
        <v>512</v>
      </c>
      <c r="G196" s="151" t="s">
        <v>513</v>
      </c>
      <c r="H196" s="152">
        <v>7.3</v>
      </c>
      <c r="I196" s="153"/>
      <c r="J196" s="154">
        <f t="shared" si="20"/>
        <v>0</v>
      </c>
      <c r="K196" s="155"/>
      <c r="L196" s="156"/>
      <c r="M196" s="157" t="s">
        <v>1</v>
      </c>
      <c r="N196" s="158" t="s">
        <v>37</v>
      </c>
      <c r="P196" s="144">
        <f t="shared" si="21"/>
        <v>0</v>
      </c>
      <c r="Q196" s="144">
        <v>1E-4</v>
      </c>
      <c r="R196" s="144">
        <f t="shared" si="22"/>
        <v>7.2999999999999996E-4</v>
      </c>
      <c r="S196" s="144">
        <v>0</v>
      </c>
      <c r="T196" s="145">
        <f t="shared" si="23"/>
        <v>0</v>
      </c>
      <c r="AR196" s="146" t="s">
        <v>162</v>
      </c>
      <c r="AT196" s="146" t="s">
        <v>167</v>
      </c>
      <c r="AU196" s="146" t="s">
        <v>82</v>
      </c>
      <c r="AY196" s="13" t="s">
        <v>130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80</v>
      </c>
      <c r="BK196" s="147">
        <f t="shared" si="29"/>
        <v>0</v>
      </c>
      <c r="BL196" s="13" t="s">
        <v>136</v>
      </c>
      <c r="BM196" s="146" t="s">
        <v>514</v>
      </c>
    </row>
    <row r="197" spans="2:65" s="1" customFormat="1" ht="24.2" customHeight="1">
      <c r="B197" s="133"/>
      <c r="C197" s="134" t="s">
        <v>515</v>
      </c>
      <c r="D197" s="134" t="s">
        <v>132</v>
      </c>
      <c r="E197" s="135" t="s">
        <v>516</v>
      </c>
      <c r="F197" s="136" t="s">
        <v>517</v>
      </c>
      <c r="G197" s="137" t="s">
        <v>183</v>
      </c>
      <c r="H197" s="138">
        <v>3</v>
      </c>
      <c r="I197" s="139"/>
      <c r="J197" s="140">
        <f t="shared" si="20"/>
        <v>0</v>
      </c>
      <c r="K197" s="141"/>
      <c r="L197" s="28"/>
      <c r="M197" s="142" t="s">
        <v>1</v>
      </c>
      <c r="N197" s="143" t="s">
        <v>37</v>
      </c>
      <c r="P197" s="144">
        <f t="shared" si="21"/>
        <v>0</v>
      </c>
      <c r="Q197" s="144">
        <v>0</v>
      </c>
      <c r="R197" s="144">
        <f t="shared" si="22"/>
        <v>0</v>
      </c>
      <c r="S197" s="144">
        <v>0</v>
      </c>
      <c r="T197" s="145">
        <f t="shared" si="23"/>
        <v>0</v>
      </c>
      <c r="AR197" s="146" t="s">
        <v>136</v>
      </c>
      <c r="AT197" s="146" t="s">
        <v>132</v>
      </c>
      <c r="AU197" s="146" t="s">
        <v>82</v>
      </c>
      <c r="AY197" s="13" t="s">
        <v>130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80</v>
      </c>
      <c r="BK197" s="147">
        <f t="shared" si="29"/>
        <v>0</v>
      </c>
      <c r="BL197" s="13" t="s">
        <v>136</v>
      </c>
      <c r="BM197" s="146" t="s">
        <v>518</v>
      </c>
    </row>
    <row r="198" spans="2:65" s="1" customFormat="1" ht="24.2" customHeight="1">
      <c r="B198" s="133"/>
      <c r="C198" s="148" t="s">
        <v>519</v>
      </c>
      <c r="D198" s="148" t="s">
        <v>167</v>
      </c>
      <c r="E198" s="149" t="s">
        <v>520</v>
      </c>
      <c r="F198" s="150" t="s">
        <v>521</v>
      </c>
      <c r="G198" s="151" t="s">
        <v>183</v>
      </c>
      <c r="H198" s="152">
        <v>3</v>
      </c>
      <c r="I198" s="153"/>
      <c r="J198" s="154">
        <f t="shared" si="20"/>
        <v>0</v>
      </c>
      <c r="K198" s="155"/>
      <c r="L198" s="156"/>
      <c r="M198" s="157" t="s">
        <v>1</v>
      </c>
      <c r="N198" s="158" t="s">
        <v>37</v>
      </c>
      <c r="P198" s="144">
        <f t="shared" si="21"/>
        <v>0</v>
      </c>
      <c r="Q198" s="144">
        <v>6.9999999999999999E-4</v>
      </c>
      <c r="R198" s="144">
        <f t="shared" si="22"/>
        <v>2.0999999999999999E-3</v>
      </c>
      <c r="S198" s="144">
        <v>0</v>
      </c>
      <c r="T198" s="145">
        <f t="shared" si="23"/>
        <v>0</v>
      </c>
      <c r="AR198" s="146" t="s">
        <v>162</v>
      </c>
      <c r="AT198" s="146" t="s">
        <v>167</v>
      </c>
      <c r="AU198" s="146" t="s">
        <v>82</v>
      </c>
      <c r="AY198" s="13" t="s">
        <v>130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3" t="s">
        <v>80</v>
      </c>
      <c r="BK198" s="147">
        <f t="shared" si="29"/>
        <v>0</v>
      </c>
      <c r="BL198" s="13" t="s">
        <v>136</v>
      </c>
      <c r="BM198" s="146" t="s">
        <v>522</v>
      </c>
    </row>
    <row r="199" spans="2:65" s="1" customFormat="1" ht="24.2" customHeight="1">
      <c r="B199" s="133"/>
      <c r="C199" s="134" t="s">
        <v>523</v>
      </c>
      <c r="D199" s="134" t="s">
        <v>132</v>
      </c>
      <c r="E199" s="135" t="s">
        <v>524</v>
      </c>
      <c r="F199" s="136" t="s">
        <v>525</v>
      </c>
      <c r="G199" s="137" t="s">
        <v>183</v>
      </c>
      <c r="H199" s="138">
        <v>3</v>
      </c>
      <c r="I199" s="139"/>
      <c r="J199" s="140">
        <f t="shared" si="20"/>
        <v>0</v>
      </c>
      <c r="K199" s="141"/>
      <c r="L199" s="28"/>
      <c r="M199" s="142" t="s">
        <v>1</v>
      </c>
      <c r="N199" s="143" t="s">
        <v>37</v>
      </c>
      <c r="P199" s="144">
        <f t="shared" si="21"/>
        <v>0</v>
      </c>
      <c r="Q199" s="144">
        <v>0</v>
      </c>
      <c r="R199" s="144">
        <f t="shared" si="22"/>
        <v>0</v>
      </c>
      <c r="S199" s="144">
        <v>0</v>
      </c>
      <c r="T199" s="145">
        <f t="shared" si="23"/>
        <v>0</v>
      </c>
      <c r="AR199" s="146" t="s">
        <v>136</v>
      </c>
      <c r="AT199" s="146" t="s">
        <v>132</v>
      </c>
      <c r="AU199" s="146" t="s">
        <v>82</v>
      </c>
      <c r="AY199" s="13" t="s">
        <v>130</v>
      </c>
      <c r="BE199" s="147">
        <f t="shared" si="24"/>
        <v>0</v>
      </c>
      <c r="BF199" s="147">
        <f t="shared" si="25"/>
        <v>0</v>
      </c>
      <c r="BG199" s="147">
        <f t="shared" si="26"/>
        <v>0</v>
      </c>
      <c r="BH199" s="147">
        <f t="shared" si="27"/>
        <v>0</v>
      </c>
      <c r="BI199" s="147">
        <f t="shared" si="28"/>
        <v>0</v>
      </c>
      <c r="BJ199" s="13" t="s">
        <v>80</v>
      </c>
      <c r="BK199" s="147">
        <f t="shared" si="29"/>
        <v>0</v>
      </c>
      <c r="BL199" s="13" t="s">
        <v>136</v>
      </c>
      <c r="BM199" s="146" t="s">
        <v>526</v>
      </c>
    </row>
    <row r="200" spans="2:65" s="1" customFormat="1" ht="24.2" customHeight="1">
      <c r="B200" s="133"/>
      <c r="C200" s="134" t="s">
        <v>527</v>
      </c>
      <c r="D200" s="134" t="s">
        <v>132</v>
      </c>
      <c r="E200" s="135" t="s">
        <v>528</v>
      </c>
      <c r="F200" s="136" t="s">
        <v>529</v>
      </c>
      <c r="G200" s="137" t="s">
        <v>170</v>
      </c>
      <c r="H200" s="138">
        <v>6.0000000000000001E-3</v>
      </c>
      <c r="I200" s="139"/>
      <c r="J200" s="140">
        <f t="shared" si="20"/>
        <v>0</v>
      </c>
      <c r="K200" s="141"/>
      <c r="L200" s="28"/>
      <c r="M200" s="142" t="s">
        <v>1</v>
      </c>
      <c r="N200" s="143" t="s">
        <v>37</v>
      </c>
      <c r="P200" s="144">
        <f t="shared" si="21"/>
        <v>0</v>
      </c>
      <c r="Q200" s="144">
        <v>0</v>
      </c>
      <c r="R200" s="144">
        <f t="shared" si="22"/>
        <v>0</v>
      </c>
      <c r="S200" s="144">
        <v>0</v>
      </c>
      <c r="T200" s="145">
        <f t="shared" si="23"/>
        <v>0</v>
      </c>
      <c r="AR200" s="146" t="s">
        <v>136</v>
      </c>
      <c r="AT200" s="146" t="s">
        <v>132</v>
      </c>
      <c r="AU200" s="146" t="s">
        <v>82</v>
      </c>
      <c r="AY200" s="13" t="s">
        <v>130</v>
      </c>
      <c r="BE200" s="147">
        <f t="shared" si="24"/>
        <v>0</v>
      </c>
      <c r="BF200" s="147">
        <f t="shared" si="25"/>
        <v>0</v>
      </c>
      <c r="BG200" s="147">
        <f t="shared" si="26"/>
        <v>0</v>
      </c>
      <c r="BH200" s="147">
        <f t="shared" si="27"/>
        <v>0</v>
      </c>
      <c r="BI200" s="147">
        <f t="shared" si="28"/>
        <v>0</v>
      </c>
      <c r="BJ200" s="13" t="s">
        <v>80</v>
      </c>
      <c r="BK200" s="147">
        <f t="shared" si="29"/>
        <v>0</v>
      </c>
      <c r="BL200" s="13" t="s">
        <v>136</v>
      </c>
      <c r="BM200" s="146" t="s">
        <v>530</v>
      </c>
    </row>
    <row r="201" spans="2:65" s="1" customFormat="1" ht="24.2" customHeight="1">
      <c r="B201" s="133"/>
      <c r="C201" s="148" t="s">
        <v>531</v>
      </c>
      <c r="D201" s="148" t="s">
        <v>167</v>
      </c>
      <c r="E201" s="149" t="s">
        <v>532</v>
      </c>
      <c r="F201" s="150" t="s">
        <v>533</v>
      </c>
      <c r="G201" s="151" t="s">
        <v>323</v>
      </c>
      <c r="H201" s="152">
        <v>6</v>
      </c>
      <c r="I201" s="153"/>
      <c r="J201" s="154">
        <f t="shared" si="20"/>
        <v>0</v>
      </c>
      <c r="K201" s="155"/>
      <c r="L201" s="156"/>
      <c r="M201" s="157" t="s">
        <v>1</v>
      </c>
      <c r="N201" s="158" t="s">
        <v>37</v>
      </c>
      <c r="P201" s="144">
        <f t="shared" si="21"/>
        <v>0</v>
      </c>
      <c r="Q201" s="144">
        <v>1E-3</v>
      </c>
      <c r="R201" s="144">
        <f t="shared" si="22"/>
        <v>6.0000000000000001E-3</v>
      </c>
      <c r="S201" s="144">
        <v>0</v>
      </c>
      <c r="T201" s="145">
        <f t="shared" si="23"/>
        <v>0</v>
      </c>
      <c r="AR201" s="146" t="s">
        <v>162</v>
      </c>
      <c r="AT201" s="146" t="s">
        <v>167</v>
      </c>
      <c r="AU201" s="146" t="s">
        <v>82</v>
      </c>
      <c r="AY201" s="13" t="s">
        <v>130</v>
      </c>
      <c r="BE201" s="147">
        <f t="shared" si="24"/>
        <v>0</v>
      </c>
      <c r="BF201" s="147">
        <f t="shared" si="25"/>
        <v>0</v>
      </c>
      <c r="BG201" s="147">
        <f t="shared" si="26"/>
        <v>0</v>
      </c>
      <c r="BH201" s="147">
        <f t="shared" si="27"/>
        <v>0</v>
      </c>
      <c r="BI201" s="147">
        <f t="shared" si="28"/>
        <v>0</v>
      </c>
      <c r="BJ201" s="13" t="s">
        <v>80</v>
      </c>
      <c r="BK201" s="147">
        <f t="shared" si="29"/>
        <v>0</v>
      </c>
      <c r="BL201" s="13" t="s">
        <v>136</v>
      </c>
      <c r="BM201" s="146" t="s">
        <v>534</v>
      </c>
    </row>
    <row r="202" spans="2:65" s="1" customFormat="1" ht="24.2" customHeight="1">
      <c r="B202" s="133"/>
      <c r="C202" s="134" t="s">
        <v>535</v>
      </c>
      <c r="D202" s="134" t="s">
        <v>132</v>
      </c>
      <c r="E202" s="135" t="s">
        <v>536</v>
      </c>
      <c r="F202" s="136" t="s">
        <v>537</v>
      </c>
      <c r="G202" s="137" t="s">
        <v>170</v>
      </c>
      <c r="H202" s="138">
        <v>1E-3</v>
      </c>
      <c r="I202" s="139"/>
      <c r="J202" s="140">
        <f t="shared" si="20"/>
        <v>0</v>
      </c>
      <c r="K202" s="141"/>
      <c r="L202" s="28"/>
      <c r="M202" s="142" t="s">
        <v>1</v>
      </c>
      <c r="N202" s="143" t="s">
        <v>37</v>
      </c>
      <c r="P202" s="144">
        <f t="shared" si="21"/>
        <v>0</v>
      </c>
      <c r="Q202" s="144">
        <v>0</v>
      </c>
      <c r="R202" s="144">
        <f t="shared" si="22"/>
        <v>0</v>
      </c>
      <c r="S202" s="144">
        <v>0</v>
      </c>
      <c r="T202" s="145">
        <f t="shared" si="23"/>
        <v>0</v>
      </c>
      <c r="AR202" s="146" t="s">
        <v>136</v>
      </c>
      <c r="AT202" s="146" t="s">
        <v>132</v>
      </c>
      <c r="AU202" s="146" t="s">
        <v>82</v>
      </c>
      <c r="AY202" s="13" t="s">
        <v>130</v>
      </c>
      <c r="BE202" s="147">
        <f t="shared" si="24"/>
        <v>0</v>
      </c>
      <c r="BF202" s="147">
        <f t="shared" si="25"/>
        <v>0</v>
      </c>
      <c r="BG202" s="147">
        <f t="shared" si="26"/>
        <v>0</v>
      </c>
      <c r="BH202" s="147">
        <f t="shared" si="27"/>
        <v>0</v>
      </c>
      <c r="BI202" s="147">
        <f t="shared" si="28"/>
        <v>0</v>
      </c>
      <c r="BJ202" s="13" t="s">
        <v>80</v>
      </c>
      <c r="BK202" s="147">
        <f t="shared" si="29"/>
        <v>0</v>
      </c>
      <c r="BL202" s="13" t="s">
        <v>136</v>
      </c>
      <c r="BM202" s="146" t="s">
        <v>538</v>
      </c>
    </row>
    <row r="203" spans="2:65" s="1" customFormat="1" ht="24.2" customHeight="1">
      <c r="B203" s="133"/>
      <c r="C203" s="148" t="s">
        <v>539</v>
      </c>
      <c r="D203" s="148" t="s">
        <v>167</v>
      </c>
      <c r="E203" s="149" t="s">
        <v>540</v>
      </c>
      <c r="F203" s="150" t="s">
        <v>541</v>
      </c>
      <c r="G203" s="151" t="s">
        <v>323</v>
      </c>
      <c r="H203" s="152">
        <v>0.79</v>
      </c>
      <c r="I203" s="153"/>
      <c r="J203" s="154">
        <f t="shared" si="20"/>
        <v>0</v>
      </c>
      <c r="K203" s="155"/>
      <c r="L203" s="156"/>
      <c r="M203" s="157" t="s">
        <v>1</v>
      </c>
      <c r="N203" s="158" t="s">
        <v>37</v>
      </c>
      <c r="P203" s="144">
        <f t="shared" si="21"/>
        <v>0</v>
      </c>
      <c r="Q203" s="144">
        <v>1E-3</v>
      </c>
      <c r="R203" s="144">
        <f t="shared" si="22"/>
        <v>7.9000000000000001E-4</v>
      </c>
      <c r="S203" s="144">
        <v>0</v>
      </c>
      <c r="T203" s="145">
        <f t="shared" si="23"/>
        <v>0</v>
      </c>
      <c r="AR203" s="146" t="s">
        <v>162</v>
      </c>
      <c r="AT203" s="146" t="s">
        <v>167</v>
      </c>
      <c r="AU203" s="146" t="s">
        <v>82</v>
      </c>
      <c r="AY203" s="13" t="s">
        <v>130</v>
      </c>
      <c r="BE203" s="147">
        <f t="shared" si="24"/>
        <v>0</v>
      </c>
      <c r="BF203" s="147">
        <f t="shared" si="25"/>
        <v>0</v>
      </c>
      <c r="BG203" s="147">
        <f t="shared" si="26"/>
        <v>0</v>
      </c>
      <c r="BH203" s="147">
        <f t="shared" si="27"/>
        <v>0</v>
      </c>
      <c r="BI203" s="147">
        <f t="shared" si="28"/>
        <v>0</v>
      </c>
      <c r="BJ203" s="13" t="s">
        <v>80</v>
      </c>
      <c r="BK203" s="147">
        <f t="shared" si="29"/>
        <v>0</v>
      </c>
      <c r="BL203" s="13" t="s">
        <v>136</v>
      </c>
      <c r="BM203" s="146" t="s">
        <v>542</v>
      </c>
    </row>
    <row r="204" spans="2:65" s="1" customFormat="1" ht="24.2" customHeight="1">
      <c r="B204" s="133"/>
      <c r="C204" s="134" t="s">
        <v>543</v>
      </c>
      <c r="D204" s="134" t="s">
        <v>132</v>
      </c>
      <c r="E204" s="135" t="s">
        <v>544</v>
      </c>
      <c r="F204" s="136" t="s">
        <v>545</v>
      </c>
      <c r="G204" s="137" t="s">
        <v>140</v>
      </c>
      <c r="H204" s="138">
        <v>1.44</v>
      </c>
      <c r="I204" s="139"/>
      <c r="J204" s="140">
        <f t="shared" si="20"/>
        <v>0</v>
      </c>
      <c r="K204" s="141"/>
      <c r="L204" s="28"/>
      <c r="M204" s="142" t="s">
        <v>1</v>
      </c>
      <c r="N204" s="143" t="s">
        <v>37</v>
      </c>
      <c r="P204" s="144">
        <f t="shared" si="21"/>
        <v>0</v>
      </c>
      <c r="Q204" s="144">
        <v>3.0000000000000001E-5</v>
      </c>
      <c r="R204" s="144">
        <f t="shared" si="22"/>
        <v>4.32E-5</v>
      </c>
      <c r="S204" s="144">
        <v>0</v>
      </c>
      <c r="T204" s="145">
        <f t="shared" si="23"/>
        <v>0</v>
      </c>
      <c r="AR204" s="146" t="s">
        <v>136</v>
      </c>
      <c r="AT204" s="146" t="s">
        <v>132</v>
      </c>
      <c r="AU204" s="146" t="s">
        <v>82</v>
      </c>
      <c r="AY204" s="13" t="s">
        <v>130</v>
      </c>
      <c r="BE204" s="147">
        <f t="shared" si="24"/>
        <v>0</v>
      </c>
      <c r="BF204" s="147">
        <f t="shared" si="25"/>
        <v>0</v>
      </c>
      <c r="BG204" s="147">
        <f t="shared" si="26"/>
        <v>0</v>
      </c>
      <c r="BH204" s="147">
        <f t="shared" si="27"/>
        <v>0</v>
      </c>
      <c r="BI204" s="147">
        <f t="shared" si="28"/>
        <v>0</v>
      </c>
      <c r="BJ204" s="13" t="s">
        <v>80</v>
      </c>
      <c r="BK204" s="147">
        <f t="shared" si="29"/>
        <v>0</v>
      </c>
      <c r="BL204" s="13" t="s">
        <v>136</v>
      </c>
      <c r="BM204" s="146" t="s">
        <v>546</v>
      </c>
    </row>
    <row r="205" spans="2:65" s="1" customFormat="1" ht="24.2" customHeight="1">
      <c r="B205" s="133"/>
      <c r="C205" s="148" t="s">
        <v>547</v>
      </c>
      <c r="D205" s="148" t="s">
        <v>167</v>
      </c>
      <c r="E205" s="149" t="s">
        <v>548</v>
      </c>
      <c r="F205" s="150" t="s">
        <v>549</v>
      </c>
      <c r="G205" s="151" t="s">
        <v>513</v>
      </c>
      <c r="H205" s="152">
        <v>0.9</v>
      </c>
      <c r="I205" s="153"/>
      <c r="J205" s="154">
        <f t="shared" si="20"/>
        <v>0</v>
      </c>
      <c r="K205" s="155"/>
      <c r="L205" s="156"/>
      <c r="M205" s="157" t="s">
        <v>1</v>
      </c>
      <c r="N205" s="158" t="s">
        <v>37</v>
      </c>
      <c r="P205" s="144">
        <f t="shared" si="21"/>
        <v>0</v>
      </c>
      <c r="Q205" s="144">
        <v>5.9999999999999995E-4</v>
      </c>
      <c r="R205" s="144">
        <f t="shared" si="22"/>
        <v>5.4000000000000001E-4</v>
      </c>
      <c r="S205" s="144">
        <v>0</v>
      </c>
      <c r="T205" s="145">
        <f t="shared" si="23"/>
        <v>0</v>
      </c>
      <c r="AR205" s="146" t="s">
        <v>162</v>
      </c>
      <c r="AT205" s="146" t="s">
        <v>167</v>
      </c>
      <c r="AU205" s="146" t="s">
        <v>82</v>
      </c>
      <c r="AY205" s="13" t="s">
        <v>130</v>
      </c>
      <c r="BE205" s="147">
        <f t="shared" si="24"/>
        <v>0</v>
      </c>
      <c r="BF205" s="147">
        <f t="shared" si="25"/>
        <v>0</v>
      </c>
      <c r="BG205" s="147">
        <f t="shared" si="26"/>
        <v>0</v>
      </c>
      <c r="BH205" s="147">
        <f t="shared" si="27"/>
        <v>0</v>
      </c>
      <c r="BI205" s="147">
        <f t="shared" si="28"/>
        <v>0</v>
      </c>
      <c r="BJ205" s="13" t="s">
        <v>80</v>
      </c>
      <c r="BK205" s="147">
        <f t="shared" si="29"/>
        <v>0</v>
      </c>
      <c r="BL205" s="13" t="s">
        <v>136</v>
      </c>
      <c r="BM205" s="146" t="s">
        <v>550</v>
      </c>
    </row>
    <row r="206" spans="2:65" s="1" customFormat="1" ht="24.2" customHeight="1">
      <c r="B206" s="133"/>
      <c r="C206" s="134" t="s">
        <v>551</v>
      </c>
      <c r="D206" s="134" t="s">
        <v>132</v>
      </c>
      <c r="E206" s="135" t="s">
        <v>552</v>
      </c>
      <c r="F206" s="136" t="s">
        <v>553</v>
      </c>
      <c r="G206" s="137" t="s">
        <v>140</v>
      </c>
      <c r="H206" s="138">
        <v>27.1</v>
      </c>
      <c r="I206" s="139"/>
      <c r="J206" s="140">
        <f t="shared" si="20"/>
        <v>0</v>
      </c>
      <c r="K206" s="141"/>
      <c r="L206" s="28"/>
      <c r="M206" s="142" t="s">
        <v>1</v>
      </c>
      <c r="N206" s="143" t="s">
        <v>37</v>
      </c>
      <c r="P206" s="144">
        <f t="shared" si="21"/>
        <v>0</v>
      </c>
      <c r="Q206" s="144">
        <v>0</v>
      </c>
      <c r="R206" s="144">
        <f t="shared" si="22"/>
        <v>0</v>
      </c>
      <c r="S206" s="144">
        <v>0</v>
      </c>
      <c r="T206" s="145">
        <f t="shared" si="23"/>
        <v>0</v>
      </c>
      <c r="AR206" s="146" t="s">
        <v>136</v>
      </c>
      <c r="AT206" s="146" t="s">
        <v>132</v>
      </c>
      <c r="AU206" s="146" t="s">
        <v>82</v>
      </c>
      <c r="AY206" s="13" t="s">
        <v>130</v>
      </c>
      <c r="BE206" s="147">
        <f t="shared" si="24"/>
        <v>0</v>
      </c>
      <c r="BF206" s="147">
        <f t="shared" si="25"/>
        <v>0</v>
      </c>
      <c r="BG206" s="147">
        <f t="shared" si="26"/>
        <v>0</v>
      </c>
      <c r="BH206" s="147">
        <f t="shared" si="27"/>
        <v>0</v>
      </c>
      <c r="BI206" s="147">
        <f t="shared" si="28"/>
        <v>0</v>
      </c>
      <c r="BJ206" s="13" t="s">
        <v>80</v>
      </c>
      <c r="BK206" s="147">
        <f t="shared" si="29"/>
        <v>0</v>
      </c>
      <c r="BL206" s="13" t="s">
        <v>136</v>
      </c>
      <c r="BM206" s="146" t="s">
        <v>554</v>
      </c>
    </row>
    <row r="207" spans="2:65" s="1" customFormat="1" ht="24.2" customHeight="1">
      <c r="B207" s="133"/>
      <c r="C207" s="134" t="s">
        <v>555</v>
      </c>
      <c r="D207" s="134" t="s">
        <v>132</v>
      </c>
      <c r="E207" s="135" t="s">
        <v>556</v>
      </c>
      <c r="F207" s="136" t="s">
        <v>557</v>
      </c>
      <c r="G207" s="137" t="s">
        <v>140</v>
      </c>
      <c r="H207" s="138">
        <v>50</v>
      </c>
      <c r="I207" s="139"/>
      <c r="J207" s="140">
        <f t="shared" si="20"/>
        <v>0</v>
      </c>
      <c r="K207" s="141"/>
      <c r="L207" s="28"/>
      <c r="M207" s="142" t="s">
        <v>1</v>
      </c>
      <c r="N207" s="143" t="s">
        <v>37</v>
      </c>
      <c r="P207" s="144">
        <f t="shared" si="21"/>
        <v>0</v>
      </c>
      <c r="Q207" s="144">
        <v>0</v>
      </c>
      <c r="R207" s="144">
        <f t="shared" si="22"/>
        <v>0</v>
      </c>
      <c r="S207" s="144">
        <v>0</v>
      </c>
      <c r="T207" s="145">
        <f t="shared" si="23"/>
        <v>0</v>
      </c>
      <c r="AR207" s="146" t="s">
        <v>136</v>
      </c>
      <c r="AT207" s="146" t="s">
        <v>132</v>
      </c>
      <c r="AU207" s="146" t="s">
        <v>82</v>
      </c>
      <c r="AY207" s="13" t="s">
        <v>130</v>
      </c>
      <c r="BE207" s="147">
        <f t="shared" si="24"/>
        <v>0</v>
      </c>
      <c r="BF207" s="147">
        <f t="shared" si="25"/>
        <v>0</v>
      </c>
      <c r="BG207" s="147">
        <f t="shared" si="26"/>
        <v>0</v>
      </c>
      <c r="BH207" s="147">
        <f t="shared" si="27"/>
        <v>0</v>
      </c>
      <c r="BI207" s="147">
        <f t="shared" si="28"/>
        <v>0</v>
      </c>
      <c r="BJ207" s="13" t="s">
        <v>80</v>
      </c>
      <c r="BK207" s="147">
        <f t="shared" si="29"/>
        <v>0</v>
      </c>
      <c r="BL207" s="13" t="s">
        <v>136</v>
      </c>
      <c r="BM207" s="146" t="s">
        <v>558</v>
      </c>
    </row>
    <row r="208" spans="2:65" s="1" customFormat="1" ht="24.2" customHeight="1">
      <c r="B208" s="133"/>
      <c r="C208" s="134" t="s">
        <v>559</v>
      </c>
      <c r="D208" s="134" t="s">
        <v>132</v>
      </c>
      <c r="E208" s="135" t="s">
        <v>560</v>
      </c>
      <c r="F208" s="136" t="s">
        <v>561</v>
      </c>
      <c r="G208" s="137" t="s">
        <v>140</v>
      </c>
      <c r="H208" s="138">
        <v>49</v>
      </c>
      <c r="I208" s="139"/>
      <c r="J208" s="140">
        <f t="shared" si="20"/>
        <v>0</v>
      </c>
      <c r="K208" s="141"/>
      <c r="L208" s="28"/>
      <c r="M208" s="142" t="s">
        <v>1</v>
      </c>
      <c r="N208" s="143" t="s">
        <v>37</v>
      </c>
      <c r="P208" s="144">
        <f t="shared" si="21"/>
        <v>0</v>
      </c>
      <c r="Q208" s="144">
        <v>0</v>
      </c>
      <c r="R208" s="144">
        <f t="shared" si="22"/>
        <v>0</v>
      </c>
      <c r="S208" s="144">
        <v>0</v>
      </c>
      <c r="T208" s="145">
        <f t="shared" si="23"/>
        <v>0</v>
      </c>
      <c r="AR208" s="146" t="s">
        <v>136</v>
      </c>
      <c r="AT208" s="146" t="s">
        <v>132</v>
      </c>
      <c r="AU208" s="146" t="s">
        <v>82</v>
      </c>
      <c r="AY208" s="13" t="s">
        <v>130</v>
      </c>
      <c r="BE208" s="147">
        <f t="shared" si="24"/>
        <v>0</v>
      </c>
      <c r="BF208" s="147">
        <f t="shared" si="25"/>
        <v>0</v>
      </c>
      <c r="BG208" s="147">
        <f t="shared" si="26"/>
        <v>0</v>
      </c>
      <c r="BH208" s="147">
        <f t="shared" si="27"/>
        <v>0</v>
      </c>
      <c r="BI208" s="147">
        <f t="shared" si="28"/>
        <v>0</v>
      </c>
      <c r="BJ208" s="13" t="s">
        <v>80</v>
      </c>
      <c r="BK208" s="147">
        <f t="shared" si="29"/>
        <v>0</v>
      </c>
      <c r="BL208" s="13" t="s">
        <v>136</v>
      </c>
      <c r="BM208" s="146" t="s">
        <v>562</v>
      </c>
    </row>
    <row r="209" spans="2:65" s="1" customFormat="1" ht="24.2" customHeight="1">
      <c r="B209" s="133"/>
      <c r="C209" s="134" t="s">
        <v>563</v>
      </c>
      <c r="D209" s="134" t="s">
        <v>132</v>
      </c>
      <c r="E209" s="135" t="s">
        <v>564</v>
      </c>
      <c r="F209" s="136" t="s">
        <v>565</v>
      </c>
      <c r="G209" s="137" t="s">
        <v>140</v>
      </c>
      <c r="H209" s="138">
        <v>53</v>
      </c>
      <c r="I209" s="139"/>
      <c r="J209" s="140">
        <f t="shared" si="20"/>
        <v>0</v>
      </c>
      <c r="K209" s="141"/>
      <c r="L209" s="28"/>
      <c r="M209" s="142" t="s">
        <v>1</v>
      </c>
      <c r="N209" s="143" t="s">
        <v>37</v>
      </c>
      <c r="P209" s="144">
        <f t="shared" si="21"/>
        <v>0</v>
      </c>
      <c r="Q209" s="144">
        <v>0</v>
      </c>
      <c r="R209" s="144">
        <f t="shared" si="22"/>
        <v>0</v>
      </c>
      <c r="S209" s="144">
        <v>0</v>
      </c>
      <c r="T209" s="145">
        <f t="shared" si="23"/>
        <v>0</v>
      </c>
      <c r="AR209" s="146" t="s">
        <v>136</v>
      </c>
      <c r="AT209" s="146" t="s">
        <v>132</v>
      </c>
      <c r="AU209" s="146" t="s">
        <v>82</v>
      </c>
      <c r="AY209" s="13" t="s">
        <v>130</v>
      </c>
      <c r="BE209" s="147">
        <f t="shared" si="24"/>
        <v>0</v>
      </c>
      <c r="BF209" s="147">
        <f t="shared" si="25"/>
        <v>0</v>
      </c>
      <c r="BG209" s="147">
        <f t="shared" si="26"/>
        <v>0</v>
      </c>
      <c r="BH209" s="147">
        <f t="shared" si="27"/>
        <v>0</v>
      </c>
      <c r="BI209" s="147">
        <f t="shared" si="28"/>
        <v>0</v>
      </c>
      <c r="BJ209" s="13" t="s">
        <v>80</v>
      </c>
      <c r="BK209" s="147">
        <f t="shared" si="29"/>
        <v>0</v>
      </c>
      <c r="BL209" s="13" t="s">
        <v>136</v>
      </c>
      <c r="BM209" s="146" t="s">
        <v>566</v>
      </c>
    </row>
    <row r="210" spans="2:65" s="1" customFormat="1" ht="16.5" customHeight="1">
      <c r="B210" s="133"/>
      <c r="C210" s="148" t="s">
        <v>567</v>
      </c>
      <c r="D210" s="148" t="s">
        <v>167</v>
      </c>
      <c r="E210" s="149" t="s">
        <v>568</v>
      </c>
      <c r="F210" s="150" t="s">
        <v>569</v>
      </c>
      <c r="G210" s="151" t="s">
        <v>170</v>
      </c>
      <c r="H210" s="152">
        <v>8.67</v>
      </c>
      <c r="I210" s="153"/>
      <c r="J210" s="154">
        <f t="shared" si="20"/>
        <v>0</v>
      </c>
      <c r="K210" s="155"/>
      <c r="L210" s="156"/>
      <c r="M210" s="157" t="s">
        <v>1</v>
      </c>
      <c r="N210" s="158" t="s">
        <v>37</v>
      </c>
      <c r="P210" s="144">
        <f t="shared" si="21"/>
        <v>0</v>
      </c>
      <c r="Q210" s="144">
        <v>0</v>
      </c>
      <c r="R210" s="144">
        <f t="shared" si="22"/>
        <v>0</v>
      </c>
      <c r="S210" s="144">
        <v>0</v>
      </c>
      <c r="T210" s="145">
        <f t="shared" si="23"/>
        <v>0</v>
      </c>
      <c r="AR210" s="146" t="s">
        <v>162</v>
      </c>
      <c r="AT210" s="146" t="s">
        <v>167</v>
      </c>
      <c r="AU210" s="146" t="s">
        <v>82</v>
      </c>
      <c r="AY210" s="13" t="s">
        <v>130</v>
      </c>
      <c r="BE210" s="147">
        <f t="shared" si="24"/>
        <v>0</v>
      </c>
      <c r="BF210" s="147">
        <f t="shared" si="25"/>
        <v>0</v>
      </c>
      <c r="BG210" s="147">
        <f t="shared" si="26"/>
        <v>0</v>
      </c>
      <c r="BH210" s="147">
        <f t="shared" si="27"/>
        <v>0</v>
      </c>
      <c r="BI210" s="147">
        <f t="shared" si="28"/>
        <v>0</v>
      </c>
      <c r="BJ210" s="13" t="s">
        <v>80</v>
      </c>
      <c r="BK210" s="147">
        <f t="shared" si="29"/>
        <v>0</v>
      </c>
      <c r="BL210" s="13" t="s">
        <v>136</v>
      </c>
      <c r="BM210" s="146" t="s">
        <v>570</v>
      </c>
    </row>
    <row r="211" spans="2:65" s="1" customFormat="1" ht="16.5" customHeight="1">
      <c r="B211" s="133"/>
      <c r="C211" s="148" t="s">
        <v>571</v>
      </c>
      <c r="D211" s="148" t="s">
        <v>167</v>
      </c>
      <c r="E211" s="149" t="s">
        <v>572</v>
      </c>
      <c r="F211" s="150" t="s">
        <v>573</v>
      </c>
      <c r="G211" s="151" t="s">
        <v>156</v>
      </c>
      <c r="H211" s="152">
        <v>6.1680000000000001</v>
      </c>
      <c r="I211" s="153"/>
      <c r="J211" s="154">
        <f t="shared" si="20"/>
        <v>0</v>
      </c>
      <c r="K211" s="155"/>
      <c r="L211" s="156"/>
      <c r="M211" s="157" t="s">
        <v>1</v>
      </c>
      <c r="N211" s="158" t="s">
        <v>37</v>
      </c>
      <c r="P211" s="144">
        <f t="shared" si="21"/>
        <v>0</v>
      </c>
      <c r="Q211" s="144">
        <v>0.2</v>
      </c>
      <c r="R211" s="144">
        <f t="shared" si="22"/>
        <v>1.2336</v>
      </c>
      <c r="S211" s="144">
        <v>0</v>
      </c>
      <c r="T211" s="145">
        <f t="shared" si="23"/>
        <v>0</v>
      </c>
      <c r="AR211" s="146" t="s">
        <v>162</v>
      </c>
      <c r="AT211" s="146" t="s">
        <v>167</v>
      </c>
      <c r="AU211" s="146" t="s">
        <v>82</v>
      </c>
      <c r="AY211" s="13" t="s">
        <v>130</v>
      </c>
      <c r="BE211" s="147">
        <f t="shared" si="24"/>
        <v>0</v>
      </c>
      <c r="BF211" s="147">
        <f t="shared" si="25"/>
        <v>0</v>
      </c>
      <c r="BG211" s="147">
        <f t="shared" si="26"/>
        <v>0</v>
      </c>
      <c r="BH211" s="147">
        <f t="shared" si="27"/>
        <v>0</v>
      </c>
      <c r="BI211" s="147">
        <f t="shared" si="28"/>
        <v>0</v>
      </c>
      <c r="BJ211" s="13" t="s">
        <v>80</v>
      </c>
      <c r="BK211" s="147">
        <f t="shared" si="29"/>
        <v>0</v>
      </c>
      <c r="BL211" s="13" t="s">
        <v>136</v>
      </c>
      <c r="BM211" s="146" t="s">
        <v>574</v>
      </c>
    </row>
    <row r="212" spans="2:65" s="1" customFormat="1" ht="16.5" customHeight="1">
      <c r="B212" s="133"/>
      <c r="C212" s="134" t="s">
        <v>575</v>
      </c>
      <c r="D212" s="134" t="s">
        <v>132</v>
      </c>
      <c r="E212" s="135" t="s">
        <v>576</v>
      </c>
      <c r="F212" s="136" t="s">
        <v>577</v>
      </c>
      <c r="G212" s="137" t="s">
        <v>156</v>
      </c>
      <c r="H212" s="138">
        <v>5.84</v>
      </c>
      <c r="I212" s="139"/>
      <c r="J212" s="140">
        <f t="shared" si="20"/>
        <v>0</v>
      </c>
      <c r="K212" s="141"/>
      <c r="L212" s="28"/>
      <c r="M212" s="142" t="s">
        <v>1</v>
      </c>
      <c r="N212" s="143" t="s">
        <v>37</v>
      </c>
      <c r="P212" s="144">
        <f t="shared" si="21"/>
        <v>0</v>
      </c>
      <c r="Q212" s="144">
        <v>0</v>
      </c>
      <c r="R212" s="144">
        <f t="shared" si="22"/>
        <v>0</v>
      </c>
      <c r="S212" s="144">
        <v>0</v>
      </c>
      <c r="T212" s="145">
        <f t="shared" si="23"/>
        <v>0</v>
      </c>
      <c r="AR212" s="146" t="s">
        <v>136</v>
      </c>
      <c r="AT212" s="146" t="s">
        <v>132</v>
      </c>
      <c r="AU212" s="146" t="s">
        <v>82</v>
      </c>
      <c r="AY212" s="13" t="s">
        <v>130</v>
      </c>
      <c r="BE212" s="147">
        <f t="shared" si="24"/>
        <v>0</v>
      </c>
      <c r="BF212" s="147">
        <f t="shared" si="25"/>
        <v>0</v>
      </c>
      <c r="BG212" s="147">
        <f t="shared" si="26"/>
        <v>0</v>
      </c>
      <c r="BH212" s="147">
        <f t="shared" si="27"/>
        <v>0</v>
      </c>
      <c r="BI212" s="147">
        <f t="shared" si="28"/>
        <v>0</v>
      </c>
      <c r="BJ212" s="13" t="s">
        <v>80</v>
      </c>
      <c r="BK212" s="147">
        <f t="shared" si="29"/>
        <v>0</v>
      </c>
      <c r="BL212" s="13" t="s">
        <v>136</v>
      </c>
      <c r="BM212" s="146" t="s">
        <v>578</v>
      </c>
    </row>
    <row r="213" spans="2:65" s="1" customFormat="1" ht="16.5" customHeight="1">
      <c r="B213" s="133"/>
      <c r="C213" s="134" t="s">
        <v>579</v>
      </c>
      <c r="D213" s="134" t="s">
        <v>132</v>
      </c>
      <c r="E213" s="135" t="s">
        <v>580</v>
      </c>
      <c r="F213" s="136" t="s">
        <v>581</v>
      </c>
      <c r="G213" s="137" t="s">
        <v>156</v>
      </c>
      <c r="H213" s="138">
        <v>27.52</v>
      </c>
      <c r="I213" s="139"/>
      <c r="J213" s="140">
        <f t="shared" si="20"/>
        <v>0</v>
      </c>
      <c r="K213" s="141"/>
      <c r="L213" s="28"/>
      <c r="M213" s="142" t="s">
        <v>1</v>
      </c>
      <c r="N213" s="143" t="s">
        <v>37</v>
      </c>
      <c r="P213" s="144">
        <f t="shared" si="21"/>
        <v>0</v>
      </c>
      <c r="Q213" s="144">
        <v>0</v>
      </c>
      <c r="R213" s="144">
        <f t="shared" si="22"/>
        <v>0</v>
      </c>
      <c r="S213" s="144">
        <v>0</v>
      </c>
      <c r="T213" s="145">
        <f t="shared" si="23"/>
        <v>0</v>
      </c>
      <c r="AR213" s="146" t="s">
        <v>136</v>
      </c>
      <c r="AT213" s="146" t="s">
        <v>132</v>
      </c>
      <c r="AU213" s="146" t="s">
        <v>82</v>
      </c>
      <c r="AY213" s="13" t="s">
        <v>130</v>
      </c>
      <c r="BE213" s="147">
        <f t="shared" si="24"/>
        <v>0</v>
      </c>
      <c r="BF213" s="147">
        <f t="shared" si="25"/>
        <v>0</v>
      </c>
      <c r="BG213" s="147">
        <f t="shared" si="26"/>
        <v>0</v>
      </c>
      <c r="BH213" s="147">
        <f t="shared" si="27"/>
        <v>0</v>
      </c>
      <c r="BI213" s="147">
        <f t="shared" si="28"/>
        <v>0</v>
      </c>
      <c r="BJ213" s="13" t="s">
        <v>80</v>
      </c>
      <c r="BK213" s="147">
        <f t="shared" si="29"/>
        <v>0</v>
      </c>
      <c r="BL213" s="13" t="s">
        <v>136</v>
      </c>
      <c r="BM213" s="146" t="s">
        <v>582</v>
      </c>
    </row>
    <row r="214" spans="2:65" s="1" customFormat="1" ht="16.5" customHeight="1">
      <c r="B214" s="133"/>
      <c r="C214" s="148" t="s">
        <v>583</v>
      </c>
      <c r="D214" s="148" t="s">
        <v>167</v>
      </c>
      <c r="E214" s="149" t="s">
        <v>584</v>
      </c>
      <c r="F214" s="150" t="s">
        <v>585</v>
      </c>
      <c r="G214" s="151" t="s">
        <v>156</v>
      </c>
      <c r="H214" s="152">
        <v>33.36</v>
      </c>
      <c r="I214" s="153"/>
      <c r="J214" s="154">
        <f t="shared" si="20"/>
        <v>0</v>
      </c>
      <c r="K214" s="155"/>
      <c r="L214" s="156"/>
      <c r="M214" s="157" t="s">
        <v>1</v>
      </c>
      <c r="N214" s="158" t="s">
        <v>37</v>
      </c>
      <c r="P214" s="144">
        <f t="shared" si="21"/>
        <v>0</v>
      </c>
      <c r="Q214" s="144">
        <v>0</v>
      </c>
      <c r="R214" s="144">
        <f t="shared" si="22"/>
        <v>0</v>
      </c>
      <c r="S214" s="144">
        <v>0</v>
      </c>
      <c r="T214" s="145">
        <f t="shared" si="23"/>
        <v>0</v>
      </c>
      <c r="AR214" s="146" t="s">
        <v>162</v>
      </c>
      <c r="AT214" s="146" t="s">
        <v>167</v>
      </c>
      <c r="AU214" s="146" t="s">
        <v>82</v>
      </c>
      <c r="AY214" s="13" t="s">
        <v>130</v>
      </c>
      <c r="BE214" s="147">
        <f t="shared" si="24"/>
        <v>0</v>
      </c>
      <c r="BF214" s="147">
        <f t="shared" si="25"/>
        <v>0</v>
      </c>
      <c r="BG214" s="147">
        <f t="shared" si="26"/>
        <v>0</v>
      </c>
      <c r="BH214" s="147">
        <f t="shared" si="27"/>
        <v>0</v>
      </c>
      <c r="BI214" s="147">
        <f t="shared" si="28"/>
        <v>0</v>
      </c>
      <c r="BJ214" s="13" t="s">
        <v>80</v>
      </c>
      <c r="BK214" s="147">
        <f t="shared" si="29"/>
        <v>0</v>
      </c>
      <c r="BL214" s="13" t="s">
        <v>136</v>
      </c>
      <c r="BM214" s="146" t="s">
        <v>586</v>
      </c>
    </row>
    <row r="215" spans="2:65" s="1" customFormat="1" ht="21.75" customHeight="1">
      <c r="B215" s="133"/>
      <c r="C215" s="134" t="s">
        <v>587</v>
      </c>
      <c r="D215" s="134" t="s">
        <v>132</v>
      </c>
      <c r="E215" s="135" t="s">
        <v>588</v>
      </c>
      <c r="F215" s="136" t="s">
        <v>589</v>
      </c>
      <c r="G215" s="137" t="s">
        <v>156</v>
      </c>
      <c r="H215" s="138">
        <v>33.36</v>
      </c>
      <c r="I215" s="139"/>
      <c r="J215" s="140">
        <f t="shared" si="20"/>
        <v>0</v>
      </c>
      <c r="K215" s="141"/>
      <c r="L215" s="28"/>
      <c r="M215" s="142" t="s">
        <v>1</v>
      </c>
      <c r="N215" s="143" t="s">
        <v>37</v>
      </c>
      <c r="P215" s="144">
        <f t="shared" si="21"/>
        <v>0</v>
      </c>
      <c r="Q215" s="144">
        <v>0</v>
      </c>
      <c r="R215" s="144">
        <f t="shared" si="22"/>
        <v>0</v>
      </c>
      <c r="S215" s="144">
        <v>0</v>
      </c>
      <c r="T215" s="145">
        <f t="shared" si="23"/>
        <v>0</v>
      </c>
      <c r="AR215" s="146" t="s">
        <v>136</v>
      </c>
      <c r="AT215" s="146" t="s">
        <v>132</v>
      </c>
      <c r="AU215" s="146" t="s">
        <v>82</v>
      </c>
      <c r="AY215" s="13" t="s">
        <v>130</v>
      </c>
      <c r="BE215" s="147">
        <f t="shared" si="24"/>
        <v>0</v>
      </c>
      <c r="BF215" s="147">
        <f t="shared" si="25"/>
        <v>0</v>
      </c>
      <c r="BG215" s="147">
        <f t="shared" si="26"/>
        <v>0</v>
      </c>
      <c r="BH215" s="147">
        <f t="shared" si="27"/>
        <v>0</v>
      </c>
      <c r="BI215" s="147">
        <f t="shared" si="28"/>
        <v>0</v>
      </c>
      <c r="BJ215" s="13" t="s">
        <v>80</v>
      </c>
      <c r="BK215" s="147">
        <f t="shared" si="29"/>
        <v>0</v>
      </c>
      <c r="BL215" s="13" t="s">
        <v>136</v>
      </c>
      <c r="BM215" s="146" t="s">
        <v>590</v>
      </c>
    </row>
    <row r="216" spans="2:65" s="1" customFormat="1" ht="24.2" customHeight="1">
      <c r="B216" s="133"/>
      <c r="C216" s="134" t="s">
        <v>591</v>
      </c>
      <c r="D216" s="134" t="s">
        <v>132</v>
      </c>
      <c r="E216" s="135" t="s">
        <v>592</v>
      </c>
      <c r="F216" s="136" t="s">
        <v>593</v>
      </c>
      <c r="G216" s="137" t="s">
        <v>156</v>
      </c>
      <c r="H216" s="138">
        <v>120.72</v>
      </c>
      <c r="I216" s="139"/>
      <c r="J216" s="140">
        <f t="shared" si="20"/>
        <v>0</v>
      </c>
      <c r="K216" s="141"/>
      <c r="L216" s="28"/>
      <c r="M216" s="142" t="s">
        <v>1</v>
      </c>
      <c r="N216" s="143" t="s">
        <v>37</v>
      </c>
      <c r="P216" s="144">
        <f t="shared" si="21"/>
        <v>0</v>
      </c>
      <c r="Q216" s="144">
        <v>0</v>
      </c>
      <c r="R216" s="144">
        <f t="shared" si="22"/>
        <v>0</v>
      </c>
      <c r="S216" s="144">
        <v>0</v>
      </c>
      <c r="T216" s="145">
        <f t="shared" si="23"/>
        <v>0</v>
      </c>
      <c r="AR216" s="146" t="s">
        <v>136</v>
      </c>
      <c r="AT216" s="146" t="s">
        <v>132</v>
      </c>
      <c r="AU216" s="146" t="s">
        <v>82</v>
      </c>
      <c r="AY216" s="13" t="s">
        <v>130</v>
      </c>
      <c r="BE216" s="147">
        <f t="shared" si="24"/>
        <v>0</v>
      </c>
      <c r="BF216" s="147">
        <f t="shared" si="25"/>
        <v>0</v>
      </c>
      <c r="BG216" s="147">
        <f t="shared" si="26"/>
        <v>0</v>
      </c>
      <c r="BH216" s="147">
        <f t="shared" si="27"/>
        <v>0</v>
      </c>
      <c r="BI216" s="147">
        <f t="shared" si="28"/>
        <v>0</v>
      </c>
      <c r="BJ216" s="13" t="s">
        <v>80</v>
      </c>
      <c r="BK216" s="147">
        <f t="shared" si="29"/>
        <v>0</v>
      </c>
      <c r="BL216" s="13" t="s">
        <v>136</v>
      </c>
      <c r="BM216" s="146" t="s">
        <v>594</v>
      </c>
    </row>
    <row r="217" spans="2:65" s="11" customFormat="1" ht="22.9" customHeight="1">
      <c r="B217" s="121"/>
      <c r="D217" s="122" t="s">
        <v>71</v>
      </c>
      <c r="E217" s="131" t="s">
        <v>238</v>
      </c>
      <c r="F217" s="131" t="s">
        <v>239</v>
      </c>
      <c r="I217" s="124"/>
      <c r="J217" s="132">
        <f>BK217</f>
        <v>0</v>
      </c>
      <c r="L217" s="121"/>
      <c r="M217" s="126"/>
      <c r="P217" s="127">
        <f>P218</f>
        <v>0</v>
      </c>
      <c r="R217" s="127">
        <f>R218</f>
        <v>0</v>
      </c>
      <c r="T217" s="128">
        <f>T218</f>
        <v>0</v>
      </c>
      <c r="AR217" s="122" t="s">
        <v>80</v>
      </c>
      <c r="AT217" s="129" t="s">
        <v>71</v>
      </c>
      <c r="AU217" s="129" t="s">
        <v>80</v>
      </c>
      <c r="AY217" s="122" t="s">
        <v>130</v>
      </c>
      <c r="BK217" s="130">
        <f>BK218</f>
        <v>0</v>
      </c>
    </row>
    <row r="218" spans="2:65" s="1" customFormat="1" ht="24.2" customHeight="1">
      <c r="B218" s="133"/>
      <c r="C218" s="134" t="s">
        <v>595</v>
      </c>
      <c r="D218" s="134" t="s">
        <v>132</v>
      </c>
      <c r="E218" s="135" t="s">
        <v>241</v>
      </c>
      <c r="F218" s="136" t="s">
        <v>242</v>
      </c>
      <c r="G218" s="137" t="s">
        <v>170</v>
      </c>
      <c r="H218" s="138">
        <v>6.548</v>
      </c>
      <c r="I218" s="139"/>
      <c r="J218" s="140">
        <f>ROUND(I218*H218,2)</f>
        <v>0</v>
      </c>
      <c r="K218" s="141"/>
      <c r="L218" s="28"/>
      <c r="M218" s="159" t="s">
        <v>1</v>
      </c>
      <c r="N218" s="160" t="s">
        <v>37</v>
      </c>
      <c r="O218" s="161"/>
      <c r="P218" s="162">
        <f>O218*H218</f>
        <v>0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AR218" s="146" t="s">
        <v>136</v>
      </c>
      <c r="AT218" s="146" t="s">
        <v>132</v>
      </c>
      <c r="AU218" s="146" t="s">
        <v>82</v>
      </c>
      <c r="AY218" s="13" t="s">
        <v>130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3" t="s">
        <v>80</v>
      </c>
      <c r="BK218" s="147">
        <f>ROUND(I218*H218,2)</f>
        <v>0</v>
      </c>
      <c r="BL218" s="13" t="s">
        <v>136</v>
      </c>
      <c r="BM218" s="146" t="s">
        <v>596</v>
      </c>
    </row>
    <row r="219" spans="2:65" s="1" customFormat="1" ht="6.95" customHeight="1"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28"/>
    </row>
  </sheetData>
  <autoFilter ref="C122:K218" xr:uid="{00000000-0009-0000-0000-000002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88" t="s">
        <v>597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stavby'!AN8</f>
        <v>46050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1" t="str">
        <f>'Rekapitulace stavby'!E14</f>
        <v>Vyplň údaj</v>
      </c>
      <c r="F18" s="203"/>
      <c r="G18" s="203"/>
      <c r="H18" s="203"/>
      <c r="I18" s="23" t="s">
        <v>25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91" t="s">
        <v>32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1" t="s">
        <v>36</v>
      </c>
      <c r="E33" s="23" t="s">
        <v>37</v>
      </c>
      <c r="F33" s="82">
        <f>ROUND((SUM(BE126:BE178)),  2)</f>
        <v>0</v>
      </c>
      <c r="I33" s="92">
        <v>0.21</v>
      </c>
      <c r="J33" s="82">
        <f>ROUND(((SUM(BE126:BE178))*I33),  2)</f>
        <v>0</v>
      </c>
      <c r="L33" s="28"/>
    </row>
    <row r="34" spans="2:12" s="1" customFormat="1" ht="14.45" customHeight="1">
      <c r="B34" s="28"/>
      <c r="E34" s="23" t="s">
        <v>38</v>
      </c>
      <c r="F34" s="82">
        <f>ROUND((SUM(BF126:BF178)),  2)</f>
        <v>0</v>
      </c>
      <c r="I34" s="92">
        <v>0.12</v>
      </c>
      <c r="J34" s="82">
        <f>ROUND(((SUM(BF126:BF178))*I34),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2">
        <f>ROUND((SUM(BG126:BG178)),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2">
        <f>ROUND((SUM(BH126:BH178)),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3" t="s">
        <v>41</v>
      </c>
      <c r="F37" s="82">
        <f>ROUND((SUM(BI126:BI178)),  2)</f>
        <v>0</v>
      </c>
      <c r="I37" s="92">
        <v>0</v>
      </c>
      <c r="J37" s="82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88" t="str">
        <f>E9</f>
        <v>03 - IO 03 Komunikace, terénní úpravy, vodní hřiště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46050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106</v>
      </c>
      <c r="D94" s="93"/>
      <c r="E94" s="93"/>
      <c r="F94" s="93"/>
      <c r="G94" s="93"/>
      <c r="H94" s="93"/>
      <c r="I94" s="93"/>
      <c r="J94" s="102" t="s">
        <v>107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108</v>
      </c>
      <c r="J96" s="62">
        <f>J126</f>
        <v>0</v>
      </c>
      <c r="L96" s="28"/>
      <c r="AU96" s="13" t="s">
        <v>109</v>
      </c>
    </row>
    <row r="97" spans="2:12" s="8" customFormat="1" ht="24.95" customHeight="1">
      <c r="B97" s="104"/>
      <c r="D97" s="105" t="s">
        <v>110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19.899999999999999" customHeight="1">
      <c r="B98" s="108"/>
      <c r="D98" s="109" t="s">
        <v>111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19.899999999999999" customHeight="1">
      <c r="B99" s="108"/>
      <c r="D99" s="109" t="s">
        <v>598</v>
      </c>
      <c r="E99" s="110"/>
      <c r="F99" s="110"/>
      <c r="G99" s="110"/>
      <c r="H99" s="110"/>
      <c r="I99" s="110"/>
      <c r="J99" s="111">
        <f>J139</f>
        <v>0</v>
      </c>
      <c r="L99" s="108"/>
    </row>
    <row r="100" spans="2:12" s="9" customFormat="1" ht="19.899999999999999" customHeight="1">
      <c r="B100" s="108"/>
      <c r="D100" s="109" t="s">
        <v>599</v>
      </c>
      <c r="E100" s="110"/>
      <c r="F100" s="110"/>
      <c r="G100" s="110"/>
      <c r="H100" s="110"/>
      <c r="I100" s="110"/>
      <c r="J100" s="111">
        <f>J146</f>
        <v>0</v>
      </c>
      <c r="L100" s="108"/>
    </row>
    <row r="101" spans="2:12" s="9" customFormat="1" ht="19.899999999999999" customHeight="1">
      <c r="B101" s="108"/>
      <c r="D101" s="109" t="s">
        <v>600</v>
      </c>
      <c r="E101" s="110"/>
      <c r="F101" s="110"/>
      <c r="G101" s="110"/>
      <c r="H101" s="110"/>
      <c r="I101" s="110"/>
      <c r="J101" s="111">
        <f>J148</f>
        <v>0</v>
      </c>
      <c r="L101" s="108"/>
    </row>
    <row r="102" spans="2:12" s="9" customFormat="1" ht="19.899999999999999" customHeight="1">
      <c r="B102" s="108"/>
      <c r="D102" s="109" t="s">
        <v>601</v>
      </c>
      <c r="E102" s="110"/>
      <c r="F102" s="110"/>
      <c r="G102" s="110"/>
      <c r="H102" s="110"/>
      <c r="I102" s="110"/>
      <c r="J102" s="111">
        <f>J162</f>
        <v>0</v>
      </c>
      <c r="L102" s="108"/>
    </row>
    <row r="103" spans="2:12" s="9" customFormat="1" ht="19.899999999999999" customHeight="1">
      <c r="B103" s="108"/>
      <c r="D103" s="109" t="s">
        <v>112</v>
      </c>
      <c r="E103" s="110"/>
      <c r="F103" s="110"/>
      <c r="G103" s="110"/>
      <c r="H103" s="110"/>
      <c r="I103" s="110"/>
      <c r="J103" s="111">
        <f>J164</f>
        <v>0</v>
      </c>
      <c r="L103" s="108"/>
    </row>
    <row r="104" spans="2:12" s="9" customFormat="1" ht="19.899999999999999" customHeight="1">
      <c r="B104" s="108"/>
      <c r="D104" s="109" t="s">
        <v>114</v>
      </c>
      <c r="E104" s="110"/>
      <c r="F104" s="110"/>
      <c r="G104" s="110"/>
      <c r="H104" s="110"/>
      <c r="I104" s="110"/>
      <c r="J104" s="111">
        <f>J173</f>
        <v>0</v>
      </c>
      <c r="L104" s="108"/>
    </row>
    <row r="105" spans="2:12" s="8" customFormat="1" ht="24.95" customHeight="1">
      <c r="B105" s="104"/>
      <c r="D105" s="105" t="s">
        <v>602</v>
      </c>
      <c r="E105" s="106"/>
      <c r="F105" s="106"/>
      <c r="G105" s="106"/>
      <c r="H105" s="106"/>
      <c r="I105" s="106"/>
      <c r="J105" s="107">
        <f>J176</f>
        <v>0</v>
      </c>
      <c r="L105" s="104"/>
    </row>
    <row r="106" spans="2:12" s="9" customFormat="1" ht="19.899999999999999" customHeight="1">
      <c r="B106" s="108"/>
      <c r="D106" s="109" t="s">
        <v>603</v>
      </c>
      <c r="E106" s="110"/>
      <c r="F106" s="110"/>
      <c r="G106" s="110"/>
      <c r="H106" s="110"/>
      <c r="I106" s="110"/>
      <c r="J106" s="111">
        <f>J177</f>
        <v>0</v>
      </c>
      <c r="L106" s="108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17" t="s">
        <v>115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26.25" customHeight="1">
      <c r="B116" s="28"/>
      <c r="E116" s="209" t="str">
        <f>E7</f>
        <v>Městský park Turnov (park u letního kina) - Etapa 2b - Úprava stávajícího hřiště</v>
      </c>
      <c r="F116" s="210"/>
      <c r="G116" s="210"/>
      <c r="H116" s="210"/>
      <c r="L116" s="28"/>
    </row>
    <row r="117" spans="2:63" s="1" customFormat="1" ht="12" customHeight="1">
      <c r="B117" s="28"/>
      <c r="C117" s="23" t="s">
        <v>103</v>
      </c>
      <c r="L117" s="28"/>
    </row>
    <row r="118" spans="2:63" s="1" customFormat="1" ht="16.5" customHeight="1">
      <c r="B118" s="28"/>
      <c r="E118" s="188" t="str">
        <f>E9</f>
        <v>03 - IO 03 Komunikace, terénní úpravy, vodní hřiště</v>
      </c>
      <c r="F118" s="208"/>
      <c r="G118" s="208"/>
      <c r="H118" s="208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8">
        <f>IF(J12="","",J12)</f>
        <v>46050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23</v>
      </c>
      <c r="F122" s="21" t="str">
        <f>E15</f>
        <v xml:space="preserve"> </v>
      </c>
      <c r="I122" s="23" t="s">
        <v>28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26</v>
      </c>
      <c r="F123" s="21" t="str">
        <f>IF(E18="","",E18)</f>
        <v>Vyplň údaj</v>
      </c>
      <c r="I123" s="23" t="s">
        <v>30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2"/>
      <c r="C125" s="113" t="s">
        <v>116</v>
      </c>
      <c r="D125" s="114" t="s">
        <v>57</v>
      </c>
      <c r="E125" s="114" t="s">
        <v>53</v>
      </c>
      <c r="F125" s="114" t="s">
        <v>54</v>
      </c>
      <c r="G125" s="114" t="s">
        <v>117</v>
      </c>
      <c r="H125" s="114" t="s">
        <v>118</v>
      </c>
      <c r="I125" s="114" t="s">
        <v>119</v>
      </c>
      <c r="J125" s="115" t="s">
        <v>107</v>
      </c>
      <c r="K125" s="116" t="s">
        <v>120</v>
      </c>
      <c r="L125" s="112"/>
      <c r="M125" s="55" t="s">
        <v>1</v>
      </c>
      <c r="N125" s="56" t="s">
        <v>36</v>
      </c>
      <c r="O125" s="56" t="s">
        <v>121</v>
      </c>
      <c r="P125" s="56" t="s">
        <v>122</v>
      </c>
      <c r="Q125" s="56" t="s">
        <v>123</v>
      </c>
      <c r="R125" s="56" t="s">
        <v>124</v>
      </c>
      <c r="S125" s="56" t="s">
        <v>125</v>
      </c>
      <c r="T125" s="57" t="s">
        <v>126</v>
      </c>
    </row>
    <row r="126" spans="2:63" s="1" customFormat="1" ht="22.9" customHeight="1">
      <c r="B126" s="28"/>
      <c r="C126" s="60" t="s">
        <v>127</v>
      </c>
      <c r="J126" s="117">
        <f>BK126</f>
        <v>0</v>
      </c>
      <c r="L126" s="28"/>
      <c r="M126" s="58"/>
      <c r="N126" s="49"/>
      <c r="O126" s="49"/>
      <c r="P126" s="118">
        <f>P127+P176</f>
        <v>0</v>
      </c>
      <c r="Q126" s="49"/>
      <c r="R126" s="118">
        <f>R127+R176</f>
        <v>155.40848661000001</v>
      </c>
      <c r="S126" s="49"/>
      <c r="T126" s="119">
        <f>T127+T176</f>
        <v>0</v>
      </c>
      <c r="AT126" s="13" t="s">
        <v>71</v>
      </c>
      <c r="AU126" s="13" t="s">
        <v>109</v>
      </c>
      <c r="BK126" s="120">
        <f>BK127+BK176</f>
        <v>0</v>
      </c>
    </row>
    <row r="127" spans="2:63" s="11" customFormat="1" ht="25.9" customHeight="1">
      <c r="B127" s="121"/>
      <c r="D127" s="122" t="s">
        <v>71</v>
      </c>
      <c r="E127" s="123" t="s">
        <v>128</v>
      </c>
      <c r="F127" s="123" t="s">
        <v>129</v>
      </c>
      <c r="I127" s="124"/>
      <c r="J127" s="125">
        <f>BK127</f>
        <v>0</v>
      </c>
      <c r="L127" s="121"/>
      <c r="M127" s="126"/>
      <c r="P127" s="127">
        <f>P128+P139+P146+P148+P162+P164+P173</f>
        <v>0</v>
      </c>
      <c r="R127" s="127">
        <f>R128+R139+R146+R148+R162+R164+R173</f>
        <v>155.40848661000001</v>
      </c>
      <c r="T127" s="128">
        <f>T128+T139+T146+T148+T162+T164+T173</f>
        <v>0</v>
      </c>
      <c r="AR127" s="122" t="s">
        <v>80</v>
      </c>
      <c r="AT127" s="129" t="s">
        <v>71</v>
      </c>
      <c r="AU127" s="129" t="s">
        <v>72</v>
      </c>
      <c r="AY127" s="122" t="s">
        <v>130</v>
      </c>
      <c r="BK127" s="130">
        <f>BK128+BK139+BK146+BK148+BK162+BK164+BK173</f>
        <v>0</v>
      </c>
    </row>
    <row r="128" spans="2:63" s="11" customFormat="1" ht="22.9" customHeight="1">
      <c r="B128" s="121"/>
      <c r="D128" s="122" t="s">
        <v>71</v>
      </c>
      <c r="E128" s="131" t="s">
        <v>80</v>
      </c>
      <c r="F128" s="131" t="s">
        <v>131</v>
      </c>
      <c r="I128" s="124"/>
      <c r="J128" s="132">
        <f>BK128</f>
        <v>0</v>
      </c>
      <c r="L128" s="121"/>
      <c r="M128" s="126"/>
      <c r="P128" s="127">
        <f>SUM(P129:P138)</f>
        <v>0</v>
      </c>
      <c r="R128" s="127">
        <f>SUM(R129:R138)</f>
        <v>0</v>
      </c>
      <c r="T128" s="128">
        <f>SUM(T129:T138)</f>
        <v>0</v>
      </c>
      <c r="AR128" s="122" t="s">
        <v>80</v>
      </c>
      <c r="AT128" s="129" t="s">
        <v>71</v>
      </c>
      <c r="AU128" s="129" t="s">
        <v>80</v>
      </c>
      <c r="AY128" s="122" t="s">
        <v>130</v>
      </c>
      <c r="BK128" s="130">
        <f>SUM(BK129:BK138)</f>
        <v>0</v>
      </c>
    </row>
    <row r="129" spans="2:65" s="1" customFormat="1" ht="33" customHeight="1">
      <c r="B129" s="133"/>
      <c r="C129" s="134" t="s">
        <v>80</v>
      </c>
      <c r="D129" s="134" t="s">
        <v>132</v>
      </c>
      <c r="E129" s="135" t="s">
        <v>604</v>
      </c>
      <c r="F129" s="136" t="s">
        <v>605</v>
      </c>
      <c r="G129" s="137" t="s">
        <v>156</v>
      </c>
      <c r="H129" s="138">
        <v>46.55</v>
      </c>
      <c r="I129" s="139"/>
      <c r="J129" s="140">
        <f t="shared" ref="J129:J138" si="0">ROUND(I129*H129,2)</f>
        <v>0</v>
      </c>
      <c r="K129" s="141"/>
      <c r="L129" s="28"/>
      <c r="M129" s="142" t="s">
        <v>1</v>
      </c>
      <c r="N129" s="143" t="s">
        <v>37</v>
      </c>
      <c r="P129" s="144">
        <f t="shared" ref="P129:P138" si="1">O129*H129</f>
        <v>0</v>
      </c>
      <c r="Q129" s="144">
        <v>0</v>
      </c>
      <c r="R129" s="144">
        <f t="shared" ref="R129:R138" si="2">Q129*H129</f>
        <v>0</v>
      </c>
      <c r="S129" s="144">
        <v>0</v>
      </c>
      <c r="T129" s="145">
        <f t="shared" ref="T129:T138" si="3">S129*H129</f>
        <v>0</v>
      </c>
      <c r="AR129" s="146" t="s">
        <v>136</v>
      </c>
      <c r="AT129" s="146" t="s">
        <v>132</v>
      </c>
      <c r="AU129" s="146" t="s">
        <v>82</v>
      </c>
      <c r="AY129" s="13" t="s">
        <v>130</v>
      </c>
      <c r="BE129" s="147">
        <f t="shared" ref="BE129:BE138" si="4">IF(N129="základní",J129,0)</f>
        <v>0</v>
      </c>
      <c r="BF129" s="147">
        <f t="shared" ref="BF129:BF138" si="5">IF(N129="snížená",J129,0)</f>
        <v>0</v>
      </c>
      <c r="BG129" s="147">
        <f t="shared" ref="BG129:BG138" si="6">IF(N129="zákl. přenesená",J129,0)</f>
        <v>0</v>
      </c>
      <c r="BH129" s="147">
        <f t="shared" ref="BH129:BH138" si="7">IF(N129="sníž. přenesená",J129,0)</f>
        <v>0</v>
      </c>
      <c r="BI129" s="147">
        <f t="shared" ref="BI129:BI138" si="8">IF(N129="nulová",J129,0)</f>
        <v>0</v>
      </c>
      <c r="BJ129" s="13" t="s">
        <v>80</v>
      </c>
      <c r="BK129" s="147">
        <f t="shared" ref="BK129:BK138" si="9">ROUND(I129*H129,2)</f>
        <v>0</v>
      </c>
      <c r="BL129" s="13" t="s">
        <v>136</v>
      </c>
      <c r="BM129" s="146" t="s">
        <v>606</v>
      </c>
    </row>
    <row r="130" spans="2:65" s="1" customFormat="1" ht="37.9" customHeight="1">
      <c r="B130" s="133"/>
      <c r="C130" s="134" t="s">
        <v>82</v>
      </c>
      <c r="D130" s="134" t="s">
        <v>132</v>
      </c>
      <c r="E130" s="135" t="s">
        <v>154</v>
      </c>
      <c r="F130" s="136" t="s">
        <v>155</v>
      </c>
      <c r="G130" s="137" t="s">
        <v>156</v>
      </c>
      <c r="H130" s="138">
        <v>107.7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37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136</v>
      </c>
      <c r="AT130" s="146" t="s">
        <v>132</v>
      </c>
      <c r="AU130" s="146" t="s">
        <v>82</v>
      </c>
      <c r="AY130" s="13" t="s">
        <v>130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7">
        <f t="shared" si="9"/>
        <v>0</v>
      </c>
      <c r="BL130" s="13" t="s">
        <v>136</v>
      </c>
      <c r="BM130" s="146" t="s">
        <v>607</v>
      </c>
    </row>
    <row r="131" spans="2:65" s="1" customFormat="1" ht="37.9" customHeight="1">
      <c r="B131" s="133"/>
      <c r="C131" s="134" t="s">
        <v>142</v>
      </c>
      <c r="D131" s="134" t="s">
        <v>132</v>
      </c>
      <c r="E131" s="135" t="s">
        <v>331</v>
      </c>
      <c r="F131" s="136" t="s">
        <v>332</v>
      </c>
      <c r="G131" s="137" t="s">
        <v>156</v>
      </c>
      <c r="H131" s="138">
        <v>46.55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37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136</v>
      </c>
      <c r="AT131" s="146" t="s">
        <v>132</v>
      </c>
      <c r="AU131" s="146" t="s">
        <v>82</v>
      </c>
      <c r="AY131" s="13" t="s">
        <v>130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7">
        <f t="shared" si="9"/>
        <v>0</v>
      </c>
      <c r="BL131" s="13" t="s">
        <v>136</v>
      </c>
      <c r="BM131" s="146" t="s">
        <v>608</v>
      </c>
    </row>
    <row r="132" spans="2:65" s="1" customFormat="1" ht="24.2" customHeight="1">
      <c r="B132" s="133"/>
      <c r="C132" s="134" t="s">
        <v>136</v>
      </c>
      <c r="D132" s="134" t="s">
        <v>132</v>
      </c>
      <c r="E132" s="135" t="s">
        <v>328</v>
      </c>
      <c r="F132" s="136" t="s">
        <v>329</v>
      </c>
      <c r="G132" s="137" t="s">
        <v>156</v>
      </c>
      <c r="H132" s="138">
        <v>107.7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37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136</v>
      </c>
      <c r="AT132" s="146" t="s">
        <v>132</v>
      </c>
      <c r="AU132" s="146" t="s">
        <v>82</v>
      </c>
      <c r="AY132" s="13" t="s">
        <v>130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7">
        <f t="shared" si="9"/>
        <v>0</v>
      </c>
      <c r="BL132" s="13" t="s">
        <v>136</v>
      </c>
      <c r="BM132" s="146" t="s">
        <v>609</v>
      </c>
    </row>
    <row r="133" spans="2:65" s="1" customFormat="1" ht="33" customHeight="1">
      <c r="B133" s="133"/>
      <c r="C133" s="134" t="s">
        <v>149</v>
      </c>
      <c r="D133" s="134" t="s">
        <v>132</v>
      </c>
      <c r="E133" s="135" t="s">
        <v>610</v>
      </c>
      <c r="F133" s="136" t="s">
        <v>611</v>
      </c>
      <c r="G133" s="137" t="s">
        <v>170</v>
      </c>
      <c r="H133" s="138">
        <v>83.79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37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136</v>
      </c>
      <c r="AT133" s="146" t="s">
        <v>132</v>
      </c>
      <c r="AU133" s="146" t="s">
        <v>82</v>
      </c>
      <c r="AY133" s="13" t="s">
        <v>130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7">
        <f t="shared" si="9"/>
        <v>0</v>
      </c>
      <c r="BL133" s="13" t="s">
        <v>136</v>
      </c>
      <c r="BM133" s="146" t="s">
        <v>612</v>
      </c>
    </row>
    <row r="134" spans="2:65" s="1" customFormat="1" ht="16.5" customHeight="1">
      <c r="B134" s="133"/>
      <c r="C134" s="134" t="s">
        <v>153</v>
      </c>
      <c r="D134" s="134" t="s">
        <v>132</v>
      </c>
      <c r="E134" s="135" t="s">
        <v>159</v>
      </c>
      <c r="F134" s="136" t="s">
        <v>160</v>
      </c>
      <c r="G134" s="137" t="s">
        <v>156</v>
      </c>
      <c r="H134" s="138">
        <v>107.7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37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136</v>
      </c>
      <c r="AT134" s="146" t="s">
        <v>132</v>
      </c>
      <c r="AU134" s="146" t="s">
        <v>82</v>
      </c>
      <c r="AY134" s="13" t="s">
        <v>130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7">
        <f t="shared" si="9"/>
        <v>0</v>
      </c>
      <c r="BL134" s="13" t="s">
        <v>136</v>
      </c>
      <c r="BM134" s="146" t="s">
        <v>613</v>
      </c>
    </row>
    <row r="135" spans="2:65" s="1" customFormat="1" ht="24.2" customHeight="1">
      <c r="B135" s="133"/>
      <c r="C135" s="134" t="s">
        <v>158</v>
      </c>
      <c r="D135" s="134" t="s">
        <v>132</v>
      </c>
      <c r="E135" s="135" t="s">
        <v>614</v>
      </c>
      <c r="F135" s="136" t="s">
        <v>615</v>
      </c>
      <c r="G135" s="137" t="s">
        <v>140</v>
      </c>
      <c r="H135" s="138">
        <v>486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37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136</v>
      </c>
      <c r="AT135" s="146" t="s">
        <v>132</v>
      </c>
      <c r="AU135" s="146" t="s">
        <v>82</v>
      </c>
      <c r="AY135" s="13" t="s">
        <v>130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7">
        <f t="shared" si="9"/>
        <v>0</v>
      </c>
      <c r="BL135" s="13" t="s">
        <v>136</v>
      </c>
      <c r="BM135" s="146" t="s">
        <v>616</v>
      </c>
    </row>
    <row r="136" spans="2:65" s="1" customFormat="1" ht="16.5" customHeight="1">
      <c r="B136" s="133"/>
      <c r="C136" s="134" t="s">
        <v>162</v>
      </c>
      <c r="D136" s="134" t="s">
        <v>132</v>
      </c>
      <c r="E136" s="135" t="s">
        <v>617</v>
      </c>
      <c r="F136" s="136" t="s">
        <v>618</v>
      </c>
      <c r="G136" s="137" t="s">
        <v>513</v>
      </c>
      <c r="H136" s="138">
        <v>22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37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136</v>
      </c>
      <c r="AT136" s="146" t="s">
        <v>132</v>
      </c>
      <c r="AU136" s="146" t="s">
        <v>82</v>
      </c>
      <c r="AY136" s="13" t="s">
        <v>130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7">
        <f t="shared" si="9"/>
        <v>0</v>
      </c>
      <c r="BL136" s="13" t="s">
        <v>136</v>
      </c>
      <c r="BM136" s="146" t="s">
        <v>619</v>
      </c>
    </row>
    <row r="137" spans="2:65" s="1" customFormat="1" ht="24.2" customHeight="1">
      <c r="B137" s="133"/>
      <c r="C137" s="134" t="s">
        <v>166</v>
      </c>
      <c r="D137" s="134" t="s">
        <v>132</v>
      </c>
      <c r="E137" s="135" t="s">
        <v>620</v>
      </c>
      <c r="F137" s="136" t="s">
        <v>621</v>
      </c>
      <c r="G137" s="137" t="s">
        <v>140</v>
      </c>
      <c r="H137" s="138">
        <v>30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37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136</v>
      </c>
      <c r="AT137" s="146" t="s">
        <v>132</v>
      </c>
      <c r="AU137" s="146" t="s">
        <v>82</v>
      </c>
      <c r="AY137" s="13" t="s">
        <v>130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7">
        <f t="shared" si="9"/>
        <v>0</v>
      </c>
      <c r="BL137" s="13" t="s">
        <v>136</v>
      </c>
      <c r="BM137" s="146" t="s">
        <v>622</v>
      </c>
    </row>
    <row r="138" spans="2:65" s="1" customFormat="1" ht="16.5" customHeight="1">
      <c r="B138" s="133"/>
      <c r="C138" s="134" t="s">
        <v>173</v>
      </c>
      <c r="D138" s="134" t="s">
        <v>132</v>
      </c>
      <c r="E138" s="135" t="s">
        <v>623</v>
      </c>
      <c r="F138" s="136" t="s">
        <v>624</v>
      </c>
      <c r="G138" s="137" t="s">
        <v>513</v>
      </c>
      <c r="H138" s="138">
        <v>30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37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136</v>
      </c>
      <c r="AT138" s="146" t="s">
        <v>132</v>
      </c>
      <c r="AU138" s="146" t="s">
        <v>82</v>
      </c>
      <c r="AY138" s="13" t="s">
        <v>130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7">
        <f t="shared" si="9"/>
        <v>0</v>
      </c>
      <c r="BL138" s="13" t="s">
        <v>136</v>
      </c>
      <c r="BM138" s="146" t="s">
        <v>625</v>
      </c>
    </row>
    <row r="139" spans="2:65" s="11" customFormat="1" ht="22.9" customHeight="1">
      <c r="B139" s="121"/>
      <c r="D139" s="122" t="s">
        <v>71</v>
      </c>
      <c r="E139" s="131" t="s">
        <v>82</v>
      </c>
      <c r="F139" s="131" t="s">
        <v>626</v>
      </c>
      <c r="I139" s="124"/>
      <c r="J139" s="132">
        <f>BK139</f>
        <v>0</v>
      </c>
      <c r="L139" s="121"/>
      <c r="M139" s="126"/>
      <c r="P139" s="127">
        <f>SUM(P140:P145)</f>
        <v>0</v>
      </c>
      <c r="R139" s="127">
        <f>SUM(R140:R145)</f>
        <v>28.00581781</v>
      </c>
      <c r="T139" s="128">
        <f>SUM(T140:T145)</f>
        <v>0</v>
      </c>
      <c r="AR139" s="122" t="s">
        <v>80</v>
      </c>
      <c r="AT139" s="129" t="s">
        <v>71</v>
      </c>
      <c r="AU139" s="129" t="s">
        <v>80</v>
      </c>
      <c r="AY139" s="122" t="s">
        <v>130</v>
      </c>
      <c r="BK139" s="130">
        <f>SUM(BK140:BK145)</f>
        <v>0</v>
      </c>
    </row>
    <row r="140" spans="2:65" s="1" customFormat="1" ht="24.2" customHeight="1">
      <c r="B140" s="133"/>
      <c r="C140" s="134" t="s">
        <v>177</v>
      </c>
      <c r="D140" s="134" t="s">
        <v>132</v>
      </c>
      <c r="E140" s="135" t="s">
        <v>627</v>
      </c>
      <c r="F140" s="136" t="s">
        <v>628</v>
      </c>
      <c r="G140" s="137" t="s">
        <v>140</v>
      </c>
      <c r="H140" s="138">
        <v>35</v>
      </c>
      <c r="I140" s="139"/>
      <c r="J140" s="140">
        <f t="shared" ref="J140:J145" si="10">ROUND(I140*H140,2)</f>
        <v>0</v>
      </c>
      <c r="K140" s="141"/>
      <c r="L140" s="28"/>
      <c r="M140" s="142" t="s">
        <v>1</v>
      </c>
      <c r="N140" s="143" t="s">
        <v>37</v>
      </c>
      <c r="P140" s="144">
        <f t="shared" ref="P140:P145" si="11">O140*H140</f>
        <v>0</v>
      </c>
      <c r="Q140" s="144">
        <v>1E-4</v>
      </c>
      <c r="R140" s="144">
        <f t="shared" ref="R140:R145" si="12">Q140*H140</f>
        <v>3.5000000000000001E-3</v>
      </c>
      <c r="S140" s="144">
        <v>0</v>
      </c>
      <c r="T140" s="145">
        <f t="shared" ref="T140:T145" si="13">S140*H140</f>
        <v>0</v>
      </c>
      <c r="AR140" s="146" t="s">
        <v>136</v>
      </c>
      <c r="AT140" s="146" t="s">
        <v>132</v>
      </c>
      <c r="AU140" s="146" t="s">
        <v>82</v>
      </c>
      <c r="AY140" s="13" t="s">
        <v>130</v>
      </c>
      <c r="BE140" s="147">
        <f t="shared" ref="BE140:BE145" si="14">IF(N140="základní",J140,0)</f>
        <v>0</v>
      </c>
      <c r="BF140" s="147">
        <f t="shared" ref="BF140:BF145" si="15">IF(N140="snížená",J140,0)</f>
        <v>0</v>
      </c>
      <c r="BG140" s="147">
        <f t="shared" ref="BG140:BG145" si="16">IF(N140="zákl. přenesená",J140,0)</f>
        <v>0</v>
      </c>
      <c r="BH140" s="147">
        <f t="shared" ref="BH140:BH145" si="17">IF(N140="sníž. přenesená",J140,0)</f>
        <v>0</v>
      </c>
      <c r="BI140" s="147">
        <f t="shared" ref="BI140:BI145" si="18">IF(N140="nulová",J140,0)</f>
        <v>0</v>
      </c>
      <c r="BJ140" s="13" t="s">
        <v>80</v>
      </c>
      <c r="BK140" s="147">
        <f t="shared" ref="BK140:BK145" si="19">ROUND(I140*H140,2)</f>
        <v>0</v>
      </c>
      <c r="BL140" s="13" t="s">
        <v>136</v>
      </c>
      <c r="BM140" s="146" t="s">
        <v>629</v>
      </c>
    </row>
    <row r="141" spans="2:65" s="1" customFormat="1" ht="24.2" customHeight="1">
      <c r="B141" s="133"/>
      <c r="C141" s="148" t="s">
        <v>8</v>
      </c>
      <c r="D141" s="148" t="s">
        <v>167</v>
      </c>
      <c r="E141" s="149" t="s">
        <v>630</v>
      </c>
      <c r="F141" s="150" t="s">
        <v>631</v>
      </c>
      <c r="G141" s="151" t="s">
        <v>140</v>
      </c>
      <c r="H141" s="152">
        <v>40.25</v>
      </c>
      <c r="I141" s="153"/>
      <c r="J141" s="154">
        <f t="shared" si="10"/>
        <v>0</v>
      </c>
      <c r="K141" s="155"/>
      <c r="L141" s="156"/>
      <c r="M141" s="157" t="s">
        <v>1</v>
      </c>
      <c r="N141" s="158" t="s">
        <v>37</v>
      </c>
      <c r="P141" s="144">
        <f t="shared" si="11"/>
        <v>0</v>
      </c>
      <c r="Q141" s="144">
        <v>2.9999999999999997E-4</v>
      </c>
      <c r="R141" s="144">
        <f t="shared" si="12"/>
        <v>1.2074999999999999E-2</v>
      </c>
      <c r="S141" s="144">
        <v>0</v>
      </c>
      <c r="T141" s="145">
        <f t="shared" si="13"/>
        <v>0</v>
      </c>
      <c r="AR141" s="146" t="s">
        <v>162</v>
      </c>
      <c r="AT141" s="146" t="s">
        <v>167</v>
      </c>
      <c r="AU141" s="146" t="s">
        <v>82</v>
      </c>
      <c r="AY141" s="13" t="s">
        <v>130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80</v>
      </c>
      <c r="BK141" s="147">
        <f t="shared" si="19"/>
        <v>0</v>
      </c>
      <c r="BL141" s="13" t="s">
        <v>136</v>
      </c>
      <c r="BM141" s="146" t="s">
        <v>632</v>
      </c>
    </row>
    <row r="142" spans="2:65" s="1" customFormat="1" ht="24.2" customHeight="1">
      <c r="B142" s="133"/>
      <c r="C142" s="134" t="s">
        <v>185</v>
      </c>
      <c r="D142" s="134" t="s">
        <v>132</v>
      </c>
      <c r="E142" s="135" t="s">
        <v>633</v>
      </c>
      <c r="F142" s="136" t="s">
        <v>634</v>
      </c>
      <c r="G142" s="137" t="s">
        <v>156</v>
      </c>
      <c r="H142" s="138">
        <v>10.8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37</v>
      </c>
      <c r="P142" s="144">
        <f t="shared" si="11"/>
        <v>0</v>
      </c>
      <c r="Q142" s="144">
        <v>2.5018699999999998</v>
      </c>
      <c r="R142" s="144">
        <f t="shared" si="12"/>
        <v>27.020195999999999</v>
      </c>
      <c r="S142" s="144">
        <v>0</v>
      </c>
      <c r="T142" s="145">
        <f t="shared" si="13"/>
        <v>0</v>
      </c>
      <c r="AR142" s="146" t="s">
        <v>136</v>
      </c>
      <c r="AT142" s="146" t="s">
        <v>132</v>
      </c>
      <c r="AU142" s="146" t="s">
        <v>82</v>
      </c>
      <c r="AY142" s="13" t="s">
        <v>130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80</v>
      </c>
      <c r="BK142" s="147">
        <f t="shared" si="19"/>
        <v>0</v>
      </c>
      <c r="BL142" s="13" t="s">
        <v>136</v>
      </c>
      <c r="BM142" s="146" t="s">
        <v>635</v>
      </c>
    </row>
    <row r="143" spans="2:65" s="1" customFormat="1" ht="16.5" customHeight="1">
      <c r="B143" s="133"/>
      <c r="C143" s="134" t="s">
        <v>191</v>
      </c>
      <c r="D143" s="134" t="s">
        <v>132</v>
      </c>
      <c r="E143" s="135" t="s">
        <v>636</v>
      </c>
      <c r="F143" s="136" t="s">
        <v>637</v>
      </c>
      <c r="G143" s="137" t="s">
        <v>140</v>
      </c>
      <c r="H143" s="138">
        <v>21.6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37</v>
      </c>
      <c r="P143" s="144">
        <f t="shared" si="11"/>
        <v>0</v>
      </c>
      <c r="Q143" s="144">
        <v>2.9399999999999999E-3</v>
      </c>
      <c r="R143" s="144">
        <f t="shared" si="12"/>
        <v>6.3504000000000005E-2</v>
      </c>
      <c r="S143" s="144">
        <v>0</v>
      </c>
      <c r="T143" s="145">
        <f t="shared" si="13"/>
        <v>0</v>
      </c>
      <c r="AR143" s="146" t="s">
        <v>136</v>
      </c>
      <c r="AT143" s="146" t="s">
        <v>132</v>
      </c>
      <c r="AU143" s="146" t="s">
        <v>82</v>
      </c>
      <c r="AY143" s="13" t="s">
        <v>130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7">
        <f t="shared" si="19"/>
        <v>0</v>
      </c>
      <c r="BL143" s="13" t="s">
        <v>136</v>
      </c>
      <c r="BM143" s="146" t="s">
        <v>638</v>
      </c>
    </row>
    <row r="144" spans="2:65" s="1" customFormat="1" ht="16.5" customHeight="1">
      <c r="B144" s="133"/>
      <c r="C144" s="134" t="s">
        <v>195</v>
      </c>
      <c r="D144" s="134" t="s">
        <v>132</v>
      </c>
      <c r="E144" s="135" t="s">
        <v>639</v>
      </c>
      <c r="F144" s="136" t="s">
        <v>640</v>
      </c>
      <c r="G144" s="137" t="s">
        <v>140</v>
      </c>
      <c r="H144" s="138">
        <v>21.6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37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136</v>
      </c>
      <c r="AT144" s="146" t="s">
        <v>132</v>
      </c>
      <c r="AU144" s="146" t="s">
        <v>82</v>
      </c>
      <c r="AY144" s="13" t="s">
        <v>130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7">
        <f t="shared" si="19"/>
        <v>0</v>
      </c>
      <c r="BL144" s="13" t="s">
        <v>136</v>
      </c>
      <c r="BM144" s="146" t="s">
        <v>641</v>
      </c>
    </row>
    <row r="145" spans="2:65" s="1" customFormat="1" ht="16.5" customHeight="1">
      <c r="B145" s="133"/>
      <c r="C145" s="134" t="s">
        <v>199</v>
      </c>
      <c r="D145" s="134" t="s">
        <v>132</v>
      </c>
      <c r="E145" s="135" t="s">
        <v>642</v>
      </c>
      <c r="F145" s="136" t="s">
        <v>643</v>
      </c>
      <c r="G145" s="137" t="s">
        <v>170</v>
      </c>
      <c r="H145" s="138">
        <v>0.85299999999999998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37</v>
      </c>
      <c r="P145" s="144">
        <f t="shared" si="11"/>
        <v>0</v>
      </c>
      <c r="Q145" s="144">
        <v>1.06277</v>
      </c>
      <c r="R145" s="144">
        <f t="shared" si="12"/>
        <v>0.90654280999999992</v>
      </c>
      <c r="S145" s="144">
        <v>0</v>
      </c>
      <c r="T145" s="145">
        <f t="shared" si="13"/>
        <v>0</v>
      </c>
      <c r="AR145" s="146" t="s">
        <v>136</v>
      </c>
      <c r="AT145" s="146" t="s">
        <v>132</v>
      </c>
      <c r="AU145" s="146" t="s">
        <v>82</v>
      </c>
      <c r="AY145" s="13" t="s">
        <v>130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7">
        <f t="shared" si="19"/>
        <v>0</v>
      </c>
      <c r="BL145" s="13" t="s">
        <v>136</v>
      </c>
      <c r="BM145" s="146" t="s">
        <v>644</v>
      </c>
    </row>
    <row r="146" spans="2:65" s="11" customFormat="1" ht="22.9" customHeight="1">
      <c r="B146" s="121"/>
      <c r="D146" s="122" t="s">
        <v>71</v>
      </c>
      <c r="E146" s="131" t="s">
        <v>136</v>
      </c>
      <c r="F146" s="131" t="s">
        <v>645</v>
      </c>
      <c r="I146" s="124"/>
      <c r="J146" s="132">
        <f>BK146</f>
        <v>0</v>
      </c>
      <c r="L146" s="121"/>
      <c r="M146" s="126"/>
      <c r="P146" s="127">
        <f>P147</f>
        <v>0</v>
      </c>
      <c r="R146" s="127">
        <f>R147</f>
        <v>0.372</v>
      </c>
      <c r="T146" s="128">
        <f>T147</f>
        <v>0</v>
      </c>
      <c r="AR146" s="122" t="s">
        <v>80</v>
      </c>
      <c r="AT146" s="129" t="s">
        <v>71</v>
      </c>
      <c r="AU146" s="129" t="s">
        <v>80</v>
      </c>
      <c r="AY146" s="122" t="s">
        <v>130</v>
      </c>
      <c r="BK146" s="130">
        <f>BK147</f>
        <v>0</v>
      </c>
    </row>
    <row r="147" spans="2:65" s="1" customFormat="1" ht="33" customHeight="1">
      <c r="B147" s="133"/>
      <c r="C147" s="134" t="s">
        <v>203</v>
      </c>
      <c r="D147" s="134" t="s">
        <v>132</v>
      </c>
      <c r="E147" s="135" t="s">
        <v>646</v>
      </c>
      <c r="F147" s="136" t="s">
        <v>647</v>
      </c>
      <c r="G147" s="137" t="s">
        <v>183</v>
      </c>
      <c r="H147" s="138">
        <v>12</v>
      </c>
      <c r="I147" s="139"/>
      <c r="J147" s="140">
        <f>ROUND(I147*H147,2)</f>
        <v>0</v>
      </c>
      <c r="K147" s="141"/>
      <c r="L147" s="28"/>
      <c r="M147" s="142" t="s">
        <v>1</v>
      </c>
      <c r="N147" s="143" t="s">
        <v>37</v>
      </c>
      <c r="P147" s="144">
        <f>O147*H147</f>
        <v>0</v>
      </c>
      <c r="Q147" s="144">
        <v>3.1E-2</v>
      </c>
      <c r="R147" s="144">
        <f>Q147*H147</f>
        <v>0.372</v>
      </c>
      <c r="S147" s="144">
        <v>0</v>
      </c>
      <c r="T147" s="145">
        <f>S147*H147</f>
        <v>0</v>
      </c>
      <c r="AR147" s="146" t="s">
        <v>136</v>
      </c>
      <c r="AT147" s="146" t="s">
        <v>132</v>
      </c>
      <c r="AU147" s="146" t="s">
        <v>82</v>
      </c>
      <c r="AY147" s="13" t="s">
        <v>130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3" t="s">
        <v>80</v>
      </c>
      <c r="BK147" s="147">
        <f>ROUND(I147*H147,2)</f>
        <v>0</v>
      </c>
      <c r="BL147" s="13" t="s">
        <v>136</v>
      </c>
      <c r="BM147" s="146" t="s">
        <v>648</v>
      </c>
    </row>
    <row r="148" spans="2:65" s="11" customFormat="1" ht="22.9" customHeight="1">
      <c r="B148" s="121"/>
      <c r="D148" s="122" t="s">
        <v>71</v>
      </c>
      <c r="E148" s="131" t="s">
        <v>149</v>
      </c>
      <c r="F148" s="131" t="s">
        <v>649</v>
      </c>
      <c r="I148" s="124"/>
      <c r="J148" s="132">
        <f>BK148</f>
        <v>0</v>
      </c>
      <c r="L148" s="121"/>
      <c r="M148" s="126"/>
      <c r="P148" s="127">
        <f>SUM(P149:P161)</f>
        <v>0</v>
      </c>
      <c r="R148" s="127">
        <f>SUM(R149:R161)</f>
        <v>88.47084000000001</v>
      </c>
      <c r="T148" s="128">
        <f>SUM(T149:T161)</f>
        <v>0</v>
      </c>
      <c r="AR148" s="122" t="s">
        <v>80</v>
      </c>
      <c r="AT148" s="129" t="s">
        <v>71</v>
      </c>
      <c r="AU148" s="129" t="s">
        <v>80</v>
      </c>
      <c r="AY148" s="122" t="s">
        <v>130</v>
      </c>
      <c r="BK148" s="130">
        <f>SUM(BK149:BK161)</f>
        <v>0</v>
      </c>
    </row>
    <row r="149" spans="2:65" s="1" customFormat="1" ht="16.5" customHeight="1">
      <c r="B149" s="133"/>
      <c r="C149" s="134" t="s">
        <v>207</v>
      </c>
      <c r="D149" s="134" t="s">
        <v>132</v>
      </c>
      <c r="E149" s="135" t="s">
        <v>650</v>
      </c>
      <c r="F149" s="136" t="s">
        <v>651</v>
      </c>
      <c r="G149" s="137" t="s">
        <v>140</v>
      </c>
      <c r="H149" s="138">
        <v>35</v>
      </c>
      <c r="I149" s="139"/>
      <c r="J149" s="140">
        <f t="shared" ref="J149:J161" si="20">ROUND(I149*H149,2)</f>
        <v>0</v>
      </c>
      <c r="K149" s="141"/>
      <c r="L149" s="28"/>
      <c r="M149" s="142" t="s">
        <v>1</v>
      </c>
      <c r="N149" s="143" t="s">
        <v>37</v>
      </c>
      <c r="P149" s="144">
        <f t="shared" ref="P149:P161" si="21">O149*H149</f>
        <v>0</v>
      </c>
      <c r="Q149" s="144">
        <v>0</v>
      </c>
      <c r="R149" s="144">
        <f t="shared" ref="R149:R161" si="22">Q149*H149</f>
        <v>0</v>
      </c>
      <c r="S149" s="144">
        <v>0</v>
      </c>
      <c r="T149" s="145">
        <f t="shared" ref="T149:T161" si="23">S149*H149</f>
        <v>0</v>
      </c>
      <c r="AR149" s="146" t="s">
        <v>136</v>
      </c>
      <c r="AT149" s="146" t="s">
        <v>132</v>
      </c>
      <c r="AU149" s="146" t="s">
        <v>82</v>
      </c>
      <c r="AY149" s="13" t="s">
        <v>130</v>
      </c>
      <c r="BE149" s="147">
        <f t="shared" ref="BE149:BE161" si="24">IF(N149="základní",J149,0)</f>
        <v>0</v>
      </c>
      <c r="BF149" s="147">
        <f t="shared" ref="BF149:BF161" si="25">IF(N149="snížená",J149,0)</f>
        <v>0</v>
      </c>
      <c r="BG149" s="147">
        <f t="shared" ref="BG149:BG161" si="26">IF(N149="zákl. přenesená",J149,0)</f>
        <v>0</v>
      </c>
      <c r="BH149" s="147">
        <f t="shared" ref="BH149:BH161" si="27">IF(N149="sníž. přenesená",J149,0)</f>
        <v>0</v>
      </c>
      <c r="BI149" s="147">
        <f t="shared" ref="BI149:BI161" si="28">IF(N149="nulová",J149,0)</f>
        <v>0</v>
      </c>
      <c r="BJ149" s="13" t="s">
        <v>80</v>
      </c>
      <c r="BK149" s="147">
        <f t="shared" ref="BK149:BK161" si="29">ROUND(I149*H149,2)</f>
        <v>0</v>
      </c>
      <c r="BL149" s="13" t="s">
        <v>136</v>
      </c>
      <c r="BM149" s="146" t="s">
        <v>652</v>
      </c>
    </row>
    <row r="150" spans="2:65" s="1" customFormat="1" ht="33" customHeight="1">
      <c r="B150" s="133"/>
      <c r="C150" s="134" t="s">
        <v>211</v>
      </c>
      <c r="D150" s="134" t="s">
        <v>132</v>
      </c>
      <c r="E150" s="135" t="s">
        <v>653</v>
      </c>
      <c r="F150" s="136" t="s">
        <v>654</v>
      </c>
      <c r="G150" s="137" t="s">
        <v>140</v>
      </c>
      <c r="H150" s="138">
        <v>25</v>
      </c>
      <c r="I150" s="139"/>
      <c r="J150" s="140">
        <f t="shared" si="20"/>
        <v>0</v>
      </c>
      <c r="K150" s="141"/>
      <c r="L150" s="28"/>
      <c r="M150" s="142" t="s">
        <v>1</v>
      </c>
      <c r="N150" s="143" t="s">
        <v>37</v>
      </c>
      <c r="P150" s="144">
        <f t="shared" si="21"/>
        <v>0</v>
      </c>
      <c r="Q150" s="144">
        <v>0</v>
      </c>
      <c r="R150" s="144">
        <f t="shared" si="22"/>
        <v>0</v>
      </c>
      <c r="S150" s="144">
        <v>0</v>
      </c>
      <c r="T150" s="145">
        <f t="shared" si="23"/>
        <v>0</v>
      </c>
      <c r="AR150" s="146" t="s">
        <v>136</v>
      </c>
      <c r="AT150" s="146" t="s">
        <v>132</v>
      </c>
      <c r="AU150" s="146" t="s">
        <v>82</v>
      </c>
      <c r="AY150" s="13" t="s">
        <v>130</v>
      </c>
      <c r="BE150" s="147">
        <f t="shared" si="24"/>
        <v>0</v>
      </c>
      <c r="BF150" s="147">
        <f t="shared" si="25"/>
        <v>0</v>
      </c>
      <c r="BG150" s="147">
        <f t="shared" si="26"/>
        <v>0</v>
      </c>
      <c r="BH150" s="147">
        <f t="shared" si="27"/>
        <v>0</v>
      </c>
      <c r="BI150" s="147">
        <f t="shared" si="28"/>
        <v>0</v>
      </c>
      <c r="BJ150" s="13" t="s">
        <v>80</v>
      </c>
      <c r="BK150" s="147">
        <f t="shared" si="29"/>
        <v>0</v>
      </c>
      <c r="BL150" s="13" t="s">
        <v>136</v>
      </c>
      <c r="BM150" s="146" t="s">
        <v>655</v>
      </c>
    </row>
    <row r="151" spans="2:65" s="1" customFormat="1" ht="16.5" customHeight="1">
      <c r="B151" s="133"/>
      <c r="C151" s="148" t="s">
        <v>215</v>
      </c>
      <c r="D151" s="148" t="s">
        <v>167</v>
      </c>
      <c r="E151" s="149" t="s">
        <v>656</v>
      </c>
      <c r="F151" s="150" t="s">
        <v>657</v>
      </c>
      <c r="G151" s="151" t="s">
        <v>156</v>
      </c>
      <c r="H151" s="152">
        <v>0.5</v>
      </c>
      <c r="I151" s="153"/>
      <c r="J151" s="154">
        <f t="shared" si="20"/>
        <v>0</v>
      </c>
      <c r="K151" s="155"/>
      <c r="L151" s="156"/>
      <c r="M151" s="157" t="s">
        <v>1</v>
      </c>
      <c r="N151" s="158" t="s">
        <v>37</v>
      </c>
      <c r="P151" s="144">
        <f t="shared" si="21"/>
        <v>0</v>
      </c>
      <c r="Q151" s="144">
        <v>0.21</v>
      </c>
      <c r="R151" s="144">
        <f t="shared" si="22"/>
        <v>0.105</v>
      </c>
      <c r="S151" s="144">
        <v>0</v>
      </c>
      <c r="T151" s="145">
        <f t="shared" si="23"/>
        <v>0</v>
      </c>
      <c r="AR151" s="146" t="s">
        <v>162</v>
      </c>
      <c r="AT151" s="146" t="s">
        <v>167</v>
      </c>
      <c r="AU151" s="146" t="s">
        <v>82</v>
      </c>
      <c r="AY151" s="13" t="s">
        <v>130</v>
      </c>
      <c r="BE151" s="147">
        <f t="shared" si="24"/>
        <v>0</v>
      </c>
      <c r="BF151" s="147">
        <f t="shared" si="25"/>
        <v>0</v>
      </c>
      <c r="BG151" s="147">
        <f t="shared" si="26"/>
        <v>0</v>
      </c>
      <c r="BH151" s="147">
        <f t="shared" si="27"/>
        <v>0</v>
      </c>
      <c r="BI151" s="147">
        <f t="shared" si="28"/>
        <v>0</v>
      </c>
      <c r="BJ151" s="13" t="s">
        <v>80</v>
      </c>
      <c r="BK151" s="147">
        <f t="shared" si="29"/>
        <v>0</v>
      </c>
      <c r="BL151" s="13" t="s">
        <v>136</v>
      </c>
      <c r="BM151" s="146" t="s">
        <v>658</v>
      </c>
    </row>
    <row r="152" spans="2:65" s="1" customFormat="1" ht="33" customHeight="1">
      <c r="B152" s="133"/>
      <c r="C152" s="134" t="s">
        <v>7</v>
      </c>
      <c r="D152" s="134" t="s">
        <v>132</v>
      </c>
      <c r="E152" s="135" t="s">
        <v>659</v>
      </c>
      <c r="F152" s="136" t="s">
        <v>660</v>
      </c>
      <c r="G152" s="137" t="s">
        <v>140</v>
      </c>
      <c r="H152" s="138">
        <v>25</v>
      </c>
      <c r="I152" s="139"/>
      <c r="J152" s="140">
        <f t="shared" si="20"/>
        <v>0</v>
      </c>
      <c r="K152" s="141"/>
      <c r="L152" s="28"/>
      <c r="M152" s="142" t="s">
        <v>1</v>
      </c>
      <c r="N152" s="143" t="s">
        <v>37</v>
      </c>
      <c r="P152" s="144">
        <f t="shared" si="21"/>
        <v>0</v>
      </c>
      <c r="Q152" s="144">
        <v>0</v>
      </c>
      <c r="R152" s="144">
        <f t="shared" si="22"/>
        <v>0</v>
      </c>
      <c r="S152" s="144">
        <v>0</v>
      </c>
      <c r="T152" s="145">
        <f t="shared" si="23"/>
        <v>0</v>
      </c>
      <c r="AR152" s="146" t="s">
        <v>136</v>
      </c>
      <c r="AT152" s="146" t="s">
        <v>132</v>
      </c>
      <c r="AU152" s="146" t="s">
        <v>82</v>
      </c>
      <c r="AY152" s="13" t="s">
        <v>130</v>
      </c>
      <c r="BE152" s="147">
        <f t="shared" si="24"/>
        <v>0</v>
      </c>
      <c r="BF152" s="147">
        <f t="shared" si="25"/>
        <v>0</v>
      </c>
      <c r="BG152" s="147">
        <f t="shared" si="26"/>
        <v>0</v>
      </c>
      <c r="BH152" s="147">
        <f t="shared" si="27"/>
        <v>0</v>
      </c>
      <c r="BI152" s="147">
        <f t="shared" si="28"/>
        <v>0</v>
      </c>
      <c r="BJ152" s="13" t="s">
        <v>80</v>
      </c>
      <c r="BK152" s="147">
        <f t="shared" si="29"/>
        <v>0</v>
      </c>
      <c r="BL152" s="13" t="s">
        <v>136</v>
      </c>
      <c r="BM152" s="146" t="s">
        <v>661</v>
      </c>
    </row>
    <row r="153" spans="2:65" s="1" customFormat="1" ht="16.5" customHeight="1">
      <c r="B153" s="133"/>
      <c r="C153" s="148" t="s">
        <v>222</v>
      </c>
      <c r="D153" s="148" t="s">
        <v>167</v>
      </c>
      <c r="E153" s="149" t="s">
        <v>656</v>
      </c>
      <c r="F153" s="150" t="s">
        <v>657</v>
      </c>
      <c r="G153" s="151" t="s">
        <v>156</v>
      </c>
      <c r="H153" s="152">
        <v>0.5</v>
      </c>
      <c r="I153" s="153"/>
      <c r="J153" s="154">
        <f t="shared" si="20"/>
        <v>0</v>
      </c>
      <c r="K153" s="155"/>
      <c r="L153" s="156"/>
      <c r="M153" s="157" t="s">
        <v>1</v>
      </c>
      <c r="N153" s="158" t="s">
        <v>37</v>
      </c>
      <c r="P153" s="144">
        <f t="shared" si="21"/>
        <v>0</v>
      </c>
      <c r="Q153" s="144">
        <v>0.21</v>
      </c>
      <c r="R153" s="144">
        <f t="shared" si="22"/>
        <v>0.105</v>
      </c>
      <c r="S153" s="144">
        <v>0</v>
      </c>
      <c r="T153" s="145">
        <f t="shared" si="23"/>
        <v>0</v>
      </c>
      <c r="AR153" s="146" t="s">
        <v>162</v>
      </c>
      <c r="AT153" s="146" t="s">
        <v>167</v>
      </c>
      <c r="AU153" s="146" t="s">
        <v>82</v>
      </c>
      <c r="AY153" s="13" t="s">
        <v>130</v>
      </c>
      <c r="BE153" s="147">
        <f t="shared" si="24"/>
        <v>0</v>
      </c>
      <c r="BF153" s="147">
        <f t="shared" si="25"/>
        <v>0</v>
      </c>
      <c r="BG153" s="147">
        <f t="shared" si="26"/>
        <v>0</v>
      </c>
      <c r="BH153" s="147">
        <f t="shared" si="27"/>
        <v>0</v>
      </c>
      <c r="BI153" s="147">
        <f t="shared" si="28"/>
        <v>0</v>
      </c>
      <c r="BJ153" s="13" t="s">
        <v>80</v>
      </c>
      <c r="BK153" s="147">
        <f t="shared" si="29"/>
        <v>0</v>
      </c>
      <c r="BL153" s="13" t="s">
        <v>136</v>
      </c>
      <c r="BM153" s="146" t="s">
        <v>662</v>
      </c>
    </row>
    <row r="154" spans="2:65" s="1" customFormat="1" ht="16.5" customHeight="1">
      <c r="B154" s="133"/>
      <c r="C154" s="134" t="s">
        <v>226</v>
      </c>
      <c r="D154" s="134" t="s">
        <v>132</v>
      </c>
      <c r="E154" s="135" t="s">
        <v>663</v>
      </c>
      <c r="F154" s="136" t="s">
        <v>664</v>
      </c>
      <c r="G154" s="137" t="s">
        <v>140</v>
      </c>
      <c r="H154" s="138">
        <v>210</v>
      </c>
      <c r="I154" s="139"/>
      <c r="J154" s="140">
        <f t="shared" si="20"/>
        <v>0</v>
      </c>
      <c r="K154" s="141"/>
      <c r="L154" s="28"/>
      <c r="M154" s="142" t="s">
        <v>1</v>
      </c>
      <c r="N154" s="143" t="s">
        <v>37</v>
      </c>
      <c r="P154" s="144">
        <f t="shared" si="21"/>
        <v>0</v>
      </c>
      <c r="Q154" s="144">
        <v>0</v>
      </c>
      <c r="R154" s="144">
        <f t="shared" si="22"/>
        <v>0</v>
      </c>
      <c r="S154" s="144">
        <v>0</v>
      </c>
      <c r="T154" s="145">
        <f t="shared" si="23"/>
        <v>0</v>
      </c>
      <c r="AR154" s="146" t="s">
        <v>136</v>
      </c>
      <c r="AT154" s="146" t="s">
        <v>132</v>
      </c>
      <c r="AU154" s="146" t="s">
        <v>82</v>
      </c>
      <c r="AY154" s="13" t="s">
        <v>130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80</v>
      </c>
      <c r="BK154" s="147">
        <f t="shared" si="29"/>
        <v>0</v>
      </c>
      <c r="BL154" s="13" t="s">
        <v>136</v>
      </c>
      <c r="BM154" s="146" t="s">
        <v>665</v>
      </c>
    </row>
    <row r="155" spans="2:65" s="1" customFormat="1" ht="24.2" customHeight="1">
      <c r="B155" s="133"/>
      <c r="C155" s="134" t="s">
        <v>230</v>
      </c>
      <c r="D155" s="134" t="s">
        <v>132</v>
      </c>
      <c r="E155" s="135" t="s">
        <v>666</v>
      </c>
      <c r="F155" s="136" t="s">
        <v>667</v>
      </c>
      <c r="G155" s="137" t="s">
        <v>140</v>
      </c>
      <c r="H155" s="138">
        <v>210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37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136</v>
      </c>
      <c r="AT155" s="146" t="s">
        <v>132</v>
      </c>
      <c r="AU155" s="146" t="s">
        <v>82</v>
      </c>
      <c r="AY155" s="13" t="s">
        <v>130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80</v>
      </c>
      <c r="BK155" s="147">
        <f t="shared" si="29"/>
        <v>0</v>
      </c>
      <c r="BL155" s="13" t="s">
        <v>136</v>
      </c>
      <c r="BM155" s="146" t="s">
        <v>668</v>
      </c>
    </row>
    <row r="156" spans="2:65" s="1" customFormat="1" ht="16.5" customHeight="1">
      <c r="B156" s="133"/>
      <c r="C156" s="134" t="s">
        <v>234</v>
      </c>
      <c r="D156" s="134" t="s">
        <v>132</v>
      </c>
      <c r="E156" s="135" t="s">
        <v>669</v>
      </c>
      <c r="F156" s="136" t="s">
        <v>670</v>
      </c>
      <c r="G156" s="137" t="s">
        <v>140</v>
      </c>
      <c r="H156" s="138">
        <v>216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37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136</v>
      </c>
      <c r="AT156" s="146" t="s">
        <v>132</v>
      </c>
      <c r="AU156" s="146" t="s">
        <v>82</v>
      </c>
      <c r="AY156" s="13" t="s">
        <v>130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80</v>
      </c>
      <c r="BK156" s="147">
        <f t="shared" si="29"/>
        <v>0</v>
      </c>
      <c r="BL156" s="13" t="s">
        <v>136</v>
      </c>
      <c r="BM156" s="146" t="s">
        <v>671</v>
      </c>
    </row>
    <row r="157" spans="2:65" s="1" customFormat="1" ht="24.2" customHeight="1">
      <c r="B157" s="133"/>
      <c r="C157" s="134" t="s">
        <v>240</v>
      </c>
      <c r="D157" s="134" t="s">
        <v>132</v>
      </c>
      <c r="E157" s="135" t="s">
        <v>672</v>
      </c>
      <c r="F157" s="136" t="s">
        <v>673</v>
      </c>
      <c r="G157" s="137" t="s">
        <v>140</v>
      </c>
      <c r="H157" s="138">
        <v>162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37</v>
      </c>
      <c r="P157" s="144">
        <f t="shared" si="21"/>
        <v>0</v>
      </c>
      <c r="Q157" s="144">
        <v>0.1837</v>
      </c>
      <c r="R157" s="144">
        <f t="shared" si="22"/>
        <v>29.759399999999999</v>
      </c>
      <c r="S157" s="144">
        <v>0</v>
      </c>
      <c r="T157" s="145">
        <f t="shared" si="23"/>
        <v>0</v>
      </c>
      <c r="AR157" s="146" t="s">
        <v>136</v>
      </c>
      <c r="AT157" s="146" t="s">
        <v>132</v>
      </c>
      <c r="AU157" s="146" t="s">
        <v>82</v>
      </c>
      <c r="AY157" s="13" t="s">
        <v>130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80</v>
      </c>
      <c r="BK157" s="147">
        <f t="shared" si="29"/>
        <v>0</v>
      </c>
      <c r="BL157" s="13" t="s">
        <v>136</v>
      </c>
      <c r="BM157" s="146" t="s">
        <v>674</v>
      </c>
    </row>
    <row r="158" spans="2:65" s="1" customFormat="1" ht="16.5" customHeight="1">
      <c r="B158" s="133"/>
      <c r="C158" s="148" t="s">
        <v>334</v>
      </c>
      <c r="D158" s="148" t="s">
        <v>167</v>
      </c>
      <c r="E158" s="149" t="s">
        <v>675</v>
      </c>
      <c r="F158" s="150" t="s">
        <v>676</v>
      </c>
      <c r="G158" s="151" t="s">
        <v>140</v>
      </c>
      <c r="H158" s="152">
        <v>162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37</v>
      </c>
      <c r="P158" s="144">
        <f t="shared" si="21"/>
        <v>0</v>
      </c>
      <c r="Q158" s="144">
        <v>0.222</v>
      </c>
      <c r="R158" s="144">
        <f t="shared" si="22"/>
        <v>35.963999999999999</v>
      </c>
      <c r="S158" s="144">
        <v>0</v>
      </c>
      <c r="T158" s="145">
        <f t="shared" si="23"/>
        <v>0</v>
      </c>
      <c r="AR158" s="146" t="s">
        <v>162</v>
      </c>
      <c r="AT158" s="146" t="s">
        <v>167</v>
      </c>
      <c r="AU158" s="146" t="s">
        <v>82</v>
      </c>
      <c r="AY158" s="13" t="s">
        <v>130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80</v>
      </c>
      <c r="BK158" s="147">
        <f t="shared" si="29"/>
        <v>0</v>
      </c>
      <c r="BL158" s="13" t="s">
        <v>136</v>
      </c>
      <c r="BM158" s="146" t="s">
        <v>677</v>
      </c>
    </row>
    <row r="159" spans="2:65" s="1" customFormat="1" ht="37.9" customHeight="1">
      <c r="B159" s="133"/>
      <c r="C159" s="134" t="s">
        <v>338</v>
      </c>
      <c r="D159" s="134" t="s">
        <v>132</v>
      </c>
      <c r="E159" s="135" t="s">
        <v>678</v>
      </c>
      <c r="F159" s="136" t="s">
        <v>679</v>
      </c>
      <c r="G159" s="137" t="s">
        <v>140</v>
      </c>
      <c r="H159" s="138">
        <v>54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37</v>
      </c>
      <c r="P159" s="144">
        <f t="shared" si="21"/>
        <v>0</v>
      </c>
      <c r="Q159" s="144">
        <v>0.19536000000000001</v>
      </c>
      <c r="R159" s="144">
        <f t="shared" si="22"/>
        <v>10.549440000000001</v>
      </c>
      <c r="S159" s="144">
        <v>0</v>
      </c>
      <c r="T159" s="145">
        <f t="shared" si="23"/>
        <v>0</v>
      </c>
      <c r="AR159" s="146" t="s">
        <v>136</v>
      </c>
      <c r="AT159" s="146" t="s">
        <v>132</v>
      </c>
      <c r="AU159" s="146" t="s">
        <v>82</v>
      </c>
      <c r="AY159" s="13" t="s">
        <v>130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80</v>
      </c>
      <c r="BK159" s="147">
        <f t="shared" si="29"/>
        <v>0</v>
      </c>
      <c r="BL159" s="13" t="s">
        <v>136</v>
      </c>
      <c r="BM159" s="146" t="s">
        <v>680</v>
      </c>
    </row>
    <row r="160" spans="2:65" s="1" customFormat="1" ht="16.5" customHeight="1">
      <c r="B160" s="133"/>
      <c r="C160" s="148" t="s">
        <v>342</v>
      </c>
      <c r="D160" s="148" t="s">
        <v>167</v>
      </c>
      <c r="E160" s="149" t="s">
        <v>681</v>
      </c>
      <c r="F160" s="150" t="s">
        <v>682</v>
      </c>
      <c r="G160" s="151" t="s">
        <v>140</v>
      </c>
      <c r="H160" s="152">
        <v>54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37</v>
      </c>
      <c r="P160" s="144">
        <f t="shared" si="21"/>
        <v>0</v>
      </c>
      <c r="Q160" s="144">
        <v>0.222</v>
      </c>
      <c r="R160" s="144">
        <f t="shared" si="22"/>
        <v>11.988</v>
      </c>
      <c r="S160" s="144">
        <v>0</v>
      </c>
      <c r="T160" s="145">
        <f t="shared" si="23"/>
        <v>0</v>
      </c>
      <c r="AR160" s="146" t="s">
        <v>162</v>
      </c>
      <c r="AT160" s="146" t="s">
        <v>167</v>
      </c>
      <c r="AU160" s="146" t="s">
        <v>82</v>
      </c>
      <c r="AY160" s="13" t="s">
        <v>130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80</v>
      </c>
      <c r="BK160" s="147">
        <f t="shared" si="29"/>
        <v>0</v>
      </c>
      <c r="BL160" s="13" t="s">
        <v>136</v>
      </c>
      <c r="BM160" s="146" t="s">
        <v>683</v>
      </c>
    </row>
    <row r="161" spans="2:65" s="1" customFormat="1" ht="33" customHeight="1">
      <c r="B161" s="133"/>
      <c r="C161" s="134" t="s">
        <v>346</v>
      </c>
      <c r="D161" s="134" t="s">
        <v>132</v>
      </c>
      <c r="E161" s="135" t="s">
        <v>684</v>
      </c>
      <c r="F161" s="136" t="s">
        <v>685</v>
      </c>
      <c r="G161" s="137" t="s">
        <v>140</v>
      </c>
      <c r="H161" s="138">
        <v>210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37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136</v>
      </c>
      <c r="AT161" s="146" t="s">
        <v>132</v>
      </c>
      <c r="AU161" s="146" t="s">
        <v>82</v>
      </c>
      <c r="AY161" s="13" t="s">
        <v>130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80</v>
      </c>
      <c r="BK161" s="147">
        <f t="shared" si="29"/>
        <v>0</v>
      </c>
      <c r="BL161" s="13" t="s">
        <v>136</v>
      </c>
      <c r="BM161" s="146" t="s">
        <v>686</v>
      </c>
    </row>
    <row r="162" spans="2:65" s="11" customFormat="1" ht="22.9" customHeight="1">
      <c r="B162" s="121"/>
      <c r="D162" s="122" t="s">
        <v>71</v>
      </c>
      <c r="E162" s="131" t="s">
        <v>153</v>
      </c>
      <c r="F162" s="131" t="s">
        <v>687</v>
      </c>
      <c r="I162" s="124"/>
      <c r="J162" s="132">
        <f>BK162</f>
        <v>0</v>
      </c>
      <c r="L162" s="121"/>
      <c r="M162" s="126"/>
      <c r="P162" s="127">
        <f>P163</f>
        <v>0</v>
      </c>
      <c r="R162" s="127">
        <f>R163</f>
        <v>6.7550489999999996</v>
      </c>
      <c r="T162" s="128">
        <f>T163</f>
        <v>0</v>
      </c>
      <c r="AR162" s="122" t="s">
        <v>80</v>
      </c>
      <c r="AT162" s="129" t="s">
        <v>71</v>
      </c>
      <c r="AU162" s="129" t="s">
        <v>80</v>
      </c>
      <c r="AY162" s="122" t="s">
        <v>130</v>
      </c>
      <c r="BK162" s="130">
        <f>BK163</f>
        <v>0</v>
      </c>
    </row>
    <row r="163" spans="2:65" s="1" customFormat="1" ht="33" customHeight="1">
      <c r="B163" s="133"/>
      <c r="C163" s="134" t="s">
        <v>350</v>
      </c>
      <c r="D163" s="134" t="s">
        <v>132</v>
      </c>
      <c r="E163" s="135" t="s">
        <v>688</v>
      </c>
      <c r="F163" s="136" t="s">
        <v>689</v>
      </c>
      <c r="G163" s="137" t="s">
        <v>156</v>
      </c>
      <c r="H163" s="138">
        <v>2.7</v>
      </c>
      <c r="I163" s="139"/>
      <c r="J163" s="140">
        <f>ROUND(I163*H163,2)</f>
        <v>0</v>
      </c>
      <c r="K163" s="141"/>
      <c r="L163" s="28"/>
      <c r="M163" s="142" t="s">
        <v>1</v>
      </c>
      <c r="N163" s="143" t="s">
        <v>37</v>
      </c>
      <c r="P163" s="144">
        <f>O163*H163</f>
        <v>0</v>
      </c>
      <c r="Q163" s="144">
        <v>2.5018699999999998</v>
      </c>
      <c r="R163" s="144">
        <f>Q163*H163</f>
        <v>6.7550489999999996</v>
      </c>
      <c r="S163" s="144">
        <v>0</v>
      </c>
      <c r="T163" s="145">
        <f>S163*H163</f>
        <v>0</v>
      </c>
      <c r="AR163" s="146" t="s">
        <v>136</v>
      </c>
      <c r="AT163" s="146" t="s">
        <v>132</v>
      </c>
      <c r="AU163" s="146" t="s">
        <v>82</v>
      </c>
      <c r="AY163" s="13" t="s">
        <v>130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3" t="s">
        <v>80</v>
      </c>
      <c r="BK163" s="147">
        <f>ROUND(I163*H163,2)</f>
        <v>0</v>
      </c>
      <c r="BL163" s="13" t="s">
        <v>136</v>
      </c>
      <c r="BM163" s="146" t="s">
        <v>690</v>
      </c>
    </row>
    <row r="164" spans="2:65" s="11" customFormat="1" ht="22.9" customHeight="1">
      <c r="B164" s="121"/>
      <c r="D164" s="122" t="s">
        <v>71</v>
      </c>
      <c r="E164" s="131" t="s">
        <v>166</v>
      </c>
      <c r="F164" s="131" t="s">
        <v>172</v>
      </c>
      <c r="I164" s="124"/>
      <c r="J164" s="132">
        <f>BK164</f>
        <v>0</v>
      </c>
      <c r="L164" s="121"/>
      <c r="M164" s="126"/>
      <c r="P164" s="127">
        <f>SUM(P165:P172)</f>
        <v>0</v>
      </c>
      <c r="R164" s="127">
        <f>SUM(R165:R172)</f>
        <v>31.804779799999999</v>
      </c>
      <c r="T164" s="128">
        <f>SUM(T165:T172)</f>
        <v>0</v>
      </c>
      <c r="AR164" s="122" t="s">
        <v>80</v>
      </c>
      <c r="AT164" s="129" t="s">
        <v>71</v>
      </c>
      <c r="AU164" s="129" t="s">
        <v>80</v>
      </c>
      <c r="AY164" s="122" t="s">
        <v>130</v>
      </c>
      <c r="BK164" s="130">
        <f>SUM(BK165:BK172)</f>
        <v>0</v>
      </c>
    </row>
    <row r="165" spans="2:65" s="1" customFormat="1" ht="24.2" customHeight="1">
      <c r="B165" s="133"/>
      <c r="C165" s="134" t="s">
        <v>354</v>
      </c>
      <c r="D165" s="134" t="s">
        <v>132</v>
      </c>
      <c r="E165" s="135" t="s">
        <v>691</v>
      </c>
      <c r="F165" s="136" t="s">
        <v>692</v>
      </c>
      <c r="G165" s="137" t="s">
        <v>513</v>
      </c>
      <c r="H165" s="138">
        <v>36</v>
      </c>
      <c r="I165" s="139"/>
      <c r="J165" s="140">
        <f t="shared" ref="J165:J172" si="30">ROUND(I165*H165,2)</f>
        <v>0</v>
      </c>
      <c r="K165" s="141"/>
      <c r="L165" s="28"/>
      <c r="M165" s="142" t="s">
        <v>1</v>
      </c>
      <c r="N165" s="143" t="s">
        <v>37</v>
      </c>
      <c r="P165" s="144">
        <f t="shared" ref="P165:P172" si="31">O165*H165</f>
        <v>0</v>
      </c>
      <c r="Q165" s="144">
        <v>0.15256</v>
      </c>
      <c r="R165" s="144">
        <f t="shared" ref="R165:R172" si="32">Q165*H165</f>
        <v>5.4921600000000002</v>
      </c>
      <c r="S165" s="144">
        <v>0</v>
      </c>
      <c r="T165" s="145">
        <f t="shared" ref="T165:T172" si="33">S165*H165</f>
        <v>0</v>
      </c>
      <c r="AR165" s="146" t="s">
        <v>136</v>
      </c>
      <c r="AT165" s="146" t="s">
        <v>132</v>
      </c>
      <c r="AU165" s="146" t="s">
        <v>82</v>
      </c>
      <c r="AY165" s="13" t="s">
        <v>130</v>
      </c>
      <c r="BE165" s="147">
        <f t="shared" ref="BE165:BE172" si="34">IF(N165="základní",J165,0)</f>
        <v>0</v>
      </c>
      <c r="BF165" s="147">
        <f t="shared" ref="BF165:BF172" si="35">IF(N165="snížená",J165,0)</f>
        <v>0</v>
      </c>
      <c r="BG165" s="147">
        <f t="shared" ref="BG165:BG172" si="36">IF(N165="zákl. přenesená",J165,0)</f>
        <v>0</v>
      </c>
      <c r="BH165" s="147">
        <f t="shared" ref="BH165:BH172" si="37">IF(N165="sníž. přenesená",J165,0)</f>
        <v>0</v>
      </c>
      <c r="BI165" s="147">
        <f t="shared" ref="BI165:BI172" si="38">IF(N165="nulová",J165,0)</f>
        <v>0</v>
      </c>
      <c r="BJ165" s="13" t="s">
        <v>80</v>
      </c>
      <c r="BK165" s="147">
        <f t="shared" ref="BK165:BK172" si="39">ROUND(I165*H165,2)</f>
        <v>0</v>
      </c>
      <c r="BL165" s="13" t="s">
        <v>136</v>
      </c>
      <c r="BM165" s="146" t="s">
        <v>693</v>
      </c>
    </row>
    <row r="166" spans="2:65" s="1" customFormat="1" ht="16.5" customHeight="1">
      <c r="B166" s="133"/>
      <c r="C166" s="148" t="s">
        <v>358</v>
      </c>
      <c r="D166" s="148" t="s">
        <v>167</v>
      </c>
      <c r="E166" s="149" t="s">
        <v>694</v>
      </c>
      <c r="F166" s="150" t="s">
        <v>695</v>
      </c>
      <c r="G166" s="151" t="s">
        <v>183</v>
      </c>
      <c r="H166" s="152">
        <v>36</v>
      </c>
      <c r="I166" s="153"/>
      <c r="J166" s="154">
        <f t="shared" si="30"/>
        <v>0</v>
      </c>
      <c r="K166" s="155"/>
      <c r="L166" s="156"/>
      <c r="M166" s="157" t="s">
        <v>1</v>
      </c>
      <c r="N166" s="158" t="s">
        <v>37</v>
      </c>
      <c r="P166" s="144">
        <f t="shared" si="31"/>
        <v>0</v>
      </c>
      <c r="Q166" s="144">
        <v>0.05</v>
      </c>
      <c r="R166" s="144">
        <f t="shared" si="32"/>
        <v>1.8</v>
      </c>
      <c r="S166" s="144">
        <v>0</v>
      </c>
      <c r="T166" s="145">
        <f t="shared" si="33"/>
        <v>0</v>
      </c>
      <c r="AR166" s="146" t="s">
        <v>162</v>
      </c>
      <c r="AT166" s="146" t="s">
        <v>167</v>
      </c>
      <c r="AU166" s="146" t="s">
        <v>82</v>
      </c>
      <c r="AY166" s="13" t="s">
        <v>130</v>
      </c>
      <c r="BE166" s="147">
        <f t="shared" si="34"/>
        <v>0</v>
      </c>
      <c r="BF166" s="147">
        <f t="shared" si="35"/>
        <v>0</v>
      </c>
      <c r="BG166" s="147">
        <f t="shared" si="36"/>
        <v>0</v>
      </c>
      <c r="BH166" s="147">
        <f t="shared" si="37"/>
        <v>0</v>
      </c>
      <c r="BI166" s="147">
        <f t="shared" si="38"/>
        <v>0</v>
      </c>
      <c r="BJ166" s="13" t="s">
        <v>80</v>
      </c>
      <c r="BK166" s="147">
        <f t="shared" si="39"/>
        <v>0</v>
      </c>
      <c r="BL166" s="13" t="s">
        <v>136</v>
      </c>
      <c r="BM166" s="146" t="s">
        <v>696</v>
      </c>
    </row>
    <row r="167" spans="2:65" s="1" customFormat="1" ht="24.2" customHeight="1">
      <c r="B167" s="133"/>
      <c r="C167" s="134" t="s">
        <v>362</v>
      </c>
      <c r="D167" s="134" t="s">
        <v>132</v>
      </c>
      <c r="E167" s="135" t="s">
        <v>697</v>
      </c>
      <c r="F167" s="136" t="s">
        <v>698</v>
      </c>
      <c r="G167" s="137" t="s">
        <v>513</v>
      </c>
      <c r="H167" s="138">
        <v>165</v>
      </c>
      <c r="I167" s="139"/>
      <c r="J167" s="140">
        <f t="shared" si="30"/>
        <v>0</v>
      </c>
      <c r="K167" s="141"/>
      <c r="L167" s="28"/>
      <c r="M167" s="142" t="s">
        <v>1</v>
      </c>
      <c r="N167" s="143" t="s">
        <v>37</v>
      </c>
      <c r="P167" s="144">
        <f t="shared" si="31"/>
        <v>0</v>
      </c>
      <c r="Q167" s="144">
        <v>1.0500000000000001E-2</v>
      </c>
      <c r="R167" s="144">
        <f t="shared" si="32"/>
        <v>1.7325000000000002</v>
      </c>
      <c r="S167" s="144">
        <v>0</v>
      </c>
      <c r="T167" s="145">
        <f t="shared" si="33"/>
        <v>0</v>
      </c>
      <c r="AR167" s="146" t="s">
        <v>136</v>
      </c>
      <c r="AT167" s="146" t="s">
        <v>132</v>
      </c>
      <c r="AU167" s="146" t="s">
        <v>82</v>
      </c>
      <c r="AY167" s="13" t="s">
        <v>130</v>
      </c>
      <c r="BE167" s="147">
        <f t="shared" si="34"/>
        <v>0</v>
      </c>
      <c r="BF167" s="147">
        <f t="shared" si="35"/>
        <v>0</v>
      </c>
      <c r="BG167" s="147">
        <f t="shared" si="36"/>
        <v>0</v>
      </c>
      <c r="BH167" s="147">
        <f t="shared" si="37"/>
        <v>0</v>
      </c>
      <c r="BI167" s="147">
        <f t="shared" si="38"/>
        <v>0</v>
      </c>
      <c r="BJ167" s="13" t="s">
        <v>80</v>
      </c>
      <c r="BK167" s="147">
        <f t="shared" si="39"/>
        <v>0</v>
      </c>
      <c r="BL167" s="13" t="s">
        <v>136</v>
      </c>
      <c r="BM167" s="146" t="s">
        <v>699</v>
      </c>
    </row>
    <row r="168" spans="2:65" s="1" customFormat="1" ht="24.2" customHeight="1">
      <c r="B168" s="133"/>
      <c r="C168" s="134" t="s">
        <v>366</v>
      </c>
      <c r="D168" s="134" t="s">
        <v>132</v>
      </c>
      <c r="E168" s="135" t="s">
        <v>700</v>
      </c>
      <c r="F168" s="136" t="s">
        <v>701</v>
      </c>
      <c r="G168" s="137" t="s">
        <v>156</v>
      </c>
      <c r="H168" s="138">
        <v>9.7200000000000006</v>
      </c>
      <c r="I168" s="139"/>
      <c r="J168" s="140">
        <f t="shared" si="30"/>
        <v>0</v>
      </c>
      <c r="K168" s="141"/>
      <c r="L168" s="28"/>
      <c r="M168" s="142" t="s">
        <v>1</v>
      </c>
      <c r="N168" s="143" t="s">
        <v>37</v>
      </c>
      <c r="P168" s="144">
        <f t="shared" si="31"/>
        <v>0</v>
      </c>
      <c r="Q168" s="144">
        <v>2.2563399999999998</v>
      </c>
      <c r="R168" s="144">
        <f t="shared" si="32"/>
        <v>21.931624799999998</v>
      </c>
      <c r="S168" s="144">
        <v>0</v>
      </c>
      <c r="T168" s="145">
        <f t="shared" si="33"/>
        <v>0</v>
      </c>
      <c r="AR168" s="146" t="s">
        <v>136</v>
      </c>
      <c r="AT168" s="146" t="s">
        <v>132</v>
      </c>
      <c r="AU168" s="146" t="s">
        <v>82</v>
      </c>
      <c r="AY168" s="13" t="s">
        <v>130</v>
      </c>
      <c r="BE168" s="147">
        <f t="shared" si="34"/>
        <v>0</v>
      </c>
      <c r="BF168" s="147">
        <f t="shared" si="35"/>
        <v>0</v>
      </c>
      <c r="BG168" s="147">
        <f t="shared" si="36"/>
        <v>0</v>
      </c>
      <c r="BH168" s="147">
        <f t="shared" si="37"/>
        <v>0</v>
      </c>
      <c r="BI168" s="147">
        <f t="shared" si="38"/>
        <v>0</v>
      </c>
      <c r="BJ168" s="13" t="s">
        <v>80</v>
      </c>
      <c r="BK168" s="147">
        <f t="shared" si="39"/>
        <v>0</v>
      </c>
      <c r="BL168" s="13" t="s">
        <v>136</v>
      </c>
      <c r="BM168" s="146" t="s">
        <v>702</v>
      </c>
    </row>
    <row r="169" spans="2:65" s="1" customFormat="1" ht="24.2" customHeight="1">
      <c r="B169" s="133"/>
      <c r="C169" s="134" t="s">
        <v>370</v>
      </c>
      <c r="D169" s="134" t="s">
        <v>132</v>
      </c>
      <c r="E169" s="135" t="s">
        <v>703</v>
      </c>
      <c r="F169" s="136" t="s">
        <v>704</v>
      </c>
      <c r="G169" s="137" t="s">
        <v>140</v>
      </c>
      <c r="H169" s="138">
        <v>251</v>
      </c>
      <c r="I169" s="139"/>
      <c r="J169" s="140">
        <f t="shared" si="30"/>
        <v>0</v>
      </c>
      <c r="K169" s="141"/>
      <c r="L169" s="28"/>
      <c r="M169" s="142" t="s">
        <v>1</v>
      </c>
      <c r="N169" s="143" t="s">
        <v>37</v>
      </c>
      <c r="P169" s="144">
        <f t="shared" si="31"/>
        <v>0</v>
      </c>
      <c r="Q169" s="144">
        <v>4.6999999999999999E-4</v>
      </c>
      <c r="R169" s="144">
        <f t="shared" si="32"/>
        <v>0.11796999999999999</v>
      </c>
      <c r="S169" s="144">
        <v>0</v>
      </c>
      <c r="T169" s="145">
        <f t="shared" si="33"/>
        <v>0</v>
      </c>
      <c r="AR169" s="146" t="s">
        <v>136</v>
      </c>
      <c r="AT169" s="146" t="s">
        <v>132</v>
      </c>
      <c r="AU169" s="146" t="s">
        <v>82</v>
      </c>
      <c r="AY169" s="13" t="s">
        <v>130</v>
      </c>
      <c r="BE169" s="147">
        <f t="shared" si="34"/>
        <v>0</v>
      </c>
      <c r="BF169" s="147">
        <f t="shared" si="35"/>
        <v>0</v>
      </c>
      <c r="BG169" s="147">
        <f t="shared" si="36"/>
        <v>0</v>
      </c>
      <c r="BH169" s="147">
        <f t="shared" si="37"/>
        <v>0</v>
      </c>
      <c r="BI169" s="147">
        <f t="shared" si="38"/>
        <v>0</v>
      </c>
      <c r="BJ169" s="13" t="s">
        <v>80</v>
      </c>
      <c r="BK169" s="147">
        <f t="shared" si="39"/>
        <v>0</v>
      </c>
      <c r="BL169" s="13" t="s">
        <v>136</v>
      </c>
      <c r="BM169" s="146" t="s">
        <v>705</v>
      </c>
    </row>
    <row r="170" spans="2:65" s="1" customFormat="1" ht="24.2" customHeight="1">
      <c r="B170" s="133"/>
      <c r="C170" s="134" t="s">
        <v>374</v>
      </c>
      <c r="D170" s="134" t="s">
        <v>132</v>
      </c>
      <c r="E170" s="135" t="s">
        <v>706</v>
      </c>
      <c r="F170" s="136" t="s">
        <v>707</v>
      </c>
      <c r="G170" s="137" t="s">
        <v>513</v>
      </c>
      <c r="H170" s="138">
        <v>2.5</v>
      </c>
      <c r="I170" s="139"/>
      <c r="J170" s="140">
        <f t="shared" si="30"/>
        <v>0</v>
      </c>
      <c r="K170" s="141"/>
      <c r="L170" s="28"/>
      <c r="M170" s="142" t="s">
        <v>1</v>
      </c>
      <c r="N170" s="143" t="s">
        <v>37</v>
      </c>
      <c r="P170" s="144">
        <f t="shared" si="31"/>
        <v>0</v>
      </c>
      <c r="Q170" s="144">
        <v>0.29221000000000003</v>
      </c>
      <c r="R170" s="144">
        <f t="shared" si="32"/>
        <v>0.73052500000000009</v>
      </c>
      <c r="S170" s="144">
        <v>0</v>
      </c>
      <c r="T170" s="145">
        <f t="shared" si="33"/>
        <v>0</v>
      </c>
      <c r="AR170" s="146" t="s">
        <v>136</v>
      </c>
      <c r="AT170" s="146" t="s">
        <v>132</v>
      </c>
      <c r="AU170" s="146" t="s">
        <v>82</v>
      </c>
      <c r="AY170" s="13" t="s">
        <v>130</v>
      </c>
      <c r="BE170" s="147">
        <f t="shared" si="34"/>
        <v>0</v>
      </c>
      <c r="BF170" s="147">
        <f t="shared" si="35"/>
        <v>0</v>
      </c>
      <c r="BG170" s="147">
        <f t="shared" si="36"/>
        <v>0</v>
      </c>
      <c r="BH170" s="147">
        <f t="shared" si="37"/>
        <v>0</v>
      </c>
      <c r="BI170" s="147">
        <f t="shared" si="38"/>
        <v>0</v>
      </c>
      <c r="BJ170" s="13" t="s">
        <v>80</v>
      </c>
      <c r="BK170" s="147">
        <f t="shared" si="39"/>
        <v>0</v>
      </c>
      <c r="BL170" s="13" t="s">
        <v>136</v>
      </c>
      <c r="BM170" s="146" t="s">
        <v>708</v>
      </c>
    </row>
    <row r="171" spans="2:65" s="1" customFormat="1" ht="24.2" customHeight="1">
      <c r="B171" s="133"/>
      <c r="C171" s="134" t="s">
        <v>378</v>
      </c>
      <c r="D171" s="134" t="s">
        <v>132</v>
      </c>
      <c r="E171" s="135" t="s">
        <v>709</v>
      </c>
      <c r="F171" s="136" t="s">
        <v>710</v>
      </c>
      <c r="G171" s="137" t="s">
        <v>183</v>
      </c>
      <c r="H171" s="138">
        <v>12</v>
      </c>
      <c r="I171" s="139"/>
      <c r="J171" s="140">
        <f t="shared" si="30"/>
        <v>0</v>
      </c>
      <c r="K171" s="141"/>
      <c r="L171" s="28"/>
      <c r="M171" s="142" t="s">
        <v>1</v>
      </c>
      <c r="N171" s="143" t="s">
        <v>37</v>
      </c>
      <c r="P171" s="144">
        <f t="shared" si="31"/>
        <v>0</v>
      </c>
      <c r="Q171" s="144">
        <v>0</v>
      </c>
      <c r="R171" s="144">
        <f t="shared" si="32"/>
        <v>0</v>
      </c>
      <c r="S171" s="144">
        <v>0</v>
      </c>
      <c r="T171" s="145">
        <f t="shared" si="33"/>
        <v>0</v>
      </c>
      <c r="AR171" s="146" t="s">
        <v>136</v>
      </c>
      <c r="AT171" s="146" t="s">
        <v>132</v>
      </c>
      <c r="AU171" s="146" t="s">
        <v>82</v>
      </c>
      <c r="AY171" s="13" t="s">
        <v>130</v>
      </c>
      <c r="BE171" s="147">
        <f t="shared" si="34"/>
        <v>0</v>
      </c>
      <c r="BF171" s="147">
        <f t="shared" si="35"/>
        <v>0</v>
      </c>
      <c r="BG171" s="147">
        <f t="shared" si="36"/>
        <v>0</v>
      </c>
      <c r="BH171" s="147">
        <f t="shared" si="37"/>
        <v>0</v>
      </c>
      <c r="BI171" s="147">
        <f t="shared" si="38"/>
        <v>0</v>
      </c>
      <c r="BJ171" s="13" t="s">
        <v>80</v>
      </c>
      <c r="BK171" s="147">
        <f t="shared" si="39"/>
        <v>0</v>
      </c>
      <c r="BL171" s="13" t="s">
        <v>136</v>
      </c>
      <c r="BM171" s="146" t="s">
        <v>711</v>
      </c>
    </row>
    <row r="172" spans="2:65" s="1" customFormat="1" ht="37.9" customHeight="1">
      <c r="B172" s="133"/>
      <c r="C172" s="134" t="s">
        <v>382</v>
      </c>
      <c r="D172" s="134" t="s">
        <v>132</v>
      </c>
      <c r="E172" s="135" t="s">
        <v>712</v>
      </c>
      <c r="F172" s="136" t="s">
        <v>713</v>
      </c>
      <c r="G172" s="137" t="s">
        <v>513</v>
      </c>
      <c r="H172" s="138">
        <v>30</v>
      </c>
      <c r="I172" s="139"/>
      <c r="J172" s="140">
        <f t="shared" si="30"/>
        <v>0</v>
      </c>
      <c r="K172" s="141"/>
      <c r="L172" s="28"/>
      <c r="M172" s="142" t="s">
        <v>1</v>
      </c>
      <c r="N172" s="143" t="s">
        <v>37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136</v>
      </c>
      <c r="AT172" s="146" t="s">
        <v>132</v>
      </c>
      <c r="AU172" s="146" t="s">
        <v>82</v>
      </c>
      <c r="AY172" s="13" t="s">
        <v>130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80</v>
      </c>
      <c r="BK172" s="147">
        <f t="shared" si="39"/>
        <v>0</v>
      </c>
      <c r="BL172" s="13" t="s">
        <v>136</v>
      </c>
      <c r="BM172" s="146" t="s">
        <v>714</v>
      </c>
    </row>
    <row r="173" spans="2:65" s="11" customFormat="1" ht="22.9" customHeight="1">
      <c r="B173" s="121"/>
      <c r="D173" s="122" t="s">
        <v>71</v>
      </c>
      <c r="E173" s="131" t="s">
        <v>238</v>
      </c>
      <c r="F173" s="131" t="s">
        <v>239</v>
      </c>
      <c r="I173" s="124"/>
      <c r="J173" s="132">
        <f>BK173</f>
        <v>0</v>
      </c>
      <c r="L173" s="121"/>
      <c r="M173" s="126"/>
      <c r="P173" s="127">
        <f>SUM(P174:P175)</f>
        <v>0</v>
      </c>
      <c r="R173" s="127">
        <f>SUM(R174:R175)</f>
        <v>0</v>
      </c>
      <c r="T173" s="128">
        <f>SUM(T174:T175)</f>
        <v>0</v>
      </c>
      <c r="AR173" s="122" t="s">
        <v>80</v>
      </c>
      <c r="AT173" s="129" t="s">
        <v>71</v>
      </c>
      <c r="AU173" s="129" t="s">
        <v>80</v>
      </c>
      <c r="AY173" s="122" t="s">
        <v>130</v>
      </c>
      <c r="BK173" s="130">
        <f>SUM(BK174:BK175)</f>
        <v>0</v>
      </c>
    </row>
    <row r="174" spans="2:65" s="1" customFormat="1" ht="33" customHeight="1">
      <c r="B174" s="133"/>
      <c r="C174" s="134" t="s">
        <v>386</v>
      </c>
      <c r="D174" s="134" t="s">
        <v>132</v>
      </c>
      <c r="E174" s="135" t="s">
        <v>715</v>
      </c>
      <c r="F174" s="136" t="s">
        <v>716</v>
      </c>
      <c r="G174" s="137" t="s">
        <v>170</v>
      </c>
      <c r="H174" s="138">
        <v>155.40799999999999</v>
      </c>
      <c r="I174" s="139"/>
      <c r="J174" s="140">
        <f>ROUND(I174*H174,2)</f>
        <v>0</v>
      </c>
      <c r="K174" s="141"/>
      <c r="L174" s="28"/>
      <c r="M174" s="142" t="s">
        <v>1</v>
      </c>
      <c r="N174" s="143" t="s">
        <v>37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136</v>
      </c>
      <c r="AT174" s="146" t="s">
        <v>132</v>
      </c>
      <c r="AU174" s="146" t="s">
        <v>82</v>
      </c>
      <c r="AY174" s="13" t="s">
        <v>130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3" t="s">
        <v>80</v>
      </c>
      <c r="BK174" s="147">
        <f>ROUND(I174*H174,2)</f>
        <v>0</v>
      </c>
      <c r="BL174" s="13" t="s">
        <v>136</v>
      </c>
      <c r="BM174" s="146" t="s">
        <v>717</v>
      </c>
    </row>
    <row r="175" spans="2:65" s="1" customFormat="1" ht="33" customHeight="1">
      <c r="B175" s="133"/>
      <c r="C175" s="134" t="s">
        <v>390</v>
      </c>
      <c r="D175" s="134" t="s">
        <v>132</v>
      </c>
      <c r="E175" s="135" t="s">
        <v>718</v>
      </c>
      <c r="F175" s="136" t="s">
        <v>719</v>
      </c>
      <c r="G175" s="137" t="s">
        <v>170</v>
      </c>
      <c r="H175" s="138">
        <v>155.40799999999999</v>
      </c>
      <c r="I175" s="139"/>
      <c r="J175" s="140">
        <f>ROUND(I175*H175,2)</f>
        <v>0</v>
      </c>
      <c r="K175" s="141"/>
      <c r="L175" s="28"/>
      <c r="M175" s="142" t="s">
        <v>1</v>
      </c>
      <c r="N175" s="143" t="s">
        <v>37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136</v>
      </c>
      <c r="AT175" s="146" t="s">
        <v>132</v>
      </c>
      <c r="AU175" s="146" t="s">
        <v>82</v>
      </c>
      <c r="AY175" s="13" t="s">
        <v>130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3" t="s">
        <v>80</v>
      </c>
      <c r="BK175" s="147">
        <f>ROUND(I175*H175,2)</f>
        <v>0</v>
      </c>
      <c r="BL175" s="13" t="s">
        <v>136</v>
      </c>
      <c r="BM175" s="146" t="s">
        <v>720</v>
      </c>
    </row>
    <row r="176" spans="2:65" s="11" customFormat="1" ht="25.9" customHeight="1">
      <c r="B176" s="121"/>
      <c r="D176" s="122" t="s">
        <v>71</v>
      </c>
      <c r="E176" s="123" t="s">
        <v>721</v>
      </c>
      <c r="F176" s="123" t="s">
        <v>721</v>
      </c>
      <c r="I176" s="124"/>
      <c r="J176" s="125">
        <f>BK176</f>
        <v>0</v>
      </c>
      <c r="L176" s="121"/>
      <c r="M176" s="126"/>
      <c r="P176" s="127">
        <f>P177</f>
        <v>0</v>
      </c>
      <c r="R176" s="127">
        <f>R177</f>
        <v>0</v>
      </c>
      <c r="T176" s="128">
        <f>T177</f>
        <v>0</v>
      </c>
      <c r="AR176" s="122" t="s">
        <v>136</v>
      </c>
      <c r="AT176" s="129" t="s">
        <v>71</v>
      </c>
      <c r="AU176" s="129" t="s">
        <v>72</v>
      </c>
      <c r="AY176" s="122" t="s">
        <v>130</v>
      </c>
      <c r="BK176" s="130">
        <f>BK177</f>
        <v>0</v>
      </c>
    </row>
    <row r="177" spans="2:65" s="11" customFormat="1" ht="22.9" customHeight="1">
      <c r="B177" s="121"/>
      <c r="D177" s="122" t="s">
        <v>71</v>
      </c>
      <c r="E177" s="131" t="s">
        <v>722</v>
      </c>
      <c r="F177" s="131" t="s">
        <v>723</v>
      </c>
      <c r="I177" s="124"/>
      <c r="J177" s="132">
        <f>BK177</f>
        <v>0</v>
      </c>
      <c r="L177" s="121"/>
      <c r="M177" s="126"/>
      <c r="P177" s="127">
        <f>P178</f>
        <v>0</v>
      </c>
      <c r="R177" s="127">
        <f>R178</f>
        <v>0</v>
      </c>
      <c r="T177" s="128">
        <f>T178</f>
        <v>0</v>
      </c>
      <c r="AR177" s="122" t="s">
        <v>136</v>
      </c>
      <c r="AT177" s="129" t="s">
        <v>71</v>
      </c>
      <c r="AU177" s="129" t="s">
        <v>80</v>
      </c>
      <c r="AY177" s="122" t="s">
        <v>130</v>
      </c>
      <c r="BK177" s="130">
        <f>BK178</f>
        <v>0</v>
      </c>
    </row>
    <row r="178" spans="2:65" s="1" customFormat="1" ht="49.15" customHeight="1">
      <c r="B178" s="133"/>
      <c r="C178" s="134" t="s">
        <v>394</v>
      </c>
      <c r="D178" s="134" t="s">
        <v>132</v>
      </c>
      <c r="E178" s="135" t="s">
        <v>724</v>
      </c>
      <c r="F178" s="136" t="s">
        <v>725</v>
      </c>
      <c r="G178" s="137" t="s">
        <v>726</v>
      </c>
      <c r="H178" s="138">
        <v>1</v>
      </c>
      <c r="I178" s="139"/>
      <c r="J178" s="140">
        <f>ROUND(I178*H178,2)</f>
        <v>0</v>
      </c>
      <c r="K178" s="141"/>
      <c r="L178" s="28"/>
      <c r="M178" s="159" t="s">
        <v>1</v>
      </c>
      <c r="N178" s="160" t="s">
        <v>37</v>
      </c>
      <c r="O178" s="16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146" t="s">
        <v>727</v>
      </c>
      <c r="AT178" s="146" t="s">
        <v>132</v>
      </c>
      <c r="AU178" s="146" t="s">
        <v>82</v>
      </c>
      <c r="AY178" s="13" t="s">
        <v>130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3" t="s">
        <v>80</v>
      </c>
      <c r="BK178" s="147">
        <f>ROUND(I178*H178,2)</f>
        <v>0</v>
      </c>
      <c r="BL178" s="13" t="s">
        <v>727</v>
      </c>
      <c r="BM178" s="146" t="s">
        <v>728</v>
      </c>
    </row>
    <row r="179" spans="2:65" s="1" customFormat="1" ht="6.95" customHeight="1"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28"/>
    </row>
  </sheetData>
  <autoFilter ref="C125:K178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88" t="s">
        <v>729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stavby'!AN8</f>
        <v>46050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1" t="str">
        <f>'Rekapitulace stavby'!E14</f>
        <v>Vyplň údaj</v>
      </c>
      <c r="F18" s="203"/>
      <c r="G18" s="203"/>
      <c r="H18" s="203"/>
      <c r="I18" s="23" t="s">
        <v>25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91" t="s">
        <v>32</v>
      </c>
      <c r="J30" s="62">
        <f>ROUND(J117,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1" t="s">
        <v>36</v>
      </c>
      <c r="E33" s="23" t="s">
        <v>37</v>
      </c>
      <c r="F33" s="82">
        <f>ROUND((SUM(BE117:BE154)),  2)</f>
        <v>0</v>
      </c>
      <c r="I33" s="92">
        <v>0.21</v>
      </c>
      <c r="J33" s="82">
        <f>ROUND(((SUM(BE117:BE154))*I33),  2)</f>
        <v>0</v>
      </c>
      <c r="L33" s="28"/>
    </row>
    <row r="34" spans="2:12" s="1" customFormat="1" ht="14.45" customHeight="1">
      <c r="B34" s="28"/>
      <c r="E34" s="23" t="s">
        <v>38</v>
      </c>
      <c r="F34" s="82">
        <f>ROUND((SUM(BF117:BF154)),  2)</f>
        <v>0</v>
      </c>
      <c r="I34" s="92">
        <v>0.12</v>
      </c>
      <c r="J34" s="82">
        <f>ROUND(((SUM(BF117:BF154))*I34),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2">
        <f>ROUND((SUM(BG117:BG154)),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2">
        <f>ROUND((SUM(BH117:BH154)),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3" t="s">
        <v>41</v>
      </c>
      <c r="F37" s="82">
        <f>ROUND((SUM(BI117:BI154)),  2)</f>
        <v>0</v>
      </c>
      <c r="I37" s="92">
        <v>0</v>
      </c>
      <c r="J37" s="82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88" t="str">
        <f>E9</f>
        <v>04 - IO 04 Mobiliář a herní prvky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46050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106</v>
      </c>
      <c r="D94" s="93"/>
      <c r="E94" s="93"/>
      <c r="F94" s="93"/>
      <c r="G94" s="93"/>
      <c r="H94" s="93"/>
      <c r="I94" s="93"/>
      <c r="J94" s="102" t="s">
        <v>107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108</v>
      </c>
      <c r="J96" s="62">
        <f>J117</f>
        <v>0</v>
      </c>
      <c r="L96" s="28"/>
      <c r="AU96" s="13" t="s">
        <v>109</v>
      </c>
    </row>
    <row r="97" spans="2:12" s="8" customFormat="1" ht="24.95" customHeight="1">
      <c r="B97" s="104"/>
      <c r="D97" s="105" t="s">
        <v>730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28"/>
      <c r="L98" s="28"/>
    </row>
    <row r="99" spans="2:12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5" customHeight="1">
      <c r="B104" s="28"/>
      <c r="C104" s="17" t="s">
        <v>115</v>
      </c>
      <c r="L104" s="28"/>
    </row>
    <row r="105" spans="2:12" s="1" customFormat="1" ht="6.95" customHeight="1">
      <c r="B105" s="28"/>
      <c r="L105" s="28"/>
    </row>
    <row r="106" spans="2:12" s="1" customFormat="1" ht="12" customHeight="1">
      <c r="B106" s="28"/>
      <c r="C106" s="23" t="s">
        <v>16</v>
      </c>
      <c r="L106" s="28"/>
    </row>
    <row r="107" spans="2:12" s="1" customFormat="1" ht="26.25" customHeight="1">
      <c r="B107" s="28"/>
      <c r="E107" s="209" t="str">
        <f>E7</f>
        <v>Městský park Turnov (park u letního kina) - Etapa 2b - Úprava stávajícího hřiště</v>
      </c>
      <c r="F107" s="210"/>
      <c r="G107" s="210"/>
      <c r="H107" s="210"/>
      <c r="L107" s="28"/>
    </row>
    <row r="108" spans="2:12" s="1" customFormat="1" ht="12" customHeight="1">
      <c r="B108" s="28"/>
      <c r="C108" s="23" t="s">
        <v>103</v>
      </c>
      <c r="L108" s="28"/>
    </row>
    <row r="109" spans="2:12" s="1" customFormat="1" ht="16.5" customHeight="1">
      <c r="B109" s="28"/>
      <c r="E109" s="188" t="str">
        <f>E9</f>
        <v>04 - IO 04 Mobiliář a herní prvky</v>
      </c>
      <c r="F109" s="208"/>
      <c r="G109" s="208"/>
      <c r="H109" s="208"/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20</v>
      </c>
      <c r="F111" s="21" t="str">
        <f>F12</f>
        <v xml:space="preserve"> </v>
      </c>
      <c r="I111" s="23" t="s">
        <v>22</v>
      </c>
      <c r="J111" s="48">
        <f>IF(J12="","",J12)</f>
        <v>46050</v>
      </c>
      <c r="L111" s="28"/>
    </row>
    <row r="112" spans="2:12" s="1" customFormat="1" ht="6.95" customHeight="1">
      <c r="B112" s="28"/>
      <c r="L112" s="28"/>
    </row>
    <row r="113" spans="2:65" s="1" customFormat="1" ht="15.2" customHeight="1">
      <c r="B113" s="28"/>
      <c r="C113" s="23" t="s">
        <v>23</v>
      </c>
      <c r="F113" s="21" t="str">
        <f>E15</f>
        <v xml:space="preserve"> </v>
      </c>
      <c r="I113" s="23" t="s">
        <v>28</v>
      </c>
      <c r="J113" s="26" t="str">
        <f>E21</f>
        <v xml:space="preserve"> </v>
      </c>
      <c r="L113" s="28"/>
    </row>
    <row r="114" spans="2:65" s="1" customFormat="1" ht="15.2" customHeight="1">
      <c r="B114" s="28"/>
      <c r="C114" s="23" t="s">
        <v>26</v>
      </c>
      <c r="F114" s="21" t="str">
        <f>IF(E18="","",E18)</f>
        <v>Vyplň údaj</v>
      </c>
      <c r="I114" s="23" t="s">
        <v>30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12"/>
      <c r="C116" s="113" t="s">
        <v>116</v>
      </c>
      <c r="D116" s="114" t="s">
        <v>57</v>
      </c>
      <c r="E116" s="114" t="s">
        <v>53</v>
      </c>
      <c r="F116" s="114" t="s">
        <v>54</v>
      </c>
      <c r="G116" s="114" t="s">
        <v>117</v>
      </c>
      <c r="H116" s="114" t="s">
        <v>118</v>
      </c>
      <c r="I116" s="114" t="s">
        <v>119</v>
      </c>
      <c r="J116" s="115" t="s">
        <v>107</v>
      </c>
      <c r="K116" s="116" t="s">
        <v>120</v>
      </c>
      <c r="L116" s="112"/>
      <c r="M116" s="55" t="s">
        <v>1</v>
      </c>
      <c r="N116" s="56" t="s">
        <v>36</v>
      </c>
      <c r="O116" s="56" t="s">
        <v>121</v>
      </c>
      <c r="P116" s="56" t="s">
        <v>122</v>
      </c>
      <c r="Q116" s="56" t="s">
        <v>123</v>
      </c>
      <c r="R116" s="56" t="s">
        <v>124</v>
      </c>
      <c r="S116" s="56" t="s">
        <v>125</v>
      </c>
      <c r="T116" s="57" t="s">
        <v>126</v>
      </c>
    </row>
    <row r="117" spans="2:65" s="1" customFormat="1" ht="22.9" customHeight="1">
      <c r="B117" s="28"/>
      <c r="C117" s="60" t="s">
        <v>127</v>
      </c>
      <c r="J117" s="117">
        <f>BK117</f>
        <v>0</v>
      </c>
      <c r="L117" s="28"/>
      <c r="M117" s="58"/>
      <c r="N117" s="49"/>
      <c r="O117" s="49"/>
      <c r="P117" s="118">
        <f>P118</f>
        <v>0</v>
      </c>
      <c r="Q117" s="49"/>
      <c r="R117" s="118">
        <f>R118</f>
        <v>0</v>
      </c>
      <c r="S117" s="49"/>
      <c r="T117" s="119">
        <f>T118</f>
        <v>0</v>
      </c>
      <c r="AT117" s="13" t="s">
        <v>71</v>
      </c>
      <c r="AU117" s="13" t="s">
        <v>109</v>
      </c>
      <c r="BK117" s="120">
        <f>BK118</f>
        <v>0</v>
      </c>
    </row>
    <row r="118" spans="2:65" s="11" customFormat="1" ht="25.9" customHeight="1">
      <c r="B118" s="121"/>
      <c r="D118" s="122" t="s">
        <v>71</v>
      </c>
      <c r="E118" s="123" t="s">
        <v>731</v>
      </c>
      <c r="F118" s="123" t="s">
        <v>732</v>
      </c>
      <c r="I118" s="124"/>
      <c r="J118" s="125">
        <f>BK118</f>
        <v>0</v>
      </c>
      <c r="L118" s="121"/>
      <c r="M118" s="126"/>
      <c r="P118" s="127">
        <f>SUM(P119:P154)</f>
        <v>0</v>
      </c>
      <c r="R118" s="127">
        <f>SUM(R119:R154)</f>
        <v>0</v>
      </c>
      <c r="T118" s="128">
        <f>SUM(T119:T154)</f>
        <v>0</v>
      </c>
      <c r="AR118" s="122" t="s">
        <v>80</v>
      </c>
      <c r="AT118" s="129" t="s">
        <v>71</v>
      </c>
      <c r="AU118" s="129" t="s">
        <v>72</v>
      </c>
      <c r="AY118" s="122" t="s">
        <v>130</v>
      </c>
      <c r="BK118" s="130">
        <f>SUM(BK119:BK154)</f>
        <v>0</v>
      </c>
    </row>
    <row r="119" spans="2:65" s="1" customFormat="1" ht="24.2" customHeight="1">
      <c r="B119" s="133"/>
      <c r="C119" s="134" t="s">
        <v>80</v>
      </c>
      <c r="D119" s="134" t="s">
        <v>132</v>
      </c>
      <c r="E119" s="135" t="s">
        <v>733</v>
      </c>
      <c r="F119" s="136" t="s">
        <v>734</v>
      </c>
      <c r="G119" s="137" t="s">
        <v>183</v>
      </c>
      <c r="H119" s="138">
        <v>4</v>
      </c>
      <c r="I119" s="139"/>
      <c r="J119" s="140">
        <f t="shared" ref="J119:J154" si="0">ROUND(I119*H119,2)</f>
        <v>0</v>
      </c>
      <c r="K119" s="141"/>
      <c r="L119" s="28"/>
      <c r="M119" s="142" t="s">
        <v>1</v>
      </c>
      <c r="N119" s="143" t="s">
        <v>37</v>
      </c>
      <c r="P119" s="144">
        <f t="shared" ref="P119:P154" si="1">O119*H119</f>
        <v>0</v>
      </c>
      <c r="Q119" s="144">
        <v>0</v>
      </c>
      <c r="R119" s="144">
        <f t="shared" ref="R119:R154" si="2">Q119*H119</f>
        <v>0</v>
      </c>
      <c r="S119" s="144">
        <v>0</v>
      </c>
      <c r="T119" s="145">
        <f t="shared" ref="T119:T154" si="3">S119*H119</f>
        <v>0</v>
      </c>
      <c r="AR119" s="146" t="s">
        <v>136</v>
      </c>
      <c r="AT119" s="146" t="s">
        <v>132</v>
      </c>
      <c r="AU119" s="146" t="s">
        <v>80</v>
      </c>
      <c r="AY119" s="13" t="s">
        <v>130</v>
      </c>
      <c r="BE119" s="147">
        <f t="shared" ref="BE119:BE154" si="4">IF(N119="základní",J119,0)</f>
        <v>0</v>
      </c>
      <c r="BF119" s="147">
        <f t="shared" ref="BF119:BF154" si="5">IF(N119="snížená",J119,0)</f>
        <v>0</v>
      </c>
      <c r="BG119" s="147">
        <f t="shared" ref="BG119:BG154" si="6">IF(N119="zákl. přenesená",J119,0)</f>
        <v>0</v>
      </c>
      <c r="BH119" s="147">
        <f t="shared" ref="BH119:BH154" si="7">IF(N119="sníž. přenesená",J119,0)</f>
        <v>0</v>
      </c>
      <c r="BI119" s="147">
        <f t="shared" ref="BI119:BI154" si="8">IF(N119="nulová",J119,0)</f>
        <v>0</v>
      </c>
      <c r="BJ119" s="13" t="s">
        <v>80</v>
      </c>
      <c r="BK119" s="147">
        <f t="shared" ref="BK119:BK154" si="9">ROUND(I119*H119,2)</f>
        <v>0</v>
      </c>
      <c r="BL119" s="13" t="s">
        <v>136</v>
      </c>
      <c r="BM119" s="146" t="s">
        <v>735</v>
      </c>
    </row>
    <row r="120" spans="2:65" s="1" customFormat="1" ht="24.2" customHeight="1">
      <c r="B120" s="133"/>
      <c r="C120" s="134" t="s">
        <v>82</v>
      </c>
      <c r="D120" s="134" t="s">
        <v>132</v>
      </c>
      <c r="E120" s="135" t="s">
        <v>736</v>
      </c>
      <c r="F120" s="136" t="s">
        <v>737</v>
      </c>
      <c r="G120" s="137" t="s">
        <v>183</v>
      </c>
      <c r="H120" s="138">
        <v>4</v>
      </c>
      <c r="I120" s="139"/>
      <c r="J120" s="140">
        <f t="shared" si="0"/>
        <v>0</v>
      </c>
      <c r="K120" s="141"/>
      <c r="L120" s="28"/>
      <c r="M120" s="142" t="s">
        <v>1</v>
      </c>
      <c r="N120" s="143" t="s">
        <v>37</v>
      </c>
      <c r="P120" s="144">
        <f t="shared" si="1"/>
        <v>0</v>
      </c>
      <c r="Q120" s="144">
        <v>0</v>
      </c>
      <c r="R120" s="144">
        <f t="shared" si="2"/>
        <v>0</v>
      </c>
      <c r="S120" s="144">
        <v>0</v>
      </c>
      <c r="T120" s="145">
        <f t="shared" si="3"/>
        <v>0</v>
      </c>
      <c r="AR120" s="146" t="s">
        <v>136</v>
      </c>
      <c r="AT120" s="146" t="s">
        <v>132</v>
      </c>
      <c r="AU120" s="146" t="s">
        <v>80</v>
      </c>
      <c r="AY120" s="13" t="s">
        <v>130</v>
      </c>
      <c r="BE120" s="147">
        <f t="shared" si="4"/>
        <v>0</v>
      </c>
      <c r="BF120" s="147">
        <f t="shared" si="5"/>
        <v>0</v>
      </c>
      <c r="BG120" s="147">
        <f t="shared" si="6"/>
        <v>0</v>
      </c>
      <c r="BH120" s="147">
        <f t="shared" si="7"/>
        <v>0</v>
      </c>
      <c r="BI120" s="147">
        <f t="shared" si="8"/>
        <v>0</v>
      </c>
      <c r="BJ120" s="13" t="s">
        <v>80</v>
      </c>
      <c r="BK120" s="147">
        <f t="shared" si="9"/>
        <v>0</v>
      </c>
      <c r="BL120" s="13" t="s">
        <v>136</v>
      </c>
      <c r="BM120" s="146" t="s">
        <v>738</v>
      </c>
    </row>
    <row r="121" spans="2:65" s="1" customFormat="1" ht="24.2" customHeight="1">
      <c r="B121" s="133"/>
      <c r="C121" s="134" t="s">
        <v>142</v>
      </c>
      <c r="D121" s="134" t="s">
        <v>132</v>
      </c>
      <c r="E121" s="135" t="s">
        <v>739</v>
      </c>
      <c r="F121" s="136" t="s">
        <v>740</v>
      </c>
      <c r="G121" s="137" t="s">
        <v>183</v>
      </c>
      <c r="H121" s="138">
        <v>4</v>
      </c>
      <c r="I121" s="139"/>
      <c r="J121" s="140">
        <f t="shared" si="0"/>
        <v>0</v>
      </c>
      <c r="K121" s="141"/>
      <c r="L121" s="28"/>
      <c r="M121" s="142" t="s">
        <v>1</v>
      </c>
      <c r="N121" s="143" t="s">
        <v>37</v>
      </c>
      <c r="P121" s="144">
        <f t="shared" si="1"/>
        <v>0</v>
      </c>
      <c r="Q121" s="144">
        <v>0</v>
      </c>
      <c r="R121" s="144">
        <f t="shared" si="2"/>
        <v>0</v>
      </c>
      <c r="S121" s="144">
        <v>0</v>
      </c>
      <c r="T121" s="145">
        <f t="shared" si="3"/>
        <v>0</v>
      </c>
      <c r="AR121" s="146" t="s">
        <v>136</v>
      </c>
      <c r="AT121" s="146" t="s">
        <v>132</v>
      </c>
      <c r="AU121" s="146" t="s">
        <v>80</v>
      </c>
      <c r="AY121" s="13" t="s">
        <v>130</v>
      </c>
      <c r="BE121" s="147">
        <f t="shared" si="4"/>
        <v>0</v>
      </c>
      <c r="BF121" s="147">
        <f t="shared" si="5"/>
        <v>0</v>
      </c>
      <c r="BG121" s="147">
        <f t="shared" si="6"/>
        <v>0</v>
      </c>
      <c r="BH121" s="147">
        <f t="shared" si="7"/>
        <v>0</v>
      </c>
      <c r="BI121" s="147">
        <f t="shared" si="8"/>
        <v>0</v>
      </c>
      <c r="BJ121" s="13" t="s">
        <v>80</v>
      </c>
      <c r="BK121" s="147">
        <f t="shared" si="9"/>
        <v>0</v>
      </c>
      <c r="BL121" s="13" t="s">
        <v>136</v>
      </c>
      <c r="BM121" s="146" t="s">
        <v>741</v>
      </c>
    </row>
    <row r="122" spans="2:65" s="1" customFormat="1" ht="24.2" customHeight="1">
      <c r="B122" s="133"/>
      <c r="C122" s="134" t="s">
        <v>136</v>
      </c>
      <c r="D122" s="134" t="s">
        <v>132</v>
      </c>
      <c r="E122" s="135" t="s">
        <v>742</v>
      </c>
      <c r="F122" s="136" t="s">
        <v>743</v>
      </c>
      <c r="G122" s="137" t="s">
        <v>183</v>
      </c>
      <c r="H122" s="138">
        <v>4</v>
      </c>
      <c r="I122" s="139"/>
      <c r="J122" s="140">
        <f t="shared" si="0"/>
        <v>0</v>
      </c>
      <c r="K122" s="141"/>
      <c r="L122" s="28"/>
      <c r="M122" s="142" t="s">
        <v>1</v>
      </c>
      <c r="N122" s="143" t="s">
        <v>37</v>
      </c>
      <c r="P122" s="144">
        <f t="shared" si="1"/>
        <v>0</v>
      </c>
      <c r="Q122" s="144">
        <v>0</v>
      </c>
      <c r="R122" s="144">
        <f t="shared" si="2"/>
        <v>0</v>
      </c>
      <c r="S122" s="144">
        <v>0</v>
      </c>
      <c r="T122" s="145">
        <f t="shared" si="3"/>
        <v>0</v>
      </c>
      <c r="AR122" s="146" t="s">
        <v>136</v>
      </c>
      <c r="AT122" s="146" t="s">
        <v>132</v>
      </c>
      <c r="AU122" s="146" t="s">
        <v>80</v>
      </c>
      <c r="AY122" s="13" t="s">
        <v>130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80</v>
      </c>
      <c r="BK122" s="147">
        <f t="shared" si="9"/>
        <v>0</v>
      </c>
      <c r="BL122" s="13" t="s">
        <v>136</v>
      </c>
      <c r="BM122" s="146" t="s">
        <v>744</v>
      </c>
    </row>
    <row r="123" spans="2:65" s="1" customFormat="1" ht="24.2" customHeight="1">
      <c r="B123" s="133"/>
      <c r="C123" s="134" t="s">
        <v>149</v>
      </c>
      <c r="D123" s="134" t="s">
        <v>132</v>
      </c>
      <c r="E123" s="135" t="s">
        <v>745</v>
      </c>
      <c r="F123" s="136" t="s">
        <v>746</v>
      </c>
      <c r="G123" s="137" t="s">
        <v>183</v>
      </c>
      <c r="H123" s="138">
        <v>4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37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136</v>
      </c>
      <c r="AT123" s="146" t="s">
        <v>132</v>
      </c>
      <c r="AU123" s="146" t="s">
        <v>80</v>
      </c>
      <c r="AY123" s="13" t="s">
        <v>130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80</v>
      </c>
      <c r="BK123" s="147">
        <f t="shared" si="9"/>
        <v>0</v>
      </c>
      <c r="BL123" s="13" t="s">
        <v>136</v>
      </c>
      <c r="BM123" s="146" t="s">
        <v>747</v>
      </c>
    </row>
    <row r="124" spans="2:65" s="1" customFormat="1" ht="24.2" customHeight="1">
      <c r="B124" s="133"/>
      <c r="C124" s="134" t="s">
        <v>153</v>
      </c>
      <c r="D124" s="134" t="s">
        <v>132</v>
      </c>
      <c r="E124" s="135" t="s">
        <v>748</v>
      </c>
      <c r="F124" s="136" t="s">
        <v>749</v>
      </c>
      <c r="G124" s="137" t="s">
        <v>183</v>
      </c>
      <c r="H124" s="138">
        <v>4</v>
      </c>
      <c r="I124" s="139"/>
      <c r="J124" s="140">
        <f t="shared" si="0"/>
        <v>0</v>
      </c>
      <c r="K124" s="141"/>
      <c r="L124" s="28"/>
      <c r="M124" s="142" t="s">
        <v>1</v>
      </c>
      <c r="N124" s="143" t="s">
        <v>37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136</v>
      </c>
      <c r="AT124" s="146" t="s">
        <v>132</v>
      </c>
      <c r="AU124" s="146" t="s">
        <v>80</v>
      </c>
      <c r="AY124" s="13" t="s">
        <v>130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80</v>
      </c>
      <c r="BK124" s="147">
        <f t="shared" si="9"/>
        <v>0</v>
      </c>
      <c r="BL124" s="13" t="s">
        <v>136</v>
      </c>
      <c r="BM124" s="146" t="s">
        <v>750</v>
      </c>
    </row>
    <row r="125" spans="2:65" s="1" customFormat="1" ht="44.25" customHeight="1">
      <c r="B125" s="133"/>
      <c r="C125" s="134" t="s">
        <v>158</v>
      </c>
      <c r="D125" s="134" t="s">
        <v>132</v>
      </c>
      <c r="E125" s="135" t="s">
        <v>751</v>
      </c>
      <c r="F125" s="136" t="s">
        <v>752</v>
      </c>
      <c r="G125" s="137" t="s">
        <v>183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37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136</v>
      </c>
      <c r="AT125" s="146" t="s">
        <v>132</v>
      </c>
      <c r="AU125" s="146" t="s">
        <v>80</v>
      </c>
      <c r="AY125" s="13" t="s">
        <v>130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80</v>
      </c>
      <c r="BK125" s="147">
        <f t="shared" si="9"/>
        <v>0</v>
      </c>
      <c r="BL125" s="13" t="s">
        <v>136</v>
      </c>
      <c r="BM125" s="146" t="s">
        <v>753</v>
      </c>
    </row>
    <row r="126" spans="2:65" s="1" customFormat="1" ht="37.9" customHeight="1">
      <c r="B126" s="133"/>
      <c r="C126" s="134" t="s">
        <v>162</v>
      </c>
      <c r="D126" s="134" t="s">
        <v>132</v>
      </c>
      <c r="E126" s="135" t="s">
        <v>754</v>
      </c>
      <c r="F126" s="136" t="s">
        <v>755</v>
      </c>
      <c r="G126" s="137" t="s">
        <v>183</v>
      </c>
      <c r="H126" s="138">
        <v>1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37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136</v>
      </c>
      <c r="AT126" s="146" t="s">
        <v>132</v>
      </c>
      <c r="AU126" s="146" t="s">
        <v>80</v>
      </c>
      <c r="AY126" s="13" t="s">
        <v>130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80</v>
      </c>
      <c r="BK126" s="147">
        <f t="shared" si="9"/>
        <v>0</v>
      </c>
      <c r="BL126" s="13" t="s">
        <v>136</v>
      </c>
      <c r="BM126" s="146" t="s">
        <v>756</v>
      </c>
    </row>
    <row r="127" spans="2:65" s="1" customFormat="1" ht="44.25" customHeight="1">
      <c r="B127" s="133"/>
      <c r="C127" s="134" t="s">
        <v>166</v>
      </c>
      <c r="D127" s="134" t="s">
        <v>132</v>
      </c>
      <c r="E127" s="135" t="s">
        <v>757</v>
      </c>
      <c r="F127" s="136" t="s">
        <v>758</v>
      </c>
      <c r="G127" s="137" t="s">
        <v>183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37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136</v>
      </c>
      <c r="AT127" s="146" t="s">
        <v>132</v>
      </c>
      <c r="AU127" s="146" t="s">
        <v>80</v>
      </c>
      <c r="AY127" s="13" t="s">
        <v>130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80</v>
      </c>
      <c r="BK127" s="147">
        <f t="shared" si="9"/>
        <v>0</v>
      </c>
      <c r="BL127" s="13" t="s">
        <v>136</v>
      </c>
      <c r="BM127" s="146" t="s">
        <v>759</v>
      </c>
    </row>
    <row r="128" spans="2:65" s="1" customFormat="1" ht="24.2" customHeight="1">
      <c r="B128" s="133"/>
      <c r="C128" s="134" t="s">
        <v>173</v>
      </c>
      <c r="D128" s="134" t="s">
        <v>132</v>
      </c>
      <c r="E128" s="135" t="s">
        <v>760</v>
      </c>
      <c r="F128" s="136" t="s">
        <v>761</v>
      </c>
      <c r="G128" s="137" t="s">
        <v>183</v>
      </c>
      <c r="H128" s="138">
        <v>2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37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136</v>
      </c>
      <c r="AT128" s="146" t="s">
        <v>132</v>
      </c>
      <c r="AU128" s="146" t="s">
        <v>80</v>
      </c>
      <c r="AY128" s="13" t="s">
        <v>130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7">
        <f t="shared" si="9"/>
        <v>0</v>
      </c>
      <c r="BL128" s="13" t="s">
        <v>136</v>
      </c>
      <c r="BM128" s="146" t="s">
        <v>762</v>
      </c>
    </row>
    <row r="129" spans="2:65" s="1" customFormat="1" ht="24.2" customHeight="1">
      <c r="B129" s="133"/>
      <c r="C129" s="134" t="s">
        <v>177</v>
      </c>
      <c r="D129" s="134" t="s">
        <v>132</v>
      </c>
      <c r="E129" s="135" t="s">
        <v>763</v>
      </c>
      <c r="F129" s="136" t="s">
        <v>764</v>
      </c>
      <c r="G129" s="137" t="s">
        <v>183</v>
      </c>
      <c r="H129" s="138">
        <v>2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37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136</v>
      </c>
      <c r="AT129" s="146" t="s">
        <v>132</v>
      </c>
      <c r="AU129" s="146" t="s">
        <v>80</v>
      </c>
      <c r="AY129" s="13" t="s">
        <v>130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7">
        <f t="shared" si="9"/>
        <v>0</v>
      </c>
      <c r="BL129" s="13" t="s">
        <v>136</v>
      </c>
      <c r="BM129" s="146" t="s">
        <v>765</v>
      </c>
    </row>
    <row r="130" spans="2:65" s="1" customFormat="1" ht="24.2" customHeight="1">
      <c r="B130" s="133"/>
      <c r="C130" s="134" t="s">
        <v>8</v>
      </c>
      <c r="D130" s="134" t="s">
        <v>132</v>
      </c>
      <c r="E130" s="135" t="s">
        <v>766</v>
      </c>
      <c r="F130" s="136" t="s">
        <v>767</v>
      </c>
      <c r="G130" s="137" t="s">
        <v>183</v>
      </c>
      <c r="H130" s="138">
        <v>2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37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136</v>
      </c>
      <c r="AT130" s="146" t="s">
        <v>132</v>
      </c>
      <c r="AU130" s="146" t="s">
        <v>80</v>
      </c>
      <c r="AY130" s="13" t="s">
        <v>130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7">
        <f t="shared" si="9"/>
        <v>0</v>
      </c>
      <c r="BL130" s="13" t="s">
        <v>136</v>
      </c>
      <c r="BM130" s="146" t="s">
        <v>768</v>
      </c>
    </row>
    <row r="131" spans="2:65" s="1" customFormat="1" ht="24.2" customHeight="1">
      <c r="B131" s="133"/>
      <c r="C131" s="134" t="s">
        <v>185</v>
      </c>
      <c r="D131" s="134" t="s">
        <v>132</v>
      </c>
      <c r="E131" s="135" t="s">
        <v>769</v>
      </c>
      <c r="F131" s="136" t="s">
        <v>770</v>
      </c>
      <c r="G131" s="137" t="s">
        <v>183</v>
      </c>
      <c r="H131" s="138">
        <v>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37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136</v>
      </c>
      <c r="AT131" s="146" t="s">
        <v>132</v>
      </c>
      <c r="AU131" s="146" t="s">
        <v>80</v>
      </c>
      <c r="AY131" s="13" t="s">
        <v>130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7">
        <f t="shared" si="9"/>
        <v>0</v>
      </c>
      <c r="BL131" s="13" t="s">
        <v>136</v>
      </c>
      <c r="BM131" s="146" t="s">
        <v>771</v>
      </c>
    </row>
    <row r="132" spans="2:65" s="1" customFormat="1" ht="24.2" customHeight="1">
      <c r="B132" s="133"/>
      <c r="C132" s="134" t="s">
        <v>191</v>
      </c>
      <c r="D132" s="134" t="s">
        <v>132</v>
      </c>
      <c r="E132" s="135" t="s">
        <v>772</v>
      </c>
      <c r="F132" s="136" t="s">
        <v>773</v>
      </c>
      <c r="G132" s="137" t="s">
        <v>183</v>
      </c>
      <c r="H132" s="138">
        <v>2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37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136</v>
      </c>
      <c r="AT132" s="146" t="s">
        <v>132</v>
      </c>
      <c r="AU132" s="146" t="s">
        <v>80</v>
      </c>
      <c r="AY132" s="13" t="s">
        <v>130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7">
        <f t="shared" si="9"/>
        <v>0</v>
      </c>
      <c r="BL132" s="13" t="s">
        <v>136</v>
      </c>
      <c r="BM132" s="146" t="s">
        <v>774</v>
      </c>
    </row>
    <row r="133" spans="2:65" s="1" customFormat="1" ht="21.75" customHeight="1">
      <c r="B133" s="133"/>
      <c r="C133" s="134" t="s">
        <v>195</v>
      </c>
      <c r="D133" s="134" t="s">
        <v>132</v>
      </c>
      <c r="E133" s="135" t="s">
        <v>775</v>
      </c>
      <c r="F133" s="136" t="s">
        <v>776</v>
      </c>
      <c r="G133" s="137" t="s">
        <v>183</v>
      </c>
      <c r="H133" s="138">
        <v>1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37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136</v>
      </c>
      <c r="AT133" s="146" t="s">
        <v>132</v>
      </c>
      <c r="AU133" s="146" t="s">
        <v>80</v>
      </c>
      <c r="AY133" s="13" t="s">
        <v>130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7">
        <f t="shared" si="9"/>
        <v>0</v>
      </c>
      <c r="BL133" s="13" t="s">
        <v>136</v>
      </c>
      <c r="BM133" s="146" t="s">
        <v>777</v>
      </c>
    </row>
    <row r="134" spans="2:65" s="1" customFormat="1" ht="24.2" customHeight="1">
      <c r="B134" s="133"/>
      <c r="C134" s="134" t="s">
        <v>199</v>
      </c>
      <c r="D134" s="134" t="s">
        <v>132</v>
      </c>
      <c r="E134" s="135" t="s">
        <v>778</v>
      </c>
      <c r="F134" s="136" t="s">
        <v>779</v>
      </c>
      <c r="G134" s="137" t="s">
        <v>183</v>
      </c>
      <c r="H134" s="138">
        <v>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37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136</v>
      </c>
      <c r="AT134" s="146" t="s">
        <v>132</v>
      </c>
      <c r="AU134" s="146" t="s">
        <v>80</v>
      </c>
      <c r="AY134" s="13" t="s">
        <v>130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7">
        <f t="shared" si="9"/>
        <v>0</v>
      </c>
      <c r="BL134" s="13" t="s">
        <v>136</v>
      </c>
      <c r="BM134" s="146" t="s">
        <v>780</v>
      </c>
    </row>
    <row r="135" spans="2:65" s="1" customFormat="1" ht="21.75" customHeight="1">
      <c r="B135" s="133"/>
      <c r="C135" s="134" t="s">
        <v>203</v>
      </c>
      <c r="D135" s="134" t="s">
        <v>132</v>
      </c>
      <c r="E135" s="135" t="s">
        <v>781</v>
      </c>
      <c r="F135" s="136" t="s">
        <v>782</v>
      </c>
      <c r="G135" s="137" t="s">
        <v>183</v>
      </c>
      <c r="H135" s="138">
        <v>1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37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136</v>
      </c>
      <c r="AT135" s="146" t="s">
        <v>132</v>
      </c>
      <c r="AU135" s="146" t="s">
        <v>80</v>
      </c>
      <c r="AY135" s="13" t="s">
        <v>130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7">
        <f t="shared" si="9"/>
        <v>0</v>
      </c>
      <c r="BL135" s="13" t="s">
        <v>136</v>
      </c>
      <c r="BM135" s="146" t="s">
        <v>783</v>
      </c>
    </row>
    <row r="136" spans="2:65" s="1" customFormat="1" ht="24.2" customHeight="1">
      <c r="B136" s="133"/>
      <c r="C136" s="134" t="s">
        <v>207</v>
      </c>
      <c r="D136" s="134" t="s">
        <v>132</v>
      </c>
      <c r="E136" s="135" t="s">
        <v>784</v>
      </c>
      <c r="F136" s="136" t="s">
        <v>785</v>
      </c>
      <c r="G136" s="137" t="s">
        <v>183</v>
      </c>
      <c r="H136" s="138">
        <v>1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37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136</v>
      </c>
      <c r="AT136" s="146" t="s">
        <v>132</v>
      </c>
      <c r="AU136" s="146" t="s">
        <v>80</v>
      </c>
      <c r="AY136" s="13" t="s">
        <v>130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7">
        <f t="shared" si="9"/>
        <v>0</v>
      </c>
      <c r="BL136" s="13" t="s">
        <v>136</v>
      </c>
      <c r="BM136" s="146" t="s">
        <v>786</v>
      </c>
    </row>
    <row r="137" spans="2:65" s="1" customFormat="1" ht="33" customHeight="1">
      <c r="B137" s="133"/>
      <c r="C137" s="134" t="s">
        <v>211</v>
      </c>
      <c r="D137" s="134" t="s">
        <v>132</v>
      </c>
      <c r="E137" s="135" t="s">
        <v>787</v>
      </c>
      <c r="F137" s="136" t="s">
        <v>788</v>
      </c>
      <c r="G137" s="137" t="s">
        <v>183</v>
      </c>
      <c r="H137" s="138">
        <v>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37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136</v>
      </c>
      <c r="AT137" s="146" t="s">
        <v>132</v>
      </c>
      <c r="AU137" s="146" t="s">
        <v>80</v>
      </c>
      <c r="AY137" s="13" t="s">
        <v>130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7">
        <f t="shared" si="9"/>
        <v>0</v>
      </c>
      <c r="BL137" s="13" t="s">
        <v>136</v>
      </c>
      <c r="BM137" s="146" t="s">
        <v>789</v>
      </c>
    </row>
    <row r="138" spans="2:65" s="1" customFormat="1" ht="44.25" customHeight="1">
      <c r="B138" s="133"/>
      <c r="C138" s="134" t="s">
        <v>215</v>
      </c>
      <c r="D138" s="134" t="s">
        <v>132</v>
      </c>
      <c r="E138" s="135" t="s">
        <v>790</v>
      </c>
      <c r="F138" s="136" t="s">
        <v>791</v>
      </c>
      <c r="G138" s="137" t="s">
        <v>183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37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136</v>
      </c>
      <c r="AT138" s="146" t="s">
        <v>132</v>
      </c>
      <c r="AU138" s="146" t="s">
        <v>80</v>
      </c>
      <c r="AY138" s="13" t="s">
        <v>130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7">
        <f t="shared" si="9"/>
        <v>0</v>
      </c>
      <c r="BL138" s="13" t="s">
        <v>136</v>
      </c>
      <c r="BM138" s="146" t="s">
        <v>792</v>
      </c>
    </row>
    <row r="139" spans="2:65" s="1" customFormat="1" ht="24.2" customHeight="1">
      <c r="B139" s="133"/>
      <c r="C139" s="134" t="s">
        <v>7</v>
      </c>
      <c r="D139" s="134" t="s">
        <v>132</v>
      </c>
      <c r="E139" s="135" t="s">
        <v>793</v>
      </c>
      <c r="F139" s="136" t="s">
        <v>794</v>
      </c>
      <c r="G139" s="137" t="s">
        <v>183</v>
      </c>
      <c r="H139" s="138">
        <v>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37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136</v>
      </c>
      <c r="AT139" s="146" t="s">
        <v>132</v>
      </c>
      <c r="AU139" s="146" t="s">
        <v>80</v>
      </c>
      <c r="AY139" s="13" t="s">
        <v>130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7">
        <f t="shared" si="9"/>
        <v>0</v>
      </c>
      <c r="BL139" s="13" t="s">
        <v>136</v>
      </c>
      <c r="BM139" s="146" t="s">
        <v>795</v>
      </c>
    </row>
    <row r="140" spans="2:65" s="1" customFormat="1" ht="33" customHeight="1">
      <c r="B140" s="133"/>
      <c r="C140" s="134" t="s">
        <v>222</v>
      </c>
      <c r="D140" s="134" t="s">
        <v>132</v>
      </c>
      <c r="E140" s="135" t="s">
        <v>796</v>
      </c>
      <c r="F140" s="136" t="s">
        <v>797</v>
      </c>
      <c r="G140" s="137" t="s">
        <v>183</v>
      </c>
      <c r="H140" s="138">
        <v>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37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136</v>
      </c>
      <c r="AT140" s="146" t="s">
        <v>132</v>
      </c>
      <c r="AU140" s="146" t="s">
        <v>80</v>
      </c>
      <c r="AY140" s="13" t="s">
        <v>130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80</v>
      </c>
      <c r="BK140" s="147">
        <f t="shared" si="9"/>
        <v>0</v>
      </c>
      <c r="BL140" s="13" t="s">
        <v>136</v>
      </c>
      <c r="BM140" s="146" t="s">
        <v>798</v>
      </c>
    </row>
    <row r="141" spans="2:65" s="1" customFormat="1" ht="21.75" customHeight="1">
      <c r="B141" s="133"/>
      <c r="C141" s="134" t="s">
        <v>226</v>
      </c>
      <c r="D141" s="134" t="s">
        <v>132</v>
      </c>
      <c r="E141" s="135" t="s">
        <v>799</v>
      </c>
      <c r="F141" s="136" t="s">
        <v>782</v>
      </c>
      <c r="G141" s="137" t="s">
        <v>183</v>
      </c>
      <c r="H141" s="138">
        <v>1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37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136</v>
      </c>
      <c r="AT141" s="146" t="s">
        <v>132</v>
      </c>
      <c r="AU141" s="146" t="s">
        <v>80</v>
      </c>
      <c r="AY141" s="13" t="s">
        <v>130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80</v>
      </c>
      <c r="BK141" s="147">
        <f t="shared" si="9"/>
        <v>0</v>
      </c>
      <c r="BL141" s="13" t="s">
        <v>136</v>
      </c>
      <c r="BM141" s="146" t="s">
        <v>800</v>
      </c>
    </row>
    <row r="142" spans="2:65" s="1" customFormat="1" ht="24.2" customHeight="1">
      <c r="B142" s="133"/>
      <c r="C142" s="134" t="s">
        <v>230</v>
      </c>
      <c r="D142" s="134" t="s">
        <v>132</v>
      </c>
      <c r="E142" s="135" t="s">
        <v>801</v>
      </c>
      <c r="F142" s="136" t="s">
        <v>802</v>
      </c>
      <c r="G142" s="137" t="s">
        <v>183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37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136</v>
      </c>
      <c r="AT142" s="146" t="s">
        <v>132</v>
      </c>
      <c r="AU142" s="146" t="s">
        <v>80</v>
      </c>
      <c r="AY142" s="13" t="s">
        <v>130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80</v>
      </c>
      <c r="BK142" s="147">
        <f t="shared" si="9"/>
        <v>0</v>
      </c>
      <c r="BL142" s="13" t="s">
        <v>136</v>
      </c>
      <c r="BM142" s="146" t="s">
        <v>803</v>
      </c>
    </row>
    <row r="143" spans="2:65" s="1" customFormat="1" ht="21.75" customHeight="1">
      <c r="B143" s="133"/>
      <c r="C143" s="134" t="s">
        <v>234</v>
      </c>
      <c r="D143" s="134" t="s">
        <v>132</v>
      </c>
      <c r="E143" s="135" t="s">
        <v>804</v>
      </c>
      <c r="F143" s="136" t="s">
        <v>805</v>
      </c>
      <c r="G143" s="137" t="s">
        <v>183</v>
      </c>
      <c r="H143" s="138">
        <v>1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37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136</v>
      </c>
      <c r="AT143" s="146" t="s">
        <v>132</v>
      </c>
      <c r="AU143" s="146" t="s">
        <v>80</v>
      </c>
      <c r="AY143" s="13" t="s">
        <v>130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80</v>
      </c>
      <c r="BK143" s="147">
        <f t="shared" si="9"/>
        <v>0</v>
      </c>
      <c r="BL143" s="13" t="s">
        <v>136</v>
      </c>
      <c r="BM143" s="146" t="s">
        <v>806</v>
      </c>
    </row>
    <row r="144" spans="2:65" s="1" customFormat="1" ht="24.2" customHeight="1">
      <c r="B144" s="133"/>
      <c r="C144" s="134" t="s">
        <v>240</v>
      </c>
      <c r="D144" s="134" t="s">
        <v>132</v>
      </c>
      <c r="E144" s="135" t="s">
        <v>807</v>
      </c>
      <c r="F144" s="136" t="s">
        <v>808</v>
      </c>
      <c r="G144" s="137" t="s">
        <v>183</v>
      </c>
      <c r="H144" s="138">
        <v>1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37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136</v>
      </c>
      <c r="AT144" s="146" t="s">
        <v>132</v>
      </c>
      <c r="AU144" s="146" t="s">
        <v>80</v>
      </c>
      <c r="AY144" s="13" t="s">
        <v>130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80</v>
      </c>
      <c r="BK144" s="147">
        <f t="shared" si="9"/>
        <v>0</v>
      </c>
      <c r="BL144" s="13" t="s">
        <v>136</v>
      </c>
      <c r="BM144" s="146" t="s">
        <v>809</v>
      </c>
    </row>
    <row r="145" spans="2:65" s="1" customFormat="1" ht="24.2" customHeight="1">
      <c r="B145" s="133"/>
      <c r="C145" s="134" t="s">
        <v>334</v>
      </c>
      <c r="D145" s="134" t="s">
        <v>132</v>
      </c>
      <c r="E145" s="135" t="s">
        <v>810</v>
      </c>
      <c r="F145" s="136" t="s">
        <v>811</v>
      </c>
      <c r="G145" s="137" t="s">
        <v>183</v>
      </c>
      <c r="H145" s="138">
        <v>1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37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136</v>
      </c>
      <c r="AT145" s="146" t="s">
        <v>132</v>
      </c>
      <c r="AU145" s="146" t="s">
        <v>80</v>
      </c>
      <c r="AY145" s="13" t="s">
        <v>130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80</v>
      </c>
      <c r="BK145" s="147">
        <f t="shared" si="9"/>
        <v>0</v>
      </c>
      <c r="BL145" s="13" t="s">
        <v>136</v>
      </c>
      <c r="BM145" s="146" t="s">
        <v>812</v>
      </c>
    </row>
    <row r="146" spans="2:65" s="1" customFormat="1" ht="33" customHeight="1">
      <c r="B146" s="133"/>
      <c r="C146" s="134" t="s">
        <v>338</v>
      </c>
      <c r="D146" s="134" t="s">
        <v>132</v>
      </c>
      <c r="E146" s="135" t="s">
        <v>813</v>
      </c>
      <c r="F146" s="136" t="s">
        <v>814</v>
      </c>
      <c r="G146" s="137" t="s">
        <v>183</v>
      </c>
      <c r="H146" s="138">
        <v>1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37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136</v>
      </c>
      <c r="AT146" s="146" t="s">
        <v>132</v>
      </c>
      <c r="AU146" s="146" t="s">
        <v>80</v>
      </c>
      <c r="AY146" s="13" t="s">
        <v>130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80</v>
      </c>
      <c r="BK146" s="147">
        <f t="shared" si="9"/>
        <v>0</v>
      </c>
      <c r="BL146" s="13" t="s">
        <v>136</v>
      </c>
      <c r="BM146" s="146" t="s">
        <v>815</v>
      </c>
    </row>
    <row r="147" spans="2:65" s="1" customFormat="1" ht="24.2" customHeight="1">
      <c r="B147" s="133"/>
      <c r="C147" s="134" t="s">
        <v>342</v>
      </c>
      <c r="D147" s="134" t="s">
        <v>132</v>
      </c>
      <c r="E147" s="135" t="s">
        <v>816</v>
      </c>
      <c r="F147" s="136" t="s">
        <v>817</v>
      </c>
      <c r="G147" s="137" t="s">
        <v>183</v>
      </c>
      <c r="H147" s="138">
        <v>1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37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136</v>
      </c>
      <c r="AT147" s="146" t="s">
        <v>132</v>
      </c>
      <c r="AU147" s="146" t="s">
        <v>80</v>
      </c>
      <c r="AY147" s="13" t="s">
        <v>130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80</v>
      </c>
      <c r="BK147" s="147">
        <f t="shared" si="9"/>
        <v>0</v>
      </c>
      <c r="BL147" s="13" t="s">
        <v>136</v>
      </c>
      <c r="BM147" s="146" t="s">
        <v>818</v>
      </c>
    </row>
    <row r="148" spans="2:65" s="1" customFormat="1" ht="24.2" customHeight="1">
      <c r="B148" s="133"/>
      <c r="C148" s="134" t="s">
        <v>346</v>
      </c>
      <c r="D148" s="134" t="s">
        <v>132</v>
      </c>
      <c r="E148" s="135" t="s">
        <v>819</v>
      </c>
      <c r="F148" s="136" t="s">
        <v>820</v>
      </c>
      <c r="G148" s="137" t="s">
        <v>183</v>
      </c>
      <c r="H148" s="138">
        <v>4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37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136</v>
      </c>
      <c r="AT148" s="146" t="s">
        <v>132</v>
      </c>
      <c r="AU148" s="146" t="s">
        <v>80</v>
      </c>
      <c r="AY148" s="13" t="s">
        <v>130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80</v>
      </c>
      <c r="BK148" s="147">
        <f t="shared" si="9"/>
        <v>0</v>
      </c>
      <c r="BL148" s="13" t="s">
        <v>136</v>
      </c>
      <c r="BM148" s="146" t="s">
        <v>821</v>
      </c>
    </row>
    <row r="149" spans="2:65" s="1" customFormat="1" ht="33" customHeight="1">
      <c r="B149" s="133"/>
      <c r="C149" s="134" t="s">
        <v>350</v>
      </c>
      <c r="D149" s="134" t="s">
        <v>132</v>
      </c>
      <c r="E149" s="135" t="s">
        <v>822</v>
      </c>
      <c r="F149" s="136" t="s">
        <v>823</v>
      </c>
      <c r="G149" s="137" t="s">
        <v>183</v>
      </c>
      <c r="H149" s="138">
        <v>4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37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136</v>
      </c>
      <c r="AT149" s="146" t="s">
        <v>132</v>
      </c>
      <c r="AU149" s="146" t="s">
        <v>80</v>
      </c>
      <c r="AY149" s="13" t="s">
        <v>130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80</v>
      </c>
      <c r="BK149" s="147">
        <f t="shared" si="9"/>
        <v>0</v>
      </c>
      <c r="BL149" s="13" t="s">
        <v>136</v>
      </c>
      <c r="BM149" s="146" t="s">
        <v>824</v>
      </c>
    </row>
    <row r="150" spans="2:65" s="1" customFormat="1" ht="49.15" customHeight="1">
      <c r="B150" s="133"/>
      <c r="C150" s="134" t="s">
        <v>354</v>
      </c>
      <c r="D150" s="134" t="s">
        <v>132</v>
      </c>
      <c r="E150" s="135" t="s">
        <v>825</v>
      </c>
      <c r="F150" s="136" t="s">
        <v>826</v>
      </c>
      <c r="G150" s="137" t="s">
        <v>183</v>
      </c>
      <c r="H150" s="138">
        <v>1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37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136</v>
      </c>
      <c r="AT150" s="146" t="s">
        <v>132</v>
      </c>
      <c r="AU150" s="146" t="s">
        <v>80</v>
      </c>
      <c r="AY150" s="13" t="s">
        <v>130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80</v>
      </c>
      <c r="BK150" s="147">
        <f t="shared" si="9"/>
        <v>0</v>
      </c>
      <c r="BL150" s="13" t="s">
        <v>136</v>
      </c>
      <c r="BM150" s="146" t="s">
        <v>827</v>
      </c>
    </row>
    <row r="151" spans="2:65" s="1" customFormat="1" ht="49.15" customHeight="1">
      <c r="B151" s="133"/>
      <c r="C151" s="134" t="s">
        <v>358</v>
      </c>
      <c r="D151" s="134" t="s">
        <v>132</v>
      </c>
      <c r="E151" s="135" t="s">
        <v>828</v>
      </c>
      <c r="F151" s="136" t="s">
        <v>829</v>
      </c>
      <c r="G151" s="137" t="s">
        <v>183</v>
      </c>
      <c r="H151" s="138">
        <v>1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37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136</v>
      </c>
      <c r="AT151" s="146" t="s">
        <v>132</v>
      </c>
      <c r="AU151" s="146" t="s">
        <v>80</v>
      </c>
      <c r="AY151" s="13" t="s">
        <v>130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80</v>
      </c>
      <c r="BK151" s="147">
        <f t="shared" si="9"/>
        <v>0</v>
      </c>
      <c r="BL151" s="13" t="s">
        <v>136</v>
      </c>
      <c r="BM151" s="146" t="s">
        <v>830</v>
      </c>
    </row>
    <row r="152" spans="2:65" s="1" customFormat="1" ht="55.5" customHeight="1">
      <c r="B152" s="133"/>
      <c r="C152" s="134" t="s">
        <v>362</v>
      </c>
      <c r="D152" s="134" t="s">
        <v>132</v>
      </c>
      <c r="E152" s="135" t="s">
        <v>831</v>
      </c>
      <c r="F152" s="136" t="s">
        <v>832</v>
      </c>
      <c r="G152" s="137" t="s">
        <v>183</v>
      </c>
      <c r="H152" s="138">
        <v>1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37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136</v>
      </c>
      <c r="AT152" s="146" t="s">
        <v>132</v>
      </c>
      <c r="AU152" s="146" t="s">
        <v>80</v>
      </c>
      <c r="AY152" s="13" t="s">
        <v>130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80</v>
      </c>
      <c r="BK152" s="147">
        <f t="shared" si="9"/>
        <v>0</v>
      </c>
      <c r="BL152" s="13" t="s">
        <v>136</v>
      </c>
      <c r="BM152" s="146" t="s">
        <v>833</v>
      </c>
    </row>
    <row r="153" spans="2:65" s="1" customFormat="1" ht="16.5" customHeight="1">
      <c r="B153" s="133"/>
      <c r="C153" s="134" t="s">
        <v>366</v>
      </c>
      <c r="D153" s="134" t="s">
        <v>132</v>
      </c>
      <c r="E153" s="135" t="s">
        <v>834</v>
      </c>
      <c r="F153" s="136" t="s">
        <v>835</v>
      </c>
      <c r="G153" s="137" t="s">
        <v>183</v>
      </c>
      <c r="H153" s="138">
        <v>1</v>
      </c>
      <c r="I153" s="139"/>
      <c r="J153" s="140">
        <f t="shared" si="0"/>
        <v>0</v>
      </c>
      <c r="K153" s="141"/>
      <c r="L153" s="28"/>
      <c r="M153" s="142" t="s">
        <v>1</v>
      </c>
      <c r="N153" s="143" t="s">
        <v>37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136</v>
      </c>
      <c r="AT153" s="146" t="s">
        <v>132</v>
      </c>
      <c r="AU153" s="146" t="s">
        <v>80</v>
      </c>
      <c r="AY153" s="13" t="s">
        <v>130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80</v>
      </c>
      <c r="BK153" s="147">
        <f t="shared" si="9"/>
        <v>0</v>
      </c>
      <c r="BL153" s="13" t="s">
        <v>136</v>
      </c>
      <c r="BM153" s="146" t="s">
        <v>836</v>
      </c>
    </row>
    <row r="154" spans="2:65" s="1" customFormat="1" ht="24.2" customHeight="1">
      <c r="B154" s="133"/>
      <c r="C154" s="134" t="s">
        <v>370</v>
      </c>
      <c r="D154" s="134" t="s">
        <v>132</v>
      </c>
      <c r="E154" s="135" t="s">
        <v>837</v>
      </c>
      <c r="F154" s="136" t="s">
        <v>838</v>
      </c>
      <c r="G154" s="137" t="s">
        <v>726</v>
      </c>
      <c r="H154" s="138">
        <v>1</v>
      </c>
      <c r="I154" s="139"/>
      <c r="J154" s="140">
        <f t="shared" si="0"/>
        <v>0</v>
      </c>
      <c r="K154" s="141"/>
      <c r="L154" s="28"/>
      <c r="M154" s="159" t="s">
        <v>1</v>
      </c>
      <c r="N154" s="160" t="s">
        <v>37</v>
      </c>
      <c r="O154" s="16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46" t="s">
        <v>136</v>
      </c>
      <c r="AT154" s="146" t="s">
        <v>132</v>
      </c>
      <c r="AU154" s="146" t="s">
        <v>80</v>
      </c>
      <c r="AY154" s="13" t="s">
        <v>130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80</v>
      </c>
      <c r="BK154" s="147">
        <f t="shared" si="9"/>
        <v>0</v>
      </c>
      <c r="BL154" s="13" t="s">
        <v>136</v>
      </c>
      <c r="BM154" s="146" t="s">
        <v>839</v>
      </c>
    </row>
    <row r="155" spans="2:65" s="1" customFormat="1" ht="6.95" customHeight="1"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28"/>
    </row>
  </sheetData>
  <autoFilter ref="C116:K154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88" t="s">
        <v>840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stavby'!AN8</f>
        <v>46050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1" t="str">
        <f>'Rekapitulace stavby'!E14</f>
        <v>Vyplň údaj</v>
      </c>
      <c r="F18" s="203"/>
      <c r="G18" s="203"/>
      <c r="H18" s="203"/>
      <c r="I18" s="23" t="s">
        <v>25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91" t="s">
        <v>32</v>
      </c>
      <c r="J30" s="62">
        <f>ROUND(J121,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1" t="s">
        <v>36</v>
      </c>
      <c r="E33" s="23" t="s">
        <v>37</v>
      </c>
      <c r="F33" s="82">
        <f>ROUND((SUM(BE121:BE135)),  2)</f>
        <v>0</v>
      </c>
      <c r="I33" s="92">
        <v>0.21</v>
      </c>
      <c r="J33" s="82">
        <f>ROUND(((SUM(BE121:BE135))*I33),  2)</f>
        <v>0</v>
      </c>
      <c r="L33" s="28"/>
    </row>
    <row r="34" spans="2:12" s="1" customFormat="1" ht="14.45" customHeight="1">
      <c r="B34" s="28"/>
      <c r="E34" s="23" t="s">
        <v>38</v>
      </c>
      <c r="F34" s="82">
        <f>ROUND((SUM(BF121:BF135)),  2)</f>
        <v>0</v>
      </c>
      <c r="I34" s="92">
        <v>0.12</v>
      </c>
      <c r="J34" s="82">
        <f>ROUND(((SUM(BF121:BF135))*I34),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2">
        <f>ROUND((SUM(BG121:BG135)),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2">
        <f>ROUND((SUM(BH121:BH135)),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3" t="s">
        <v>41</v>
      </c>
      <c r="F37" s="82">
        <f>ROUND((SUM(BI121:BI135)),  2)</f>
        <v>0</v>
      </c>
      <c r="I37" s="92">
        <v>0</v>
      </c>
      <c r="J37" s="82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88" t="str">
        <f>E9</f>
        <v>05 - IO 05 Oplocení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46050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106</v>
      </c>
      <c r="D94" s="93"/>
      <c r="E94" s="93"/>
      <c r="F94" s="93"/>
      <c r="G94" s="93"/>
      <c r="H94" s="93"/>
      <c r="I94" s="93"/>
      <c r="J94" s="102" t="s">
        <v>107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108</v>
      </c>
      <c r="J96" s="62">
        <f>J121</f>
        <v>0</v>
      </c>
      <c r="L96" s="28"/>
      <c r="AU96" s="13" t="s">
        <v>109</v>
      </c>
    </row>
    <row r="97" spans="2:12" s="8" customFormat="1" ht="24.95" customHeight="1">
      <c r="B97" s="104"/>
      <c r="D97" s="105" t="s">
        <v>110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111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598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12" s="9" customFormat="1" ht="19.899999999999999" customHeight="1">
      <c r="B100" s="108"/>
      <c r="D100" s="109" t="s">
        <v>841</v>
      </c>
      <c r="E100" s="110"/>
      <c r="F100" s="110"/>
      <c r="G100" s="110"/>
      <c r="H100" s="110"/>
      <c r="I100" s="110"/>
      <c r="J100" s="111">
        <f>J129</f>
        <v>0</v>
      </c>
      <c r="L100" s="108"/>
    </row>
    <row r="101" spans="2:12" s="9" customFormat="1" ht="19.899999999999999" customHeight="1">
      <c r="B101" s="108"/>
      <c r="D101" s="109" t="s">
        <v>114</v>
      </c>
      <c r="E101" s="110"/>
      <c r="F101" s="110"/>
      <c r="G101" s="110"/>
      <c r="H101" s="110"/>
      <c r="I101" s="110"/>
      <c r="J101" s="111">
        <f>J133</f>
        <v>0</v>
      </c>
      <c r="L101" s="108"/>
    </row>
    <row r="102" spans="2:12" s="1" customFormat="1" ht="21.75" customHeight="1">
      <c r="B102" s="28"/>
      <c r="L102" s="28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>
      <c r="B108" s="28"/>
      <c r="C108" s="17" t="s">
        <v>115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26.25" customHeight="1">
      <c r="B111" s="28"/>
      <c r="E111" s="209" t="str">
        <f>E7</f>
        <v>Městský park Turnov (park u letního kina) - Etapa 2b - Úprava stávajícího hřiště</v>
      </c>
      <c r="F111" s="210"/>
      <c r="G111" s="210"/>
      <c r="H111" s="210"/>
      <c r="L111" s="28"/>
    </row>
    <row r="112" spans="2:12" s="1" customFormat="1" ht="12" customHeight="1">
      <c r="B112" s="28"/>
      <c r="C112" s="23" t="s">
        <v>103</v>
      </c>
      <c r="L112" s="28"/>
    </row>
    <row r="113" spans="2:65" s="1" customFormat="1" ht="16.5" customHeight="1">
      <c r="B113" s="28"/>
      <c r="E113" s="188" t="str">
        <f>E9</f>
        <v>05 - IO 05 Oplocení</v>
      </c>
      <c r="F113" s="208"/>
      <c r="G113" s="208"/>
      <c r="H113" s="208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20</v>
      </c>
      <c r="F115" s="21" t="str">
        <f>F12</f>
        <v xml:space="preserve"> </v>
      </c>
      <c r="I115" s="23" t="s">
        <v>22</v>
      </c>
      <c r="J115" s="48">
        <f>IF(J12="","",J12)</f>
        <v>46050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23</v>
      </c>
      <c r="F117" s="21" t="str">
        <f>E15</f>
        <v xml:space="preserve"> </v>
      </c>
      <c r="I117" s="23" t="s">
        <v>28</v>
      </c>
      <c r="J117" s="26" t="str">
        <f>E21</f>
        <v xml:space="preserve"> </v>
      </c>
      <c r="L117" s="28"/>
    </row>
    <row r="118" spans="2:65" s="1" customFormat="1" ht="15.2" customHeight="1">
      <c r="B118" s="28"/>
      <c r="C118" s="23" t="s">
        <v>26</v>
      </c>
      <c r="F118" s="21" t="str">
        <f>IF(E18="","",E18)</f>
        <v>Vyplň údaj</v>
      </c>
      <c r="I118" s="23" t="s">
        <v>30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2"/>
      <c r="C120" s="113" t="s">
        <v>116</v>
      </c>
      <c r="D120" s="114" t="s">
        <v>57</v>
      </c>
      <c r="E120" s="114" t="s">
        <v>53</v>
      </c>
      <c r="F120" s="114" t="s">
        <v>54</v>
      </c>
      <c r="G120" s="114" t="s">
        <v>117</v>
      </c>
      <c r="H120" s="114" t="s">
        <v>118</v>
      </c>
      <c r="I120" s="114" t="s">
        <v>119</v>
      </c>
      <c r="J120" s="115" t="s">
        <v>107</v>
      </c>
      <c r="K120" s="116" t="s">
        <v>120</v>
      </c>
      <c r="L120" s="112"/>
      <c r="M120" s="55" t="s">
        <v>1</v>
      </c>
      <c r="N120" s="56" t="s">
        <v>36</v>
      </c>
      <c r="O120" s="56" t="s">
        <v>121</v>
      </c>
      <c r="P120" s="56" t="s">
        <v>122</v>
      </c>
      <c r="Q120" s="56" t="s">
        <v>123</v>
      </c>
      <c r="R120" s="56" t="s">
        <v>124</v>
      </c>
      <c r="S120" s="56" t="s">
        <v>125</v>
      </c>
      <c r="T120" s="57" t="s">
        <v>126</v>
      </c>
    </row>
    <row r="121" spans="2:65" s="1" customFormat="1" ht="22.9" customHeight="1">
      <c r="B121" s="28"/>
      <c r="C121" s="60" t="s">
        <v>127</v>
      </c>
      <c r="J121" s="117">
        <f>BK121</f>
        <v>0</v>
      </c>
      <c r="L121" s="28"/>
      <c r="M121" s="58"/>
      <c r="N121" s="49"/>
      <c r="O121" s="49"/>
      <c r="P121" s="118">
        <f>P122</f>
        <v>0</v>
      </c>
      <c r="Q121" s="49"/>
      <c r="R121" s="118">
        <f>R122</f>
        <v>8.6374375999999984</v>
      </c>
      <c r="S121" s="49"/>
      <c r="T121" s="119">
        <f>T122</f>
        <v>0</v>
      </c>
      <c r="AT121" s="13" t="s">
        <v>71</v>
      </c>
      <c r="AU121" s="13" t="s">
        <v>109</v>
      </c>
      <c r="BK121" s="120">
        <f>BK122</f>
        <v>0</v>
      </c>
    </row>
    <row r="122" spans="2:65" s="11" customFormat="1" ht="25.9" customHeight="1">
      <c r="B122" s="121"/>
      <c r="D122" s="122" t="s">
        <v>71</v>
      </c>
      <c r="E122" s="123" t="s">
        <v>128</v>
      </c>
      <c r="F122" s="123" t="s">
        <v>129</v>
      </c>
      <c r="I122" s="124"/>
      <c r="J122" s="125">
        <f>BK122</f>
        <v>0</v>
      </c>
      <c r="L122" s="121"/>
      <c r="M122" s="126"/>
      <c r="P122" s="127">
        <f>P123+P127+P129+P133</f>
        <v>0</v>
      </c>
      <c r="R122" s="127">
        <f>R123+R127+R129+R133</f>
        <v>8.6374375999999984</v>
      </c>
      <c r="T122" s="128">
        <f>T123+T127+T129+T133</f>
        <v>0</v>
      </c>
      <c r="AR122" s="122" t="s">
        <v>80</v>
      </c>
      <c r="AT122" s="129" t="s">
        <v>71</v>
      </c>
      <c r="AU122" s="129" t="s">
        <v>72</v>
      </c>
      <c r="AY122" s="122" t="s">
        <v>130</v>
      </c>
      <c r="BK122" s="130">
        <f>BK123+BK127+BK129+BK133</f>
        <v>0</v>
      </c>
    </row>
    <row r="123" spans="2:65" s="11" customFormat="1" ht="22.9" customHeight="1">
      <c r="B123" s="121"/>
      <c r="D123" s="122" t="s">
        <v>71</v>
      </c>
      <c r="E123" s="131" t="s">
        <v>80</v>
      </c>
      <c r="F123" s="131" t="s">
        <v>131</v>
      </c>
      <c r="I123" s="124"/>
      <c r="J123" s="132">
        <f>BK123</f>
        <v>0</v>
      </c>
      <c r="L123" s="121"/>
      <c r="M123" s="126"/>
      <c r="P123" s="127">
        <f>SUM(P124:P126)</f>
        <v>0</v>
      </c>
      <c r="R123" s="127">
        <f>SUM(R124:R126)</f>
        <v>0</v>
      </c>
      <c r="T123" s="128">
        <f>SUM(T124:T126)</f>
        <v>0</v>
      </c>
      <c r="AR123" s="122" t="s">
        <v>80</v>
      </c>
      <c r="AT123" s="129" t="s">
        <v>71</v>
      </c>
      <c r="AU123" s="129" t="s">
        <v>80</v>
      </c>
      <c r="AY123" s="122" t="s">
        <v>130</v>
      </c>
      <c r="BK123" s="130">
        <f>SUM(BK124:BK126)</f>
        <v>0</v>
      </c>
    </row>
    <row r="124" spans="2:65" s="1" customFormat="1" ht="24.2" customHeight="1">
      <c r="B124" s="133"/>
      <c r="C124" s="134" t="s">
        <v>80</v>
      </c>
      <c r="D124" s="134" t="s">
        <v>132</v>
      </c>
      <c r="E124" s="135" t="s">
        <v>842</v>
      </c>
      <c r="F124" s="136" t="s">
        <v>843</v>
      </c>
      <c r="G124" s="137" t="s">
        <v>156</v>
      </c>
      <c r="H124" s="138">
        <v>3.6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37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136</v>
      </c>
      <c r="AT124" s="146" t="s">
        <v>132</v>
      </c>
      <c r="AU124" s="146" t="s">
        <v>82</v>
      </c>
      <c r="AY124" s="13" t="s">
        <v>130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3" t="s">
        <v>80</v>
      </c>
      <c r="BK124" s="147">
        <f>ROUND(I124*H124,2)</f>
        <v>0</v>
      </c>
      <c r="BL124" s="13" t="s">
        <v>136</v>
      </c>
      <c r="BM124" s="146" t="s">
        <v>844</v>
      </c>
    </row>
    <row r="125" spans="2:65" s="1" customFormat="1" ht="37.9" customHeight="1">
      <c r="B125" s="133"/>
      <c r="C125" s="134" t="s">
        <v>82</v>
      </c>
      <c r="D125" s="134" t="s">
        <v>132</v>
      </c>
      <c r="E125" s="135" t="s">
        <v>331</v>
      </c>
      <c r="F125" s="136" t="s">
        <v>332</v>
      </c>
      <c r="G125" s="137" t="s">
        <v>156</v>
      </c>
      <c r="H125" s="138">
        <v>3.6</v>
      </c>
      <c r="I125" s="139"/>
      <c r="J125" s="140">
        <f>ROUND(I125*H125,2)</f>
        <v>0</v>
      </c>
      <c r="K125" s="141"/>
      <c r="L125" s="28"/>
      <c r="M125" s="142" t="s">
        <v>1</v>
      </c>
      <c r="N125" s="143" t="s">
        <v>37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136</v>
      </c>
      <c r="AT125" s="146" t="s">
        <v>132</v>
      </c>
      <c r="AU125" s="146" t="s">
        <v>82</v>
      </c>
      <c r="AY125" s="13" t="s">
        <v>130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3" t="s">
        <v>80</v>
      </c>
      <c r="BK125" s="147">
        <f>ROUND(I125*H125,2)</f>
        <v>0</v>
      </c>
      <c r="BL125" s="13" t="s">
        <v>136</v>
      </c>
      <c r="BM125" s="146" t="s">
        <v>845</v>
      </c>
    </row>
    <row r="126" spans="2:65" s="1" customFormat="1" ht="33" customHeight="1">
      <c r="B126" s="133"/>
      <c r="C126" s="134" t="s">
        <v>142</v>
      </c>
      <c r="D126" s="134" t="s">
        <v>132</v>
      </c>
      <c r="E126" s="135" t="s">
        <v>610</v>
      </c>
      <c r="F126" s="136" t="s">
        <v>611</v>
      </c>
      <c r="G126" s="137" t="s">
        <v>170</v>
      </c>
      <c r="H126" s="138">
        <v>6.48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37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136</v>
      </c>
      <c r="AT126" s="146" t="s">
        <v>132</v>
      </c>
      <c r="AU126" s="146" t="s">
        <v>82</v>
      </c>
      <c r="AY126" s="13" t="s">
        <v>130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3" t="s">
        <v>80</v>
      </c>
      <c r="BK126" s="147">
        <f>ROUND(I126*H126,2)</f>
        <v>0</v>
      </c>
      <c r="BL126" s="13" t="s">
        <v>136</v>
      </c>
      <c r="BM126" s="146" t="s">
        <v>846</v>
      </c>
    </row>
    <row r="127" spans="2:65" s="11" customFormat="1" ht="22.9" customHeight="1">
      <c r="B127" s="121"/>
      <c r="D127" s="122" t="s">
        <v>71</v>
      </c>
      <c r="E127" s="131" t="s">
        <v>82</v>
      </c>
      <c r="F127" s="131" t="s">
        <v>626</v>
      </c>
      <c r="I127" s="124"/>
      <c r="J127" s="132">
        <f>BK127</f>
        <v>0</v>
      </c>
      <c r="L127" s="121"/>
      <c r="M127" s="126"/>
      <c r="P127" s="127">
        <f>P128</f>
        <v>0</v>
      </c>
      <c r="R127" s="127">
        <f>R128</f>
        <v>6.6269375999999989</v>
      </c>
      <c r="T127" s="128">
        <f>T128</f>
        <v>0</v>
      </c>
      <c r="AR127" s="122" t="s">
        <v>80</v>
      </c>
      <c r="AT127" s="129" t="s">
        <v>71</v>
      </c>
      <c r="AU127" s="129" t="s">
        <v>80</v>
      </c>
      <c r="AY127" s="122" t="s">
        <v>130</v>
      </c>
      <c r="BK127" s="130">
        <f>BK128</f>
        <v>0</v>
      </c>
    </row>
    <row r="128" spans="2:65" s="1" customFormat="1" ht="16.5" customHeight="1">
      <c r="B128" s="133"/>
      <c r="C128" s="134" t="s">
        <v>136</v>
      </c>
      <c r="D128" s="134" t="s">
        <v>132</v>
      </c>
      <c r="E128" s="135" t="s">
        <v>847</v>
      </c>
      <c r="F128" s="136" t="s">
        <v>848</v>
      </c>
      <c r="G128" s="137" t="s">
        <v>156</v>
      </c>
      <c r="H128" s="138">
        <v>2.88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37</v>
      </c>
      <c r="P128" s="144">
        <f>O128*H128</f>
        <v>0</v>
      </c>
      <c r="Q128" s="144">
        <v>2.3010199999999998</v>
      </c>
      <c r="R128" s="144">
        <f>Q128*H128</f>
        <v>6.6269375999999989</v>
      </c>
      <c r="S128" s="144">
        <v>0</v>
      </c>
      <c r="T128" s="145">
        <f>S128*H128</f>
        <v>0</v>
      </c>
      <c r="AR128" s="146" t="s">
        <v>136</v>
      </c>
      <c r="AT128" s="146" t="s">
        <v>132</v>
      </c>
      <c r="AU128" s="146" t="s">
        <v>82</v>
      </c>
      <c r="AY128" s="13" t="s">
        <v>130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3" t="s">
        <v>80</v>
      </c>
      <c r="BK128" s="147">
        <f>ROUND(I128*H128,2)</f>
        <v>0</v>
      </c>
      <c r="BL128" s="13" t="s">
        <v>136</v>
      </c>
      <c r="BM128" s="146" t="s">
        <v>849</v>
      </c>
    </row>
    <row r="129" spans="2:65" s="11" customFormat="1" ht="22.9" customHeight="1">
      <c r="B129" s="121"/>
      <c r="D129" s="122" t="s">
        <v>71</v>
      </c>
      <c r="E129" s="131" t="s">
        <v>142</v>
      </c>
      <c r="F129" s="131" t="s">
        <v>850</v>
      </c>
      <c r="I129" s="124"/>
      <c r="J129" s="132">
        <f>BK129</f>
        <v>0</v>
      </c>
      <c r="L129" s="121"/>
      <c r="M129" s="126"/>
      <c r="P129" s="127">
        <f>SUM(P130:P132)</f>
        <v>0</v>
      </c>
      <c r="R129" s="127">
        <f>SUM(R130:R132)</f>
        <v>2.0105</v>
      </c>
      <c r="T129" s="128">
        <f>SUM(T130:T132)</f>
        <v>0</v>
      </c>
      <c r="AR129" s="122" t="s">
        <v>80</v>
      </c>
      <c r="AT129" s="129" t="s">
        <v>71</v>
      </c>
      <c r="AU129" s="129" t="s">
        <v>80</v>
      </c>
      <c r="AY129" s="122" t="s">
        <v>130</v>
      </c>
      <c r="BK129" s="130">
        <f>SUM(BK130:BK132)</f>
        <v>0</v>
      </c>
    </row>
    <row r="130" spans="2:65" s="1" customFormat="1" ht="66.75" customHeight="1">
      <c r="B130" s="133"/>
      <c r="C130" s="134" t="s">
        <v>149</v>
      </c>
      <c r="D130" s="134" t="s">
        <v>132</v>
      </c>
      <c r="E130" s="135" t="s">
        <v>851</v>
      </c>
      <c r="F130" s="136" t="s">
        <v>852</v>
      </c>
      <c r="G130" s="137" t="s">
        <v>513</v>
      </c>
      <c r="H130" s="138">
        <v>83.5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37</v>
      </c>
      <c r="P130" s="144">
        <f>O130*H130</f>
        <v>0</v>
      </c>
      <c r="Q130" s="144">
        <v>2.3E-2</v>
      </c>
      <c r="R130" s="144">
        <f>Q130*H130</f>
        <v>1.9204999999999999</v>
      </c>
      <c r="S130" s="144">
        <v>0</v>
      </c>
      <c r="T130" s="145">
        <f>S130*H130</f>
        <v>0</v>
      </c>
      <c r="AR130" s="146" t="s">
        <v>136</v>
      </c>
      <c r="AT130" s="146" t="s">
        <v>132</v>
      </c>
      <c r="AU130" s="146" t="s">
        <v>82</v>
      </c>
      <c r="AY130" s="13" t="s">
        <v>130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3" t="s">
        <v>80</v>
      </c>
      <c r="BK130" s="147">
        <f>ROUND(I130*H130,2)</f>
        <v>0</v>
      </c>
      <c r="BL130" s="13" t="s">
        <v>136</v>
      </c>
      <c r="BM130" s="146" t="s">
        <v>853</v>
      </c>
    </row>
    <row r="131" spans="2:65" s="1" customFormat="1" ht="62.65" customHeight="1">
      <c r="B131" s="133"/>
      <c r="C131" s="134" t="s">
        <v>153</v>
      </c>
      <c r="D131" s="134" t="s">
        <v>132</v>
      </c>
      <c r="E131" s="135" t="s">
        <v>854</v>
      </c>
      <c r="F131" s="136" t="s">
        <v>855</v>
      </c>
      <c r="G131" s="137" t="s">
        <v>183</v>
      </c>
      <c r="H131" s="138">
        <v>1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37</v>
      </c>
      <c r="P131" s="144">
        <f>O131*H131</f>
        <v>0</v>
      </c>
      <c r="Q131" s="144">
        <v>0.06</v>
      </c>
      <c r="R131" s="144">
        <f>Q131*H131</f>
        <v>0.06</v>
      </c>
      <c r="S131" s="144">
        <v>0</v>
      </c>
      <c r="T131" s="145">
        <f>S131*H131</f>
        <v>0</v>
      </c>
      <c r="AR131" s="146" t="s">
        <v>136</v>
      </c>
      <c r="AT131" s="146" t="s">
        <v>132</v>
      </c>
      <c r="AU131" s="146" t="s">
        <v>82</v>
      </c>
      <c r="AY131" s="13" t="s">
        <v>130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3" t="s">
        <v>80</v>
      </c>
      <c r="BK131" s="147">
        <f>ROUND(I131*H131,2)</f>
        <v>0</v>
      </c>
      <c r="BL131" s="13" t="s">
        <v>136</v>
      </c>
      <c r="BM131" s="146" t="s">
        <v>856</v>
      </c>
    </row>
    <row r="132" spans="2:65" s="1" customFormat="1" ht="66.75" customHeight="1">
      <c r="B132" s="133"/>
      <c r="C132" s="134" t="s">
        <v>158</v>
      </c>
      <c r="D132" s="134" t="s">
        <v>132</v>
      </c>
      <c r="E132" s="135" t="s">
        <v>857</v>
      </c>
      <c r="F132" s="136" t="s">
        <v>858</v>
      </c>
      <c r="G132" s="137" t="s">
        <v>183</v>
      </c>
      <c r="H132" s="138">
        <v>1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37</v>
      </c>
      <c r="P132" s="144">
        <f>O132*H132</f>
        <v>0</v>
      </c>
      <c r="Q132" s="144">
        <v>0.03</v>
      </c>
      <c r="R132" s="144">
        <f>Q132*H132</f>
        <v>0.03</v>
      </c>
      <c r="S132" s="144">
        <v>0</v>
      </c>
      <c r="T132" s="145">
        <f>S132*H132</f>
        <v>0</v>
      </c>
      <c r="AR132" s="146" t="s">
        <v>136</v>
      </c>
      <c r="AT132" s="146" t="s">
        <v>132</v>
      </c>
      <c r="AU132" s="146" t="s">
        <v>82</v>
      </c>
      <c r="AY132" s="13" t="s">
        <v>130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3" t="s">
        <v>80</v>
      </c>
      <c r="BK132" s="147">
        <f>ROUND(I132*H132,2)</f>
        <v>0</v>
      </c>
      <c r="BL132" s="13" t="s">
        <v>136</v>
      </c>
      <c r="BM132" s="146" t="s">
        <v>859</v>
      </c>
    </row>
    <row r="133" spans="2:65" s="11" customFormat="1" ht="22.9" customHeight="1">
      <c r="B133" s="121"/>
      <c r="D133" s="122" t="s">
        <v>71</v>
      </c>
      <c r="E133" s="131" t="s">
        <v>238</v>
      </c>
      <c r="F133" s="131" t="s">
        <v>239</v>
      </c>
      <c r="I133" s="124"/>
      <c r="J133" s="132">
        <f>BK133</f>
        <v>0</v>
      </c>
      <c r="L133" s="121"/>
      <c r="M133" s="126"/>
      <c r="P133" s="127">
        <f>SUM(P134:P135)</f>
        <v>0</v>
      </c>
      <c r="R133" s="127">
        <f>SUM(R134:R135)</f>
        <v>0</v>
      </c>
      <c r="T133" s="128">
        <f>SUM(T134:T135)</f>
        <v>0</v>
      </c>
      <c r="AR133" s="122" t="s">
        <v>80</v>
      </c>
      <c r="AT133" s="129" t="s">
        <v>71</v>
      </c>
      <c r="AU133" s="129" t="s">
        <v>80</v>
      </c>
      <c r="AY133" s="122" t="s">
        <v>130</v>
      </c>
      <c r="BK133" s="130">
        <f>SUM(BK134:BK135)</f>
        <v>0</v>
      </c>
    </row>
    <row r="134" spans="2:65" s="1" customFormat="1" ht="24.2" customHeight="1">
      <c r="B134" s="133"/>
      <c r="C134" s="134" t="s">
        <v>162</v>
      </c>
      <c r="D134" s="134" t="s">
        <v>132</v>
      </c>
      <c r="E134" s="135" t="s">
        <v>860</v>
      </c>
      <c r="F134" s="136" t="s">
        <v>861</v>
      </c>
      <c r="G134" s="137" t="s">
        <v>170</v>
      </c>
      <c r="H134" s="138">
        <v>8.6370000000000005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37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136</v>
      </c>
      <c r="AT134" s="146" t="s">
        <v>132</v>
      </c>
      <c r="AU134" s="146" t="s">
        <v>82</v>
      </c>
      <c r="AY134" s="13" t="s">
        <v>130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3" t="s">
        <v>80</v>
      </c>
      <c r="BK134" s="147">
        <f>ROUND(I134*H134,2)</f>
        <v>0</v>
      </c>
      <c r="BL134" s="13" t="s">
        <v>136</v>
      </c>
      <c r="BM134" s="146" t="s">
        <v>862</v>
      </c>
    </row>
    <row r="135" spans="2:65" s="1" customFormat="1" ht="24.2" customHeight="1">
      <c r="B135" s="133"/>
      <c r="C135" s="134" t="s">
        <v>166</v>
      </c>
      <c r="D135" s="134" t="s">
        <v>132</v>
      </c>
      <c r="E135" s="135" t="s">
        <v>863</v>
      </c>
      <c r="F135" s="136" t="s">
        <v>864</v>
      </c>
      <c r="G135" s="137" t="s">
        <v>170</v>
      </c>
      <c r="H135" s="138">
        <v>8.6370000000000005</v>
      </c>
      <c r="I135" s="139"/>
      <c r="J135" s="140">
        <f>ROUND(I135*H135,2)</f>
        <v>0</v>
      </c>
      <c r="K135" s="141"/>
      <c r="L135" s="28"/>
      <c r="M135" s="159" t="s">
        <v>1</v>
      </c>
      <c r="N135" s="160" t="s">
        <v>37</v>
      </c>
      <c r="O135" s="161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AR135" s="146" t="s">
        <v>136</v>
      </c>
      <c r="AT135" s="146" t="s">
        <v>132</v>
      </c>
      <c r="AU135" s="146" t="s">
        <v>82</v>
      </c>
      <c r="AY135" s="13" t="s">
        <v>130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3" t="s">
        <v>80</v>
      </c>
      <c r="BK135" s="147">
        <f>ROUND(I135*H135,2)</f>
        <v>0</v>
      </c>
      <c r="BL135" s="13" t="s">
        <v>136</v>
      </c>
      <c r="BM135" s="146" t="s">
        <v>865</v>
      </c>
    </row>
    <row r="136" spans="2:65" s="1" customFormat="1" ht="6.95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0:K135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102</v>
      </c>
      <c r="L4" s="16"/>
      <c r="M4" s="89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09" t="str">
        <f>'Rekapitulace stavby'!K6</f>
        <v>Městský park Turnov (park u letního kina) - Etapa 2b - Úprava stávajícího hřiště</v>
      </c>
      <c r="F7" s="210"/>
      <c r="G7" s="210"/>
      <c r="H7" s="210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88" t="s">
        <v>866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stavby'!AN8</f>
        <v>46050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11" t="str">
        <f>'Rekapitulace stavby'!E14</f>
        <v>Vyplň údaj</v>
      </c>
      <c r="F18" s="203"/>
      <c r="G18" s="203"/>
      <c r="H18" s="203"/>
      <c r="I18" s="23" t="s">
        <v>25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24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30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31</v>
      </c>
      <c r="L26" s="28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91" t="s">
        <v>32</v>
      </c>
      <c r="J30" s="62">
        <f>ROUND(J117,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1" t="s">
        <v>36</v>
      </c>
      <c r="E33" s="23" t="s">
        <v>37</v>
      </c>
      <c r="F33" s="82">
        <f>ROUND((SUM(BE117:BE123)),  2)</f>
        <v>0</v>
      </c>
      <c r="I33" s="92">
        <v>0.21</v>
      </c>
      <c r="J33" s="82">
        <f>ROUND(((SUM(BE117:BE123))*I33),  2)</f>
        <v>0</v>
      </c>
      <c r="L33" s="28"/>
    </row>
    <row r="34" spans="2:12" s="1" customFormat="1" ht="14.45" customHeight="1">
      <c r="B34" s="28"/>
      <c r="E34" s="23" t="s">
        <v>38</v>
      </c>
      <c r="F34" s="82">
        <f>ROUND((SUM(BF117:BF123)),  2)</f>
        <v>0</v>
      </c>
      <c r="I34" s="92">
        <v>0.12</v>
      </c>
      <c r="J34" s="82">
        <f>ROUND(((SUM(BF117:BF123))*I34),  2)</f>
        <v>0</v>
      </c>
      <c r="L34" s="28"/>
    </row>
    <row r="35" spans="2:12" s="1" customFormat="1" ht="14.45" hidden="1" customHeight="1">
      <c r="B35" s="28"/>
      <c r="E35" s="23" t="s">
        <v>39</v>
      </c>
      <c r="F35" s="82">
        <f>ROUND((SUM(BG117:BG123)),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3" t="s">
        <v>40</v>
      </c>
      <c r="F36" s="82">
        <f>ROUND((SUM(BH117:BH123)),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3" t="s">
        <v>41</v>
      </c>
      <c r="F37" s="82">
        <f>ROUND((SUM(BI117:BI123)),  2)</f>
        <v>0</v>
      </c>
      <c r="I37" s="92">
        <v>0</v>
      </c>
      <c r="J37" s="82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26.25" customHeight="1">
      <c r="B85" s="28"/>
      <c r="E85" s="209" t="str">
        <f>E7</f>
        <v>Městský park Turnov (park u letního kina) - Etapa 2b - Úprava stávajícího hřiště</v>
      </c>
      <c r="F85" s="210"/>
      <c r="G85" s="210"/>
      <c r="H85" s="210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88" t="str">
        <f>E9</f>
        <v>901 - VON</v>
      </c>
      <c r="F87" s="208"/>
      <c r="G87" s="208"/>
      <c r="H87" s="20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46050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106</v>
      </c>
      <c r="D94" s="93"/>
      <c r="E94" s="93"/>
      <c r="F94" s="93"/>
      <c r="G94" s="93"/>
      <c r="H94" s="93"/>
      <c r="I94" s="93"/>
      <c r="J94" s="102" t="s">
        <v>107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108</v>
      </c>
      <c r="J96" s="62">
        <f>J117</f>
        <v>0</v>
      </c>
      <c r="L96" s="28"/>
      <c r="AU96" s="13" t="s">
        <v>109</v>
      </c>
    </row>
    <row r="97" spans="2:12" s="8" customFormat="1" ht="24.95" customHeight="1">
      <c r="B97" s="104"/>
      <c r="D97" s="105" t="s">
        <v>867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28"/>
      <c r="L98" s="28"/>
    </row>
    <row r="99" spans="2:12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5" customHeight="1">
      <c r="B104" s="28"/>
      <c r="C104" s="17" t="s">
        <v>115</v>
      </c>
      <c r="L104" s="28"/>
    </row>
    <row r="105" spans="2:12" s="1" customFormat="1" ht="6.95" customHeight="1">
      <c r="B105" s="28"/>
      <c r="L105" s="28"/>
    </row>
    <row r="106" spans="2:12" s="1" customFormat="1" ht="12" customHeight="1">
      <c r="B106" s="28"/>
      <c r="C106" s="23" t="s">
        <v>16</v>
      </c>
      <c r="L106" s="28"/>
    </row>
    <row r="107" spans="2:12" s="1" customFormat="1" ht="26.25" customHeight="1">
      <c r="B107" s="28"/>
      <c r="E107" s="209" t="str">
        <f>E7</f>
        <v>Městský park Turnov (park u letního kina) - Etapa 2b - Úprava stávajícího hřiště</v>
      </c>
      <c r="F107" s="210"/>
      <c r="G107" s="210"/>
      <c r="H107" s="210"/>
      <c r="L107" s="28"/>
    </row>
    <row r="108" spans="2:12" s="1" customFormat="1" ht="12" customHeight="1">
      <c r="B108" s="28"/>
      <c r="C108" s="23" t="s">
        <v>103</v>
      </c>
      <c r="L108" s="28"/>
    </row>
    <row r="109" spans="2:12" s="1" customFormat="1" ht="16.5" customHeight="1">
      <c r="B109" s="28"/>
      <c r="E109" s="188" t="str">
        <f>E9</f>
        <v>901 - VON</v>
      </c>
      <c r="F109" s="208"/>
      <c r="G109" s="208"/>
      <c r="H109" s="208"/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20</v>
      </c>
      <c r="F111" s="21" t="str">
        <f>F12</f>
        <v xml:space="preserve"> </v>
      </c>
      <c r="I111" s="23" t="s">
        <v>22</v>
      </c>
      <c r="J111" s="48">
        <f>IF(J12="","",J12)</f>
        <v>46050</v>
      </c>
      <c r="L111" s="28"/>
    </row>
    <row r="112" spans="2:12" s="1" customFormat="1" ht="6.95" customHeight="1">
      <c r="B112" s="28"/>
      <c r="L112" s="28"/>
    </row>
    <row r="113" spans="2:65" s="1" customFormat="1" ht="15.2" customHeight="1">
      <c r="B113" s="28"/>
      <c r="C113" s="23" t="s">
        <v>23</v>
      </c>
      <c r="F113" s="21" t="str">
        <f>E15</f>
        <v xml:space="preserve"> </v>
      </c>
      <c r="I113" s="23" t="s">
        <v>28</v>
      </c>
      <c r="J113" s="26" t="str">
        <f>E21</f>
        <v xml:space="preserve"> </v>
      </c>
      <c r="L113" s="28"/>
    </row>
    <row r="114" spans="2:65" s="1" customFormat="1" ht="15.2" customHeight="1">
      <c r="B114" s="28"/>
      <c r="C114" s="23" t="s">
        <v>26</v>
      </c>
      <c r="F114" s="21" t="str">
        <f>IF(E18="","",E18)</f>
        <v>Vyplň údaj</v>
      </c>
      <c r="I114" s="23" t="s">
        <v>30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12"/>
      <c r="C116" s="113" t="s">
        <v>116</v>
      </c>
      <c r="D116" s="114" t="s">
        <v>57</v>
      </c>
      <c r="E116" s="114" t="s">
        <v>53</v>
      </c>
      <c r="F116" s="114" t="s">
        <v>54</v>
      </c>
      <c r="G116" s="114" t="s">
        <v>117</v>
      </c>
      <c r="H116" s="114" t="s">
        <v>118</v>
      </c>
      <c r="I116" s="114" t="s">
        <v>119</v>
      </c>
      <c r="J116" s="115" t="s">
        <v>107</v>
      </c>
      <c r="K116" s="116" t="s">
        <v>120</v>
      </c>
      <c r="L116" s="112"/>
      <c r="M116" s="55" t="s">
        <v>1</v>
      </c>
      <c r="N116" s="56" t="s">
        <v>36</v>
      </c>
      <c r="O116" s="56" t="s">
        <v>121</v>
      </c>
      <c r="P116" s="56" t="s">
        <v>122</v>
      </c>
      <c r="Q116" s="56" t="s">
        <v>123</v>
      </c>
      <c r="R116" s="56" t="s">
        <v>124</v>
      </c>
      <c r="S116" s="56" t="s">
        <v>125</v>
      </c>
      <c r="T116" s="57" t="s">
        <v>126</v>
      </c>
    </row>
    <row r="117" spans="2:65" s="1" customFormat="1" ht="22.9" customHeight="1">
      <c r="B117" s="28"/>
      <c r="C117" s="60" t="s">
        <v>127</v>
      </c>
      <c r="J117" s="117">
        <f>BK117</f>
        <v>0</v>
      </c>
      <c r="L117" s="28"/>
      <c r="M117" s="58"/>
      <c r="N117" s="49"/>
      <c r="O117" s="49"/>
      <c r="P117" s="118">
        <f>P118</f>
        <v>0</v>
      </c>
      <c r="Q117" s="49"/>
      <c r="R117" s="118">
        <f>R118</f>
        <v>0</v>
      </c>
      <c r="S117" s="49"/>
      <c r="T117" s="119">
        <f>T118</f>
        <v>0</v>
      </c>
      <c r="AT117" s="13" t="s">
        <v>71</v>
      </c>
      <c r="AU117" s="13" t="s">
        <v>109</v>
      </c>
      <c r="BK117" s="120">
        <f>BK118</f>
        <v>0</v>
      </c>
    </row>
    <row r="118" spans="2:65" s="11" customFormat="1" ht="25.9" customHeight="1">
      <c r="B118" s="121"/>
      <c r="D118" s="122" t="s">
        <v>71</v>
      </c>
      <c r="E118" s="123" t="s">
        <v>868</v>
      </c>
      <c r="F118" s="123" t="s">
        <v>869</v>
      </c>
      <c r="I118" s="124"/>
      <c r="J118" s="125">
        <f>BK118</f>
        <v>0</v>
      </c>
      <c r="L118" s="121"/>
      <c r="M118" s="126"/>
      <c r="P118" s="127">
        <f>SUM(P119:P123)</f>
        <v>0</v>
      </c>
      <c r="R118" s="127">
        <f>SUM(R119:R123)</f>
        <v>0</v>
      </c>
      <c r="T118" s="128">
        <f>SUM(T119:T123)</f>
        <v>0</v>
      </c>
      <c r="AR118" s="122" t="s">
        <v>136</v>
      </c>
      <c r="AT118" s="129" t="s">
        <v>71</v>
      </c>
      <c r="AU118" s="129" t="s">
        <v>72</v>
      </c>
      <c r="AY118" s="122" t="s">
        <v>130</v>
      </c>
      <c r="BK118" s="130">
        <f>SUM(BK119:BK123)</f>
        <v>0</v>
      </c>
    </row>
    <row r="119" spans="2:65" s="1" customFormat="1" ht="16.5" customHeight="1">
      <c r="B119" s="133"/>
      <c r="C119" s="134" t="s">
        <v>80</v>
      </c>
      <c r="D119" s="134" t="s">
        <v>132</v>
      </c>
      <c r="E119" s="135" t="s">
        <v>870</v>
      </c>
      <c r="F119" s="136" t="s">
        <v>871</v>
      </c>
      <c r="G119" s="137" t="s">
        <v>872</v>
      </c>
      <c r="H119" s="138">
        <v>1</v>
      </c>
      <c r="I119" s="139"/>
      <c r="J119" s="140">
        <f>ROUND(I119*H119,2)</f>
        <v>0</v>
      </c>
      <c r="K119" s="141"/>
      <c r="L119" s="28"/>
      <c r="M119" s="142" t="s">
        <v>1</v>
      </c>
      <c r="N119" s="143" t="s">
        <v>37</v>
      </c>
      <c r="P119" s="144">
        <f>O119*H119</f>
        <v>0</v>
      </c>
      <c r="Q119" s="144">
        <v>0</v>
      </c>
      <c r="R119" s="144">
        <f>Q119*H119</f>
        <v>0</v>
      </c>
      <c r="S119" s="144">
        <v>0</v>
      </c>
      <c r="T119" s="145">
        <f>S119*H119</f>
        <v>0</v>
      </c>
      <c r="AR119" s="146" t="s">
        <v>873</v>
      </c>
      <c r="AT119" s="146" t="s">
        <v>132</v>
      </c>
      <c r="AU119" s="146" t="s">
        <v>80</v>
      </c>
      <c r="AY119" s="13" t="s">
        <v>130</v>
      </c>
      <c r="BE119" s="147">
        <f>IF(N119="základní",J119,0)</f>
        <v>0</v>
      </c>
      <c r="BF119" s="147">
        <f>IF(N119="snížená",J119,0)</f>
        <v>0</v>
      </c>
      <c r="BG119" s="147">
        <f>IF(N119="zákl. přenesená",J119,0)</f>
        <v>0</v>
      </c>
      <c r="BH119" s="147">
        <f>IF(N119="sníž. přenesená",J119,0)</f>
        <v>0</v>
      </c>
      <c r="BI119" s="147">
        <f>IF(N119="nulová",J119,0)</f>
        <v>0</v>
      </c>
      <c r="BJ119" s="13" t="s">
        <v>80</v>
      </c>
      <c r="BK119" s="147">
        <f>ROUND(I119*H119,2)</f>
        <v>0</v>
      </c>
      <c r="BL119" s="13" t="s">
        <v>873</v>
      </c>
      <c r="BM119" s="146" t="s">
        <v>874</v>
      </c>
    </row>
    <row r="120" spans="2:65" s="1" customFormat="1" ht="24.2" customHeight="1">
      <c r="B120" s="133"/>
      <c r="C120" s="134" t="s">
        <v>82</v>
      </c>
      <c r="D120" s="134" t="s">
        <v>132</v>
      </c>
      <c r="E120" s="135" t="s">
        <v>875</v>
      </c>
      <c r="F120" s="136" t="s">
        <v>876</v>
      </c>
      <c r="G120" s="137" t="s">
        <v>872</v>
      </c>
      <c r="H120" s="138">
        <v>1</v>
      </c>
      <c r="I120" s="139"/>
      <c r="J120" s="140">
        <f>ROUND(I120*H120,2)</f>
        <v>0</v>
      </c>
      <c r="K120" s="141"/>
      <c r="L120" s="28"/>
      <c r="M120" s="142" t="s">
        <v>1</v>
      </c>
      <c r="N120" s="143" t="s">
        <v>37</v>
      </c>
      <c r="P120" s="144">
        <f>O120*H120</f>
        <v>0</v>
      </c>
      <c r="Q120" s="144">
        <v>0</v>
      </c>
      <c r="R120" s="144">
        <f>Q120*H120</f>
        <v>0</v>
      </c>
      <c r="S120" s="144">
        <v>0</v>
      </c>
      <c r="T120" s="145">
        <f>S120*H120</f>
        <v>0</v>
      </c>
      <c r="AR120" s="146" t="s">
        <v>873</v>
      </c>
      <c r="AT120" s="146" t="s">
        <v>132</v>
      </c>
      <c r="AU120" s="146" t="s">
        <v>80</v>
      </c>
      <c r="AY120" s="13" t="s">
        <v>130</v>
      </c>
      <c r="BE120" s="147">
        <f>IF(N120="základní",J120,0)</f>
        <v>0</v>
      </c>
      <c r="BF120" s="147">
        <f>IF(N120="snížená",J120,0)</f>
        <v>0</v>
      </c>
      <c r="BG120" s="147">
        <f>IF(N120="zákl. přenesená",J120,0)</f>
        <v>0</v>
      </c>
      <c r="BH120" s="147">
        <f>IF(N120="sníž. přenesená",J120,0)</f>
        <v>0</v>
      </c>
      <c r="BI120" s="147">
        <f>IF(N120="nulová",J120,0)</f>
        <v>0</v>
      </c>
      <c r="BJ120" s="13" t="s">
        <v>80</v>
      </c>
      <c r="BK120" s="147">
        <f>ROUND(I120*H120,2)</f>
        <v>0</v>
      </c>
      <c r="BL120" s="13" t="s">
        <v>873</v>
      </c>
      <c r="BM120" s="146" t="s">
        <v>877</v>
      </c>
    </row>
    <row r="121" spans="2:65" s="1" customFormat="1" ht="24.2" customHeight="1">
      <c r="B121" s="133"/>
      <c r="C121" s="134" t="s">
        <v>142</v>
      </c>
      <c r="D121" s="134" t="s">
        <v>132</v>
      </c>
      <c r="E121" s="135" t="s">
        <v>878</v>
      </c>
      <c r="F121" s="136" t="s">
        <v>879</v>
      </c>
      <c r="G121" s="137" t="s">
        <v>872</v>
      </c>
      <c r="H121" s="138">
        <v>1</v>
      </c>
      <c r="I121" s="139"/>
      <c r="J121" s="140">
        <f>ROUND(I121*H121,2)</f>
        <v>0</v>
      </c>
      <c r="K121" s="141"/>
      <c r="L121" s="28"/>
      <c r="M121" s="142" t="s">
        <v>1</v>
      </c>
      <c r="N121" s="143" t="s">
        <v>37</v>
      </c>
      <c r="P121" s="144">
        <f>O121*H121</f>
        <v>0</v>
      </c>
      <c r="Q121" s="144">
        <v>0</v>
      </c>
      <c r="R121" s="144">
        <f>Q121*H121</f>
        <v>0</v>
      </c>
      <c r="S121" s="144">
        <v>0</v>
      </c>
      <c r="T121" s="145">
        <f>S121*H121</f>
        <v>0</v>
      </c>
      <c r="AR121" s="146" t="s">
        <v>873</v>
      </c>
      <c r="AT121" s="146" t="s">
        <v>132</v>
      </c>
      <c r="AU121" s="146" t="s">
        <v>80</v>
      </c>
      <c r="AY121" s="13" t="s">
        <v>130</v>
      </c>
      <c r="BE121" s="147">
        <f>IF(N121="základní",J121,0)</f>
        <v>0</v>
      </c>
      <c r="BF121" s="147">
        <f>IF(N121="snížená",J121,0)</f>
        <v>0</v>
      </c>
      <c r="BG121" s="147">
        <f>IF(N121="zákl. přenesená",J121,0)</f>
        <v>0</v>
      </c>
      <c r="BH121" s="147">
        <f>IF(N121="sníž. přenesená",J121,0)</f>
        <v>0</v>
      </c>
      <c r="BI121" s="147">
        <f>IF(N121="nulová",J121,0)</f>
        <v>0</v>
      </c>
      <c r="BJ121" s="13" t="s">
        <v>80</v>
      </c>
      <c r="BK121" s="147">
        <f>ROUND(I121*H121,2)</f>
        <v>0</v>
      </c>
      <c r="BL121" s="13" t="s">
        <v>873</v>
      </c>
      <c r="BM121" s="146" t="s">
        <v>880</v>
      </c>
    </row>
    <row r="122" spans="2:65" s="1" customFormat="1" ht="49.15" customHeight="1">
      <c r="B122" s="133"/>
      <c r="C122" s="134" t="s">
        <v>136</v>
      </c>
      <c r="D122" s="134" t="s">
        <v>132</v>
      </c>
      <c r="E122" s="135" t="s">
        <v>881</v>
      </c>
      <c r="F122" s="136" t="s">
        <v>882</v>
      </c>
      <c r="G122" s="137" t="s">
        <v>872</v>
      </c>
      <c r="H122" s="138">
        <v>1</v>
      </c>
      <c r="I122" s="139"/>
      <c r="J122" s="140">
        <f>ROUND(I122*H122,2)</f>
        <v>0</v>
      </c>
      <c r="K122" s="141"/>
      <c r="L122" s="28"/>
      <c r="M122" s="142" t="s">
        <v>1</v>
      </c>
      <c r="N122" s="143" t="s">
        <v>37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873</v>
      </c>
      <c r="AT122" s="146" t="s">
        <v>132</v>
      </c>
      <c r="AU122" s="146" t="s">
        <v>80</v>
      </c>
      <c r="AY122" s="13" t="s">
        <v>130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3" t="s">
        <v>80</v>
      </c>
      <c r="BK122" s="147">
        <f>ROUND(I122*H122,2)</f>
        <v>0</v>
      </c>
      <c r="BL122" s="13" t="s">
        <v>873</v>
      </c>
      <c r="BM122" s="146" t="s">
        <v>883</v>
      </c>
    </row>
    <row r="123" spans="2:65" s="1" customFormat="1" ht="21.75" customHeight="1">
      <c r="B123" s="133"/>
      <c r="C123" s="134" t="s">
        <v>149</v>
      </c>
      <c r="D123" s="134" t="s">
        <v>132</v>
      </c>
      <c r="E123" s="135" t="s">
        <v>884</v>
      </c>
      <c r="F123" s="136" t="s">
        <v>885</v>
      </c>
      <c r="G123" s="137" t="s">
        <v>872</v>
      </c>
      <c r="H123" s="138">
        <v>1</v>
      </c>
      <c r="I123" s="139"/>
      <c r="J123" s="140">
        <f>ROUND(I123*H123,2)</f>
        <v>0</v>
      </c>
      <c r="K123" s="141"/>
      <c r="L123" s="28"/>
      <c r="M123" s="159" t="s">
        <v>1</v>
      </c>
      <c r="N123" s="160" t="s">
        <v>37</v>
      </c>
      <c r="O123" s="161"/>
      <c r="P123" s="162">
        <f>O123*H123</f>
        <v>0</v>
      </c>
      <c r="Q123" s="162">
        <v>0</v>
      </c>
      <c r="R123" s="162">
        <f>Q123*H123</f>
        <v>0</v>
      </c>
      <c r="S123" s="162">
        <v>0</v>
      </c>
      <c r="T123" s="163">
        <f>S123*H123</f>
        <v>0</v>
      </c>
      <c r="AR123" s="146" t="s">
        <v>873</v>
      </c>
      <c r="AT123" s="146" t="s">
        <v>132</v>
      </c>
      <c r="AU123" s="146" t="s">
        <v>80</v>
      </c>
      <c r="AY123" s="13" t="s">
        <v>130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3" t="s">
        <v>80</v>
      </c>
      <c r="BK123" s="147">
        <f>ROUND(I123*H123,2)</f>
        <v>0</v>
      </c>
      <c r="BL123" s="13" t="s">
        <v>873</v>
      </c>
      <c r="BM123" s="146" t="s">
        <v>886</v>
      </c>
    </row>
    <row r="124" spans="2:65" s="1" customFormat="1" ht="6.95" customHeight="1"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28"/>
    </row>
  </sheetData>
  <autoFilter ref="C116:K123" xr:uid="{00000000-0009-0000-0000-000006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01 - IO 01 Příprava území...</vt:lpstr>
      <vt:lpstr>02.2 - SO 02.2 Sadovnické...</vt:lpstr>
      <vt:lpstr>03 - IO 03 Komunikace, te...</vt:lpstr>
      <vt:lpstr>04 - IO 04 Mobiliář a her...</vt:lpstr>
      <vt:lpstr>05 - IO 05 Oplocení</vt:lpstr>
      <vt:lpstr>901 - VON</vt:lpstr>
      <vt:lpstr>'01 - IO 01 Příprava území...'!Názvy_tisku</vt:lpstr>
      <vt:lpstr>'02.2 - SO 02.2 Sadovnické...'!Názvy_tisku</vt:lpstr>
      <vt:lpstr>'03 - IO 03 Komunikace, te...'!Názvy_tisku</vt:lpstr>
      <vt:lpstr>'04 - IO 04 Mobiliář a her...'!Názvy_tisku</vt:lpstr>
      <vt:lpstr>'05 - IO 05 Oplocení'!Názvy_tisku</vt:lpstr>
      <vt:lpstr>'901 - VON'!Názvy_tisku</vt:lpstr>
      <vt:lpstr>'Rekapitulace stavby'!Názvy_tisku</vt:lpstr>
      <vt:lpstr>'01 - IO 01 Příprava území...'!Oblast_tisku</vt:lpstr>
      <vt:lpstr>'02.2 - SO 02.2 Sadovnické...'!Oblast_tisku</vt:lpstr>
      <vt:lpstr>'03 - IO 03 Komunikace, te...'!Oblast_tisku</vt:lpstr>
      <vt:lpstr>'04 - IO 04 Mobiliář a her...'!Oblast_tisku</vt:lpstr>
      <vt:lpstr>'05 - IO 05 Oplocení'!Oblast_tisku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DESKTOP-VCEHUTE\uzivatel</dc:creator>
  <cp:lastModifiedBy>cerny85@volny.cz</cp:lastModifiedBy>
  <dcterms:created xsi:type="dcterms:W3CDTF">2026-01-28T16:30:57Z</dcterms:created>
  <dcterms:modified xsi:type="dcterms:W3CDTF">2026-01-29T08:44:04Z</dcterms:modified>
</cp:coreProperties>
</file>