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
    </mc:Choice>
  </mc:AlternateContent>
  <xr:revisionPtr revIDLastSave="0" documentId="13_ncr:1_{9E3F1911-3D92-4DF4-90F6-36C9393A9515}" xr6:coauthVersionLast="47" xr6:coauthVersionMax="47" xr10:uidLastSave="{00000000-0000-0000-0000-000000000000}"/>
  <bookViews>
    <workbookView xWindow="-120" yWindow="-120" windowWidth="29040" windowHeight="15720" activeTab="2" xr2:uid="{00000000-000D-0000-FFFF-FFFF00000000}"/>
  </bookViews>
  <sheets>
    <sheet name="Rekapitulace stavby" sheetId="1" r:id="rId1"/>
    <sheet name="SO.101 - SO.101 - Komunik..." sheetId="2" r:id="rId2"/>
    <sheet name="SO.401 - SO.401 - Veřejné..." sheetId="3" r:id="rId3"/>
    <sheet name="VoN - Vedlejší a ostatní ..." sheetId="4" r:id="rId4"/>
  </sheets>
  <definedNames>
    <definedName name="_xlnm._FilterDatabase" localSheetId="1" hidden="1">'SO.101 - SO.101 - Komunik...'!$C$143:$K$493</definedName>
    <definedName name="_xlnm._FilterDatabase" localSheetId="2" hidden="1">'SO.401 - SO.401 - Veřejné...'!$C$117:$K$170</definedName>
    <definedName name="_xlnm._FilterDatabase" localSheetId="3" hidden="1">'VoN - Vedlejší a ostatní ...'!$C$118:$K$144</definedName>
    <definedName name="_xlnm.Print_Titles" localSheetId="0">'Rekapitulace stavby'!$92:$92</definedName>
    <definedName name="_xlnm.Print_Titles" localSheetId="1">'SO.101 - SO.101 - Komunik...'!$143:$143</definedName>
    <definedName name="_xlnm.Print_Titles" localSheetId="2">'SO.401 - SO.401 - Veřejné...'!$117:$117</definedName>
    <definedName name="_xlnm.Print_Titles" localSheetId="3">'VoN - Vedlejší a ostatní ...'!$118:$118</definedName>
    <definedName name="_xlnm.Print_Area" localSheetId="0">'Rekapitulace stavby'!$D$4:$AO$76,'Rekapitulace stavby'!$C$82:$AQ$98</definedName>
    <definedName name="_xlnm.Print_Area" localSheetId="1">'SO.101 - SO.101 - Komunik...'!$C$4:$J$76,'SO.101 - SO.101 - Komunik...'!$C$82:$J$125,'SO.101 - SO.101 - Komunik...'!$C$131:$K$493</definedName>
    <definedName name="_xlnm.Print_Area" localSheetId="2">'SO.401 - SO.401 - Veřejné...'!$C$4:$J$76,'SO.401 - SO.401 - Veřejné...'!$C$82:$J$99,'SO.401 - SO.401 - Veřejné...'!$C$105:$K$170</definedName>
    <definedName name="_xlnm.Print_Area" localSheetId="3">'VoN - Vedlejší a ostatní ...'!$C$4:$J$76,'VoN - Vedlejší a ostatní ...'!$C$82:$J$100,'VoN - Vedlejší a ostatní ...'!$C$106:$K$144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4" l="1"/>
  <c r="J36" i="4"/>
  <c r="AY97" i="1" s="1"/>
  <c r="J35" i="4"/>
  <c r="AX97" i="1"/>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BI138" i="4"/>
  <c r="BH138" i="4"/>
  <c r="BG138" i="4"/>
  <c r="BF138" i="4"/>
  <c r="T138" i="4"/>
  <c r="R138" i="4"/>
  <c r="P138" i="4"/>
  <c r="BI137" i="4"/>
  <c r="BH137" i="4"/>
  <c r="BG137" i="4"/>
  <c r="BF137" i="4"/>
  <c r="T137" i="4"/>
  <c r="R137" i="4"/>
  <c r="P137"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BI128" i="4"/>
  <c r="BH128" i="4"/>
  <c r="BG128" i="4"/>
  <c r="BF128" i="4"/>
  <c r="T128" i="4"/>
  <c r="R128" i="4"/>
  <c r="P128" i="4"/>
  <c r="BI127" i="4"/>
  <c r="BH127" i="4"/>
  <c r="BG127" i="4"/>
  <c r="BF127" i="4"/>
  <c r="T127" i="4"/>
  <c r="R127" i="4"/>
  <c r="P127" i="4"/>
  <c r="BI126" i="4"/>
  <c r="BH126" i="4"/>
  <c r="BG126" i="4"/>
  <c r="BF126" i="4"/>
  <c r="T126" i="4"/>
  <c r="R126" i="4"/>
  <c r="P126" i="4"/>
  <c r="BI125" i="4"/>
  <c r="BH125" i="4"/>
  <c r="BG125" i="4"/>
  <c r="BF125" i="4"/>
  <c r="T125" i="4"/>
  <c r="R125" i="4"/>
  <c r="P125" i="4"/>
  <c r="BI124" i="4"/>
  <c r="BH124" i="4"/>
  <c r="BG124" i="4"/>
  <c r="BF124" i="4"/>
  <c r="T124" i="4"/>
  <c r="R124" i="4"/>
  <c r="P124" i="4"/>
  <c r="BI123" i="4"/>
  <c r="BH123" i="4"/>
  <c r="BG123" i="4"/>
  <c r="BF123" i="4"/>
  <c r="T123" i="4"/>
  <c r="R123" i="4"/>
  <c r="P123" i="4"/>
  <c r="BI122" i="4"/>
  <c r="BH122" i="4"/>
  <c r="BG122" i="4"/>
  <c r="BF122" i="4"/>
  <c r="T122" i="4"/>
  <c r="R122" i="4"/>
  <c r="P122" i="4"/>
  <c r="J116" i="4"/>
  <c r="J115" i="4"/>
  <c r="F115" i="4"/>
  <c r="F113" i="4"/>
  <c r="E111" i="4"/>
  <c r="J92" i="4"/>
  <c r="J91" i="4"/>
  <c r="F91" i="4"/>
  <c r="F89" i="4"/>
  <c r="E87" i="4"/>
  <c r="J18" i="4"/>
  <c r="E18" i="4"/>
  <c r="F92" i="4"/>
  <c r="J17" i="4"/>
  <c r="J12" i="4"/>
  <c r="J89" i="4"/>
  <c r="E7" i="4"/>
  <c r="E109" i="4"/>
  <c r="J37" i="3"/>
  <c r="J36" i="3"/>
  <c r="AY96" i="1"/>
  <c r="J35" i="3"/>
  <c r="AX96" i="1" s="1"/>
  <c r="BI170" i="3"/>
  <c r="BH170" i="3"/>
  <c r="BG170" i="3"/>
  <c r="BF170" i="3"/>
  <c r="T170" i="3"/>
  <c r="R170" i="3"/>
  <c r="P170" i="3"/>
  <c r="BI169" i="3"/>
  <c r="BH169" i="3"/>
  <c r="BG169" i="3"/>
  <c r="BF169" i="3"/>
  <c r="T169" i="3"/>
  <c r="R169" i="3"/>
  <c r="P169" i="3"/>
  <c r="BI167" i="3"/>
  <c r="BH167" i="3"/>
  <c r="BG167" i="3"/>
  <c r="BF167" i="3"/>
  <c r="T167" i="3"/>
  <c r="R167" i="3"/>
  <c r="P167" i="3"/>
  <c r="BI166" i="3"/>
  <c r="BH166" i="3"/>
  <c r="BG166" i="3"/>
  <c r="BF166" i="3"/>
  <c r="T166" i="3"/>
  <c r="R166" i="3"/>
  <c r="P166" i="3"/>
  <c r="BI165" i="3"/>
  <c r="BH165" i="3"/>
  <c r="BG165" i="3"/>
  <c r="BF165" i="3"/>
  <c r="T165" i="3"/>
  <c r="R165" i="3"/>
  <c r="P165" i="3"/>
  <c r="BI164" i="3"/>
  <c r="BH164" i="3"/>
  <c r="BG164" i="3"/>
  <c r="BF164" i="3"/>
  <c r="T164" i="3"/>
  <c r="R164" i="3"/>
  <c r="P164" i="3"/>
  <c r="BI163" i="3"/>
  <c r="BH163" i="3"/>
  <c r="BG163" i="3"/>
  <c r="BF163" i="3"/>
  <c r="T163" i="3"/>
  <c r="R163" i="3"/>
  <c r="P163" i="3"/>
  <c r="BI162" i="3"/>
  <c r="BH162" i="3"/>
  <c r="BG162" i="3"/>
  <c r="BF162" i="3"/>
  <c r="T162" i="3"/>
  <c r="R162" i="3"/>
  <c r="P162" i="3"/>
  <c r="BI161" i="3"/>
  <c r="BH161" i="3"/>
  <c r="BG161" i="3"/>
  <c r="BF161" i="3"/>
  <c r="T161" i="3"/>
  <c r="R161" i="3"/>
  <c r="P161" i="3"/>
  <c r="BI160" i="3"/>
  <c r="BH160" i="3"/>
  <c r="BG160" i="3"/>
  <c r="BF160" i="3"/>
  <c r="T160" i="3"/>
  <c r="R160" i="3"/>
  <c r="P160" i="3"/>
  <c r="BI159" i="3"/>
  <c r="BH159" i="3"/>
  <c r="BG159" i="3"/>
  <c r="BF159" i="3"/>
  <c r="T159" i="3"/>
  <c r="R159" i="3"/>
  <c r="P159" i="3"/>
  <c r="BI158" i="3"/>
  <c r="BH158" i="3"/>
  <c r="BG158" i="3"/>
  <c r="BF158" i="3"/>
  <c r="T158" i="3"/>
  <c r="R158" i="3"/>
  <c r="P158" i="3"/>
  <c r="BI157" i="3"/>
  <c r="BH157" i="3"/>
  <c r="BG157" i="3"/>
  <c r="BF157" i="3"/>
  <c r="T157" i="3"/>
  <c r="R157" i="3"/>
  <c r="P157" i="3"/>
  <c r="BI156" i="3"/>
  <c r="BH156" i="3"/>
  <c r="BG156" i="3"/>
  <c r="BF156" i="3"/>
  <c r="T156" i="3"/>
  <c r="R156" i="3"/>
  <c r="P156" i="3"/>
  <c r="BI155" i="3"/>
  <c r="BH155" i="3"/>
  <c r="BG155" i="3"/>
  <c r="BF155" i="3"/>
  <c r="T155" i="3"/>
  <c r="R155" i="3"/>
  <c r="P155" i="3"/>
  <c r="BI154" i="3"/>
  <c r="BH154" i="3"/>
  <c r="BG154" i="3"/>
  <c r="BF154" i="3"/>
  <c r="T154" i="3"/>
  <c r="R154" i="3"/>
  <c r="P154" i="3"/>
  <c r="BI153" i="3"/>
  <c r="BH153" i="3"/>
  <c r="BG153" i="3"/>
  <c r="BF153" i="3"/>
  <c r="T153" i="3"/>
  <c r="R153" i="3"/>
  <c r="P153" i="3"/>
  <c r="BI152" i="3"/>
  <c r="BH152" i="3"/>
  <c r="BG152" i="3"/>
  <c r="BF152" i="3"/>
  <c r="T152" i="3"/>
  <c r="R152" i="3"/>
  <c r="P152" i="3"/>
  <c r="BI151" i="3"/>
  <c r="BH151" i="3"/>
  <c r="BG151" i="3"/>
  <c r="BF151" i="3"/>
  <c r="T151" i="3"/>
  <c r="R151" i="3"/>
  <c r="P151" i="3"/>
  <c r="BI150" i="3"/>
  <c r="BH150" i="3"/>
  <c r="BG150" i="3"/>
  <c r="BF150" i="3"/>
  <c r="T150" i="3"/>
  <c r="R150" i="3"/>
  <c r="P150" i="3"/>
  <c r="BI149" i="3"/>
  <c r="BH149" i="3"/>
  <c r="BG149" i="3"/>
  <c r="BF149" i="3"/>
  <c r="T149" i="3"/>
  <c r="R149" i="3"/>
  <c r="P149" i="3"/>
  <c r="BI148" i="3"/>
  <c r="BH148" i="3"/>
  <c r="BG148" i="3"/>
  <c r="BF148" i="3"/>
  <c r="T148" i="3"/>
  <c r="R148" i="3"/>
  <c r="P148" i="3"/>
  <c r="BI146" i="3"/>
  <c r="BH146" i="3"/>
  <c r="BG146" i="3"/>
  <c r="BF146" i="3"/>
  <c r="T146" i="3"/>
  <c r="R146" i="3"/>
  <c r="P146" i="3"/>
  <c r="BI145" i="3"/>
  <c r="BH145" i="3"/>
  <c r="BG145" i="3"/>
  <c r="BF145" i="3"/>
  <c r="T145" i="3"/>
  <c r="R145" i="3"/>
  <c r="P145" i="3"/>
  <c r="BI144" i="3"/>
  <c r="BH144" i="3"/>
  <c r="BG144" i="3"/>
  <c r="BF144" i="3"/>
  <c r="T144" i="3"/>
  <c r="R144" i="3"/>
  <c r="P144" i="3"/>
  <c r="BI143" i="3"/>
  <c r="BH143" i="3"/>
  <c r="BG143" i="3"/>
  <c r="BF143" i="3"/>
  <c r="T143" i="3"/>
  <c r="R143" i="3"/>
  <c r="P143" i="3"/>
  <c r="BI142" i="3"/>
  <c r="BH142" i="3"/>
  <c r="BG142" i="3"/>
  <c r="BF142" i="3"/>
  <c r="T142" i="3"/>
  <c r="R142" i="3"/>
  <c r="P142" i="3"/>
  <c r="BI140" i="3"/>
  <c r="BH140" i="3"/>
  <c r="BG140" i="3"/>
  <c r="BF140" i="3"/>
  <c r="T140" i="3"/>
  <c r="R140" i="3"/>
  <c r="P140" i="3"/>
  <c r="BI139" i="3"/>
  <c r="BH139" i="3"/>
  <c r="BG139" i="3"/>
  <c r="BF139" i="3"/>
  <c r="T139" i="3"/>
  <c r="R139" i="3"/>
  <c r="P139" i="3"/>
  <c r="BI137" i="3"/>
  <c r="BH137" i="3"/>
  <c r="BG137" i="3"/>
  <c r="BF137" i="3"/>
  <c r="T137" i="3"/>
  <c r="R137" i="3"/>
  <c r="P137" i="3"/>
  <c r="BI136" i="3"/>
  <c r="BH136" i="3"/>
  <c r="BG136" i="3"/>
  <c r="BF136" i="3"/>
  <c r="T136" i="3"/>
  <c r="R136" i="3"/>
  <c r="P136" i="3"/>
  <c r="BI135" i="3"/>
  <c r="BH135" i="3"/>
  <c r="BG135" i="3"/>
  <c r="BF135" i="3"/>
  <c r="T135" i="3"/>
  <c r="R135" i="3"/>
  <c r="P135" i="3"/>
  <c r="BI134" i="3"/>
  <c r="BH134" i="3"/>
  <c r="BG134" i="3"/>
  <c r="BF134" i="3"/>
  <c r="T134" i="3"/>
  <c r="R134" i="3"/>
  <c r="P134" i="3"/>
  <c r="BI133" i="3"/>
  <c r="BH133" i="3"/>
  <c r="BG133" i="3"/>
  <c r="BF133" i="3"/>
  <c r="T133" i="3"/>
  <c r="R133" i="3"/>
  <c r="P133" i="3"/>
  <c r="BI132" i="3"/>
  <c r="BH132" i="3"/>
  <c r="BG132" i="3"/>
  <c r="BF132" i="3"/>
  <c r="T132" i="3"/>
  <c r="R132" i="3"/>
  <c r="P132" i="3"/>
  <c r="BI131" i="3"/>
  <c r="BH131" i="3"/>
  <c r="BG131" i="3"/>
  <c r="BF131" i="3"/>
  <c r="T131" i="3"/>
  <c r="R131" i="3"/>
  <c r="P131" i="3"/>
  <c r="BI130" i="3"/>
  <c r="BH130" i="3"/>
  <c r="BG130" i="3"/>
  <c r="BF130" i="3"/>
  <c r="T130" i="3"/>
  <c r="R130" i="3"/>
  <c r="P130" i="3"/>
  <c r="BI129" i="3"/>
  <c r="BH129" i="3"/>
  <c r="BG129" i="3"/>
  <c r="BF129" i="3"/>
  <c r="T129" i="3"/>
  <c r="R129" i="3"/>
  <c r="P129" i="3"/>
  <c r="BI128" i="3"/>
  <c r="BH128" i="3"/>
  <c r="BG128" i="3"/>
  <c r="BF128" i="3"/>
  <c r="T128" i="3"/>
  <c r="R128" i="3"/>
  <c r="P128" i="3"/>
  <c r="BI127" i="3"/>
  <c r="BH127" i="3"/>
  <c r="BG127" i="3"/>
  <c r="BF127" i="3"/>
  <c r="T127" i="3"/>
  <c r="R127" i="3"/>
  <c r="P127" i="3"/>
  <c r="BI126" i="3"/>
  <c r="BH126" i="3"/>
  <c r="BG126" i="3"/>
  <c r="BF126" i="3"/>
  <c r="T126" i="3"/>
  <c r="R126" i="3"/>
  <c r="P126" i="3"/>
  <c r="BI125" i="3"/>
  <c r="BH125" i="3"/>
  <c r="BG125" i="3"/>
  <c r="BF125" i="3"/>
  <c r="T125" i="3"/>
  <c r="R125" i="3"/>
  <c r="P125" i="3"/>
  <c r="BI124" i="3"/>
  <c r="BH124" i="3"/>
  <c r="BG124" i="3"/>
  <c r="BF124" i="3"/>
  <c r="T124" i="3"/>
  <c r="R124" i="3"/>
  <c r="P124" i="3"/>
  <c r="BI123" i="3"/>
  <c r="BH123" i="3"/>
  <c r="BG123" i="3"/>
  <c r="BF123" i="3"/>
  <c r="T123" i="3"/>
  <c r="R123" i="3"/>
  <c r="P123" i="3"/>
  <c r="BI122" i="3"/>
  <c r="BH122" i="3"/>
  <c r="BG122" i="3"/>
  <c r="BF122" i="3"/>
  <c r="T122" i="3"/>
  <c r="R122" i="3"/>
  <c r="P122" i="3"/>
  <c r="BI121" i="3"/>
  <c r="BH121" i="3"/>
  <c r="BG121" i="3"/>
  <c r="BF121" i="3"/>
  <c r="T121" i="3"/>
  <c r="R121" i="3"/>
  <c r="P121" i="3"/>
  <c r="BI120" i="3"/>
  <c r="BH120" i="3"/>
  <c r="BG120" i="3"/>
  <c r="BF120" i="3"/>
  <c r="T120" i="3"/>
  <c r="R120" i="3"/>
  <c r="P120" i="3"/>
  <c r="J115" i="3"/>
  <c r="J114" i="3"/>
  <c r="F114" i="3"/>
  <c r="F112" i="3"/>
  <c r="E110" i="3"/>
  <c r="J92" i="3"/>
  <c r="J91" i="3"/>
  <c r="F91" i="3"/>
  <c r="F89" i="3"/>
  <c r="E87" i="3"/>
  <c r="J18" i="3"/>
  <c r="E18" i="3"/>
  <c r="F115" i="3"/>
  <c r="J17" i="3"/>
  <c r="J12" i="3"/>
  <c r="J89" i="3"/>
  <c r="E7" i="3"/>
  <c r="E108" i="3"/>
  <c r="J37" i="2"/>
  <c r="J36" i="2"/>
  <c r="AY95" i="1"/>
  <c r="J35" i="2"/>
  <c r="AX95" i="1" s="1"/>
  <c r="BI493" i="2"/>
  <c r="BH493" i="2"/>
  <c r="BG493" i="2"/>
  <c r="BF493" i="2"/>
  <c r="T493" i="2"/>
  <c r="R493" i="2"/>
  <c r="P493" i="2"/>
  <c r="BI491" i="2"/>
  <c r="BH491" i="2"/>
  <c r="BG491" i="2"/>
  <c r="BF491" i="2"/>
  <c r="T491" i="2"/>
  <c r="R491" i="2"/>
  <c r="P491" i="2"/>
  <c r="BI489" i="2"/>
  <c r="BH489" i="2"/>
  <c r="BG489" i="2"/>
  <c r="BF489" i="2"/>
  <c r="T489" i="2"/>
  <c r="R489" i="2"/>
  <c r="P489" i="2"/>
  <c r="BI487" i="2"/>
  <c r="BH487" i="2"/>
  <c r="BG487" i="2"/>
  <c r="BF487" i="2"/>
  <c r="T487" i="2"/>
  <c r="R487" i="2"/>
  <c r="P487" i="2"/>
  <c r="BI485" i="2"/>
  <c r="BH485" i="2"/>
  <c r="BG485" i="2"/>
  <c r="BF485" i="2"/>
  <c r="T485" i="2"/>
  <c r="R485" i="2"/>
  <c r="P485" i="2"/>
  <c r="BI484" i="2"/>
  <c r="BH484" i="2"/>
  <c r="BG484" i="2"/>
  <c r="BF484" i="2"/>
  <c r="T484" i="2"/>
  <c r="R484" i="2"/>
  <c r="P484" i="2"/>
  <c r="BI482" i="2"/>
  <c r="BH482" i="2"/>
  <c r="BG482" i="2"/>
  <c r="BF482" i="2"/>
  <c r="T482" i="2"/>
  <c r="R482" i="2"/>
  <c r="P482" i="2"/>
  <c r="BI481" i="2"/>
  <c r="BH481" i="2"/>
  <c r="BG481" i="2"/>
  <c r="BF481" i="2"/>
  <c r="T481" i="2"/>
  <c r="R481" i="2"/>
  <c r="P481" i="2"/>
  <c r="BI479" i="2"/>
  <c r="BH479" i="2"/>
  <c r="BG479" i="2"/>
  <c r="BF479" i="2"/>
  <c r="T479" i="2"/>
  <c r="R479" i="2"/>
  <c r="P479" i="2"/>
  <c r="BI478" i="2"/>
  <c r="BH478" i="2"/>
  <c r="BG478" i="2"/>
  <c r="BF478" i="2"/>
  <c r="T478" i="2"/>
  <c r="R478" i="2"/>
  <c r="P478" i="2"/>
  <c r="BI476" i="2"/>
  <c r="BH476" i="2"/>
  <c r="BG476" i="2"/>
  <c r="BF476" i="2"/>
  <c r="T476" i="2"/>
  <c r="R476" i="2"/>
  <c r="P476" i="2"/>
  <c r="BI474" i="2"/>
  <c r="BH474" i="2"/>
  <c r="BG474" i="2"/>
  <c r="BF474" i="2"/>
  <c r="T474" i="2"/>
  <c r="R474" i="2"/>
  <c r="P474" i="2"/>
  <c r="BI471" i="2"/>
  <c r="BH471" i="2"/>
  <c r="BG471" i="2"/>
  <c r="BF471" i="2"/>
  <c r="T471" i="2"/>
  <c r="R471" i="2"/>
  <c r="P471" i="2"/>
  <c r="BI469" i="2"/>
  <c r="BH469" i="2"/>
  <c r="BG469" i="2"/>
  <c r="BF469" i="2"/>
  <c r="T469" i="2"/>
  <c r="R469" i="2"/>
  <c r="P469" i="2"/>
  <c r="BI466" i="2"/>
  <c r="BH466" i="2"/>
  <c r="BG466" i="2"/>
  <c r="BF466" i="2"/>
  <c r="T466" i="2"/>
  <c r="R466" i="2"/>
  <c r="P466" i="2"/>
  <c r="BI464" i="2"/>
  <c r="BH464" i="2"/>
  <c r="BG464" i="2"/>
  <c r="BF464" i="2"/>
  <c r="T464" i="2"/>
  <c r="R464" i="2"/>
  <c r="P464" i="2"/>
  <c r="BI462" i="2"/>
  <c r="BH462" i="2"/>
  <c r="BG462" i="2"/>
  <c r="BF462" i="2"/>
  <c r="T462" i="2"/>
  <c r="R462" i="2"/>
  <c r="P462" i="2"/>
  <c r="BI456" i="2"/>
  <c r="BH456" i="2"/>
  <c r="BG456" i="2"/>
  <c r="BF456" i="2"/>
  <c r="T456" i="2"/>
  <c r="R456" i="2"/>
  <c r="P456" i="2"/>
  <c r="BI454" i="2"/>
  <c r="BH454" i="2"/>
  <c r="BG454" i="2"/>
  <c r="BF454" i="2"/>
  <c r="T454" i="2"/>
  <c r="R454" i="2"/>
  <c r="P454" i="2"/>
  <c r="BI451" i="2"/>
  <c r="BH451" i="2"/>
  <c r="BG451" i="2"/>
  <c r="BF451" i="2"/>
  <c r="T451" i="2"/>
  <c r="R451" i="2"/>
  <c r="P451" i="2"/>
  <c r="BI449" i="2"/>
  <c r="BH449" i="2"/>
  <c r="BG449" i="2"/>
  <c r="BF449" i="2"/>
  <c r="T449" i="2"/>
  <c r="R449" i="2"/>
  <c r="P449" i="2"/>
  <c r="BI447" i="2"/>
  <c r="BH447" i="2"/>
  <c r="BG447" i="2"/>
  <c r="BF447" i="2"/>
  <c r="T447" i="2"/>
  <c r="R447" i="2"/>
  <c r="P447" i="2"/>
  <c r="BI443" i="2"/>
  <c r="BH443" i="2"/>
  <c r="BG443" i="2"/>
  <c r="BF443" i="2"/>
  <c r="T443" i="2"/>
  <c r="R443" i="2"/>
  <c r="P443" i="2"/>
  <c r="BI441" i="2"/>
  <c r="BH441" i="2"/>
  <c r="BG441" i="2"/>
  <c r="BF441" i="2"/>
  <c r="T441" i="2"/>
  <c r="R441" i="2"/>
  <c r="P441" i="2"/>
  <c r="BI438" i="2"/>
  <c r="BH438" i="2"/>
  <c r="BG438" i="2"/>
  <c r="BF438" i="2"/>
  <c r="T438" i="2"/>
  <c r="R438" i="2"/>
  <c r="P438" i="2"/>
  <c r="BI436" i="2"/>
  <c r="BH436" i="2"/>
  <c r="BG436" i="2"/>
  <c r="BF436" i="2"/>
  <c r="T436" i="2"/>
  <c r="R436" i="2"/>
  <c r="P436" i="2"/>
  <c r="BI433" i="2"/>
  <c r="BH433" i="2"/>
  <c r="BG433" i="2"/>
  <c r="BF433" i="2"/>
  <c r="T433" i="2"/>
  <c r="R433" i="2"/>
  <c r="P433" i="2"/>
  <c r="BI431" i="2"/>
  <c r="BH431" i="2"/>
  <c r="BG431" i="2"/>
  <c r="BF431" i="2"/>
  <c r="T431" i="2"/>
  <c r="R431" i="2"/>
  <c r="P431" i="2"/>
  <c r="BI425" i="2"/>
  <c r="BH425" i="2"/>
  <c r="BG425" i="2"/>
  <c r="BF425" i="2"/>
  <c r="T425" i="2"/>
  <c r="R425" i="2"/>
  <c r="P425" i="2"/>
  <c r="BI422" i="2"/>
  <c r="BH422" i="2"/>
  <c r="BG422" i="2"/>
  <c r="BF422" i="2"/>
  <c r="T422" i="2"/>
  <c r="R422" i="2"/>
  <c r="P422" i="2"/>
  <c r="BI419" i="2"/>
  <c r="BH419" i="2"/>
  <c r="BG419" i="2"/>
  <c r="BF419" i="2"/>
  <c r="T419" i="2"/>
  <c r="R419" i="2"/>
  <c r="P419" i="2"/>
  <c r="BI417" i="2"/>
  <c r="BH417" i="2"/>
  <c r="BG417" i="2"/>
  <c r="BF417" i="2"/>
  <c r="T417" i="2"/>
  <c r="R417" i="2"/>
  <c r="P417" i="2"/>
  <c r="BI408" i="2"/>
  <c r="BH408" i="2"/>
  <c r="BG408" i="2"/>
  <c r="BF408" i="2"/>
  <c r="T408" i="2"/>
  <c r="R408" i="2"/>
  <c r="P408" i="2"/>
  <c r="BI405" i="2"/>
  <c r="BH405" i="2"/>
  <c r="BG405" i="2"/>
  <c r="BF405" i="2"/>
  <c r="T405" i="2"/>
  <c r="R405" i="2"/>
  <c r="P405" i="2"/>
  <c r="BI402" i="2"/>
  <c r="BH402" i="2"/>
  <c r="BG402" i="2"/>
  <c r="BF402" i="2"/>
  <c r="T402" i="2"/>
  <c r="R402" i="2"/>
  <c r="P402" i="2"/>
  <c r="BI398" i="2"/>
  <c r="BH398" i="2"/>
  <c r="BG398" i="2"/>
  <c r="BF398" i="2"/>
  <c r="T398" i="2"/>
  <c r="R398" i="2"/>
  <c r="P398" i="2"/>
  <c r="BI396" i="2"/>
  <c r="BH396" i="2"/>
  <c r="BG396" i="2"/>
  <c r="BF396" i="2"/>
  <c r="T396" i="2"/>
  <c r="R396" i="2"/>
  <c r="P396" i="2"/>
  <c r="BI394" i="2"/>
  <c r="BH394" i="2"/>
  <c r="BG394" i="2"/>
  <c r="BF394" i="2"/>
  <c r="T394" i="2"/>
  <c r="R394" i="2"/>
  <c r="P394" i="2"/>
  <c r="BI392" i="2"/>
  <c r="BH392" i="2"/>
  <c r="BG392" i="2"/>
  <c r="BF392" i="2"/>
  <c r="T392" i="2"/>
  <c r="R392" i="2"/>
  <c r="P392" i="2"/>
  <c r="BI390" i="2"/>
  <c r="BH390" i="2"/>
  <c r="BG390" i="2"/>
  <c r="BF390" i="2"/>
  <c r="T390" i="2"/>
  <c r="R390" i="2"/>
  <c r="P390" i="2"/>
  <c r="BI388" i="2"/>
  <c r="BH388" i="2"/>
  <c r="BG388" i="2"/>
  <c r="BF388" i="2"/>
  <c r="T388" i="2"/>
  <c r="R388" i="2"/>
  <c r="P388" i="2"/>
  <c r="BI386" i="2"/>
  <c r="BH386" i="2"/>
  <c r="BG386" i="2"/>
  <c r="BF386" i="2"/>
  <c r="T386" i="2"/>
  <c r="R386" i="2"/>
  <c r="P386" i="2"/>
  <c r="BI379" i="2"/>
  <c r="BH379" i="2"/>
  <c r="BG379" i="2"/>
  <c r="BF379" i="2"/>
  <c r="T379" i="2"/>
  <c r="R379" i="2"/>
  <c r="P379" i="2"/>
  <c r="BI375" i="2"/>
  <c r="BH375" i="2"/>
  <c r="BG375" i="2"/>
  <c r="BF375" i="2"/>
  <c r="T375" i="2"/>
  <c r="R375" i="2"/>
  <c r="P375" i="2"/>
  <c r="BI373" i="2"/>
  <c r="BH373" i="2"/>
  <c r="BG373" i="2"/>
  <c r="BF373" i="2"/>
  <c r="T373" i="2"/>
  <c r="R373" i="2"/>
  <c r="P373" i="2"/>
  <c r="BI371" i="2"/>
  <c r="BH371" i="2"/>
  <c r="BG371" i="2"/>
  <c r="BF371" i="2"/>
  <c r="T371" i="2"/>
  <c r="R371" i="2"/>
  <c r="P371" i="2"/>
  <c r="BI369" i="2"/>
  <c r="BH369" i="2"/>
  <c r="BG369" i="2"/>
  <c r="BF369" i="2"/>
  <c r="T369" i="2"/>
  <c r="R369" i="2"/>
  <c r="P369" i="2"/>
  <c r="BI363" i="2"/>
  <c r="BH363" i="2"/>
  <c r="BG363" i="2"/>
  <c r="BF363" i="2"/>
  <c r="T363" i="2"/>
  <c r="R363" i="2"/>
  <c r="P363" i="2"/>
  <c r="BI360" i="2"/>
  <c r="BH360" i="2"/>
  <c r="BG360" i="2"/>
  <c r="BF360" i="2"/>
  <c r="T360" i="2"/>
  <c r="R360" i="2"/>
  <c r="P360" i="2"/>
  <c r="BI357" i="2"/>
  <c r="BH357" i="2"/>
  <c r="BG357" i="2"/>
  <c r="BF357" i="2"/>
  <c r="T357" i="2"/>
  <c r="R357" i="2"/>
  <c r="P357" i="2"/>
  <c r="BI355" i="2"/>
  <c r="BH355" i="2"/>
  <c r="BG355" i="2"/>
  <c r="BF355" i="2"/>
  <c r="T355" i="2"/>
  <c r="R355" i="2"/>
  <c r="P355" i="2"/>
  <c r="BI353" i="2"/>
  <c r="BH353" i="2"/>
  <c r="BG353" i="2"/>
  <c r="BF353" i="2"/>
  <c r="T353" i="2"/>
  <c r="T352" i="2"/>
  <c r="R353" i="2"/>
  <c r="R352" i="2" s="1"/>
  <c r="P353" i="2"/>
  <c r="P352" i="2" s="1"/>
  <c r="BI349" i="2"/>
  <c r="BH349" i="2"/>
  <c r="BG349" i="2"/>
  <c r="BF349" i="2"/>
  <c r="T349" i="2"/>
  <c r="R349" i="2"/>
  <c r="P349" i="2"/>
  <c r="BI347" i="2"/>
  <c r="BH347" i="2"/>
  <c r="BG347" i="2"/>
  <c r="BF347" i="2"/>
  <c r="T347" i="2"/>
  <c r="R347" i="2"/>
  <c r="P347" i="2"/>
  <c r="BI345" i="2"/>
  <c r="BH345" i="2"/>
  <c r="BG345" i="2"/>
  <c r="BF345" i="2"/>
  <c r="T345" i="2"/>
  <c r="R345" i="2"/>
  <c r="P345" i="2"/>
  <c r="BI343" i="2"/>
  <c r="BH343" i="2"/>
  <c r="BG343" i="2"/>
  <c r="BF343" i="2"/>
  <c r="T343" i="2"/>
  <c r="R343" i="2"/>
  <c r="P343" i="2"/>
  <c r="BI339" i="2"/>
  <c r="BH339" i="2"/>
  <c r="BG339" i="2"/>
  <c r="BF339" i="2"/>
  <c r="T339" i="2"/>
  <c r="R339" i="2"/>
  <c r="P339" i="2"/>
  <c r="BI337" i="2"/>
  <c r="BH337" i="2"/>
  <c r="BG337" i="2"/>
  <c r="BF337" i="2"/>
  <c r="T337" i="2"/>
  <c r="R337" i="2"/>
  <c r="P337" i="2"/>
  <c r="BI334" i="2"/>
  <c r="BH334" i="2"/>
  <c r="BG334" i="2"/>
  <c r="BF334" i="2"/>
  <c r="T334" i="2"/>
  <c r="R334" i="2"/>
  <c r="P334" i="2"/>
  <c r="BI330" i="2"/>
  <c r="BH330" i="2"/>
  <c r="BG330" i="2"/>
  <c r="BF330" i="2"/>
  <c r="T330" i="2"/>
  <c r="R330" i="2"/>
  <c r="P330" i="2"/>
  <c r="BI325" i="2"/>
  <c r="BH325" i="2"/>
  <c r="BG325" i="2"/>
  <c r="BF325" i="2"/>
  <c r="T325" i="2"/>
  <c r="R325" i="2"/>
  <c r="P325" i="2"/>
  <c r="BI323" i="2"/>
  <c r="BH323" i="2"/>
  <c r="BG323" i="2"/>
  <c r="BF323" i="2"/>
  <c r="T323" i="2"/>
  <c r="R323" i="2"/>
  <c r="P323" i="2"/>
  <c r="BI320" i="2"/>
  <c r="BH320" i="2"/>
  <c r="BG320" i="2"/>
  <c r="BF320" i="2"/>
  <c r="T320" i="2"/>
  <c r="R320" i="2"/>
  <c r="P320" i="2"/>
  <c r="BI316" i="2"/>
  <c r="BH316" i="2"/>
  <c r="BG316" i="2"/>
  <c r="BF316" i="2"/>
  <c r="T316" i="2"/>
  <c r="R316" i="2"/>
  <c r="P316" i="2"/>
  <c r="BI309" i="2"/>
  <c r="BH309" i="2"/>
  <c r="BG309" i="2"/>
  <c r="BF309" i="2"/>
  <c r="T309" i="2"/>
  <c r="R309" i="2"/>
  <c r="P309" i="2"/>
  <c r="BI305" i="2"/>
  <c r="BH305" i="2"/>
  <c r="BG305" i="2"/>
  <c r="BF305" i="2"/>
  <c r="T305" i="2"/>
  <c r="R305" i="2"/>
  <c r="P305" i="2"/>
  <c r="BI302" i="2"/>
  <c r="BH302" i="2"/>
  <c r="BG302" i="2"/>
  <c r="BF302" i="2"/>
  <c r="T302" i="2"/>
  <c r="R302" i="2"/>
  <c r="P302" i="2"/>
  <c r="BI300" i="2"/>
  <c r="BH300" i="2"/>
  <c r="BG300" i="2"/>
  <c r="BF300" i="2"/>
  <c r="T300" i="2"/>
  <c r="R300" i="2"/>
  <c r="P300" i="2"/>
  <c r="BI298" i="2"/>
  <c r="BH298" i="2"/>
  <c r="BG298" i="2"/>
  <c r="BF298" i="2"/>
  <c r="T298" i="2"/>
  <c r="R298" i="2"/>
  <c r="P298" i="2"/>
  <c r="BI294" i="2"/>
  <c r="BH294" i="2"/>
  <c r="BG294" i="2"/>
  <c r="BF294" i="2"/>
  <c r="T294" i="2"/>
  <c r="R294" i="2"/>
  <c r="P294" i="2"/>
  <c r="BI289" i="2"/>
  <c r="BH289" i="2"/>
  <c r="BG289" i="2"/>
  <c r="BF289" i="2"/>
  <c r="T289" i="2"/>
  <c r="R289" i="2"/>
  <c r="P289" i="2"/>
  <c r="BI280" i="2"/>
  <c r="BH280" i="2"/>
  <c r="BG280" i="2"/>
  <c r="BF280" i="2"/>
  <c r="T280" i="2"/>
  <c r="R280" i="2"/>
  <c r="P280" i="2"/>
  <c r="BI272" i="2"/>
  <c r="BH272" i="2"/>
  <c r="BG272" i="2"/>
  <c r="BF272" i="2"/>
  <c r="T272" i="2"/>
  <c r="R272" i="2"/>
  <c r="P272" i="2"/>
  <c r="BI267" i="2"/>
  <c r="BH267" i="2"/>
  <c r="BG267" i="2"/>
  <c r="BF267" i="2"/>
  <c r="T267" i="2"/>
  <c r="R267" i="2"/>
  <c r="P267" i="2"/>
  <c r="BI258" i="2"/>
  <c r="BH258" i="2"/>
  <c r="BG258" i="2"/>
  <c r="BF258" i="2"/>
  <c r="T258" i="2"/>
  <c r="R258" i="2"/>
  <c r="P258" i="2"/>
  <c r="BI254" i="2"/>
  <c r="BH254" i="2"/>
  <c r="BG254" i="2"/>
  <c r="BF254" i="2"/>
  <c r="T254" i="2"/>
  <c r="R254" i="2"/>
  <c r="P254" i="2"/>
  <c r="BI252" i="2"/>
  <c r="BH252" i="2"/>
  <c r="BG252" i="2"/>
  <c r="BF252" i="2"/>
  <c r="T252" i="2"/>
  <c r="R252" i="2"/>
  <c r="P252" i="2"/>
  <c r="BI249" i="2"/>
  <c r="BH249" i="2"/>
  <c r="BG249" i="2"/>
  <c r="BF249" i="2"/>
  <c r="T249" i="2"/>
  <c r="R249" i="2"/>
  <c r="P249" i="2"/>
  <c r="BI248" i="2"/>
  <c r="BH248" i="2"/>
  <c r="BG248" i="2"/>
  <c r="BF248" i="2"/>
  <c r="T248" i="2"/>
  <c r="R248" i="2"/>
  <c r="P248" i="2"/>
  <c r="BI246" i="2"/>
  <c r="BH246" i="2"/>
  <c r="BG246" i="2"/>
  <c r="BF246" i="2"/>
  <c r="T246" i="2"/>
  <c r="R246" i="2"/>
  <c r="P246" i="2"/>
  <c r="BI243" i="2"/>
  <c r="BH243" i="2"/>
  <c r="BG243" i="2"/>
  <c r="BF243" i="2"/>
  <c r="T243" i="2"/>
  <c r="R243" i="2"/>
  <c r="P243" i="2"/>
  <c r="BI240" i="2"/>
  <c r="BH240" i="2"/>
  <c r="BG240" i="2"/>
  <c r="BF240" i="2"/>
  <c r="T240" i="2"/>
  <c r="R240" i="2"/>
  <c r="P240" i="2"/>
  <c r="BI237" i="2"/>
  <c r="BH237" i="2"/>
  <c r="BG237" i="2"/>
  <c r="BF237" i="2"/>
  <c r="T237" i="2"/>
  <c r="R237" i="2"/>
  <c r="P237" i="2"/>
  <c r="BI236" i="2"/>
  <c r="BH236" i="2"/>
  <c r="BG236" i="2"/>
  <c r="BF236" i="2"/>
  <c r="T236" i="2"/>
  <c r="R236" i="2"/>
  <c r="P236" i="2"/>
  <c r="BI235" i="2"/>
  <c r="BH235" i="2"/>
  <c r="BG235" i="2"/>
  <c r="BF235" i="2"/>
  <c r="T235" i="2"/>
  <c r="R235" i="2"/>
  <c r="P235" i="2"/>
  <c r="BI234" i="2"/>
  <c r="BH234" i="2"/>
  <c r="BG234" i="2"/>
  <c r="BF234" i="2"/>
  <c r="T234" i="2"/>
  <c r="R234" i="2"/>
  <c r="P234" i="2"/>
  <c r="BI233" i="2"/>
  <c r="BH233" i="2"/>
  <c r="BG233" i="2"/>
  <c r="BF233" i="2"/>
  <c r="T233" i="2"/>
  <c r="R233" i="2"/>
  <c r="P233" i="2"/>
  <c r="BI231" i="2"/>
  <c r="BH231" i="2"/>
  <c r="BG231" i="2"/>
  <c r="BF231" i="2"/>
  <c r="T231" i="2"/>
  <c r="R231" i="2"/>
  <c r="P231" i="2"/>
  <c r="BI226" i="2"/>
  <c r="BH226" i="2"/>
  <c r="BG226" i="2"/>
  <c r="BF226" i="2"/>
  <c r="T226" i="2"/>
  <c r="T225" i="2"/>
  <c r="R226" i="2"/>
  <c r="R225" i="2"/>
  <c r="P226" i="2"/>
  <c r="P225" i="2" s="1"/>
  <c r="BI221" i="2"/>
  <c r="BH221" i="2"/>
  <c r="BG221" i="2"/>
  <c r="BF221" i="2"/>
  <c r="T221" i="2"/>
  <c r="R221" i="2"/>
  <c r="P221" i="2"/>
  <c r="BI218" i="2"/>
  <c r="BH218" i="2"/>
  <c r="BG218" i="2"/>
  <c r="BF218" i="2"/>
  <c r="T218" i="2"/>
  <c r="R218" i="2"/>
  <c r="P218" i="2"/>
  <c r="BI216" i="2"/>
  <c r="BH216" i="2"/>
  <c r="BG216" i="2"/>
  <c r="BF216" i="2"/>
  <c r="T216" i="2"/>
  <c r="R216" i="2"/>
  <c r="P216" i="2"/>
  <c r="BI214" i="2"/>
  <c r="BH214" i="2"/>
  <c r="BG214" i="2"/>
  <c r="BF214" i="2"/>
  <c r="T214" i="2"/>
  <c r="R214" i="2"/>
  <c r="P214" i="2"/>
  <c r="BI212" i="2"/>
  <c r="BH212" i="2"/>
  <c r="BG212" i="2"/>
  <c r="BF212" i="2"/>
  <c r="T212" i="2"/>
  <c r="R212" i="2"/>
  <c r="P212" i="2"/>
  <c r="BI208" i="2"/>
  <c r="BH208" i="2"/>
  <c r="BG208" i="2"/>
  <c r="BF208" i="2"/>
  <c r="T208" i="2"/>
  <c r="R208" i="2"/>
  <c r="P208" i="2"/>
  <c r="BI206" i="2"/>
  <c r="BH206" i="2"/>
  <c r="BG206" i="2"/>
  <c r="BF206" i="2"/>
  <c r="T206" i="2"/>
  <c r="R206" i="2"/>
  <c r="P206" i="2"/>
  <c r="BI203" i="2"/>
  <c r="BH203" i="2"/>
  <c r="BG203" i="2"/>
  <c r="BF203" i="2"/>
  <c r="T203" i="2"/>
  <c r="R203" i="2"/>
  <c r="P203" i="2"/>
  <c r="BI200" i="2"/>
  <c r="BH200" i="2"/>
  <c r="BG200" i="2"/>
  <c r="BF200" i="2"/>
  <c r="T200" i="2"/>
  <c r="R200" i="2"/>
  <c r="P200" i="2"/>
  <c r="BI184" i="2"/>
  <c r="BH184" i="2"/>
  <c r="BG184" i="2"/>
  <c r="BF184" i="2"/>
  <c r="T184" i="2"/>
  <c r="R184" i="2"/>
  <c r="P184" i="2"/>
  <c r="BI175" i="2"/>
  <c r="BH175" i="2"/>
  <c r="BG175" i="2"/>
  <c r="BF175" i="2"/>
  <c r="T175" i="2"/>
  <c r="R175" i="2"/>
  <c r="P175" i="2"/>
  <c r="BI173" i="2"/>
  <c r="BH173" i="2"/>
  <c r="BG173" i="2"/>
  <c r="BF173" i="2"/>
  <c r="T173" i="2"/>
  <c r="R173" i="2"/>
  <c r="P173" i="2"/>
  <c r="BI171" i="2"/>
  <c r="BH171" i="2"/>
  <c r="BG171" i="2"/>
  <c r="BF171" i="2"/>
  <c r="T171" i="2"/>
  <c r="R171" i="2"/>
  <c r="P171" i="2"/>
  <c r="BI169" i="2"/>
  <c r="BH169" i="2"/>
  <c r="BG169" i="2"/>
  <c r="BF169" i="2"/>
  <c r="T169" i="2"/>
  <c r="R169" i="2"/>
  <c r="P169" i="2"/>
  <c r="BI163" i="2"/>
  <c r="BH163" i="2"/>
  <c r="BG163" i="2"/>
  <c r="BF163" i="2"/>
  <c r="T163" i="2"/>
  <c r="R163" i="2"/>
  <c r="P163" i="2"/>
  <c r="BI155" i="2"/>
  <c r="BH155" i="2"/>
  <c r="BG155" i="2"/>
  <c r="BF155" i="2"/>
  <c r="T155" i="2"/>
  <c r="R155" i="2"/>
  <c r="P155" i="2"/>
  <c r="BI150" i="2"/>
  <c r="BH150" i="2"/>
  <c r="BG150" i="2"/>
  <c r="BF150" i="2"/>
  <c r="T150" i="2"/>
  <c r="R150" i="2"/>
  <c r="P150" i="2"/>
  <c r="BI148" i="2"/>
  <c r="BH148" i="2"/>
  <c r="BG148" i="2"/>
  <c r="BF148" i="2"/>
  <c r="T148" i="2"/>
  <c r="R148" i="2"/>
  <c r="P148" i="2"/>
  <c r="J141" i="2"/>
  <c r="J140" i="2"/>
  <c r="F140" i="2"/>
  <c r="F138" i="2"/>
  <c r="E136" i="2"/>
  <c r="J92" i="2"/>
  <c r="J91" i="2"/>
  <c r="F91" i="2"/>
  <c r="F89" i="2"/>
  <c r="E87" i="2"/>
  <c r="J18" i="2"/>
  <c r="E18" i="2"/>
  <c r="F141" i="2" s="1"/>
  <c r="J17" i="2"/>
  <c r="J12" i="2"/>
  <c r="J138" i="2"/>
  <c r="E7" i="2"/>
  <c r="E134" i="2" s="1"/>
  <c r="L90" i="1"/>
  <c r="AM90" i="1"/>
  <c r="AM89" i="1"/>
  <c r="L89" i="1"/>
  <c r="AM87" i="1"/>
  <c r="L87" i="1"/>
  <c r="L85" i="1"/>
  <c r="L84" i="1"/>
  <c r="BK479" i="2"/>
  <c r="BK369" i="2"/>
  <c r="J221" i="2"/>
  <c r="J447" i="2"/>
  <c r="J388" i="2"/>
  <c r="BK316" i="2"/>
  <c r="J231" i="2"/>
  <c r="BK456" i="2"/>
  <c r="J390" i="2"/>
  <c r="J320" i="2"/>
  <c r="J148" i="2"/>
  <c r="J487" i="2"/>
  <c r="J466" i="2"/>
  <c r="BK408" i="2"/>
  <c r="J339" i="2"/>
  <c r="BK214" i="2"/>
  <c r="BK246" i="2"/>
  <c r="BK175" i="2"/>
  <c r="BK454" i="2"/>
  <c r="J408" i="2"/>
  <c r="J360" i="2"/>
  <c r="BK298" i="2"/>
  <c r="BK233" i="2"/>
  <c r="BK398" i="2"/>
  <c r="BK305" i="2"/>
  <c r="J236" i="2"/>
  <c r="J316" i="2"/>
  <c r="BK169" i="2"/>
  <c r="J161" i="3"/>
  <c r="BK144" i="3"/>
  <c r="BK160" i="3"/>
  <c r="J120" i="3"/>
  <c r="J136" i="3"/>
  <c r="BK122" i="3"/>
  <c r="BK137" i="3"/>
  <c r="BK157" i="3"/>
  <c r="BK130" i="3"/>
  <c r="BK146" i="3"/>
  <c r="J142" i="3"/>
  <c r="BK135" i="4"/>
  <c r="BK140" i="4"/>
  <c r="BK144" i="4"/>
  <c r="J136" i="4"/>
  <c r="J127" i="4"/>
  <c r="J474" i="2"/>
  <c r="BK396" i="2"/>
  <c r="BK254" i="2"/>
  <c r="BK155" i="2"/>
  <c r="BK379" i="2"/>
  <c r="J298" i="2"/>
  <c r="BK200" i="2"/>
  <c r="BK443" i="2"/>
  <c r="J355" i="2"/>
  <c r="J233" i="2"/>
  <c r="BK491" i="2"/>
  <c r="J484" i="2"/>
  <c r="J433" i="2"/>
  <c r="BK360" i="2"/>
  <c r="BK231" i="2"/>
  <c r="J349" i="2"/>
  <c r="J237" i="2"/>
  <c r="BK474" i="2"/>
  <c r="J431" i="2"/>
  <c r="BK363" i="2"/>
  <c r="BK267" i="2"/>
  <c r="BK234" i="2"/>
  <c r="BK484" i="2"/>
  <c r="BK371" i="2"/>
  <c r="J302" i="2"/>
  <c r="J240" i="2"/>
  <c r="J337" i="2"/>
  <c r="J167" i="3"/>
  <c r="BK152" i="3"/>
  <c r="BK129" i="3"/>
  <c r="J154" i="3"/>
  <c r="BK159" i="3"/>
  <c r="J133" i="3"/>
  <c r="J166" i="3"/>
  <c r="BK133" i="3"/>
  <c r="BK153" i="3"/>
  <c r="J131" i="3"/>
  <c r="J152" i="3"/>
  <c r="J164" i="3"/>
  <c r="J124" i="4"/>
  <c r="J133" i="4"/>
  <c r="J130" i="4"/>
  <c r="J123" i="4"/>
  <c r="BK129" i="4"/>
  <c r="BK122" i="4"/>
  <c r="BK449" i="2"/>
  <c r="BK390" i="2"/>
  <c r="J267" i="2"/>
  <c r="J454" i="2"/>
  <c r="J392" i="2"/>
  <c r="BK339" i="2"/>
  <c r="J252" i="2"/>
  <c r="J464" i="2"/>
  <c r="J417" i="2"/>
  <c r="J363" i="2"/>
  <c r="J280" i="2"/>
  <c r="BK493" i="2"/>
  <c r="BK485" i="2"/>
  <c r="J462" i="2"/>
  <c r="J402" i="2"/>
  <c r="J248" i="2"/>
  <c r="BK347" i="2"/>
  <c r="BK236" i="2"/>
  <c r="BK471" i="2"/>
  <c r="J441" i="2"/>
  <c r="J375" i="2"/>
  <c r="BK302" i="2"/>
  <c r="BK249" i="2"/>
  <c r="BK422" i="2"/>
  <c r="BK320" i="2"/>
  <c r="BK248" i="2"/>
  <c r="BK212" i="2"/>
  <c r="BK154" i="3"/>
  <c r="J156" i="3"/>
  <c r="J165" i="3"/>
  <c r="J128" i="3"/>
  <c r="J148" i="3"/>
  <c r="J129" i="3"/>
  <c r="BK164" i="3"/>
  <c r="J122" i="3"/>
  <c r="J143" i="3"/>
  <c r="BK155" i="3"/>
  <c r="BK121" i="3"/>
  <c r="BK142" i="4"/>
  <c r="BK137" i="4"/>
  <c r="BK138" i="4"/>
  <c r="BK134" i="4"/>
  <c r="BK141" i="4"/>
  <c r="J476" i="2"/>
  <c r="BK433" i="2"/>
  <c r="BK337" i="2"/>
  <c r="J206" i="2"/>
  <c r="J471" i="2"/>
  <c r="J394" i="2"/>
  <c r="BK357" i="2"/>
  <c r="J325" i="2"/>
  <c r="J243" i="2"/>
  <c r="BK478" i="2"/>
  <c r="J438" i="2"/>
  <c r="J396" i="2"/>
  <c r="BK294" i="2"/>
  <c r="J212" i="2"/>
  <c r="J491" i="2"/>
  <c r="J485" i="2"/>
  <c r="J456" i="2"/>
  <c r="BK392" i="2"/>
  <c r="J235" i="2"/>
  <c r="J150" i="2"/>
  <c r="BK235" i="2"/>
  <c r="BK163" i="2"/>
  <c r="BK447" i="2"/>
  <c r="J405" i="2"/>
  <c r="BK343" i="2"/>
  <c r="BK280" i="2"/>
  <c r="J175" i="2"/>
  <c r="J419" i="2"/>
  <c r="J309" i="2"/>
  <c r="J254" i="2"/>
  <c r="BK349" i="2"/>
  <c r="BK173" i="2"/>
  <c r="J170" i="3"/>
  <c r="J155" i="3"/>
  <c r="J127" i="3"/>
  <c r="J134" i="3"/>
  <c r="J140" i="3"/>
  <c r="BK127" i="3"/>
  <c r="BK149" i="3"/>
  <c r="J121" i="3"/>
  <c r="J145" i="3"/>
  <c r="J123" i="3"/>
  <c r="BK134" i="3"/>
  <c r="BK132" i="3"/>
  <c r="BK132" i="4"/>
  <c r="J134" i="4"/>
  <c r="J137" i="4"/>
  <c r="J125" i="4"/>
  <c r="J122" i="4"/>
  <c r="J131" i="4"/>
  <c r="J436" i="2"/>
  <c r="J347" i="2"/>
  <c r="BK184" i="2"/>
  <c r="BK431" i="2"/>
  <c r="BK355" i="2"/>
  <c r="J272" i="2"/>
  <c r="J479" i="2"/>
  <c r="BK419" i="2"/>
  <c r="BK375" i="2"/>
  <c r="BK289" i="2"/>
  <c r="J493" i="2"/>
  <c r="BK482" i="2"/>
  <c r="BK438" i="2"/>
  <c r="J345" i="2"/>
  <c r="BK221" i="2"/>
  <c r="J343" i="2"/>
  <c r="BK226" i="2"/>
  <c r="AS94" i="1"/>
  <c r="BK150" i="2"/>
  <c r="J353" i="2"/>
  <c r="J249" i="2"/>
  <c r="J203" i="2"/>
  <c r="J214" i="2"/>
  <c r="BK169" i="3"/>
  <c r="J151" i="3"/>
  <c r="BK161" i="3"/>
  <c r="BK123" i="3"/>
  <c r="J135" i="3"/>
  <c r="J124" i="3"/>
  <c r="J160" i="3"/>
  <c r="J159" i="3"/>
  <c r="BK135" i="3"/>
  <c r="BK142" i="3"/>
  <c r="BK156" i="3"/>
  <c r="J144" i="4"/>
  <c r="BK123" i="4"/>
  <c r="J128" i="4"/>
  <c r="J142" i="4"/>
  <c r="J126" i="4"/>
  <c r="J135" i="4"/>
  <c r="BK481" i="2"/>
  <c r="BK373" i="2"/>
  <c r="J246" i="2"/>
  <c r="BK148" i="2"/>
  <c r="J425" i="2"/>
  <c r="J373" i="2"/>
  <c r="BK258" i="2"/>
  <c r="J208" i="2"/>
  <c r="BK425" i="2"/>
  <c r="BK330" i="2"/>
  <c r="BK208" i="2"/>
  <c r="BK489" i="2"/>
  <c r="J481" i="2"/>
  <c r="J451" i="2"/>
  <c r="J371" i="2"/>
  <c r="BK243" i="2"/>
  <c r="BK345" i="2"/>
  <c r="J184" i="2"/>
  <c r="J469" i="2"/>
  <c r="BK436" i="2"/>
  <c r="J386" i="2"/>
  <c r="J300" i="2"/>
  <c r="BK240" i="2"/>
  <c r="J482" i="2"/>
  <c r="BK323" i="2"/>
  <c r="J289" i="2"/>
  <c r="BK206" i="2"/>
  <c r="J200" i="2"/>
  <c r="BK151" i="3"/>
  <c r="BK145" i="3"/>
  <c r="BK170" i="3"/>
  <c r="BK139" i="3"/>
  <c r="BK150" i="3"/>
  <c r="J130" i="3"/>
  <c r="BK167" i="3"/>
  <c r="BK126" i="3"/>
  <c r="BK148" i="3"/>
  <c r="BK158" i="3"/>
  <c r="BK136" i="3"/>
  <c r="BK125" i="3"/>
  <c r="BK126" i="4"/>
  <c r="BK136" i="4"/>
  <c r="J132" i="4"/>
  <c r="BK130" i="4"/>
  <c r="J129" i="4"/>
  <c r="J140" i="4"/>
  <c r="BK451" i="2"/>
  <c r="J379" i="2"/>
  <c r="BK237" i="2"/>
  <c r="J171" i="2"/>
  <c r="J443" i="2"/>
  <c r="J369" i="2"/>
  <c r="J305" i="2"/>
  <c r="J234" i="2"/>
  <c r="BK462" i="2"/>
  <c r="BK402" i="2"/>
  <c r="J334" i="2"/>
  <c r="J173" i="2"/>
  <c r="BK487" i="2"/>
  <c r="BK476" i="2"/>
  <c r="J422" i="2"/>
  <c r="J357" i="2"/>
  <c r="BK203" i="2"/>
  <c r="J258" i="2"/>
  <c r="BK171" i="2"/>
  <c r="BK464" i="2"/>
  <c r="BK388" i="2"/>
  <c r="BK272" i="2"/>
  <c r="J218" i="2"/>
  <c r="BK394" i="2"/>
  <c r="J294" i="2"/>
  <c r="J226" i="2"/>
  <c r="BK325" i="2"/>
  <c r="BK163" i="3"/>
  <c r="J163" i="3"/>
  <c r="BK143" i="3"/>
  <c r="J157" i="3"/>
  <c r="J162" i="3"/>
  <c r="BK131" i="3"/>
  <c r="J169" i="3"/>
  <c r="J144" i="3"/>
  <c r="J149" i="3"/>
  <c r="J126" i="3"/>
  <c r="J139" i="3"/>
  <c r="J150" i="3"/>
  <c r="BK120" i="3"/>
  <c r="BK143" i="4"/>
  <c r="J141" i="4"/>
  <c r="BK124" i="4"/>
  <c r="BK125" i="4"/>
  <c r="J138" i="4"/>
  <c r="BK469" i="2"/>
  <c r="BK353" i="2"/>
  <c r="J216" i="2"/>
  <c r="J449" i="2"/>
  <c r="BK417" i="2"/>
  <c r="J489" i="2"/>
  <c r="J478" i="2"/>
  <c r="BK441" i="2"/>
  <c r="J398" i="2"/>
  <c r="J323" i="2"/>
  <c r="J169" i="2"/>
  <c r="BK334" i="2"/>
  <c r="BK218" i="2"/>
  <c r="BK466" i="2"/>
  <c r="BK405" i="2"/>
  <c r="J330" i="2"/>
  <c r="BK252" i="2"/>
  <c r="J163" i="2"/>
  <c r="BK386" i="2"/>
  <c r="BK300" i="2"/>
  <c r="BK216" i="2"/>
  <c r="BK309" i="2"/>
  <c r="J155" i="2"/>
  <c r="BK165" i="3"/>
  <c r="J132" i="3"/>
  <c r="J158" i="3"/>
  <c r="BK124" i="3"/>
  <c r="J146" i="3"/>
  <c r="J125" i="3"/>
  <c r="BK162" i="3"/>
  <c r="BK166" i="3"/>
  <c r="BK140" i="3"/>
  <c r="J153" i="3"/>
  <c r="BK128" i="3"/>
  <c r="J137" i="3"/>
  <c r="BK127" i="4"/>
  <c r="BK131" i="4"/>
  <c r="BK128" i="4"/>
  <c r="J143" i="4"/>
  <c r="BK133" i="4"/>
  <c r="P147" i="2" l="1"/>
  <c r="P205" i="2"/>
  <c r="P230" i="2"/>
  <c r="T257" i="2"/>
  <c r="R304" i="2"/>
  <c r="BK329" i="2"/>
  <c r="J329" i="2"/>
  <c r="J111" i="2"/>
  <c r="P342" i="2"/>
  <c r="P354" i="2"/>
  <c r="BK385" i="2"/>
  <c r="J385" i="2" s="1"/>
  <c r="J117" i="2" s="1"/>
  <c r="P401" i="2"/>
  <c r="P446" i="2"/>
  <c r="R473" i="2"/>
  <c r="P183" i="2"/>
  <c r="P304" i="2"/>
  <c r="P368" i="2"/>
  <c r="P351" i="2" s="1"/>
  <c r="BK446" i="2"/>
  <c r="J446" i="2"/>
  <c r="J121" i="2"/>
  <c r="R483" i="2"/>
  <c r="T119" i="3"/>
  <c r="BK183" i="2"/>
  <c r="J183" i="2"/>
  <c r="J100" i="2"/>
  <c r="R257" i="2"/>
  <c r="P329" i="2"/>
  <c r="BK416" i="2"/>
  <c r="J416" i="2"/>
  <c r="J120" i="2" s="1"/>
  <c r="R468" i="2"/>
  <c r="P119" i="3"/>
  <c r="T147" i="2"/>
  <c r="BK205" i="2"/>
  <c r="J205" i="2" s="1"/>
  <c r="J101" i="2" s="1"/>
  <c r="R230" i="2"/>
  <c r="R251" i="2"/>
  <c r="R250" i="2" s="1"/>
  <c r="P293" i="2"/>
  <c r="P315" i="2"/>
  <c r="BK342" i="2"/>
  <c r="J342" i="2" s="1"/>
  <c r="J112" i="2" s="1"/>
  <c r="BK354" i="2"/>
  <c r="J354" i="2" s="1"/>
  <c r="J115" i="2" s="1"/>
  <c r="T368" i="2"/>
  <c r="P416" i="2"/>
  <c r="BK468" i="2"/>
  <c r="J468" i="2" s="1"/>
  <c r="J122" i="2" s="1"/>
  <c r="R119" i="3"/>
  <c r="T183" i="2"/>
  <c r="BK230" i="2"/>
  <c r="J230" i="2"/>
  <c r="J103" i="2"/>
  <c r="P257" i="2"/>
  <c r="P256" i="2" s="1"/>
  <c r="BK304" i="2"/>
  <c r="BK256" i="2" s="1"/>
  <c r="J256" i="2" s="1"/>
  <c r="J106" i="2" s="1"/>
  <c r="J304" i="2"/>
  <c r="J109" i="2" s="1"/>
  <c r="BK315" i="2"/>
  <c r="J315" i="2"/>
  <c r="J110" i="2"/>
  <c r="R329" i="2"/>
  <c r="BK368" i="2"/>
  <c r="J368" i="2"/>
  <c r="J116" i="2"/>
  <c r="P385" i="2"/>
  <c r="T401" i="2"/>
  <c r="T446" i="2"/>
  <c r="T468" i="2"/>
  <c r="P483" i="2"/>
  <c r="T147" i="3"/>
  <c r="R183" i="2"/>
  <c r="T230" i="2"/>
  <c r="P251" i="2"/>
  <c r="P250" i="2" s="1"/>
  <c r="BK293" i="2"/>
  <c r="J293" i="2"/>
  <c r="J108" i="2"/>
  <c r="T304" i="2"/>
  <c r="T329" i="2"/>
  <c r="R354" i="2"/>
  <c r="R351" i="2" s="1"/>
  <c r="R385" i="2"/>
  <c r="T416" i="2"/>
  <c r="BK473" i="2"/>
  <c r="J473" i="2"/>
  <c r="J123" i="2"/>
  <c r="T483" i="2"/>
  <c r="P147" i="3"/>
  <c r="P121" i="4"/>
  <c r="P120" i="4" s="1"/>
  <c r="P119" i="4" s="1"/>
  <c r="AU97" i="1" s="1"/>
  <c r="BK139" i="4"/>
  <c r="J139" i="4"/>
  <c r="J99" i="4"/>
  <c r="P139" i="4"/>
  <c r="R147" i="2"/>
  <c r="T205" i="2"/>
  <c r="BK257" i="2"/>
  <c r="T293" i="2"/>
  <c r="R315" i="2"/>
  <c r="R342" i="2"/>
  <c r="T354" i="2"/>
  <c r="T385" i="2"/>
  <c r="R401" i="2"/>
  <c r="R446" i="2"/>
  <c r="P473" i="2"/>
  <c r="BK483" i="2"/>
  <c r="J483" i="2"/>
  <c r="J124" i="2" s="1"/>
  <c r="BK119" i="3"/>
  <c r="J119" i="3" s="1"/>
  <c r="J97" i="3" s="1"/>
  <c r="R147" i="3"/>
  <c r="BK121" i="4"/>
  <c r="J121" i="4" s="1"/>
  <c r="J98" i="4" s="1"/>
  <c r="R121" i="4"/>
  <c r="R120" i="4"/>
  <c r="R119" i="4" s="1"/>
  <c r="R139" i="4"/>
  <c r="BK147" i="2"/>
  <c r="J147" i="2"/>
  <c r="J99" i="2"/>
  <c r="R205" i="2"/>
  <c r="BK251" i="2"/>
  <c r="BK250" i="2" s="1"/>
  <c r="J250" i="2" s="1"/>
  <c r="J104" i="2" s="1"/>
  <c r="J251" i="2"/>
  <c r="J105" i="2" s="1"/>
  <c r="T251" i="2"/>
  <c r="T250" i="2"/>
  <c r="R293" i="2"/>
  <c r="T315" i="2"/>
  <c r="T342" i="2"/>
  <c r="R368" i="2"/>
  <c r="BK401" i="2"/>
  <c r="BK400" i="2" s="1"/>
  <c r="J400" i="2" s="1"/>
  <c r="J118" i="2" s="1"/>
  <c r="R416" i="2"/>
  <c r="P468" i="2"/>
  <c r="T473" i="2"/>
  <c r="BK147" i="3"/>
  <c r="J147" i="3"/>
  <c r="J98" i="3" s="1"/>
  <c r="T121" i="4"/>
  <c r="T139" i="4"/>
  <c r="T120" i="4" s="1"/>
  <c r="T119" i="4" s="1"/>
  <c r="BK225" i="2"/>
  <c r="BK146" i="2" s="1"/>
  <c r="J146" i="2" s="1"/>
  <c r="J98" i="2" s="1"/>
  <c r="J225" i="2"/>
  <c r="J102" i="2"/>
  <c r="BK352" i="2"/>
  <c r="J352" i="2" s="1"/>
  <c r="J114" i="2" s="1"/>
  <c r="J113" i="4"/>
  <c r="BE127" i="4"/>
  <c r="BE128" i="4"/>
  <c r="BE129" i="4"/>
  <c r="BE136" i="4"/>
  <c r="BE132" i="4"/>
  <c r="BE133" i="4"/>
  <c r="BE137" i="4"/>
  <c r="BE142" i="4"/>
  <c r="BE143" i="4"/>
  <c r="BE131" i="4"/>
  <c r="BE138" i="4"/>
  <c r="BE140" i="4"/>
  <c r="F116" i="4"/>
  <c r="BE122" i="4"/>
  <c r="BE135" i="4"/>
  <c r="E85" i="4"/>
  <c r="BE125" i="4"/>
  <c r="BE134" i="4"/>
  <c r="BE123" i="4"/>
  <c r="BE124" i="4"/>
  <c r="BE126" i="4"/>
  <c r="BE144" i="4"/>
  <c r="BE130" i="4"/>
  <c r="BE141" i="4"/>
  <c r="F92" i="3"/>
  <c r="BE128" i="3"/>
  <c r="BE129" i="3"/>
  <c r="BE139" i="3"/>
  <c r="BE143" i="3"/>
  <c r="BE144" i="3"/>
  <c r="BE145" i="3"/>
  <c r="BE159" i="3"/>
  <c r="BE160" i="3"/>
  <c r="BE161" i="3"/>
  <c r="BE162" i="3"/>
  <c r="BE166" i="3"/>
  <c r="BE122" i="3"/>
  <c r="BE131" i="3"/>
  <c r="BE132" i="3"/>
  <c r="BE133" i="3"/>
  <c r="BE149" i="3"/>
  <c r="BE150" i="3"/>
  <c r="BE167" i="3"/>
  <c r="BE169" i="3"/>
  <c r="J257" i="2"/>
  <c r="J107" i="2" s="1"/>
  <c r="BE127" i="3"/>
  <c r="BE134" i="3"/>
  <c r="BE146" i="3"/>
  <c r="BE163" i="3"/>
  <c r="BE164" i="3"/>
  <c r="E85" i="3"/>
  <c r="J112" i="3"/>
  <c r="BE124" i="3"/>
  <c r="BE140" i="3"/>
  <c r="BE142" i="3"/>
  <c r="BE153" i="3"/>
  <c r="BE154" i="3"/>
  <c r="BE158" i="3"/>
  <c r="BE165" i="3"/>
  <c r="BE120" i="3"/>
  <c r="BE156" i="3"/>
  <c r="BE126" i="3"/>
  <c r="BE135" i="3"/>
  <c r="BE148" i="3"/>
  <c r="BE151" i="3"/>
  <c r="BE152" i="3"/>
  <c r="BE155" i="3"/>
  <c r="BE121" i="3"/>
  <c r="BE125" i="3"/>
  <c r="BE130" i="3"/>
  <c r="BE136" i="3"/>
  <c r="BE137" i="3"/>
  <c r="BE123" i="3"/>
  <c r="BE157" i="3"/>
  <c r="BE170" i="3"/>
  <c r="BE218" i="2"/>
  <c r="BE221" i="2"/>
  <c r="BE226" i="2"/>
  <c r="BE231" i="2"/>
  <c r="BE240" i="2"/>
  <c r="BE246" i="2"/>
  <c r="BE357" i="2"/>
  <c r="F92" i="2"/>
  <c r="BE148" i="2"/>
  <c r="BE150" i="2"/>
  <c r="BE163" i="2"/>
  <c r="BE175" i="2"/>
  <c r="BE208" i="2"/>
  <c r="BE294" i="2"/>
  <c r="BE330" i="2"/>
  <c r="BE369" i="2"/>
  <c r="BE375" i="2"/>
  <c r="BE379" i="2"/>
  <c r="BE417" i="2"/>
  <c r="BE441" i="2"/>
  <c r="BE451" i="2"/>
  <c r="BE478" i="2"/>
  <c r="BE481" i="2"/>
  <c r="E85" i="2"/>
  <c r="BE200" i="2"/>
  <c r="BE206" i="2"/>
  <c r="BE233" i="2"/>
  <c r="BE235" i="2"/>
  <c r="BE236" i="2"/>
  <c r="BE243" i="2"/>
  <c r="BE258" i="2"/>
  <c r="BE289" i="2"/>
  <c r="BE305" i="2"/>
  <c r="BE320" i="2"/>
  <c r="BE323" i="2"/>
  <c r="BE349" i="2"/>
  <c r="BE402" i="2"/>
  <c r="BE425" i="2"/>
  <c r="BE433" i="2"/>
  <c r="BE443" i="2"/>
  <c r="BE479" i="2"/>
  <c r="BE155" i="2"/>
  <c r="BE214" i="2"/>
  <c r="BE272" i="2"/>
  <c r="BE325" i="2"/>
  <c r="BE337" i="2"/>
  <c r="BE355" i="2"/>
  <c r="BE363" i="2"/>
  <c r="BE171" i="2"/>
  <c r="BE173" i="2"/>
  <c r="BE254" i="2"/>
  <c r="BE316" i="2"/>
  <c r="BE334" i="2"/>
  <c r="BE396" i="2"/>
  <c r="BE405" i="2"/>
  <c r="BE419" i="2"/>
  <c r="BE436" i="2"/>
  <c r="BE447" i="2"/>
  <c r="BE449" i="2"/>
  <c r="BE454" i="2"/>
  <c r="BE474" i="2"/>
  <c r="BE482" i="2"/>
  <c r="BE484" i="2"/>
  <c r="BE485" i="2"/>
  <c r="BE487" i="2"/>
  <c r="BE489" i="2"/>
  <c r="BE491" i="2"/>
  <c r="BE493" i="2"/>
  <c r="BE203" i="2"/>
  <c r="BE234" i="2"/>
  <c r="BE267" i="2"/>
  <c r="BE298" i="2"/>
  <c r="BE345" i="2"/>
  <c r="BE371" i="2"/>
  <c r="BE373" i="2"/>
  <c r="BE392" i="2"/>
  <c r="BE394" i="2"/>
  <c r="BE398" i="2"/>
  <c r="BE431" i="2"/>
  <c r="BE476" i="2"/>
  <c r="J89" i="2"/>
  <c r="BE169" i="2"/>
  <c r="BE184" i="2"/>
  <c r="BE216" i="2"/>
  <c r="BE237" i="2"/>
  <c r="BE280" i="2"/>
  <c r="BE300" i="2"/>
  <c r="BE302" i="2"/>
  <c r="BE347" i="2"/>
  <c r="BE353" i="2"/>
  <c r="BE360" i="2"/>
  <c r="BE390" i="2"/>
  <c r="BE408" i="2"/>
  <c r="BE422" i="2"/>
  <c r="BE464" i="2"/>
  <c r="BE469" i="2"/>
  <c r="BE212" i="2"/>
  <c r="BE248" i="2"/>
  <c r="BE249" i="2"/>
  <c r="BE252" i="2"/>
  <c r="BE309" i="2"/>
  <c r="BE339" i="2"/>
  <c r="BE343" i="2"/>
  <c r="BE386" i="2"/>
  <c r="BE388" i="2"/>
  <c r="BE438" i="2"/>
  <c r="BE456" i="2"/>
  <c r="BE462" i="2"/>
  <c r="BE466" i="2"/>
  <c r="BE471" i="2"/>
  <c r="F35" i="2"/>
  <c r="BB95" i="1" s="1"/>
  <c r="J34" i="2"/>
  <c r="AW95" i="1"/>
  <c r="F37" i="3"/>
  <c r="BD96" i="1"/>
  <c r="J34" i="3"/>
  <c r="AW96" i="1" s="1"/>
  <c r="F36" i="4"/>
  <c r="BC97" i="1" s="1"/>
  <c r="F37" i="4"/>
  <c r="BD97" i="1"/>
  <c r="F34" i="3"/>
  <c r="BA96" i="1"/>
  <c r="F34" i="4"/>
  <c r="BA97" i="1"/>
  <c r="J34" i="4"/>
  <c r="AW97" i="1" s="1"/>
  <c r="F36" i="3"/>
  <c r="BC96" i="1" s="1"/>
  <c r="F35" i="3"/>
  <c r="BB96" i="1"/>
  <c r="F35" i="4"/>
  <c r="BB97" i="1"/>
  <c r="F34" i="2"/>
  <c r="BA95" i="1" s="1"/>
  <c r="F37" i="2"/>
  <c r="BD95" i="1"/>
  <c r="F36" i="2"/>
  <c r="BC95" i="1"/>
  <c r="BK351" i="2" l="1"/>
  <c r="J351" i="2" s="1"/>
  <c r="J113" i="2" s="1"/>
  <c r="J401" i="2"/>
  <c r="J119" i="2" s="1"/>
  <c r="T351" i="2"/>
  <c r="R400" i="2"/>
  <c r="R118" i="3"/>
  <c r="T146" i="2"/>
  <c r="R146" i="2"/>
  <c r="P118" i="3"/>
  <c r="AU96" i="1" s="1"/>
  <c r="P400" i="2"/>
  <c r="T256" i="2"/>
  <c r="BK118" i="3"/>
  <c r="J118" i="3" s="1"/>
  <c r="J30" i="3" s="1"/>
  <c r="AG96" i="1" s="1"/>
  <c r="R256" i="2"/>
  <c r="T400" i="2"/>
  <c r="T118" i="3"/>
  <c r="P146" i="2"/>
  <c r="P145" i="2" s="1"/>
  <c r="P144" i="2" s="1"/>
  <c r="AU95" i="1" s="1"/>
  <c r="BK120" i="4"/>
  <c r="J120" i="4" s="1"/>
  <c r="J97" i="4" s="1"/>
  <c r="BK145" i="2"/>
  <c r="J145" i="2" s="1"/>
  <c r="J97" i="2" s="1"/>
  <c r="F33" i="3"/>
  <c r="AZ96" i="1"/>
  <c r="J33" i="3"/>
  <c r="AV96" i="1"/>
  <c r="AT96" i="1" s="1"/>
  <c r="F33" i="4"/>
  <c r="AZ97" i="1"/>
  <c r="BA94" i="1"/>
  <c r="W30" i="1" s="1"/>
  <c r="F33" i="2"/>
  <c r="AZ95" i="1"/>
  <c r="J33" i="2"/>
  <c r="AV95" i="1" s="1"/>
  <c r="AT95" i="1" s="1"/>
  <c r="BC94" i="1"/>
  <c r="W32" i="1" s="1"/>
  <c r="BD94" i="1"/>
  <c r="W33" i="1"/>
  <c r="BB94" i="1"/>
  <c r="W31" i="1"/>
  <c r="J33" i="4"/>
  <c r="AV97" i="1" s="1"/>
  <c r="AT97" i="1" s="1"/>
  <c r="AN96" i="1" l="1"/>
  <c r="T145" i="2"/>
  <c r="T144" i="2"/>
  <c r="R145" i="2"/>
  <c r="R144" i="2"/>
  <c r="BK119" i="4"/>
  <c r="J119" i="4"/>
  <c r="J96" i="3"/>
  <c r="J39" i="3"/>
  <c r="BK144" i="2"/>
  <c r="J144" i="2"/>
  <c r="J30" i="2" s="1"/>
  <c r="AG95" i="1" s="1"/>
  <c r="AU94" i="1"/>
  <c r="AZ94" i="1"/>
  <c r="AV94" i="1"/>
  <c r="AK29" i="1" s="1"/>
  <c r="J30" i="4"/>
  <c r="AG97" i="1" s="1"/>
  <c r="AY94" i="1"/>
  <c r="AW94" i="1"/>
  <c r="AK30" i="1" s="1"/>
  <c r="AX94" i="1"/>
  <c r="J39" i="4" l="1"/>
  <c r="J96" i="4"/>
  <c r="J39" i="2"/>
  <c r="J96" i="2"/>
  <c r="AN95" i="1"/>
  <c r="AN97" i="1"/>
  <c r="AG94" i="1"/>
  <c r="AK26" i="1" s="1"/>
  <c r="AK35" i="1" s="1"/>
  <c r="AT94" i="1"/>
  <c r="W29" i="1"/>
  <c r="AN94" i="1" l="1"/>
</calcChain>
</file>

<file path=xl/sharedStrings.xml><?xml version="1.0" encoding="utf-8"?>
<sst xmlns="http://schemas.openxmlformats.org/spreadsheetml/2006/main" count="5338" uniqueCount="981">
  <si>
    <t>Export Komplet</t>
  </si>
  <si>
    <t/>
  </si>
  <si>
    <t>2.0</t>
  </si>
  <si>
    <t>ZAMOK</t>
  </si>
  <si>
    <t>False</t>
  </si>
  <si>
    <t>{0fee36db-5e89-45db-94c9-ba70fd5f77f9}</t>
  </si>
  <si>
    <t>0,01</t>
  </si>
  <si>
    <t>21</t>
  </si>
  <si>
    <t>12</t>
  </si>
  <si>
    <t>REKAPITULACE STAVBY</t>
  </si>
  <si>
    <t>v ---  níže se nacházejí doplnkové a pomocné údaje k sestavám  --- v</t>
  </si>
  <si>
    <t>Návod na vyplnění</t>
  </si>
  <si>
    <t>0,001</t>
  </si>
  <si>
    <t>Kód:</t>
  </si>
  <si>
    <t>2023-083</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</si>
  <si>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</si>
  <si>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</si>
  <si>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Zpevnění části ulice Šlikova od ulice Prouskova, Turnov</t>
  </si>
  <si>
    <t>KSO:</t>
  </si>
  <si>
    <t>CC-CZ:</t>
  </si>
  <si>
    <t>Místo:</t>
  </si>
  <si>
    <t xml:space="preserve"> </t>
  </si>
  <si>
    <t>Datum:</t>
  </si>
  <si>
    <t>8. 10. 2025</t>
  </si>
  <si>
    <t>Zadavatel:</t>
  </si>
  <si>
    <t>IČ:</t>
  </si>
  <si>
    <t>00276227</t>
  </si>
  <si>
    <t>Město Turnov</t>
  </si>
  <si>
    <t>DIČ:</t>
  </si>
  <si>
    <t>CZ00276227</t>
  </si>
  <si>
    <t>Uchazeč:</t>
  </si>
  <si>
    <t>Vyplň údaj</t>
  </si>
  <si>
    <t>True</t>
  </si>
  <si>
    <t>Projektant:</t>
  </si>
  <si>
    <t>27086135</t>
  </si>
  <si>
    <t>CR Project s.r.o.</t>
  </si>
  <si>
    <t>CZ27086135</t>
  </si>
  <si>
    <t>Zpracovatel:</t>
  </si>
  <si>
    <t>Josef Nentwich</t>
  </si>
  <si>
    <t>Poznámka:</t>
  </si>
  <si>
    <t>- Soupis prací je sestaven s využitím položek Cenové soustavy ÚRS. Cenové a technické podmínky položek Cenové soustavy ÚRS, které nejsou uvedeny v soupisu prací (informace z tzv. úvodních částí katalogů) jsou neomezeně dálkově k dispozici na www.cs-urs.cz. Položky soupisu prací, které nemají ve sloupci „Cenová soustava“ uveden žádný údaj, nepochází z Cenové soustavy ÚRS._x000D_
- Soupis výkonů je zpracován s výhradou, jako nezávazný, dle §2622 zák. č. 89/2012 Sb. NOZ._x000D_
- Rozpočet/soupis prací je vypracován na základě projektové dokumentace v rozsahu a podrobnosti daného stupně dokumentace - jedná se o odhad nákladů. Ocenění položek vychází z aktuálně platného ceníku ÚRS uvedeného ve sloupci „Cenová soustava“._x000D_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případně může tento rozpočet/soupis prací rozšířit o další položky._x000D_
- Pokud je v soupisu prací definován konkrétní výrobek, je tím definován minimální požadovaný standard, uchazeč může ve své nabídce tento výrobek nahradit výrobkem se srovnatelnými nebo lepšími parametry. Parametry pro srovnání se rozumí zejména parametry výkonnostní, funkční a parametry životnosti._x000D_
- V případě, že má uchazeč (zhotovitel) pochyby ohledně plánovaných výměr, položek ve výkazech, výkresech a technických zprávách, má povinnost toto sdělit ještě před odevzdáním nabídkové ceny._x000D_
- Výkaz výměr neslouží jako podklad pro objednávky a nákup materiálu v rámci dodávky stavby. Veškeré rozměry a počty jsou informativní a je nutné je před případným objednáním ověřit na stavbě._x000D_
- Vzhledem k charakteru stavby byly všechny plošné výměry bez výpočtu ve výkazu výměr odečteny z digitálních souborů ve formátu dwg.</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</si>
  <si>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</si>
  <si>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</si>
  <si>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</si>
  <si>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</si>
  <si>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</si>
  <si>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</si>
  <si>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</si>
  <si>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</si>
  <si>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</si>
  <si>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</si>
  <si>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</si>
  <si>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</si>
  <si>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</si>
  <si>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</si>
  <si>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</si>
  <si>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</si>
  <si>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</si>
  <si>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</si>
  <si>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</si>
  <si>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</si>
  <si>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</si>
  <si>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</si>
  <si>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</si>
  <si>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</si>
  <si>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</si>
  <si>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</si>
  <si>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</si>
  <si>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</si>
  <si>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</si>
  <si>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</si>
  <si>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</si>
  <si>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</si>
  <si>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</si>
  <si>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</si>
  <si>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</si>
  <si>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</si>
  <si>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</si>
  <si>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</si>
  <si>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</si>
  <si>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</si>
  <si>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</si>
  <si>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</si>
  <si>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</si>
  <si>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</si>
  <si>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</si>
  <si>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SO.101</t>
  </si>
  <si>
    <t>SO.101 - Komunikace a zpevněné plochy</t>
  </si>
  <si>
    <t>STA</t>
  </si>
  <si>
    <t>1</t>
  </si>
  <si>
    <t>{d31b3a69-9309-4046-ba7f-05b8b552c93f}</t>
  </si>
  <si>
    <t>2</t>
  </si>
  <si>
    <t>SO.401</t>
  </si>
  <si>
    <t>SO.401 - Veřejné osvětlení</t>
  </si>
  <si>
    <t>{59af234a-e652-4d69-b92e-5a739d30866d}</t>
  </si>
  <si>
    <t>VoN</t>
  </si>
  <si>
    <t>Vedlejší a ostatní náklady</t>
  </si>
  <si>
    <t>{d048af09-557b-470c-a390-00dd27e3ba5b}</t>
  </si>
  <si>
    <t>KRYCÍ LIST SOUPISU PRACÍ</t>
  </si>
  <si>
    <t>Objekt:</t>
  </si>
  <si>
    <t>SO.101 - SO.101 - Komunikace a zpevněné plochy</t>
  </si>
  <si>
    <t>Turnov</t>
  </si>
  <si>
    <t>Před realizací budou provedeny laboratorní zkoušky asfaltové směsi pro stanovení obsahu aromatických uhlovodíků v souladu s vyhláškou č 283/2023 Sb. Na základě výsledků pak bude upřesněn způsob nakládání s asfaltovou směsí.</t>
  </si>
  <si>
    <t>REKAPITULACE ČLENĚNÍ SOUPISU PRACÍ</t>
  </si>
  <si>
    <t>Kód dílu - Popis</t>
  </si>
  <si>
    <t>Cena celkem [CZK]</t>
  </si>
  <si>
    <t>Náklady ze soupisu prací</t>
  </si>
  <si>
    <t>-1</t>
  </si>
  <si>
    <t>HSV - Práce a dodávky HSV</t>
  </si>
  <si>
    <t xml:space="preserve">    1 - Zemní práce</t>
  </si>
  <si>
    <t xml:space="preserve">      R10 - Společné zemní práce</t>
  </si>
  <si>
    <t xml:space="preserve">      R11 - Zemní práce pro komunikace</t>
  </si>
  <si>
    <t xml:space="preserve">      R12 - Zemní práce pro odvodnění komunikací</t>
  </si>
  <si>
    <t xml:space="preserve">      R13 - Odstranění zeleně</t>
  </si>
  <si>
    <t xml:space="preserve">      R14 - Založení zeleně</t>
  </si>
  <si>
    <t xml:space="preserve">    3 - Svislé a kompletní konstrukce</t>
  </si>
  <si>
    <t xml:space="preserve">      R34 - Zábradlí</t>
  </si>
  <si>
    <t xml:space="preserve">    5 - Komunikace</t>
  </si>
  <si>
    <t xml:space="preserve">      R50 - Podkladní vrstvy</t>
  </si>
  <si>
    <t xml:space="preserve">      R51 - Komunikace pro automobilovou dopravu - asfalt</t>
  </si>
  <si>
    <t xml:space="preserve">      R52 - Pojížděná komunikace - vegetační dlažba</t>
  </si>
  <si>
    <t xml:space="preserve">      R55 - Pojížděná komunikace pro pěší - zámková dlažba</t>
  </si>
  <si>
    <t xml:space="preserve">      R56 - Komunikace pro pěší ze zámkové dlažby</t>
  </si>
  <si>
    <t xml:space="preserve">      R57 - Komunikace pro pěší - asfalt</t>
  </si>
  <si>
    <t xml:space="preserve">    8 - Trubní vedení a odvodnění</t>
  </si>
  <si>
    <t xml:space="preserve">      R80 - Společné práce pro trubní vedení</t>
  </si>
  <si>
    <t xml:space="preserve">      R85 - Drenážní potrubí</t>
  </si>
  <si>
    <t xml:space="preserve">      R86 - Zasakovací zařízení</t>
  </si>
  <si>
    <t xml:space="preserve">      R88 - Propustek z trub betonových</t>
  </si>
  <si>
    <t xml:space="preserve">    9 - Ostatní konstrukce a práce-bourání</t>
  </si>
  <si>
    <t xml:space="preserve">      R90 - Společné práce pro bourání a konstrukce</t>
  </si>
  <si>
    <t xml:space="preserve">      R95 - Osazení obrub a linek</t>
  </si>
  <si>
    <t xml:space="preserve">      R96 - Bourání konstrukcí vozovek</t>
  </si>
  <si>
    <t xml:space="preserve">      R97 - Ostatní bourací práce</t>
  </si>
  <si>
    <t xml:space="preserve">      R99 - Svislé dopravní značení</t>
  </si>
  <si>
    <t xml:space="preserve">      99 -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</si>
  <si>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</si>
  <si>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</si>
  <si>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</si>
  <si>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</si>
  <si>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</si>
  <si>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</si>
  <si>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</si>
  <si>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</si>
  <si>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</si>
  <si>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</si>
  <si>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</si>
  <si>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</si>
  <si>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</si>
  <si>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</si>
  <si>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</si>
  <si>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</si>
  <si>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</si>
  <si>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R10</t>
  </si>
  <si>
    <t>Společné zemní práce</t>
  </si>
  <si>
    <t>K</t>
  </si>
  <si>
    <t>167101R11</t>
  </si>
  <si>
    <t>Nákup zeminy schopné zúrodnění včetně naložení a dovozu na místo použití</t>
  </si>
  <si>
    <t>m3</t>
  </si>
  <si>
    <t>4</t>
  </si>
  <si>
    <t>3</t>
  </si>
  <si>
    <t>1533919138</t>
  </si>
  <si>
    <t>VV</t>
  </si>
  <si>
    <t>489,0*0,15-69,60</t>
  </si>
  <si>
    <t>167151111</t>
  </si>
  <si>
    <t>Nakládání výkopku z hornin třídy těžitelnosti I skupiny 1 až 3 přes 100 m3</t>
  </si>
  <si>
    <t>CS ÚRS 2025 02</t>
  </si>
  <si>
    <t>470735416</t>
  </si>
  <si>
    <t>Nakládání na mezideponii pro násypy, zásypy a zpětné použití ornice:</t>
  </si>
  <si>
    <t>69,60 "- ornice"</t>
  </si>
  <si>
    <t>5,0 "- pro násypy a zásypy"</t>
  </si>
  <si>
    <t>Součet</t>
  </si>
  <si>
    <t>162351103</t>
  </si>
  <si>
    <t>Vodorovné přemístění přes 50 do 500 m výkopku/sypaniny z horniny třídy těžitelnosti I skupiny 1 až 3</t>
  </si>
  <si>
    <t>143356363</t>
  </si>
  <si>
    <t>Dovoz materiálu na mezideponii pro další použití</t>
  </si>
  <si>
    <t>69,60 "- sejmutá ornice"</t>
  </si>
  <si>
    <t>5,0 "- výkopový materiál pro násypy a zásypy"</t>
  </si>
  <si>
    <t>Dovoz materiálu z mezideponie na místo použití</t>
  </si>
  <si>
    <t>162751117</t>
  </si>
  <si>
    <t>Vodorovné přemístění přes 9 000 do 10000 m výkopku/sypaniny z horniny třídy těžitelnosti I skupiny 1 až 3</t>
  </si>
  <si>
    <t>-3408673</t>
  </si>
  <si>
    <t>Odvoz výkopku na skládku:</t>
  </si>
  <si>
    <t>304,395-5,0 "- z komunikací"</t>
  </si>
  <si>
    <t>9,0 "- z hloubení jam"</t>
  </si>
  <si>
    <t>60,880+8,70 "- z hloubení rýh"</t>
  </si>
  <si>
    <t>5</t>
  </si>
  <si>
    <t>162751119</t>
  </si>
  <si>
    <t>Příplatek k vodorovnému přemístění výkopku/sypaniny z horniny třídy těžitelnosti I skupiny 1 až 3 ZKD 1000 m přes 10000 m</t>
  </si>
  <si>
    <t>1449003451</t>
  </si>
  <si>
    <t>15*377,975 "- dalších 15km odvozu na skládku"</t>
  </si>
  <si>
    <t>6</t>
  </si>
  <si>
    <t>171251201</t>
  </si>
  <si>
    <t>Uložení sypaniny na skládky nebo meziskládky</t>
  </si>
  <si>
    <t>-742440527</t>
  </si>
  <si>
    <t>377,975 "- viz. položka č. 162701105 - Vodorovné přemístění výkopku na skládku"</t>
  </si>
  <si>
    <t>7</t>
  </si>
  <si>
    <t>171201231</t>
  </si>
  <si>
    <t>Poplatek za uložení zeminy a kamení na recyklační skládce (skládkovné) kód odpadu 17 05 04</t>
  </si>
  <si>
    <t>t</t>
  </si>
  <si>
    <t>969438772</t>
  </si>
  <si>
    <t>377,975*1,75 "- viz. položka č. 1627511xx - Vodorovné přemístění na skládku"</t>
  </si>
  <si>
    <t>8</t>
  </si>
  <si>
    <t>181152302</t>
  </si>
  <si>
    <t>Úprava pláně pro silnice a dálnice v zářezech se zhutněním</t>
  </si>
  <si>
    <t>m2</t>
  </si>
  <si>
    <t>-2004154465</t>
  </si>
  <si>
    <t>Pro komunikace a zpevněné plochy:</t>
  </si>
  <si>
    <t>284,0*1,18 "- komunikace pro aut. dopravu - asfalt"</t>
  </si>
  <si>
    <t>42,0*1,18 "- komunikace pro pěší - zámk. dlažba"</t>
  </si>
  <si>
    <t>81,50*1,18 "- komunikace pro pěší - asfalt"</t>
  </si>
  <si>
    <t>169,50*1,18 "- pojížděné komunikace a vjezdy - vegetační tvárnice"</t>
  </si>
  <si>
    <t>9,0*1,18 "- chodníkový přejezd"</t>
  </si>
  <si>
    <t>R11</t>
  </si>
  <si>
    <t>Zemní práce pro komunikace</t>
  </si>
  <si>
    <t>9</t>
  </si>
  <si>
    <t>122252204</t>
  </si>
  <si>
    <t>Odkopávky a prokopávky nezapažené pro silnice a dálnice v hornině třídy těžitelnosti I objem do 500 m3 strojně</t>
  </si>
  <si>
    <t>1249755738</t>
  </si>
  <si>
    <t>Odkop pro spodní stavbu komunikací:</t>
  </si>
  <si>
    <t>0,130*284,0*1,11 "- komunikace pro aut. dopravu - asfalt"</t>
  </si>
  <si>
    <t>0,020*42,0*1,05 "- komunikace pro pěší - zámk. dlažba"</t>
  </si>
  <si>
    <t>0,080*81,50*1,05 "- komunikace pro pěší - asfalt"</t>
  </si>
  <si>
    <t>0,270*169,50*1,05 "- pojížděné komunikace a vjezdy - vegetační tvárnice"</t>
  </si>
  <si>
    <t>0,020*9,0*1,05 "- chodníkový přejezd"</t>
  </si>
  <si>
    <t>Mezisoučet</t>
  </si>
  <si>
    <t>Odkop pro výměnu podloží:</t>
  </si>
  <si>
    <t>0,300*284,0*1,18 "- komunikace pro aut. dopravu - asfalt"</t>
  </si>
  <si>
    <t>0,300*42,0*1,18 "- komunikace pro pěší - zámk. dlažba"</t>
  </si>
  <si>
    <t>0,300*81,50*1,18 "- komunikace pro pěší - asfalt"</t>
  </si>
  <si>
    <t>0,300*169,50*1,18 "- pojížděné komunikace a vjezdy - vegetační tvárnice"</t>
  </si>
  <si>
    <t>0,300*9,0*1,18 "- chodníkový přejezd"</t>
  </si>
  <si>
    <t>10</t>
  </si>
  <si>
    <t>129001101</t>
  </si>
  <si>
    <t>Příplatek za ztížení odkopávky nebo prokopávky v blízkosti inženýrských sítí</t>
  </si>
  <si>
    <t>-1521247568</t>
  </si>
  <si>
    <t>Uvažováno s 5,0% objemu:</t>
  </si>
  <si>
    <t>304,395*0,05</t>
  </si>
  <si>
    <t>11</t>
  </si>
  <si>
    <t>171152112</t>
  </si>
  <si>
    <t>Uložení sypaniny z hornin nesoudržných a sypkých do násypů zhutněných mimo aktivní zónu silnic a dálnic</t>
  </si>
  <si>
    <t>-1033066251</t>
  </si>
  <si>
    <t>0,25*20,0 "- násyp podél asfaltového chodníku - využití výkop. materiálu"</t>
  </si>
  <si>
    <t>R12</t>
  </si>
  <si>
    <t>Zemní práce pro odvodnění komunikací</t>
  </si>
  <si>
    <t>131251100</t>
  </si>
  <si>
    <t>Hloubení jam nezapažených v hornině třídy těžitelnosti I skupiny 3 objem do 20 m3 strojně</t>
  </si>
  <si>
    <t>1392494079</t>
  </si>
  <si>
    <t>1,50*0,750*8,0 "- stavební jáma propustku"</t>
  </si>
  <si>
    <t>13</t>
  </si>
  <si>
    <t>132251102</t>
  </si>
  <si>
    <t>Hloubení rýh nezapažených š do 800 mm v hornině třídy těžitelnosti I skupiny 3 objem do 50 m3 strojně</t>
  </si>
  <si>
    <t>1179766153</t>
  </si>
  <si>
    <t>0,45*70,0 "- pro drenáž"</t>
  </si>
  <si>
    <t>0,30*0,650*(2,50+8,0+3,0+33,50+27,0)+0,50*0,650*(2,50+8,0+13,50+22,0) "- vsakovací objekty"</t>
  </si>
  <si>
    <t>14</t>
  </si>
  <si>
    <t>132254201</t>
  </si>
  <si>
    <t>Hloubení zapažených rýh š do 2000 mm v hornině třídy těžitelnosti I skupiny 3 objem do 20 m3</t>
  </si>
  <si>
    <t>559306146</t>
  </si>
  <si>
    <t>1,50*1,0*5,80 "- vsakovací objekty"</t>
  </si>
  <si>
    <t>15</t>
  </si>
  <si>
    <t>151101101</t>
  </si>
  <si>
    <t>Zřízení příložného pažení a rozepření stěn rýh hl do 2 m</t>
  </si>
  <si>
    <t>1121922814</t>
  </si>
  <si>
    <t>1,0*(5,80+1,50+2,30+3,50) "- vsakovací objekty"</t>
  </si>
  <si>
    <t>16</t>
  </si>
  <si>
    <t>151101111</t>
  </si>
  <si>
    <t>Odstranění příložného pažení a rozepření stěn rýh hl do 2 m</t>
  </si>
  <si>
    <t>-513899994</t>
  </si>
  <si>
    <t>13,10 "- viz pol.č. 151101102 Zřízení příložného pažení"</t>
  </si>
  <si>
    <t>17</t>
  </si>
  <si>
    <t>174101101</t>
  </si>
  <si>
    <t>Zásyp jam, šachet rýh nebo kolem objektů sypaninou se zhutněním</t>
  </si>
  <si>
    <t>189531106</t>
  </si>
  <si>
    <t>zásyp nakupovaným materiálem:</t>
  </si>
  <si>
    <t>0,6*6,0 "- propustek"</t>
  </si>
  <si>
    <t>18</t>
  </si>
  <si>
    <t>M</t>
  </si>
  <si>
    <t>58331200</t>
  </si>
  <si>
    <t>štěrkopísek netříděný</t>
  </si>
  <si>
    <t>-17561646</t>
  </si>
  <si>
    <t>3,6*2 'Přepočtené koeficientem množství</t>
  </si>
  <si>
    <t>R13</t>
  </si>
  <si>
    <t>Odstranění zeleně</t>
  </si>
  <si>
    <t>19</t>
  </si>
  <si>
    <t>121103111</t>
  </si>
  <si>
    <t>Skrývka zemin schopných zúrodnění v rovině a svahu do 1:5</t>
  </si>
  <si>
    <t>2144866379</t>
  </si>
  <si>
    <t>odhadovaná tl. humózní vrstvy 100 mm</t>
  </si>
  <si>
    <t>Odvoz na mezideponii na staveništi</t>
  </si>
  <si>
    <t>0,100*(332,0+214,50+149,50)</t>
  </si>
  <si>
    <t>R14</t>
  </si>
  <si>
    <t>Založení zeleně</t>
  </si>
  <si>
    <t>20</t>
  </si>
  <si>
    <t>183402121</t>
  </si>
  <si>
    <t>Rozrušení půdy souvislé pl přes 100 do 500 m2 hl přes 50 do 150 mm v rovině a svahu do 1:5</t>
  </si>
  <si>
    <t>1839577247</t>
  </si>
  <si>
    <t>45,0+33,0+8,0+28,0+79,0+25,0+104,0+167,0</t>
  </si>
  <si>
    <t>184813511</t>
  </si>
  <si>
    <t>Chemické odplevelení před založením kultury postřikem na široko v rovině a svahu do 1:5 ručně</t>
  </si>
  <si>
    <t>-763085954</t>
  </si>
  <si>
    <t>22</t>
  </si>
  <si>
    <t>181006114</t>
  </si>
  <si>
    <t>Rozprostření zemin tl vrstvy do 0,3 m schopných zúrodnění v rovině a sklonu do 1:5</t>
  </si>
  <si>
    <t>586079111</t>
  </si>
  <si>
    <t>23</t>
  </si>
  <si>
    <t>181111121</t>
  </si>
  <si>
    <t>Plošná úprava terénu do 500 m2 zemina skupiny 1 až 4 nerovnosti přes 100 do 150 mm v rovinně a svahu do 1:5</t>
  </si>
  <si>
    <t>304978940</t>
  </si>
  <si>
    <t>24</t>
  </si>
  <si>
    <t>181411131</t>
  </si>
  <si>
    <t>Založení parkového trávníku výsevem pl do 1000 m2 v rovině a ve svahu do 1:5</t>
  </si>
  <si>
    <t>-1757969857</t>
  </si>
  <si>
    <t>25</t>
  </si>
  <si>
    <t>00572470</t>
  </si>
  <si>
    <t>osivo směs travní univerzál</t>
  </si>
  <si>
    <t>kg</t>
  </si>
  <si>
    <t>-2087969545</t>
  </si>
  <si>
    <t>Uvažovaná spotřeba 0,015 kg/m2</t>
  </si>
  <si>
    <t>0,015*489,0</t>
  </si>
  <si>
    <t>26</t>
  </si>
  <si>
    <t>185802113</t>
  </si>
  <si>
    <t>Hnojení půdy umělým hnojivem na široko v rovině a svahu do 1:5</t>
  </si>
  <si>
    <t>353138484</t>
  </si>
  <si>
    <t>Uvažovaná spotřeba 0,00005 t/m2</t>
  </si>
  <si>
    <t>0,00005*489,0</t>
  </si>
  <si>
    <t>27</t>
  </si>
  <si>
    <t>185804312</t>
  </si>
  <si>
    <t>Zalití rostlin vodou plocha přes 20 m2</t>
  </si>
  <si>
    <t>162071062</t>
  </si>
  <si>
    <t>489,0</t>
  </si>
  <si>
    <t>489*0,02 'Přepočtené koeficientem množství</t>
  </si>
  <si>
    <t>28</t>
  </si>
  <si>
    <t>185851121</t>
  </si>
  <si>
    <t>Dovoz vody pro zálivku rostlin za vzdálenost do 1000 m</t>
  </si>
  <si>
    <t>719931999</t>
  </si>
  <si>
    <t>29</t>
  </si>
  <si>
    <t>185811211</t>
  </si>
  <si>
    <t>Vyhrabání trávníku souvislé pl do 1000 m2 v rovině a svahu do 1:5</t>
  </si>
  <si>
    <t>1225897520</t>
  </si>
  <si>
    <t>30</t>
  </si>
  <si>
    <t>111151121</t>
  </si>
  <si>
    <t>Pokosení trávníku parkového pl do 1000 m2 s odvozem do 20 km v rovině a svahu do 1:5</t>
  </si>
  <si>
    <t>-2015895332</t>
  </si>
  <si>
    <t>Svislé a kompletní konstrukce</t>
  </si>
  <si>
    <t>R34</t>
  </si>
  <si>
    <t>Zábradlí</t>
  </si>
  <si>
    <t>31</t>
  </si>
  <si>
    <t>911111111</t>
  </si>
  <si>
    <t>Montáž zábradlí ocelového zabetonovaného</t>
  </si>
  <si>
    <t>m</t>
  </si>
  <si>
    <t>903543811</t>
  </si>
  <si>
    <t>36,0 "- zábradlí podél chodníku"</t>
  </si>
  <si>
    <t>32</t>
  </si>
  <si>
    <t>749101403</t>
  </si>
  <si>
    <t>ocelové trubkové trojmadlové zábradlí z TR profilu (44,5 mm), délka pole do 250 cm s kotvením do betonových patek, výška madla nad terénem 1100 mm, PKO práškovou barvou</t>
  </si>
  <si>
    <t>-787786251</t>
  </si>
  <si>
    <t>Komunikace</t>
  </si>
  <si>
    <t>R50</t>
  </si>
  <si>
    <t>Podkladní vrstvy</t>
  </si>
  <si>
    <t>33</t>
  </si>
  <si>
    <t>564851111</t>
  </si>
  <si>
    <t>Podklad ze štěrkodrtě ŠD plochy přes 100 m2 tl 150 mm</t>
  </si>
  <si>
    <t>985064893</t>
  </si>
  <si>
    <t>Podkladní vrstvy:</t>
  </si>
  <si>
    <t>2*284,0*1,11 "- komunikace pro aut. dopravu - asfalt - 2 vrstvy"</t>
  </si>
  <si>
    <t>42,0*1,05 "- komunikace pro pěší - zámk. dlažba"</t>
  </si>
  <si>
    <t>81,50*1,05 "- komunikace pro pěší - asfalt"</t>
  </si>
  <si>
    <t>Obrusné vrstvy:</t>
  </si>
  <si>
    <t>90,0 "- komunikace u garáží"</t>
  </si>
  <si>
    <t>34</t>
  </si>
  <si>
    <t>564871111</t>
  </si>
  <si>
    <t>Podklad ze štěrkodrtě ŠD plochy přes 100 m2 tl 250 mm</t>
  </si>
  <si>
    <t>-795004526</t>
  </si>
  <si>
    <t>169,50*1,05 "- pojížděné komunikace a vjezdy - vegetační tvárnice"</t>
  </si>
  <si>
    <t>9,0*1,05 "- chodníkový přejezd"</t>
  </si>
  <si>
    <t>35</t>
  </si>
  <si>
    <t>564581111</t>
  </si>
  <si>
    <t>Zřízení podsypu nebo podkladu ze sypaniny plochy přes 100 m2 tl 300 mm</t>
  </si>
  <si>
    <t>-1833200284</t>
  </si>
  <si>
    <t>Výměna podloží - celková tl. 300 mm:</t>
  </si>
  <si>
    <t>284,0*1,18 "- komunikace pro aut. dopravu - asfalt - 2 vrstvy"</t>
  </si>
  <si>
    <t>36</t>
  </si>
  <si>
    <t>58344197</t>
  </si>
  <si>
    <t>štěrkodrť frakce 0/63</t>
  </si>
  <si>
    <t>1428143263</t>
  </si>
  <si>
    <t>0,300*284,0*1,18 "- komunikace pro aut. dopravu - asfalt - 2 vrstvy"</t>
  </si>
  <si>
    <t>207,444*2,15 'Přepočtené koeficientem množství</t>
  </si>
  <si>
    <t>37</t>
  </si>
  <si>
    <t>919726122</t>
  </si>
  <si>
    <t>Geotextilie pro ochranu, separaci a filtraci netkaná měrná hm přes 200 do 300 g/m2</t>
  </si>
  <si>
    <t>-124376756</t>
  </si>
  <si>
    <t>3,60*71,0 "- komunikace pro aut. dopravu"</t>
  </si>
  <si>
    <t>1,50*56,0+3,60*8,0 "- komunikace pro pěší"</t>
  </si>
  <si>
    <t>R51</t>
  </si>
  <si>
    <t>Komunikace pro automobilovou dopravu - asfalt</t>
  </si>
  <si>
    <t>38</t>
  </si>
  <si>
    <t>577134221</t>
  </si>
  <si>
    <t>Asfaltový beton vrstva obrusná ACO 11 tř. II tl 40 mm š přes 3 m z nemodifikovaného asfaltu</t>
  </si>
  <si>
    <t>1045353282</t>
  </si>
  <si>
    <t>155,0+103,0+8,0 "- komunikace pro aut. dopravu"</t>
  </si>
  <si>
    <t>10,0+8,0 "- napojení na stávající komunikace"</t>
  </si>
  <si>
    <t>39</t>
  </si>
  <si>
    <t>573231106</t>
  </si>
  <si>
    <t>Postřik živičný spojovací ze silniční emulze v množství 0,30 kg/m2</t>
  </si>
  <si>
    <t>-1047480912</t>
  </si>
  <si>
    <t>284,0 "- komunikace pro aut. dopravu"</t>
  </si>
  <si>
    <t>40</t>
  </si>
  <si>
    <t>565135021</t>
  </si>
  <si>
    <t>Asfaltový beton vrstva podkladní ACP 16 + tl 50 mm š přes 3 m z nemodifikovaného asfaltu</t>
  </si>
  <si>
    <t>592690176</t>
  </si>
  <si>
    <t>41</t>
  </si>
  <si>
    <t>573111112</t>
  </si>
  <si>
    <t>Postřik živičný infiltrační s posypem z asfaltu množství 1 kg/m2</t>
  </si>
  <si>
    <t>-1213846799</t>
  </si>
  <si>
    <t>R52</t>
  </si>
  <si>
    <t>Pojížděná komunikace - vegetační dlažba</t>
  </si>
  <si>
    <t>42</t>
  </si>
  <si>
    <t>596411134</t>
  </si>
  <si>
    <t>Kladení dlažby z vegetačních tvárnic komunikací pro pěší velikosti dlaždic do 0,09 m2 tl do 80 mm pl přes 100 do 300 m2</t>
  </si>
  <si>
    <t>-1408734006</t>
  </si>
  <si>
    <t>128,0 "- před garážemi"</t>
  </si>
  <si>
    <t>24,50+8,0+9,0 "- vjezdy"</t>
  </si>
  <si>
    <t>43</t>
  </si>
  <si>
    <t>59245035</t>
  </si>
  <si>
    <t>dlažba plošná vegetační betonová 200x200mm tl 80mm přírodní</t>
  </si>
  <si>
    <t>225126661</t>
  </si>
  <si>
    <t>"Ztratné 2,0% -" 169,50*0,02</t>
  </si>
  <si>
    <t>R55</t>
  </si>
  <si>
    <t>Pojížděná komunikace pro pěší - zámková dlažba</t>
  </si>
  <si>
    <t>44</t>
  </si>
  <si>
    <t>596212210</t>
  </si>
  <si>
    <t>Kladení zámkové dlažby pozemních komunikací ručně tl 80 mm skupiny A pl do 50 m2</t>
  </si>
  <si>
    <t>808225361</t>
  </si>
  <si>
    <t>5,0 "- chodníkový přejezd"</t>
  </si>
  <si>
    <t>2,40+1,60  "- slepecká dlažba"</t>
  </si>
  <si>
    <t>45</t>
  </si>
  <si>
    <t>59245020</t>
  </si>
  <si>
    <t>dlažba skladebná betonová 200x100mm tl 80mm přírodní</t>
  </si>
  <si>
    <t>-1466796450</t>
  </si>
  <si>
    <t>5*1,02 'Přepočtené koeficientem množství</t>
  </si>
  <si>
    <t>46</t>
  </si>
  <si>
    <t>596212214</t>
  </si>
  <si>
    <t>Příplatek za kombinaci dvou barev u betonových dlažeb pozemních komunikací ručně tl 80 mm skupiny A</t>
  </si>
  <si>
    <t>529608131</t>
  </si>
  <si>
    <t>47</t>
  </si>
  <si>
    <t>59245226</t>
  </si>
  <si>
    <t>dlažba pro nevidomé betonová 200x100mm tl 80mm barevná</t>
  </si>
  <si>
    <t>-165296014</t>
  </si>
  <si>
    <t>slepecká dlažba:</t>
  </si>
  <si>
    <t>2,40+1,60</t>
  </si>
  <si>
    <t>4*1,02 'Přepočtené koeficientem množství</t>
  </si>
  <si>
    <t>R56</t>
  </si>
  <si>
    <t>Komunikace pro pěší ze zámkové dlažby</t>
  </si>
  <si>
    <t>48</t>
  </si>
  <si>
    <t>596211110</t>
  </si>
  <si>
    <t>Kladení zámkové dlažby komunikací pro pěší ručně tl 60 mm skupiny A pl do 50 m2</t>
  </si>
  <si>
    <t>1839360885</t>
  </si>
  <si>
    <t>7,50+7,0+5,0+0,50*2+1,50+18,50 "- komunikace pro pěší"</t>
  </si>
  <si>
    <t>1,0+0,50 "- slepecká dlažba"</t>
  </si>
  <si>
    <t>49</t>
  </si>
  <si>
    <t>59245018</t>
  </si>
  <si>
    <t>dlažba skladebná betonová 200x100mm tl 60mm přírodní</t>
  </si>
  <si>
    <t>-1428032452</t>
  </si>
  <si>
    <t>40,5*1,02 'Přepočtené koeficientem množství</t>
  </si>
  <si>
    <t>50</t>
  </si>
  <si>
    <t>596211114</t>
  </si>
  <si>
    <t>Příplatek za kombinaci dvou barev u kladení betonových dlažeb komunikací pro pěší ručně tl 60 mm skupiny A</t>
  </si>
  <si>
    <t>-2067337956</t>
  </si>
  <si>
    <t>51</t>
  </si>
  <si>
    <t>59245006</t>
  </si>
  <si>
    <t>dlažba pro nevidomé betonová 200x100mm tl 60mm barevná</t>
  </si>
  <si>
    <t>-1291111567</t>
  </si>
  <si>
    <t>1,5*1,02 'Přepočtené koeficientem množství</t>
  </si>
  <si>
    <t>R57</t>
  </si>
  <si>
    <t>Komunikace pro pěší - asfalt</t>
  </si>
  <si>
    <t>52</t>
  </si>
  <si>
    <t>577133111</t>
  </si>
  <si>
    <t>Asfaltový beton vrstva obrusná ACO 8 tl 40 mm š do 3 m z nemodifikovaného asfaltu</t>
  </si>
  <si>
    <t>1370818323</t>
  </si>
  <si>
    <t>81,50 "- komunikace pro pěší"</t>
  </si>
  <si>
    <t>53</t>
  </si>
  <si>
    <t>49642304</t>
  </si>
  <si>
    <t>54</t>
  </si>
  <si>
    <t>565145001</t>
  </si>
  <si>
    <t>Asfaltový beton vrstva podkladní ACP 16 + tl 60 mm š do 1,5 m z nemodifikovaného asfaltu</t>
  </si>
  <si>
    <t>1055910141</t>
  </si>
  <si>
    <t>55</t>
  </si>
  <si>
    <t>2012934147</t>
  </si>
  <si>
    <t>Trubní vedení a odvodnění</t>
  </si>
  <si>
    <t>R80</t>
  </si>
  <si>
    <t>Společné práce pro trubní vedení</t>
  </si>
  <si>
    <t>56</t>
  </si>
  <si>
    <t>899132121</t>
  </si>
  <si>
    <t>Výměna (výšková úprava) poklopu kanalizačního pevného s ošetřením podkladu hloubky do 25 cm</t>
  </si>
  <si>
    <t>kus</t>
  </si>
  <si>
    <t>-1758886481</t>
  </si>
  <si>
    <t>R85</t>
  </si>
  <si>
    <t>Drenážní potrubí</t>
  </si>
  <si>
    <t>57</t>
  </si>
  <si>
    <t>212752402</t>
  </si>
  <si>
    <t>Trativod z drenážních trubek korugovaných PE-HD SN 8 perforace 360° včetně lože otevřený výkop DN 150 pro liniové stavby</t>
  </si>
  <si>
    <t>-268062377</t>
  </si>
  <si>
    <t>70,0 "- drenáž komunikace"</t>
  </si>
  <si>
    <t>58</t>
  </si>
  <si>
    <t>2115311R1</t>
  </si>
  <si>
    <t>Výplň odvodňovacích žeber nebo trativodů kamenivem hrubým drceným frakce 16 až 32 mm</t>
  </si>
  <si>
    <t>-1871663668</t>
  </si>
  <si>
    <t>Uvažovaná spotřeba 0,18 m3/bm potrubí</t>
  </si>
  <si>
    <t>0,18*70,0</t>
  </si>
  <si>
    <t>59</t>
  </si>
  <si>
    <t>211971121</t>
  </si>
  <si>
    <t>Zřízení opláštění žeber nebo trativodů geotextilií v rýze nebo zářezu sklonu přes 1:2 š do 2,5 m</t>
  </si>
  <si>
    <t>1388601818</t>
  </si>
  <si>
    <t>uvažovaná spotřeba 2,25 m2/bm potrubí</t>
  </si>
  <si>
    <t>2,25*70,0</t>
  </si>
  <si>
    <t>60</t>
  </si>
  <si>
    <t>69311068</t>
  </si>
  <si>
    <t>geotextilie netkaná separační, ochranná, filtrační, drenážní PP 300g/m2</t>
  </si>
  <si>
    <t>-569194888</t>
  </si>
  <si>
    <t>Uvažován překryv 200 mm</t>
  </si>
  <si>
    <t>2,45*70,0</t>
  </si>
  <si>
    <t>"Prořez 15,0% -" 171,50*0,15</t>
  </si>
  <si>
    <t>R86</t>
  </si>
  <si>
    <t>Zasakovací zařízení</t>
  </si>
  <si>
    <t>61</t>
  </si>
  <si>
    <t>212755215</t>
  </si>
  <si>
    <t>Trativody z drenážních trubek plastových flexibilních DN 125 mm bez lože a obsypu</t>
  </si>
  <si>
    <t>641010730</t>
  </si>
  <si>
    <t>22,0+27,0 "- vsak podél chodníku"</t>
  </si>
  <si>
    <t>62</t>
  </si>
  <si>
    <t>2115311R2</t>
  </si>
  <si>
    <t>Výplň odvodňovacích žeber nebo trativodů kamenivem hrubým drceným frakce 32 až 63 mm</t>
  </si>
  <si>
    <t>-946256335</t>
  </si>
  <si>
    <t>0,30*0,650*(2,50+8,0+3,0+33,50+27,0)+0,50*0,650*(2,50+8,0+13,50+22,0)+5,6*1,0 "- vsakovací objekty"</t>
  </si>
  <si>
    <t>63</t>
  </si>
  <si>
    <t>211571111</t>
  </si>
  <si>
    <t>Výplň odvodňovacích žeber nebo trativodů štěrkopískem tříděným</t>
  </si>
  <si>
    <t>-275851352</t>
  </si>
  <si>
    <t>0,40*0,45*(22,0+27,0) "- vsak podél chodníku"</t>
  </si>
  <si>
    <t>64</t>
  </si>
  <si>
    <t>211971110</t>
  </si>
  <si>
    <t>Zřízení opláštění žeber nebo trativodů geotextilií v rýze nebo zářezu sklonu do 1:2</t>
  </si>
  <si>
    <t>-821526882</t>
  </si>
  <si>
    <t>3*0,30*(2,50+8,0+3,0+33,50+27,0)+3*0,50*(2,50+8,0+13,50+22,0)+3*5,60 "- vodorovné plochy"</t>
  </si>
  <si>
    <t>2*0,650*(2,50+8,0+3,0+33,50+27,0+2,50+8,0+13,50+22,0)+8*0,30*0,650+8*0,50*0,650+5,80+1,50+2,30+3,50 "- svislé plochy"</t>
  </si>
  <si>
    <t>65</t>
  </si>
  <si>
    <t>-2137046257</t>
  </si>
  <si>
    <t>"Ztratné 15,0% -" 325,660*0,15</t>
  </si>
  <si>
    <t>R88</t>
  </si>
  <si>
    <t>Propustek z trub betonových</t>
  </si>
  <si>
    <t>66</t>
  </si>
  <si>
    <t>464571124</t>
  </si>
  <si>
    <t>Pohoz z kameniva těženého hrubého zrno 63 až 125 mm z terénu</t>
  </si>
  <si>
    <t>395882946</t>
  </si>
  <si>
    <t>2*0,50*0,50*0,750 "- úprava dna návodní a povodní strany propustku"</t>
  </si>
  <si>
    <t>67</t>
  </si>
  <si>
    <t>451541111</t>
  </si>
  <si>
    <t>Lože pod potrubí otevřený výkop ze štěrkodrtě</t>
  </si>
  <si>
    <t>-2124684626</t>
  </si>
  <si>
    <t>1,0*6,0*0,200 "- propustek"</t>
  </si>
  <si>
    <t>68</t>
  </si>
  <si>
    <t>812372222</t>
  </si>
  <si>
    <t>Montáž podkladků trub od DN 300 do DN 500</t>
  </si>
  <si>
    <t>-1761016525</t>
  </si>
  <si>
    <t>3*3</t>
  </si>
  <si>
    <t>69</t>
  </si>
  <si>
    <t>59223733</t>
  </si>
  <si>
    <t>podkladek pod trouby betonové/ŽB DN 300-500</t>
  </si>
  <si>
    <t>-1961096385</t>
  </si>
  <si>
    <t>70</t>
  </si>
  <si>
    <t>812372221</t>
  </si>
  <si>
    <t>Montáž potrubí z trub TBH s integrovaným pryžovým těsněním a čedičovou výstelkou otevřený výkop sklon do 20 % DN 300</t>
  </si>
  <si>
    <t>-1421592804</t>
  </si>
  <si>
    <t>3,750 "- propustek"</t>
  </si>
  <si>
    <t>71</t>
  </si>
  <si>
    <t>59221008</t>
  </si>
  <si>
    <t>trouba betonová přímá DN 300 dl 125cm</t>
  </si>
  <si>
    <t>556077415</t>
  </si>
  <si>
    <t>3*1,250</t>
  </si>
  <si>
    <t>72</t>
  </si>
  <si>
    <t>919411111</t>
  </si>
  <si>
    <t>Čelo propustku z betonu prostého pro propustek z trub DN 300 až 500</t>
  </si>
  <si>
    <t>451714526</t>
  </si>
  <si>
    <t>2 "- čela propustku"</t>
  </si>
  <si>
    <t>Ostatní konstrukce a práce-bourání</t>
  </si>
  <si>
    <t>R90</t>
  </si>
  <si>
    <t>Společné práce pro bourání a konstrukce</t>
  </si>
  <si>
    <t>73</t>
  </si>
  <si>
    <t>919735111</t>
  </si>
  <si>
    <t>Řezání stávajícího živičného krytu hl do 50 mm</t>
  </si>
  <si>
    <t>617146868</t>
  </si>
  <si>
    <t>Napojení na stavající povrchy - kom. pro aut. dopravu:</t>
  </si>
  <si>
    <t>2*(20,0+6,0)</t>
  </si>
  <si>
    <t>74</t>
  </si>
  <si>
    <t>919732211</t>
  </si>
  <si>
    <t>Styčná spára napojení nového živičného povrchu na stávající za tepla š 15 mm hl 25 mm s prořezáním</t>
  </si>
  <si>
    <t>-1659066685</t>
  </si>
  <si>
    <t>řezání asfaltu pro napojení na stávající povrchy komunikací:</t>
  </si>
  <si>
    <t>20,0+6,0 "- komunikace - KS I"</t>
  </si>
  <si>
    <t>75</t>
  </si>
  <si>
    <t>938909331</t>
  </si>
  <si>
    <t>Čištění vozovek metením ručně podkladu nebo krytu betonového nebo živičného</t>
  </si>
  <si>
    <t>1344328671</t>
  </si>
  <si>
    <t>po výstavbě</t>
  </si>
  <si>
    <t>284,0 "- komunikace pro aut. dopravu - asfalt"</t>
  </si>
  <si>
    <t>42,0 "- komunikace pro pěší - zámk. dlažba"</t>
  </si>
  <si>
    <t>81,50 "- komunikace pro pěší - asfalt"</t>
  </si>
  <si>
    <t>9,0 "- chodníkový přejezd"</t>
  </si>
  <si>
    <t>100,0 "- Ostatní okolní plochy"</t>
  </si>
  <si>
    <t>R95</t>
  </si>
  <si>
    <t>Osazení obrub a linek</t>
  </si>
  <si>
    <t>76</t>
  </si>
  <si>
    <t>916131213</t>
  </si>
  <si>
    <t>Osazení silničního obrubníku betonového stojatého s boční opěrou do lože z betonu prostého</t>
  </si>
  <si>
    <t>936424624</t>
  </si>
  <si>
    <t>19,0+15,50</t>
  </si>
  <si>
    <t>77</t>
  </si>
  <si>
    <t>59217029</t>
  </si>
  <si>
    <t>obrubník silniční betonový nájezdový 1000x150x150mm</t>
  </si>
  <si>
    <t>1673656970</t>
  </si>
  <si>
    <t>4,50+1,50 "- nájezdové obruby"</t>
  </si>
  <si>
    <t>6*1,02 'Přepočtené koeficientem množství</t>
  </si>
  <si>
    <t>78</t>
  </si>
  <si>
    <t>59217030</t>
  </si>
  <si>
    <t>obrubník silniční betonový přechodový 1000x150x150-250mm</t>
  </si>
  <si>
    <t>-1469017814</t>
  </si>
  <si>
    <t>2*2 "- přechodové obruby"</t>
  </si>
  <si>
    <t>79</t>
  </si>
  <si>
    <t>59217031</t>
  </si>
  <si>
    <t>obrubník silniční betonový 1000x150x250mm</t>
  </si>
  <si>
    <t>-806903460</t>
  </si>
  <si>
    <t>-6,0 "- odpočet nájezdových obrub"</t>
  </si>
  <si>
    <t>-4,0 "- odpočet přechodových obrub"</t>
  </si>
  <si>
    <t>24,5*1,02 'Přepočtené koeficientem množství</t>
  </si>
  <si>
    <t>80</t>
  </si>
  <si>
    <t>916231213</t>
  </si>
  <si>
    <t>Osazení chodníkového obrubníku betonového stojatého s boční opěrou do lože z betonu prostého</t>
  </si>
  <si>
    <t>971357725</t>
  </si>
  <si>
    <t>19,0+73,50+118,0+5,50</t>
  </si>
  <si>
    <t>81</t>
  </si>
  <si>
    <t>59217017</t>
  </si>
  <si>
    <t>obrubník betonový chodníkový 1000x100x250mm</t>
  </si>
  <si>
    <t>-90782244</t>
  </si>
  <si>
    <t>216*1,02 'Přepočtené koeficientem množství</t>
  </si>
  <si>
    <t>82</t>
  </si>
  <si>
    <t>916331112</t>
  </si>
  <si>
    <t>Osazení zahradního obrubníku betonového do lože z betonu s boční opěrou</t>
  </si>
  <si>
    <t>1702537335</t>
  </si>
  <si>
    <t>49,50</t>
  </si>
  <si>
    <t>83</t>
  </si>
  <si>
    <t>59217002</t>
  </si>
  <si>
    <t>obrubník zahradní betonový šedý 1000x50x200mm</t>
  </si>
  <si>
    <t>-1896530743</t>
  </si>
  <si>
    <t>49,5*1,02 'Přepočtené koeficientem množství</t>
  </si>
  <si>
    <t>84</t>
  </si>
  <si>
    <t>339921131</t>
  </si>
  <si>
    <t>Osazování betonových palisád do betonového základu v řadě výšky prvku do 0,5 m</t>
  </si>
  <si>
    <t>-1271864952</t>
  </si>
  <si>
    <t>118,0*0,11</t>
  </si>
  <si>
    <t>85</t>
  </si>
  <si>
    <t>59228407</t>
  </si>
  <si>
    <t>palisáda tyčová hranatá betonová 110x110mm v 400mm přírodní</t>
  </si>
  <si>
    <t>74204717</t>
  </si>
  <si>
    <t>29+11*2+67</t>
  </si>
  <si>
    <t>118*1,02 'Přepočtené koeficientem množství</t>
  </si>
  <si>
    <t>R96</t>
  </si>
  <si>
    <t>Bourání konstrukcí vozovek</t>
  </si>
  <si>
    <t>86</t>
  </si>
  <si>
    <t>113154512</t>
  </si>
  <si>
    <t>Frézování živičného krytu tl 40 mm pruh š do 0,5 m pl do 500 m2</t>
  </si>
  <si>
    <t>1689697605</t>
  </si>
  <si>
    <t>51,50+8,0 "- komunikace pro aut. dopravu"</t>
  </si>
  <si>
    <t>87</t>
  </si>
  <si>
    <t>113154513</t>
  </si>
  <si>
    <t>Frézování živičného krytu tl 50 mm pruh š do 0,5 m pl do 500 m2</t>
  </si>
  <si>
    <t>1104518502</t>
  </si>
  <si>
    <t>88</t>
  </si>
  <si>
    <t>113107323</t>
  </si>
  <si>
    <t>Odstranění podkladu z kameniva drceného tl přes 200 do 300 mm strojně pl do 50 m2</t>
  </si>
  <si>
    <t>-1032168966</t>
  </si>
  <si>
    <t>Podkladní vrstva komunikace pro aut. dopravu:</t>
  </si>
  <si>
    <t>59,50 "- komunikace pro aut. dopravu - pod asfaltem"</t>
  </si>
  <si>
    <t>89</t>
  </si>
  <si>
    <t>113106123</t>
  </si>
  <si>
    <t>Rozebrání dlažeb ze zámkových dlaždic komunikací pro pěší ručně</t>
  </si>
  <si>
    <t>450189506</t>
  </si>
  <si>
    <t>13,50+13,0+9,0 "- komunikace pro pěší"</t>
  </si>
  <si>
    <t>90</t>
  </si>
  <si>
    <t>113107222</t>
  </si>
  <si>
    <t>Odstranění podkladu z kameniva drceného tl přes 100 do 200 mm strojně pl přes 200 m2</t>
  </si>
  <si>
    <t>1160613485</t>
  </si>
  <si>
    <t>35,50 "- komunikace pro pěší - zámk. dlažba"</t>
  </si>
  <si>
    <t>387,50 "- štěrkové plochy"</t>
  </si>
  <si>
    <t>91</t>
  </si>
  <si>
    <t>113201112</t>
  </si>
  <si>
    <t>Vytrhání obrub silničních ležatých</t>
  </si>
  <si>
    <t>-192541524</t>
  </si>
  <si>
    <t>7,0+7,50 "- podél komunikací"</t>
  </si>
  <si>
    <t>92</t>
  </si>
  <si>
    <t>113202111</t>
  </si>
  <si>
    <t>Vytrhání obrub krajníků obrubníků stojatých</t>
  </si>
  <si>
    <t>763690245</t>
  </si>
  <si>
    <t>12,50+9,50+6,50 "- podél komunikací"</t>
  </si>
  <si>
    <t>93</t>
  </si>
  <si>
    <t>113204111</t>
  </si>
  <si>
    <t>Vytrhání obrub záhonových</t>
  </si>
  <si>
    <t>-1587362718</t>
  </si>
  <si>
    <t>5,50 "- podél komunikací"</t>
  </si>
  <si>
    <t>R97</t>
  </si>
  <si>
    <t>Ostatní bourací práce</t>
  </si>
  <si>
    <t>94</t>
  </si>
  <si>
    <t>966005111</t>
  </si>
  <si>
    <t>Rozebrání a odstranění silničního zábradlí se sloupky osazenými s betonovými patkami</t>
  </si>
  <si>
    <t>-134658708</t>
  </si>
  <si>
    <t>19,0 "- zábradlí na K.Ú."</t>
  </si>
  <si>
    <t>95</t>
  </si>
  <si>
    <t>966008112</t>
  </si>
  <si>
    <t>Bourání trubního propustku DN přes 300 do 500</t>
  </si>
  <si>
    <t>-700569117</t>
  </si>
  <si>
    <t>7,0 "- trubní propustek pod komunikací"</t>
  </si>
  <si>
    <t>R99</t>
  </si>
  <si>
    <t>Svislé dopravní značení</t>
  </si>
  <si>
    <t>96</t>
  </si>
  <si>
    <t>914511112</t>
  </si>
  <si>
    <t>Montáž sloupku dopravních značek délky do 3,5 m s betonovým základem a patkou D 60 mm</t>
  </si>
  <si>
    <t>32351097</t>
  </si>
  <si>
    <t>1+1 "- nové sloupky"</t>
  </si>
  <si>
    <t>97</t>
  </si>
  <si>
    <t>40445225</t>
  </si>
  <si>
    <t>sloupek pro dopravní značku Zn D 60mm v 3,5m</t>
  </si>
  <si>
    <t>-26586412</t>
  </si>
  <si>
    <t>98</t>
  </si>
  <si>
    <t>914111111</t>
  </si>
  <si>
    <t>Montáž svislé dopravní značky do velikosti 1 m2 objímkami na sloupek nebo konzolu</t>
  </si>
  <si>
    <t>-1260929811</t>
  </si>
  <si>
    <t>99</t>
  </si>
  <si>
    <t>40445621</t>
  </si>
  <si>
    <t>informativní značky provozní IP1-IP3, IP4b-IP7, IP10a, b 500x500mm</t>
  </si>
  <si>
    <t>1128116789</t>
  </si>
  <si>
    <t>1 "- IP10a"</t>
  </si>
  <si>
    <t>100</t>
  </si>
  <si>
    <t>914431112</t>
  </si>
  <si>
    <t>Montáž dopravního zrcadla o velikosti do 1 m2 na sloupek nebo konzolu</t>
  </si>
  <si>
    <t>805208228</t>
  </si>
  <si>
    <t>101</t>
  </si>
  <si>
    <t>40445200</t>
  </si>
  <si>
    <t>zrcadlo dopravní kruhové D 600mm</t>
  </si>
  <si>
    <t>108737491</t>
  </si>
  <si>
    <t>Přesun hmot</t>
  </si>
  <si>
    <t>102</t>
  </si>
  <si>
    <t>997221571</t>
  </si>
  <si>
    <t>Vodorovná doprava vybouraných hmot do 1 km</t>
  </si>
  <si>
    <t>1674556229</t>
  </si>
  <si>
    <t>103</t>
  </si>
  <si>
    <t>997221579</t>
  </si>
  <si>
    <t>Příplatek ZKD 1 km u vodorovné dopravy vybouraných hmot</t>
  </si>
  <si>
    <t>744280925</t>
  </si>
  <si>
    <t>24*199,839 "- vybourané hmoty a odpady - odvoz dalších 24km"</t>
  </si>
  <si>
    <t>104</t>
  </si>
  <si>
    <t>997221665</t>
  </si>
  <si>
    <t>Poplatek za uložení na skládce (skládkovné) odpadu asfaltového s dehtem kód odpadu 17 03 01</t>
  </si>
  <si>
    <t>-313212524</t>
  </si>
  <si>
    <t>5,474+6,843 "- asfalty"</t>
  </si>
  <si>
    <t>105</t>
  </si>
  <si>
    <t>997221861</t>
  </si>
  <si>
    <t>Poplatek za uložení na recyklační skládce (skládkovné) stavebního odpadu z prostého betonu pod kódem 17 01 01</t>
  </si>
  <si>
    <t>-806387003</t>
  </si>
  <si>
    <t>1,320+9,230+4,205+5,843+0,220+6,860 "- beton"</t>
  </si>
  <si>
    <t>106</t>
  </si>
  <si>
    <t>997221873</t>
  </si>
  <si>
    <t>Poplatek za uložení na recyklační skládce (skládkovné) stavebního odpadu zeminy a kamení zatříděného do Katalogu odpadů pod kódem 17 05 04</t>
  </si>
  <si>
    <t>1411513740</t>
  </si>
  <si>
    <t>199,839-12,317-27,678 "- zbylé vybourané hmoty - zemina, štěrky, ..."</t>
  </si>
  <si>
    <t>107</t>
  </si>
  <si>
    <t>998223011</t>
  </si>
  <si>
    <t>Přesun hmot pro pozemní komunikace s krytem dlážděným</t>
  </si>
  <si>
    <t>1661562332</t>
  </si>
  <si>
    <t>SO.401 - SO.401 - Veřejné osvětlení</t>
  </si>
  <si>
    <t>ANADA HS s.r.o.</t>
  </si>
  <si>
    <t>Ing. Jaroslav Altera</t>
  </si>
  <si>
    <t>21-M - Elektromontáže silnoproud</t>
  </si>
  <si>
    <t>46-M - Zemní práce při extr.mont.pracích</t>
  </si>
  <si>
    <t>21-M</t>
  </si>
  <si>
    <t>Elektromontáže silnoproud</t>
  </si>
  <si>
    <t>210100001</t>
  </si>
  <si>
    <t>Ukončení vodičů v rozváděči nebo na přístroji včetně zapojení průřezu žíly do 2,5 mm2</t>
  </si>
  <si>
    <t>210100101</t>
  </si>
  <si>
    <t>Ukončení vodičů na svorkovnici s otevřením a uzavřením krytu včetně zapojení průřezu žíly do 16 mm2</t>
  </si>
  <si>
    <t>210100145</t>
  </si>
  <si>
    <t>Spojkování kabelů kabelovou smršťovací spojkou do 4x16mm2</t>
  </si>
  <si>
    <t>Pol1</t>
  </si>
  <si>
    <t>Kabelová smršťovací spojka SVCZ CuAl do 4x25mm2</t>
  </si>
  <si>
    <t>210100151</t>
  </si>
  <si>
    <t>Ukončení kabelů smršťovací koncovkou nebo páskou se zapojením bez letování žíly do 4x16 mm2</t>
  </si>
  <si>
    <t>Pol2</t>
  </si>
  <si>
    <t>Kabelová koncovka do 4x16mm2</t>
  </si>
  <si>
    <t>210202013</t>
  </si>
  <si>
    <t>Montáž svítidlo výbojkové průmyslové nebo venkovní na výložník</t>
  </si>
  <si>
    <t>Pol3</t>
  </si>
  <si>
    <t>svítidlo veřejného osvětlení na dřík/výložník zdroj LED 70W</t>
  </si>
  <si>
    <t>210204011</t>
  </si>
  <si>
    <t>Montáž stožárů osvětlení ocelových samostatně stojících délky do 12 m</t>
  </si>
  <si>
    <t>Pol4</t>
  </si>
  <si>
    <t>Stožár typu K6, 3stupňový, žárově zinkovaný</t>
  </si>
  <si>
    <t>210204201</t>
  </si>
  <si>
    <t>Montáž elektrovýzbroje stožárů osvětlení 1 okruh</t>
  </si>
  <si>
    <t>Pol5</t>
  </si>
  <si>
    <t>Stožárová svorkovnice 25mm2 - s pojistkou</t>
  </si>
  <si>
    <t>210220020</t>
  </si>
  <si>
    <t>Montáž uzemňovacího vedení vodičů FeZn pomocí svorek v zemi s izolací spojů páskou do 120 mm2 ve městské zástavbě</t>
  </si>
  <si>
    <t>Pol6</t>
  </si>
  <si>
    <t>Páska uzemňovací FeZn 30/4 -</t>
  </si>
  <si>
    <t>210220302</t>
  </si>
  <si>
    <t>Montáž svorek hromosvodných se 3 a více šrouby</t>
  </si>
  <si>
    <t>Pol7</t>
  </si>
  <si>
    <t>Svorka pro spojení pásku a vodiče, připojovací svorka atd…</t>
  </si>
  <si>
    <t>210812011</t>
  </si>
  <si>
    <t>Montáž kabelu Cu plného nebo laněného do 1 kV žíly 3x1,5 až 6 mm2 (např. CYKY, CYKFY) bez ukončení uloženého volně nebo v liště</t>
  </si>
  <si>
    <t>34111030</t>
  </si>
  <si>
    <t>kabel instalační jádro Cu plné izolace PVC plášť PVC 450/750V (CYKY) 3x1,5mm2</t>
  </si>
  <si>
    <t>P</t>
  </si>
  <si>
    <t>Poznámka k položce:_x000D_
CYKY, průměr kabelu 8,6mm</t>
  </si>
  <si>
    <t>210812035</t>
  </si>
  <si>
    <t>Montáž kabelu Cu plného nebo laněného do 1 kV žíly 4x16 mm2 (např. CYKY, CYKFY) bez ukončení uloženého volně nebo v liště</t>
  </si>
  <si>
    <t>34111080</t>
  </si>
  <si>
    <t>kabel instalační jádro Cu plné izolace PVC plášť PVC 450/750V (CYKY) 4x16mm2</t>
  </si>
  <si>
    <t>Poznámka k položce:_x000D_
CYKY, průměr kabelu 18,6mm</t>
  </si>
  <si>
    <t>210280002</t>
  </si>
  <si>
    <t>Zkoušky a prohlídky el rozvodů a zařízení celková prohlídka pro objem montážních prací přes 100 do 500 tis Kč</t>
  </si>
  <si>
    <t>PC</t>
  </si>
  <si>
    <t>Práce montážní plošiny</t>
  </si>
  <si>
    <t>hod</t>
  </si>
  <si>
    <t>PC.1</t>
  </si>
  <si>
    <t>Geodetické zaměření kabelu</t>
  </si>
  <si>
    <t>PC.2</t>
  </si>
  <si>
    <t>Demontáže stávajícího zařízení + NESPECIFIKOVANÁ ČINNOST MONT. DĚLNÍKA</t>
  </si>
  <si>
    <t>Pol10</t>
  </si>
  <si>
    <t>Přidružený a pomocný materiál</t>
  </si>
  <si>
    <t>kpl</t>
  </si>
  <si>
    <t>46-M</t>
  </si>
  <si>
    <t>Zemní práce při extr.mont.pracích</t>
  </si>
  <si>
    <t>460010024</t>
  </si>
  <si>
    <t>Vytyčení trasy vedení kabelového podzemního v zastavěném prostoru</t>
  </si>
  <si>
    <t>km</t>
  </si>
  <si>
    <t>460131113</t>
  </si>
  <si>
    <t>Hloubení nezapažených jam při elektromontážích ručně v hornině tř I skupiny 3</t>
  </si>
  <si>
    <t>-2030713244</t>
  </si>
  <si>
    <t>460080013</t>
  </si>
  <si>
    <t>Základové konstrukce z monolitického betonu C 12/15 bez bednění</t>
  </si>
  <si>
    <t>-1657288242</t>
  </si>
  <si>
    <t>Pol11</t>
  </si>
  <si>
    <t>Betonová směs C12/15 včetně dopravy</t>
  </si>
  <si>
    <t>Pol12</t>
  </si>
  <si>
    <t>Trubka pro vetknutí stožáru do základu, kamenivo pro zásyp, bednění</t>
  </si>
  <si>
    <t>ks</t>
  </si>
  <si>
    <t>460120013</t>
  </si>
  <si>
    <t>Zásyp jam ručně s uložením výkopku ve vrstvách a úpravou povrchu s přemístění sypaniny ze vzdálenosti do 10 m se zhutněním z horniny třídy těžitelnosti I skupiny 3</t>
  </si>
  <si>
    <t>460120113</t>
  </si>
  <si>
    <t>Bourání základu včetně záhozu jámy sypaninou, zhutnění, urovnání</t>
  </si>
  <si>
    <t>460161172</t>
  </si>
  <si>
    <t>Hloubení kabelových rýh ručně š 35 cm hl 80 cm v hornině tř I skupiny 3</t>
  </si>
  <si>
    <t>-1436211053</t>
  </si>
  <si>
    <t>460161302</t>
  </si>
  <si>
    <t>Hloubení kabelových rýh ručně š 50 cm hl 110 cm v hornině tř I skupiny 3</t>
  </si>
  <si>
    <t>-72095093</t>
  </si>
  <si>
    <t>460260001</t>
  </si>
  <si>
    <t>Zatažení lana do kanálu nebo tvárnicové trasy</t>
  </si>
  <si>
    <t>460661412</t>
  </si>
  <si>
    <t>Kabelové lože z písku pro kabely nn kryté plastovou deskou š lože přes 25 do 50 cm</t>
  </si>
  <si>
    <t>-943844872</t>
  </si>
  <si>
    <t>Pol13</t>
  </si>
  <si>
    <t>Písek pro kabelové lože</t>
  </si>
  <si>
    <t>460470001</t>
  </si>
  <si>
    <t>Provizorní zajištění potrubí ve výkopech při křížení s kabelem</t>
  </si>
  <si>
    <t>460470011</t>
  </si>
  <si>
    <t>Provizorní zajištění kabelů ve výkopech při jejich křížení</t>
  </si>
  <si>
    <t>460470012</t>
  </si>
  <si>
    <t>Provizorní zajištění kabelů ve výkopech při jejich souběhu</t>
  </si>
  <si>
    <t>460671112</t>
  </si>
  <si>
    <t>Výstražná fólie pro krytí kabelů šířky přes 20 do 25 cm</t>
  </si>
  <si>
    <t>1183272211</t>
  </si>
  <si>
    <t>460742122</t>
  </si>
  <si>
    <t>Osazení kabelových prostupů z trub plastových do rýhy s obsypem z písku průměru přes 10 do 15 cm</t>
  </si>
  <si>
    <t>1619819745</t>
  </si>
  <si>
    <t>460742132</t>
  </si>
  <si>
    <t>Osazení kabelových prostupů z trub plastových do rýhy s obetonováním průměru přes 10 do 15 cm</t>
  </si>
  <si>
    <t>272781760</t>
  </si>
  <si>
    <t>34571352</t>
  </si>
  <si>
    <t>trubka elektroinstalační ohebná dvouplášťová korugovaná HDPE (chránička) D 52/63mm</t>
  </si>
  <si>
    <t>256</t>
  </si>
  <si>
    <t>853879227</t>
  </si>
  <si>
    <t>34571355</t>
  </si>
  <si>
    <t>trubka elektroinstalační ohebná dvouplášťová korugovaná HDPE (chránička) D 93/110mm</t>
  </si>
  <si>
    <t>-618783550</t>
  </si>
  <si>
    <t>2+15</t>
  </si>
  <si>
    <t>460431162</t>
  </si>
  <si>
    <t>Zásyp kabelových rýh ručně se zhutněním š 35 cm hl 60 cm z horniny tř I skupiny 3</t>
  </si>
  <si>
    <t>178656259</t>
  </si>
  <si>
    <t>460431292</t>
  </si>
  <si>
    <t>Zásyp kabelových rýh ručně se zhutněním š 50 cm hl 90 cm z horniny tř I skupiny 3</t>
  </si>
  <si>
    <t>-1809213024</t>
  </si>
  <si>
    <t>VoN - Vedlejší a ostatní náklady</t>
  </si>
  <si>
    <t>OST -  Vedlejší a osatní náklady</t>
  </si>
  <si>
    <t xml:space="preserve">    O02 -  Vedlejší náklady</t>
  </si>
  <si>
    <t xml:space="preserve">    O03 -  Ostatní náklady</t>
  </si>
  <si>
    <t>OST</t>
  </si>
  <si>
    <t xml:space="preserve"> Vedlejší a osatní náklady</t>
  </si>
  <si>
    <t>O02</t>
  </si>
  <si>
    <t xml:space="preserve"> Vedlejší náklady</t>
  </si>
  <si>
    <t>VON990001</t>
  </si>
  <si>
    <t>Zajištění prostoru a vybudování zařízení staveniště včetně potřebných staveništních komunikací</t>
  </si>
  <si>
    <t>soubor</t>
  </si>
  <si>
    <t>1024</t>
  </si>
  <si>
    <t>1055036722</t>
  </si>
  <si>
    <t>VON990002</t>
  </si>
  <si>
    <t>Oplocení stavby a staveniště mobilním oplocením</t>
  </si>
  <si>
    <t>-1290836421</t>
  </si>
  <si>
    <t>VON990004</t>
  </si>
  <si>
    <t>Vytýčení hranic pozemků při provádění stavby</t>
  </si>
  <si>
    <t>-851300838</t>
  </si>
  <si>
    <t>VON990005</t>
  </si>
  <si>
    <t>Zhotovení podrobné pasportizace a repasportizace stávajících nemovitostí a staveb, které mohou být výstavbou dotčeny, vč. příp. monitoringu sledovaných objektů</t>
  </si>
  <si>
    <t>215953536</t>
  </si>
  <si>
    <t>VON990007</t>
  </si>
  <si>
    <t>Zajištění vytýčení podzemních zařízení, a v případě jejich křížení či souběhu v otevřeném výkopu, jejich písemné předání zpět jejich správcům před zásypem</t>
  </si>
  <si>
    <t>-1910421078</t>
  </si>
  <si>
    <t>VON990009</t>
  </si>
  <si>
    <t>Zajištění povolení zvláštního užívání komunikací v souladu s postupem výstavby,včetně správních poplatků a povolení k užívání dalších, stavbou dotčených pozemků   (skládky materiálu, mezideponie atd.)</t>
  </si>
  <si>
    <t>495820817</t>
  </si>
  <si>
    <t>VON990011</t>
  </si>
  <si>
    <t>Zajištění provozu a funkčnosti stávajících komunikací které budou při realizaci stavby její realizací dotčeny</t>
  </si>
  <si>
    <t>883509517</t>
  </si>
  <si>
    <t>VON990012</t>
  </si>
  <si>
    <t>Zajištění čistoty na staveništi a v jeho okolí, zajištění každodenního čištění komunikací dotčených provozem zhotovitele</t>
  </si>
  <si>
    <t>638222514</t>
  </si>
  <si>
    <t>VON990013</t>
  </si>
  <si>
    <t>Fotodokumentace průběhu díla; zhotovitel zajistí a předá objednateli průběžnou fotodokumentaci realizace díla. Fotodokumentace bude dokladovat průběh díla a bude zejména dokumentovat části stavby a konstrukce před jejich zakrytím</t>
  </si>
  <si>
    <t>-812321168</t>
  </si>
  <si>
    <t>VON990014</t>
  </si>
  <si>
    <t>Péče o nepředané objekty a konstrukce stavby, jejich ošetřování, zimní opatření, nutný rozsah pojištění</t>
  </si>
  <si>
    <t>-1005371633</t>
  </si>
  <si>
    <t>VON990015</t>
  </si>
  <si>
    <t>Příprava a provedení předepsaných zkoušek dle PD - zkoušky pro určení zhutnění pláně</t>
  </si>
  <si>
    <t>1891340988</t>
  </si>
  <si>
    <t>VON990018</t>
  </si>
  <si>
    <t>Inženýrská a kompletační činnost zhotovitele</t>
  </si>
  <si>
    <t>-715428012</t>
  </si>
  <si>
    <t>VON990019</t>
  </si>
  <si>
    <t>Provedení prací za účelem zatřídění asfaltových vrstev</t>
  </si>
  <si>
    <t>-777763706</t>
  </si>
  <si>
    <t>VON990080</t>
  </si>
  <si>
    <t>Dopracování a projednání návrhu dočasných dopravních opatření</t>
  </si>
  <si>
    <t>634977344</t>
  </si>
  <si>
    <t>VON990081</t>
  </si>
  <si>
    <t>Dopravně - inženýrské opatření - zřízení</t>
  </si>
  <si>
    <t>-127945975</t>
  </si>
  <si>
    <t>VON990082</t>
  </si>
  <si>
    <t>Dopravně - inženýrské opatření - údržba (pronájem)</t>
  </si>
  <si>
    <t>-1777358842</t>
  </si>
  <si>
    <t>VON990083</t>
  </si>
  <si>
    <t>Dopravně - inženýrské opatření - odstranění</t>
  </si>
  <si>
    <t>772792733</t>
  </si>
  <si>
    <t>O03</t>
  </si>
  <si>
    <t xml:space="preserve"> Ostatní náklady</t>
  </si>
  <si>
    <t>ON990001-A</t>
  </si>
  <si>
    <t>Zajištění činnosti odpovědného geodeta zhotovitele - vytyčení stavby</t>
  </si>
  <si>
    <t>262144</t>
  </si>
  <si>
    <t>510649470</t>
  </si>
  <si>
    <t>ON990001-B</t>
  </si>
  <si>
    <t>Zajištění činnosti odpovědného geodeta zhotovitele - zaměření skutečného provedení stavby vč. vyhotovení geometrického plánu</t>
  </si>
  <si>
    <t>1588628280</t>
  </si>
  <si>
    <t>ON990001-C</t>
  </si>
  <si>
    <t>Zajištění činnosti odpovědného geodeta zhotovitele - vyhotovení geometrického plánu</t>
  </si>
  <si>
    <t>1417474482</t>
  </si>
  <si>
    <t>ON990002-A</t>
  </si>
  <si>
    <t>Zhotovení realizační dokumentace stavby</t>
  </si>
  <si>
    <t>-857770113</t>
  </si>
  <si>
    <t>ON990002-B</t>
  </si>
  <si>
    <t>Zhotovení dokumentace skutečného provedení díla</t>
  </si>
  <si>
    <t>-1072589547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</si>
</sst>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9" fillId="0" borderId="0" applyNumberFormat="0" applyFill="0" applyBorder="0" applyAlignment="0" applyProtection="0"/>
  </cellStyleXfs>
  <cellXfs count="233">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8"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3" fillId="4"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 fillId="0" borderId="0" xfId="0" applyFont="1" applyAlignment="1">
      <alignment horizontal="center" vertical="center"/>
    </xf>
    <xf numFmtId="4" fontId="30" fillId="0" borderId="14" xfId="0" applyNumberFormat="1" applyFont="1" applyBorder="1" applyAlignment="1">
      <alignment vertical="center"/>
    </xf>
    <xf numFmtId="4" fontId="30" fillId="0" borderId="0" xfId="0" applyNumberFormat="1" applyFont="1" applyAlignment="1">
      <alignment vertical="center"/>
    </xf>
    <xf numFmtId="166" fontId="30" fillId="0" borderId="0" xfId="0" applyNumberFormat="1" applyFont="1" applyAlignment="1">
      <alignment vertical="center"/>
    </xf>
    <xf numFmtId="4" fontId="30" fillId="0" borderId="15" xfId="0" applyNumberFormat="1" applyFont="1" applyBorder="1" applyAlignment="1">
      <alignment vertical="center"/>
    </xf>
    <xf numFmtId="0" fontId="5" fillId="0" borderId="0" xfId="0" applyFont="1" applyAlignment="1">
      <alignment horizontal="left" vertical="center"/>
    </xf>
    <xf numFmtId="4" fontId="30" fillId="0" borderId="19" xfId="0" applyNumberFormat="1" applyFont="1" applyBorder="1" applyAlignment="1">
      <alignment vertical="center"/>
    </xf>
    <xf numFmtId="4" fontId="30" fillId="0" borderId="20" xfId="0" applyNumberFormat="1" applyFont="1" applyBorder="1" applyAlignment="1">
      <alignment vertical="center"/>
    </xf>
    <xf numFmtId="166" fontId="30" fillId="0" borderId="20" xfId="0" applyNumberFormat="1" applyFont="1" applyBorder="1" applyAlignment="1">
      <alignment vertical="center"/>
    </xf>
    <xf numFmtId="4" fontId="30" fillId="0" borderId="21" xfId="0" applyNumberFormat="1" applyFont="1" applyBorder="1" applyAlignment="1">
      <alignment vertical="center"/>
    </xf>
    <xf numFmtId="0" fontId="31" fillId="0" borderId="0" xfId="0" applyFont="1" applyAlignment="1">
      <alignment horizontal="left" vertical="center"/>
    </xf>
    <xf numFmtId="0" fontId="0" fillId="0" borderId="3"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4" borderId="0" xfId="0" applyFont="1" applyFill="1" applyAlignment="1">
      <alignment horizontal="left" vertical="center"/>
    </xf>
    <xf numFmtId="0" fontId="23" fillId="4" borderId="0" xfId="0" applyFont="1" applyFill="1" applyAlignment="1">
      <alignment horizontal="right" vertical="center"/>
    </xf>
    <xf numFmtId="0" fontId="32"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4" fontId="25" fillId="0" borderId="0" xfId="0" applyNumberFormat="1" applyFont="1"/>
    <xf numFmtId="166" fontId="33" fillId="0" borderId="12" xfId="0" applyNumberFormat="1" applyFont="1" applyBorder="1"/>
    <xf numFmtId="166" fontId="33" fillId="0" borderId="13" xfId="0" applyNumberFormat="1" applyFont="1" applyBorder="1"/>
    <xf numFmtId="4" fontId="34"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3" fillId="0" borderId="22" xfId="0" applyFont="1" applyBorder="1" applyAlignment="1">
      <alignment horizontal="center" vertical="center"/>
    </xf>
    <xf numFmtId="49" fontId="23" fillId="0" borderId="22" xfId="0" applyNumberFormat="1"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center" vertical="center" wrapText="1"/>
    </xf>
    <xf numFmtId="167" fontId="23" fillId="0" borderId="22" xfId="0" applyNumberFormat="1" applyFont="1" applyBorder="1" applyAlignment="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lignment vertical="center"/>
    </xf>
    <xf numFmtId="0" fontId="24" fillId="2" borderId="14" xfId="0" applyFont="1" applyFill="1" applyBorder="1" applyAlignment="1" applyProtection="1">
      <alignment horizontal="left" vertical="center"/>
      <protection locked="0"/>
    </xf>
    <xf numFmtId="0" fontId="24" fillId="0" borderId="0" xfId="0" applyFont="1" applyAlignment="1">
      <alignment horizontal="center" vertical="center"/>
    </xf>
    <xf numFmtId="166" fontId="24" fillId="0" borderId="0" xfId="0" applyNumberFormat="1" applyFont="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Alignment="1">
      <alignment vertical="center"/>
    </xf>
    <xf numFmtId="0" fontId="9" fillId="0" borderId="3" xfId="0" applyFont="1" applyBorder="1" applyAlignment="1">
      <alignment vertical="center"/>
    </xf>
    <xf numFmtId="0" fontId="35"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0" fontId="36" fillId="0" borderId="22" xfId="0" applyFont="1" applyBorder="1" applyAlignment="1">
      <alignment horizontal="center" vertical="center"/>
    </xf>
    <xf numFmtId="49" fontId="36" fillId="0" borderId="22" xfId="0" applyNumberFormat="1" applyFont="1" applyBorder="1" applyAlignment="1">
      <alignment horizontal="left" vertical="center" wrapText="1"/>
    </xf>
    <xf numFmtId="0" fontId="36" fillId="0" borderId="22" xfId="0" applyFont="1" applyBorder="1" applyAlignment="1">
      <alignment horizontal="left" vertical="center" wrapText="1"/>
    </xf>
    <xf numFmtId="0" fontId="36" fillId="0" borderId="22" xfId="0" applyFont="1" applyBorder="1" applyAlignment="1">
      <alignment horizontal="center" vertical="center" wrapText="1"/>
    </xf>
    <xf numFmtId="167" fontId="36" fillId="0" borderId="22" xfId="0" applyNumberFormat="1" applyFont="1" applyBorder="1" applyAlignment="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Alignment="1">
      <alignment horizontal="center"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lignment horizontal="center" vertical="center"/>
    </xf>
    <xf numFmtId="0" fontId="0" fillId="0" borderId="20" xfId="0" applyBorder="1" applyAlignment="1">
      <alignment vertical="center"/>
    </xf>
    <xf numFmtId="166" fontId="24" fillId="0" borderId="20" xfId="0" applyNumberFormat="1" applyFont="1" applyBorder="1" applyAlignment="1">
      <alignment vertical="center"/>
    </xf>
    <xf numFmtId="166" fontId="24" fillId="0" borderId="21" xfId="0" applyNumberFormat="1" applyFont="1" applyBorder="1" applyAlignment="1">
      <alignment vertical="center"/>
    </xf>
    <xf numFmtId="0" fontId="38"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29" fillId="0" borderId="0" xfId="0" applyNumberFormat="1" applyFont="1" applyAlignment="1">
      <alignment vertical="center"/>
    </xf>
    <xf numFmtId="0" fontId="29" fillId="0" borderId="0" xfId="0" applyFont="1" applyAlignment="1">
      <alignment vertical="center"/>
    </xf>
    <xf numFmtId="0" fontId="28" fillId="0" borderId="0" xfId="0" applyFont="1" applyAlignment="1">
      <alignment horizontal="left" vertical="center" wrapText="1"/>
    </xf>
    <xf numFmtId="0" fontId="23" fillId="4" borderId="6" xfId="0" applyFont="1" applyFill="1" applyBorder="1" applyAlignment="1">
      <alignment horizontal="center" vertical="center"/>
    </xf>
    <xf numFmtId="0" fontId="23" fillId="4" borderId="7" xfId="0" applyFont="1" applyFill="1" applyBorder="1" applyAlignment="1">
      <alignment horizontal="left" vertical="center"/>
    </xf>
    <xf numFmtId="0" fontId="23" fillId="4" borderId="7" xfId="0" applyFont="1" applyFill="1" applyBorder="1" applyAlignment="1">
      <alignment horizontal="center" vertical="center"/>
    </xf>
    <xf numFmtId="0" fontId="23" fillId="4" borderId="7" xfId="0" applyFont="1" applyFill="1" applyBorder="1" applyAlignment="1">
      <alignment horizontal="right" vertical="center"/>
    </xf>
    <xf numFmtId="0" fontId="23" fillId="4" borderId="8" xfId="0" applyFont="1" applyFill="1" applyBorder="1" applyAlignment="1">
      <alignment horizontal="left" vertical="center"/>
    </xf>
    <xf numFmtId="4" fontId="25" fillId="0" borderId="0" xfId="0" applyNumberFormat="1" applyFont="1" applyAlignment="1">
      <alignment horizontal="right" vertical="center"/>
    </xf>
    <xf numFmtId="4" fontId="25" fillId="0" borderId="0" xfId="0" applyNumberFormat="1"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Alignment="1">
      <alignment horizontal="left" vertical="center"/>
    </xf>
    <xf numFmtId="0" fontId="4" fillId="3" borderId="7" xfId="0" applyFont="1" applyFill="1" applyBorder="1" applyAlignment="1">
      <alignment horizontal="left" vertical="center"/>
    </xf>
    <xf numFmtId="0" fontId="0" fillId="3" borderId="7" xfId="0" applyFill="1" applyBorder="1" applyAlignment="1">
      <alignment vertical="center"/>
    </xf>
    <xf numFmtId="4" fontId="4" fillId="3" borderId="7" xfId="0" applyNumberFormat="1" applyFont="1" applyFill="1" applyBorder="1" applyAlignment="1">
      <alignment vertical="center"/>
    </xf>
    <xf numFmtId="0" fontId="0" fillId="3" borderId="8" xfId="0" applyFill="1" applyBorder="1" applyAlignment="1">
      <alignment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99"/>
  <sheetViews>
    <sheetView showGridLines="0" topLeftCell="A23" workbookViewId="0">
      <selection activeCell="E23" sqref="E23:AN23"/>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6" t="s">
        <v>0</v>
      </c>
      <c r="AZ1" s="16" t="s">
        <v>1</v>
      </c>
      <c r="BA1" s="16" t="s">
        <v>2</v>
      </c>
      <c r="BB1" s="16" t="s">
        <v>3</v>
      </c>
      <c r="BT1" s="16" t="s">
        <v>4</v>
      </c>
      <c r="BU1" s="16" t="s">
        <v>4</v>
      </c>
      <c r="BV1" s="16" t="s">
        <v>5</v>
      </c>
    </row>
    <row r="2" spans="1:74" ht="36.950000000000003" customHeight="1">
      <c r="AR2" s="198"/>
      <c r="AS2" s="198"/>
      <c r="AT2" s="198"/>
      <c r="AU2" s="198"/>
      <c r="AV2" s="198"/>
      <c r="AW2" s="198"/>
      <c r="AX2" s="198"/>
      <c r="AY2" s="198"/>
      <c r="AZ2" s="198"/>
      <c r="BA2" s="198"/>
      <c r="BB2" s="198"/>
      <c r="BC2" s="198"/>
      <c r="BD2" s="198"/>
      <c r="BE2" s="198"/>
      <c r="BS2" s="17" t="s">
        <v>6</v>
      </c>
      <c r="BT2" s="17" t="s">
        <v>7</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5" customHeight="1">
      <c r="B4" s="20"/>
      <c r="D4" s="21" t="s">
        <v>9</v>
      </c>
      <c r="AR4" s="20"/>
      <c r="AS4" s="22" t="s">
        <v>10</v>
      </c>
      <c r="BE4" s="23" t="s">
        <v>11</v>
      </c>
      <c r="BS4" s="17" t="s">
        <v>12</v>
      </c>
    </row>
    <row r="5" spans="1:74" ht="12" customHeight="1">
      <c r="B5" s="20"/>
      <c r="D5" s="24" t="s">
        <v>13</v>
      </c>
      <c r="K5" s="197" t="s">
        <v>14</v>
      </c>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R5" s="20"/>
      <c r="BE5" s="194" t="s">
        <v>15</v>
      </c>
      <c r="BS5" s="17" t="s">
        <v>6</v>
      </c>
    </row>
    <row r="6" spans="1:74" ht="36.950000000000003" customHeight="1">
      <c r="B6" s="20"/>
      <c r="D6" s="26" t="s">
        <v>16</v>
      </c>
      <c r="K6" s="199" t="s">
        <v>17</v>
      </c>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R6" s="20"/>
      <c r="BE6" s="195"/>
      <c r="BS6" s="17" t="s">
        <v>6</v>
      </c>
    </row>
    <row r="7" spans="1:74" ht="12" customHeight="1">
      <c r="B7" s="20"/>
      <c r="D7" s="27" t="s">
        <v>18</v>
      </c>
      <c r="K7" s="25" t="s">
        <v>1</v>
      </c>
      <c r="AK7" s="27" t="s">
        <v>19</v>
      </c>
      <c r="AN7" s="25" t="s">
        <v>1</v>
      </c>
      <c r="AR7" s="20"/>
      <c r="BE7" s="195"/>
      <c r="BS7" s="17" t="s">
        <v>6</v>
      </c>
    </row>
    <row r="8" spans="1:74" ht="12" customHeight="1">
      <c r="B8" s="20"/>
      <c r="D8" s="27" t="s">
        <v>20</v>
      </c>
      <c r="K8" s="25" t="s">
        <v>21</v>
      </c>
      <c r="AK8" s="27" t="s">
        <v>22</v>
      </c>
      <c r="AN8" s="28" t="s">
        <v>23</v>
      </c>
      <c r="AR8" s="20"/>
      <c r="BE8" s="195"/>
      <c r="BS8" s="17" t="s">
        <v>6</v>
      </c>
    </row>
    <row r="9" spans="1:74" ht="14.45" customHeight="1">
      <c r="B9" s="20"/>
      <c r="AR9" s="20"/>
      <c r="BE9" s="195"/>
      <c r="BS9" s="17" t="s">
        <v>6</v>
      </c>
    </row>
    <row r="10" spans="1:74" ht="12" customHeight="1">
      <c r="B10" s="20"/>
      <c r="D10" s="27" t="s">
        <v>24</v>
      </c>
      <c r="AK10" s="27" t="s">
        <v>25</v>
      </c>
      <c r="AN10" s="25" t="s">
        <v>26</v>
      </c>
      <c r="AR10" s="20"/>
      <c r="BE10" s="195"/>
      <c r="BS10" s="17" t="s">
        <v>6</v>
      </c>
    </row>
    <row r="11" spans="1:74" ht="18.399999999999999" customHeight="1">
      <c r="B11" s="20"/>
      <c r="E11" s="25" t="s">
        <v>27</v>
      </c>
      <c r="AK11" s="27" t="s">
        <v>28</v>
      </c>
      <c r="AN11" s="25" t="s">
        <v>29</v>
      </c>
      <c r="AR11" s="20"/>
      <c r="BE11" s="195"/>
      <c r="BS11" s="17" t="s">
        <v>6</v>
      </c>
    </row>
    <row r="12" spans="1:74" ht="6.95" customHeight="1">
      <c r="B12" s="20"/>
      <c r="AR12" s="20"/>
      <c r="BE12" s="195"/>
      <c r="BS12" s="17" t="s">
        <v>6</v>
      </c>
    </row>
    <row r="13" spans="1:74" ht="12" customHeight="1">
      <c r="B13" s="20"/>
      <c r="D13" s="27" t="s">
        <v>30</v>
      </c>
      <c r="AK13" s="27" t="s">
        <v>25</v>
      </c>
      <c r="AN13" s="29" t="s">
        <v>31</v>
      </c>
      <c r="AR13" s="20"/>
      <c r="BE13" s="195"/>
      <c r="BS13" s="17" t="s">
        <v>6</v>
      </c>
    </row>
    <row r="14" spans="1:74" ht="12.75">
      <c r="B14" s="20"/>
      <c r="E14" s="200" t="s">
        <v>31</v>
      </c>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7" t="s">
        <v>28</v>
      </c>
      <c r="AN14" s="29" t="s">
        <v>31</v>
      </c>
      <c r="AR14" s="20"/>
      <c r="BE14" s="195"/>
      <c r="BS14" s="17" t="s">
        <v>6</v>
      </c>
    </row>
    <row r="15" spans="1:74" ht="6.95" customHeight="1">
      <c r="B15" s="20"/>
      <c r="AR15" s="20"/>
      <c r="BE15" s="195"/>
      <c r="BS15" s="17" t="s">
        <v>32</v>
      </c>
    </row>
    <row r="16" spans="1:74" ht="12" customHeight="1">
      <c r="B16" s="20"/>
      <c r="D16" s="27" t="s">
        <v>33</v>
      </c>
      <c r="AK16" s="27" t="s">
        <v>25</v>
      </c>
      <c r="AN16" s="25" t="s">
        <v>34</v>
      </c>
      <c r="AR16" s="20"/>
      <c r="BE16" s="195"/>
      <c r="BS16" s="17" t="s">
        <v>4</v>
      </c>
    </row>
    <row r="17" spans="2:71" ht="18.399999999999999" customHeight="1">
      <c r="B17" s="20"/>
      <c r="E17" s="25" t="s">
        <v>35</v>
      </c>
      <c r="AK17" s="27" t="s">
        <v>28</v>
      </c>
      <c r="AN17" s="25" t="s">
        <v>36</v>
      </c>
      <c r="AR17" s="20"/>
      <c r="BE17" s="195"/>
      <c r="BS17" s="17" t="s">
        <v>32</v>
      </c>
    </row>
    <row r="18" spans="2:71" ht="6.95" customHeight="1">
      <c r="B18" s="20"/>
      <c r="AR18" s="20"/>
      <c r="BE18" s="195"/>
      <c r="BS18" s="17" t="s">
        <v>6</v>
      </c>
    </row>
    <row r="19" spans="2:71" ht="12" customHeight="1">
      <c r="B19" s="20"/>
      <c r="D19" s="27" t="s">
        <v>37</v>
      </c>
      <c r="AK19" s="27" t="s">
        <v>25</v>
      </c>
      <c r="AN19" s="25" t="s">
        <v>1</v>
      </c>
      <c r="AR19" s="20"/>
      <c r="BE19" s="195"/>
      <c r="BS19" s="17" t="s">
        <v>6</v>
      </c>
    </row>
    <row r="20" spans="2:71" ht="18.399999999999999" customHeight="1">
      <c r="B20" s="20"/>
      <c r="E20" s="25" t="s">
        <v>38</v>
      </c>
      <c r="AK20" s="27" t="s">
        <v>28</v>
      </c>
      <c r="AN20" s="25" t="s">
        <v>1</v>
      </c>
      <c r="AR20" s="20"/>
      <c r="BE20" s="195"/>
      <c r="BS20" s="17" t="s">
        <v>32</v>
      </c>
    </row>
    <row r="21" spans="2:71" ht="6.95" customHeight="1">
      <c r="B21" s="20"/>
      <c r="AR21" s="20"/>
      <c r="BE21" s="195"/>
    </row>
    <row r="22" spans="2:71" ht="12" customHeight="1">
      <c r="B22" s="20"/>
      <c r="D22" s="27" t="s">
        <v>39</v>
      </c>
      <c r="AR22" s="20"/>
      <c r="BE22" s="195"/>
    </row>
    <row r="23" spans="2:71" ht="250.5" customHeight="1">
      <c r="B23" s="20"/>
      <c r="E23" s="202" t="s">
        <v>40</v>
      </c>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R23" s="20"/>
      <c r="BE23" s="195"/>
    </row>
    <row r="24" spans="2:71" ht="6.95" customHeight="1">
      <c r="B24" s="20"/>
      <c r="AR24" s="20"/>
      <c r="BE24" s="195"/>
    </row>
    <row r="25" spans="2:71" ht="6.95"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195"/>
    </row>
    <row r="26" spans="2:71" s="1" customFormat="1" ht="25.9" customHeight="1">
      <c r="B26" s="32"/>
      <c r="D26" s="33" t="s">
        <v>41</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203">
        <f>ROUND(AG94,2)</f>
        <v>0</v>
      </c>
      <c r="AL26" s="204"/>
      <c r="AM26" s="204"/>
      <c r="AN26" s="204"/>
      <c r="AO26" s="204"/>
      <c r="AR26" s="32"/>
      <c r="BE26" s="195"/>
    </row>
    <row r="27" spans="2:71" s="1" customFormat="1" ht="6.95" customHeight="1">
      <c r="B27" s="32"/>
      <c r="AR27" s="32"/>
      <c r="BE27" s="195"/>
    </row>
    <row r="28" spans="2:71" s="1" customFormat="1" ht="12.75">
      <c r="B28" s="32"/>
      <c r="L28" s="205" t="s">
        <v>42</v>
      </c>
      <c r="M28" s="205"/>
      <c r="N28" s="205"/>
      <c r="O28" s="205"/>
      <c r="P28" s="205"/>
      <c r="W28" s="205" t="s">
        <v>43</v>
      </c>
      <c r="X28" s="205"/>
      <c r="Y28" s="205"/>
      <c r="Z28" s="205"/>
      <c r="AA28" s="205"/>
      <c r="AB28" s="205"/>
      <c r="AC28" s="205"/>
      <c r="AD28" s="205"/>
      <c r="AE28" s="205"/>
      <c r="AK28" s="205" t="s">
        <v>44</v>
      </c>
      <c r="AL28" s="205"/>
      <c r="AM28" s="205"/>
      <c r="AN28" s="205"/>
      <c r="AO28" s="205"/>
      <c r="AR28" s="32"/>
      <c r="BE28" s="195"/>
    </row>
    <row r="29" spans="2:71" s="2" customFormat="1" ht="14.45" customHeight="1">
      <c r="B29" s="36"/>
      <c r="D29" s="27" t="s">
        <v>45</v>
      </c>
      <c r="F29" s="27" t="s">
        <v>46</v>
      </c>
      <c r="L29" s="193">
        <v>0.21</v>
      </c>
      <c r="M29" s="192"/>
      <c r="N29" s="192"/>
      <c r="O29" s="192"/>
      <c r="P29" s="192"/>
      <c r="W29" s="191">
        <f>ROUND(AZ94, 2)</f>
        <v>0</v>
      </c>
      <c r="X29" s="192"/>
      <c r="Y29" s="192"/>
      <c r="Z29" s="192"/>
      <c r="AA29" s="192"/>
      <c r="AB29" s="192"/>
      <c r="AC29" s="192"/>
      <c r="AD29" s="192"/>
      <c r="AE29" s="192"/>
      <c r="AK29" s="191">
        <f>ROUND(AV94, 2)</f>
        <v>0</v>
      </c>
      <c r="AL29" s="192"/>
      <c r="AM29" s="192"/>
      <c r="AN29" s="192"/>
      <c r="AO29" s="192"/>
      <c r="AR29" s="36"/>
      <c r="BE29" s="196"/>
    </row>
    <row r="30" spans="2:71" s="2" customFormat="1" ht="14.45" customHeight="1">
      <c r="B30" s="36"/>
      <c r="F30" s="27" t="s">
        <v>47</v>
      </c>
      <c r="L30" s="193">
        <v>0.12</v>
      </c>
      <c r="M30" s="192"/>
      <c r="N30" s="192"/>
      <c r="O30" s="192"/>
      <c r="P30" s="192"/>
      <c r="W30" s="191">
        <f>ROUND(BA94, 2)</f>
        <v>0</v>
      </c>
      <c r="X30" s="192"/>
      <c r="Y30" s="192"/>
      <c r="Z30" s="192"/>
      <c r="AA30" s="192"/>
      <c r="AB30" s="192"/>
      <c r="AC30" s="192"/>
      <c r="AD30" s="192"/>
      <c r="AE30" s="192"/>
      <c r="AK30" s="191">
        <f>ROUND(AW94, 2)</f>
        <v>0</v>
      </c>
      <c r="AL30" s="192"/>
      <c r="AM30" s="192"/>
      <c r="AN30" s="192"/>
      <c r="AO30" s="192"/>
      <c r="AR30" s="36"/>
      <c r="BE30" s="196"/>
    </row>
    <row r="31" spans="2:71" s="2" customFormat="1" ht="14.45" hidden="1" customHeight="1">
      <c r="B31" s="36"/>
      <c r="F31" s="27" t="s">
        <v>48</v>
      </c>
      <c r="L31" s="193">
        <v>0.21</v>
      </c>
      <c r="M31" s="192"/>
      <c r="N31" s="192"/>
      <c r="O31" s="192"/>
      <c r="P31" s="192"/>
      <c r="W31" s="191">
        <f>ROUND(BB94, 2)</f>
        <v>0</v>
      </c>
      <c r="X31" s="192"/>
      <c r="Y31" s="192"/>
      <c r="Z31" s="192"/>
      <c r="AA31" s="192"/>
      <c r="AB31" s="192"/>
      <c r="AC31" s="192"/>
      <c r="AD31" s="192"/>
      <c r="AE31" s="192"/>
      <c r="AK31" s="191">
        <v>0</v>
      </c>
      <c r="AL31" s="192"/>
      <c r="AM31" s="192"/>
      <c r="AN31" s="192"/>
      <c r="AO31" s="192"/>
      <c r="AR31" s="36"/>
      <c r="BE31" s="196"/>
    </row>
    <row r="32" spans="2:71" s="2" customFormat="1" ht="14.45" hidden="1" customHeight="1">
      <c r="B32" s="36"/>
      <c r="F32" s="27" t="s">
        <v>49</v>
      </c>
      <c r="L32" s="193">
        <v>0.12</v>
      </c>
      <c r="M32" s="192"/>
      <c r="N32" s="192"/>
      <c r="O32" s="192"/>
      <c r="P32" s="192"/>
      <c r="W32" s="191">
        <f>ROUND(BC94, 2)</f>
        <v>0</v>
      </c>
      <c r="X32" s="192"/>
      <c r="Y32" s="192"/>
      <c r="Z32" s="192"/>
      <c r="AA32" s="192"/>
      <c r="AB32" s="192"/>
      <c r="AC32" s="192"/>
      <c r="AD32" s="192"/>
      <c r="AE32" s="192"/>
      <c r="AK32" s="191">
        <v>0</v>
      </c>
      <c r="AL32" s="192"/>
      <c r="AM32" s="192"/>
      <c r="AN32" s="192"/>
      <c r="AO32" s="192"/>
      <c r="AR32" s="36"/>
      <c r="BE32" s="196"/>
    </row>
    <row r="33" spans="2:57" s="2" customFormat="1" ht="14.45" hidden="1" customHeight="1">
      <c r="B33" s="36"/>
      <c r="F33" s="27" t="s">
        <v>50</v>
      </c>
      <c r="L33" s="193">
        <v>0</v>
      </c>
      <c r="M33" s="192"/>
      <c r="N33" s="192"/>
      <c r="O33" s="192"/>
      <c r="P33" s="192"/>
      <c r="W33" s="191">
        <f>ROUND(BD94, 2)</f>
        <v>0</v>
      </c>
      <c r="X33" s="192"/>
      <c r="Y33" s="192"/>
      <c r="Z33" s="192"/>
      <c r="AA33" s="192"/>
      <c r="AB33" s="192"/>
      <c r="AC33" s="192"/>
      <c r="AD33" s="192"/>
      <c r="AE33" s="192"/>
      <c r="AK33" s="191">
        <v>0</v>
      </c>
      <c r="AL33" s="192"/>
      <c r="AM33" s="192"/>
      <c r="AN33" s="192"/>
      <c r="AO33" s="192"/>
      <c r="AR33" s="36"/>
      <c r="BE33" s="196"/>
    </row>
    <row r="34" spans="2:57" s="1" customFormat="1" ht="6.95" customHeight="1">
      <c r="B34" s="32"/>
      <c r="AR34" s="32"/>
      <c r="BE34" s="195"/>
    </row>
    <row r="35" spans="2:57" s="1" customFormat="1" ht="25.9" customHeight="1">
      <c r="B35" s="32"/>
      <c r="C35" s="37"/>
      <c r="D35" s="38" t="s">
        <v>51</v>
      </c>
      <c r="E35" s="39"/>
      <c r="F35" s="39"/>
      <c r="G35" s="39"/>
      <c r="H35" s="39"/>
      <c r="I35" s="39"/>
      <c r="J35" s="39"/>
      <c r="K35" s="39"/>
      <c r="L35" s="39"/>
      <c r="M35" s="39"/>
      <c r="N35" s="39"/>
      <c r="O35" s="39"/>
      <c r="P35" s="39"/>
      <c r="Q35" s="39"/>
      <c r="R35" s="39"/>
      <c r="S35" s="39"/>
      <c r="T35" s="40" t="s">
        <v>52</v>
      </c>
      <c r="U35" s="39"/>
      <c r="V35" s="39"/>
      <c r="W35" s="39"/>
      <c r="X35" s="225" t="s">
        <v>53</v>
      </c>
      <c r="Y35" s="226"/>
      <c r="Z35" s="226"/>
      <c r="AA35" s="226"/>
      <c r="AB35" s="226"/>
      <c r="AC35" s="39"/>
      <c r="AD35" s="39"/>
      <c r="AE35" s="39"/>
      <c r="AF35" s="39"/>
      <c r="AG35" s="39"/>
      <c r="AH35" s="39"/>
      <c r="AI35" s="39"/>
      <c r="AJ35" s="39"/>
      <c r="AK35" s="227">
        <f>SUM(AK26:AK33)</f>
        <v>0</v>
      </c>
      <c r="AL35" s="226"/>
      <c r="AM35" s="226"/>
      <c r="AN35" s="226"/>
      <c r="AO35" s="228"/>
      <c r="AP35" s="37"/>
      <c r="AQ35" s="37"/>
      <c r="AR35" s="32"/>
    </row>
    <row r="36" spans="2:57" s="1" customFormat="1" ht="6.95" customHeight="1">
      <c r="B36" s="32"/>
      <c r="AR36" s="32"/>
    </row>
    <row r="37" spans="2:57" s="1" customFormat="1" ht="14.45" customHeight="1">
      <c r="B37" s="32"/>
      <c r="AR37" s="32"/>
    </row>
    <row r="38" spans="2:57" ht="14.45" customHeight="1">
      <c r="B38" s="20"/>
      <c r="AR38" s="20"/>
    </row>
    <row r="39" spans="2:57" ht="14.45" customHeight="1">
      <c r="B39" s="20"/>
      <c r="AR39" s="20"/>
    </row>
    <row r="40" spans="2:57" ht="14.45" customHeight="1">
      <c r="B40" s="20"/>
      <c r="AR40" s="20"/>
    </row>
    <row r="41" spans="2:57" ht="14.45" customHeight="1">
      <c r="B41" s="20"/>
      <c r="AR41" s="20"/>
    </row>
    <row r="42" spans="2:57" ht="14.45" customHeight="1">
      <c r="B42" s="20"/>
      <c r="AR42" s="20"/>
    </row>
    <row r="43" spans="2:57" ht="14.45" customHeight="1">
      <c r="B43" s="20"/>
      <c r="AR43" s="20"/>
    </row>
    <row r="44" spans="2:57" ht="14.45" customHeight="1">
      <c r="B44" s="20"/>
      <c r="AR44" s="20"/>
    </row>
    <row r="45" spans="2:57" ht="14.45" customHeight="1">
      <c r="B45" s="20"/>
      <c r="AR45" s="20"/>
    </row>
    <row r="46" spans="2:57" ht="14.45" customHeight="1">
      <c r="B46" s="20"/>
      <c r="AR46" s="20"/>
    </row>
    <row r="47" spans="2:57" ht="14.45" customHeight="1">
      <c r="B47" s="20"/>
      <c r="AR47" s="20"/>
    </row>
    <row r="48" spans="2:57" ht="14.45" customHeight="1">
      <c r="B48" s="20"/>
      <c r="AR48" s="20"/>
    </row>
    <row r="49" spans="2:44" s="1" customFormat="1" ht="14.45" customHeight="1">
      <c r="B49" s="32"/>
      <c r="D49" s="41" t="s">
        <v>54</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1" t="s">
        <v>55</v>
      </c>
      <c r="AI49" s="42"/>
      <c r="AJ49" s="42"/>
      <c r="AK49" s="42"/>
      <c r="AL49" s="42"/>
      <c r="AM49" s="42"/>
      <c r="AN49" s="42"/>
      <c r="AO49" s="42"/>
      <c r="AR49" s="32"/>
    </row>
    <row r="50" spans="2:44">
      <c r="B50" s="20"/>
      <c r="AR50" s="20"/>
    </row>
    <row r="51" spans="2:44">
      <c r="B51" s="20"/>
      <c r="AR51" s="20"/>
    </row>
    <row r="52" spans="2:44">
      <c r="B52" s="20"/>
      <c r="AR52" s="20"/>
    </row>
    <row r="53" spans="2:44">
      <c r="B53" s="20"/>
      <c r="AR53" s="20"/>
    </row>
    <row r="54" spans="2:44">
      <c r="B54" s="20"/>
      <c r="AR54" s="20"/>
    </row>
    <row r="55" spans="2:44">
      <c r="B55" s="20"/>
      <c r="AR55" s="20"/>
    </row>
    <row r="56" spans="2:44">
      <c r="B56" s="20"/>
      <c r="AR56" s="20"/>
    </row>
    <row r="57" spans="2:44">
      <c r="B57" s="20"/>
      <c r="AR57" s="20"/>
    </row>
    <row r="58" spans="2:44">
      <c r="B58" s="20"/>
      <c r="AR58" s="20"/>
    </row>
    <row r="59" spans="2:44">
      <c r="B59" s="20"/>
      <c r="AR59" s="20"/>
    </row>
    <row r="60" spans="2:44" s="1" customFormat="1" ht="12.75">
      <c r="B60" s="32"/>
      <c r="D60" s="43" t="s">
        <v>56</v>
      </c>
      <c r="E60" s="34"/>
      <c r="F60" s="34"/>
      <c r="G60" s="34"/>
      <c r="H60" s="34"/>
      <c r="I60" s="34"/>
      <c r="J60" s="34"/>
      <c r="K60" s="34"/>
      <c r="L60" s="34"/>
      <c r="M60" s="34"/>
      <c r="N60" s="34"/>
      <c r="O60" s="34"/>
      <c r="P60" s="34"/>
      <c r="Q60" s="34"/>
      <c r="R60" s="34"/>
      <c r="S60" s="34"/>
      <c r="T60" s="34"/>
      <c r="U60" s="34"/>
      <c r="V60" s="43" t="s">
        <v>57</v>
      </c>
      <c r="W60" s="34"/>
      <c r="X60" s="34"/>
      <c r="Y60" s="34"/>
      <c r="Z60" s="34"/>
      <c r="AA60" s="34"/>
      <c r="AB60" s="34"/>
      <c r="AC60" s="34"/>
      <c r="AD60" s="34"/>
      <c r="AE60" s="34"/>
      <c r="AF60" s="34"/>
      <c r="AG60" s="34"/>
      <c r="AH60" s="43" t="s">
        <v>56</v>
      </c>
      <c r="AI60" s="34"/>
      <c r="AJ60" s="34"/>
      <c r="AK60" s="34"/>
      <c r="AL60" s="34"/>
      <c r="AM60" s="43" t="s">
        <v>57</v>
      </c>
      <c r="AN60" s="34"/>
      <c r="AO60" s="34"/>
      <c r="AR60" s="32"/>
    </row>
    <row r="61" spans="2:44">
      <c r="B61" s="20"/>
      <c r="AR61" s="20"/>
    </row>
    <row r="62" spans="2:44">
      <c r="B62" s="20"/>
      <c r="AR62" s="20"/>
    </row>
    <row r="63" spans="2:44">
      <c r="B63" s="20"/>
      <c r="AR63" s="20"/>
    </row>
    <row r="64" spans="2:44" s="1" customFormat="1" ht="12.75">
      <c r="B64" s="32"/>
      <c r="D64" s="41" t="s">
        <v>58</v>
      </c>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1" t="s">
        <v>59</v>
      </c>
      <c r="AI64" s="42"/>
      <c r="AJ64" s="42"/>
      <c r="AK64" s="42"/>
      <c r="AL64" s="42"/>
      <c r="AM64" s="42"/>
      <c r="AN64" s="42"/>
      <c r="AO64" s="42"/>
      <c r="AR64" s="32"/>
    </row>
    <row r="65" spans="2:44">
      <c r="B65" s="20"/>
      <c r="AR65" s="20"/>
    </row>
    <row r="66" spans="2:44">
      <c r="B66" s="20"/>
      <c r="AR66" s="20"/>
    </row>
    <row r="67" spans="2:44">
      <c r="B67" s="20"/>
      <c r="AR67" s="20"/>
    </row>
    <row r="68" spans="2:44">
      <c r="B68" s="20"/>
      <c r="AR68" s="20"/>
    </row>
    <row r="69" spans="2:44">
      <c r="B69" s="20"/>
      <c r="AR69" s="20"/>
    </row>
    <row r="70" spans="2:44">
      <c r="B70" s="20"/>
      <c r="AR70" s="20"/>
    </row>
    <row r="71" spans="2:44">
      <c r="B71" s="20"/>
      <c r="AR71" s="20"/>
    </row>
    <row r="72" spans="2:44">
      <c r="B72" s="20"/>
      <c r="AR72" s="20"/>
    </row>
    <row r="73" spans="2:44">
      <c r="B73" s="20"/>
      <c r="AR73" s="20"/>
    </row>
    <row r="74" spans="2:44">
      <c r="B74" s="20"/>
      <c r="AR74" s="20"/>
    </row>
    <row r="75" spans="2:44" s="1" customFormat="1" ht="12.75">
      <c r="B75" s="32"/>
      <c r="D75" s="43" t="s">
        <v>56</v>
      </c>
      <c r="E75" s="34"/>
      <c r="F75" s="34"/>
      <c r="G75" s="34"/>
      <c r="H75" s="34"/>
      <c r="I75" s="34"/>
      <c r="J75" s="34"/>
      <c r="K75" s="34"/>
      <c r="L75" s="34"/>
      <c r="M75" s="34"/>
      <c r="N75" s="34"/>
      <c r="O75" s="34"/>
      <c r="P75" s="34"/>
      <c r="Q75" s="34"/>
      <c r="R75" s="34"/>
      <c r="S75" s="34"/>
      <c r="T75" s="34"/>
      <c r="U75" s="34"/>
      <c r="V75" s="43" t="s">
        <v>57</v>
      </c>
      <c r="W75" s="34"/>
      <c r="X75" s="34"/>
      <c r="Y75" s="34"/>
      <c r="Z75" s="34"/>
      <c r="AA75" s="34"/>
      <c r="AB75" s="34"/>
      <c r="AC75" s="34"/>
      <c r="AD75" s="34"/>
      <c r="AE75" s="34"/>
      <c r="AF75" s="34"/>
      <c r="AG75" s="34"/>
      <c r="AH75" s="43" t="s">
        <v>56</v>
      </c>
      <c r="AI75" s="34"/>
      <c r="AJ75" s="34"/>
      <c r="AK75" s="34"/>
      <c r="AL75" s="34"/>
      <c r="AM75" s="43" t="s">
        <v>57</v>
      </c>
      <c r="AN75" s="34"/>
      <c r="AO75" s="34"/>
      <c r="AR75" s="32"/>
    </row>
    <row r="76" spans="2:44" s="1" customFormat="1">
      <c r="B76" s="32"/>
      <c r="AR76" s="32"/>
    </row>
    <row r="77" spans="2:44" s="1" customFormat="1" ht="6.95" customHeight="1">
      <c r="B77" s="4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32"/>
    </row>
    <row r="81" spans="1:91" s="1" customFormat="1" ht="6.95" customHeight="1">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32"/>
    </row>
    <row r="82" spans="1:91" s="1" customFormat="1" ht="24.95" customHeight="1">
      <c r="B82" s="32"/>
      <c r="C82" s="21" t="s">
        <v>60</v>
      </c>
      <c r="AR82" s="32"/>
    </row>
    <row r="83" spans="1:91" s="1" customFormat="1" ht="6.95" customHeight="1">
      <c r="B83" s="32"/>
      <c r="AR83" s="32"/>
    </row>
    <row r="84" spans="1:91" s="3" customFormat="1" ht="12" customHeight="1">
      <c r="B84" s="48"/>
      <c r="C84" s="27" t="s">
        <v>13</v>
      </c>
      <c r="L84" s="3" t="str">
        <f>K5</f>
        <v>2023-083</v>
      </c>
      <c r="AR84" s="48"/>
    </row>
    <row r="85" spans="1:91" s="4" customFormat="1" ht="36.950000000000003" customHeight="1">
      <c r="B85" s="49"/>
      <c r="C85" s="50" t="s">
        <v>16</v>
      </c>
      <c r="L85" s="216" t="str">
        <f>K6</f>
        <v>Zpevnění části ulice Šlikova od ulice Prouskova, Turnov</v>
      </c>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R85" s="49"/>
    </row>
    <row r="86" spans="1:91" s="1" customFormat="1" ht="6.95" customHeight="1">
      <c r="B86" s="32"/>
      <c r="AR86" s="32"/>
    </row>
    <row r="87" spans="1:91" s="1" customFormat="1" ht="12" customHeight="1">
      <c r="B87" s="32"/>
      <c r="C87" s="27" t="s">
        <v>20</v>
      </c>
      <c r="L87" s="51" t="str">
        <f>IF(K8="","",K8)</f>
        <v xml:space="preserve"> </v>
      </c>
      <c r="AI87" s="27" t="s">
        <v>22</v>
      </c>
      <c r="AM87" s="218" t="str">
        <f>IF(AN8= "","",AN8)</f>
        <v>8. 10. 2025</v>
      </c>
      <c r="AN87" s="218"/>
      <c r="AR87" s="32"/>
    </row>
    <row r="88" spans="1:91" s="1" customFormat="1" ht="6.95" customHeight="1">
      <c r="B88" s="32"/>
      <c r="AR88" s="32"/>
    </row>
    <row r="89" spans="1:91" s="1" customFormat="1" ht="15.2" customHeight="1">
      <c r="B89" s="32"/>
      <c r="C89" s="27" t="s">
        <v>24</v>
      </c>
      <c r="L89" s="3" t="str">
        <f>IF(E11= "","",E11)</f>
        <v>Město Turnov</v>
      </c>
      <c r="AI89" s="27" t="s">
        <v>33</v>
      </c>
      <c r="AM89" s="219" t="str">
        <f>IF(E17="","",E17)</f>
        <v>CR Project s.r.o.</v>
      </c>
      <c r="AN89" s="220"/>
      <c r="AO89" s="220"/>
      <c r="AP89" s="220"/>
      <c r="AR89" s="32"/>
      <c r="AS89" s="221" t="s">
        <v>61</v>
      </c>
      <c r="AT89" s="222"/>
      <c r="AU89" s="53"/>
      <c r="AV89" s="53"/>
      <c r="AW89" s="53"/>
      <c r="AX89" s="53"/>
      <c r="AY89" s="53"/>
      <c r="AZ89" s="53"/>
      <c r="BA89" s="53"/>
      <c r="BB89" s="53"/>
      <c r="BC89" s="53"/>
      <c r="BD89" s="54"/>
    </row>
    <row r="90" spans="1:91" s="1" customFormat="1" ht="15.2" customHeight="1">
      <c r="B90" s="32"/>
      <c r="C90" s="27" t="s">
        <v>30</v>
      </c>
      <c r="L90" s="3" t="str">
        <f>IF(E14= "Vyplň údaj","",E14)</f>
        <v/>
      </c>
      <c r="AI90" s="27" t="s">
        <v>37</v>
      </c>
      <c r="AM90" s="219" t="str">
        <f>IF(E20="","",E20)</f>
        <v>Josef Nentwich</v>
      </c>
      <c r="AN90" s="220"/>
      <c r="AO90" s="220"/>
      <c r="AP90" s="220"/>
      <c r="AR90" s="32"/>
      <c r="AS90" s="223"/>
      <c r="AT90" s="224"/>
      <c r="BD90" s="56"/>
    </row>
    <row r="91" spans="1:91" s="1" customFormat="1" ht="10.9" customHeight="1">
      <c r="B91" s="32"/>
      <c r="AR91" s="32"/>
      <c r="AS91" s="223"/>
      <c r="AT91" s="224"/>
      <c r="BD91" s="56"/>
    </row>
    <row r="92" spans="1:91" s="1" customFormat="1" ht="29.25" customHeight="1">
      <c r="B92" s="32"/>
      <c r="C92" s="209" t="s">
        <v>62</v>
      </c>
      <c r="D92" s="210"/>
      <c r="E92" s="210"/>
      <c r="F92" s="210"/>
      <c r="G92" s="210"/>
      <c r="H92" s="57"/>
      <c r="I92" s="211" t="s">
        <v>63</v>
      </c>
      <c r="J92" s="210"/>
      <c r="K92" s="210"/>
      <c r="L92" s="210"/>
      <c r="M92" s="210"/>
      <c r="N92" s="210"/>
      <c r="O92" s="210"/>
      <c r="P92" s="210"/>
      <c r="Q92" s="210"/>
      <c r="R92" s="210"/>
      <c r="S92" s="210"/>
      <c r="T92" s="210"/>
      <c r="U92" s="210"/>
      <c r="V92" s="210"/>
      <c r="W92" s="210"/>
      <c r="X92" s="210"/>
      <c r="Y92" s="210"/>
      <c r="Z92" s="210"/>
      <c r="AA92" s="210"/>
      <c r="AB92" s="210"/>
      <c r="AC92" s="210"/>
      <c r="AD92" s="210"/>
      <c r="AE92" s="210"/>
      <c r="AF92" s="210"/>
      <c r="AG92" s="212" t="s">
        <v>64</v>
      </c>
      <c r="AH92" s="210"/>
      <c r="AI92" s="210"/>
      <c r="AJ92" s="210"/>
      <c r="AK92" s="210"/>
      <c r="AL92" s="210"/>
      <c r="AM92" s="210"/>
      <c r="AN92" s="211" t="s">
        <v>65</v>
      </c>
      <c r="AO92" s="210"/>
      <c r="AP92" s="213"/>
      <c r="AQ92" s="58" t="s">
        <v>66</v>
      </c>
      <c r="AR92" s="32"/>
      <c r="AS92" s="59" t="s">
        <v>67</v>
      </c>
      <c r="AT92" s="60" t="s">
        <v>68</v>
      </c>
      <c r="AU92" s="60" t="s">
        <v>69</v>
      </c>
      <c r="AV92" s="60" t="s">
        <v>70</v>
      </c>
      <c r="AW92" s="60" t="s">
        <v>71</v>
      </c>
      <c r="AX92" s="60" t="s">
        <v>72</v>
      </c>
      <c r="AY92" s="60" t="s">
        <v>73</v>
      </c>
      <c r="AZ92" s="60" t="s">
        <v>74</v>
      </c>
      <c r="BA92" s="60" t="s">
        <v>75</v>
      </c>
      <c r="BB92" s="60" t="s">
        <v>76</v>
      </c>
      <c r="BC92" s="60" t="s">
        <v>77</v>
      </c>
      <c r="BD92" s="61" t="s">
        <v>78</v>
      </c>
    </row>
    <row r="93" spans="1:91" s="1" customFormat="1" ht="10.9" customHeight="1">
      <c r="B93" s="32"/>
      <c r="AR93" s="32"/>
      <c r="AS93" s="62"/>
      <c r="AT93" s="53"/>
      <c r="AU93" s="53"/>
      <c r="AV93" s="53"/>
      <c r="AW93" s="53"/>
      <c r="AX93" s="53"/>
      <c r="AY93" s="53"/>
      <c r="AZ93" s="53"/>
      <c r="BA93" s="53"/>
      <c r="BB93" s="53"/>
      <c r="BC93" s="53"/>
      <c r="BD93" s="54"/>
    </row>
    <row r="94" spans="1:91" s="5" customFormat="1" ht="32.450000000000003" customHeight="1">
      <c r="B94" s="63"/>
      <c r="C94" s="64" t="s">
        <v>79</v>
      </c>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214">
        <f>ROUND(SUM(AG95:AG97),2)</f>
        <v>0</v>
      </c>
      <c r="AH94" s="214"/>
      <c r="AI94" s="214"/>
      <c r="AJ94" s="214"/>
      <c r="AK94" s="214"/>
      <c r="AL94" s="214"/>
      <c r="AM94" s="214"/>
      <c r="AN94" s="215">
        <f>SUM(AG94,AT94)</f>
        <v>0</v>
      </c>
      <c r="AO94" s="215"/>
      <c r="AP94" s="215"/>
      <c r="AQ94" s="67" t="s">
        <v>1</v>
      </c>
      <c r="AR94" s="63"/>
      <c r="AS94" s="68">
        <f>ROUND(SUM(AS95:AS97),2)</f>
        <v>0</v>
      </c>
      <c r="AT94" s="69">
        <f>ROUND(SUM(AV94:AW94),2)</f>
        <v>0</v>
      </c>
      <c r="AU94" s="70">
        <f>ROUND(SUM(AU95:AU97),5)</f>
        <v>0</v>
      </c>
      <c r="AV94" s="69">
        <f>ROUND(AZ94*L29,2)</f>
        <v>0</v>
      </c>
      <c r="AW94" s="69">
        <f>ROUND(BA94*L30,2)</f>
        <v>0</v>
      </c>
      <c r="AX94" s="69">
        <f>ROUND(BB94*L29,2)</f>
        <v>0</v>
      </c>
      <c r="AY94" s="69">
        <f>ROUND(BC94*L30,2)</f>
        <v>0</v>
      </c>
      <c r="AZ94" s="69">
        <f>ROUND(SUM(AZ95:AZ97),2)</f>
        <v>0</v>
      </c>
      <c r="BA94" s="69">
        <f>ROUND(SUM(BA95:BA97),2)</f>
        <v>0</v>
      </c>
      <c r="BB94" s="69">
        <f>ROUND(SUM(BB95:BB97),2)</f>
        <v>0</v>
      </c>
      <c r="BC94" s="69">
        <f>ROUND(SUM(BC95:BC97),2)</f>
        <v>0</v>
      </c>
      <c r="BD94" s="71">
        <f>ROUND(SUM(BD95:BD97),2)</f>
        <v>0</v>
      </c>
      <c r="BS94" s="72" t="s">
        <v>80</v>
      </c>
      <c r="BT94" s="72" t="s">
        <v>81</v>
      </c>
      <c r="BU94" s="73" t="s">
        <v>82</v>
      </c>
      <c r="BV94" s="72" t="s">
        <v>83</v>
      </c>
      <c r="BW94" s="72" t="s">
        <v>5</v>
      </c>
      <c r="BX94" s="72" t="s">
        <v>84</v>
      </c>
      <c r="CL94" s="72" t="s">
        <v>1</v>
      </c>
    </row>
    <row r="95" spans="1:91" s="6" customFormat="1" ht="24.75" customHeight="1">
      <c r="A95" s="74" t="s">
        <v>85</v>
      </c>
      <c r="B95" s="75"/>
      <c r="C95" s="76"/>
      <c r="D95" s="208" t="s">
        <v>86</v>
      </c>
      <c r="E95" s="208"/>
      <c r="F95" s="208"/>
      <c r="G95" s="208"/>
      <c r="H95" s="208"/>
      <c r="I95" s="77"/>
      <c r="J95" s="208" t="s">
        <v>87</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6">
        <f>'SO.101 - SO.101 - Komunik...'!J30</f>
        <v>0</v>
      </c>
      <c r="AH95" s="207"/>
      <c r="AI95" s="207"/>
      <c r="AJ95" s="207"/>
      <c r="AK95" s="207"/>
      <c r="AL95" s="207"/>
      <c r="AM95" s="207"/>
      <c r="AN95" s="206">
        <f>SUM(AG95,AT95)</f>
        <v>0</v>
      </c>
      <c r="AO95" s="207"/>
      <c r="AP95" s="207"/>
      <c r="AQ95" s="78" t="s">
        <v>88</v>
      </c>
      <c r="AR95" s="75"/>
      <c r="AS95" s="79">
        <v>0</v>
      </c>
      <c r="AT95" s="80">
        <f>ROUND(SUM(AV95:AW95),2)</f>
        <v>0</v>
      </c>
      <c r="AU95" s="81">
        <f>'SO.101 - SO.101 - Komunik...'!P144</f>
        <v>0</v>
      </c>
      <c r="AV95" s="80">
        <f>'SO.101 - SO.101 - Komunik...'!J33</f>
        <v>0</v>
      </c>
      <c r="AW95" s="80">
        <f>'SO.101 - SO.101 - Komunik...'!J34</f>
        <v>0</v>
      </c>
      <c r="AX95" s="80">
        <f>'SO.101 - SO.101 - Komunik...'!J35</f>
        <v>0</v>
      </c>
      <c r="AY95" s="80">
        <f>'SO.101 - SO.101 - Komunik...'!J36</f>
        <v>0</v>
      </c>
      <c r="AZ95" s="80">
        <f>'SO.101 - SO.101 - Komunik...'!F33</f>
        <v>0</v>
      </c>
      <c r="BA95" s="80">
        <f>'SO.101 - SO.101 - Komunik...'!F34</f>
        <v>0</v>
      </c>
      <c r="BB95" s="80">
        <f>'SO.101 - SO.101 - Komunik...'!F35</f>
        <v>0</v>
      </c>
      <c r="BC95" s="80">
        <f>'SO.101 - SO.101 - Komunik...'!F36</f>
        <v>0</v>
      </c>
      <c r="BD95" s="82">
        <f>'SO.101 - SO.101 - Komunik...'!F37</f>
        <v>0</v>
      </c>
      <c r="BT95" s="83" t="s">
        <v>89</v>
      </c>
      <c r="BV95" s="83" t="s">
        <v>83</v>
      </c>
      <c r="BW95" s="83" t="s">
        <v>90</v>
      </c>
      <c r="BX95" s="83" t="s">
        <v>5</v>
      </c>
      <c r="CL95" s="83" t="s">
        <v>1</v>
      </c>
      <c r="CM95" s="83" t="s">
        <v>91</v>
      </c>
    </row>
    <row r="96" spans="1:91" s="6" customFormat="1" ht="16.5" customHeight="1">
      <c r="A96" s="74" t="s">
        <v>85</v>
      </c>
      <c r="B96" s="75"/>
      <c r="C96" s="76"/>
      <c r="D96" s="208" t="s">
        <v>92</v>
      </c>
      <c r="E96" s="208"/>
      <c r="F96" s="208"/>
      <c r="G96" s="208"/>
      <c r="H96" s="208"/>
      <c r="I96" s="77"/>
      <c r="J96" s="208" t="s">
        <v>93</v>
      </c>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6">
        <f>'SO.401 - SO.401 - Veřejné...'!J30</f>
        <v>0</v>
      </c>
      <c r="AH96" s="207"/>
      <c r="AI96" s="207"/>
      <c r="AJ96" s="207"/>
      <c r="AK96" s="207"/>
      <c r="AL96" s="207"/>
      <c r="AM96" s="207"/>
      <c r="AN96" s="206">
        <f>SUM(AG96,AT96)</f>
        <v>0</v>
      </c>
      <c r="AO96" s="207"/>
      <c r="AP96" s="207"/>
      <c r="AQ96" s="78" t="s">
        <v>88</v>
      </c>
      <c r="AR96" s="75"/>
      <c r="AS96" s="79">
        <v>0</v>
      </c>
      <c r="AT96" s="80">
        <f>ROUND(SUM(AV96:AW96),2)</f>
        <v>0</v>
      </c>
      <c r="AU96" s="81">
        <f>'SO.401 - SO.401 - Veřejné...'!P118</f>
        <v>0</v>
      </c>
      <c r="AV96" s="80">
        <f>'SO.401 - SO.401 - Veřejné...'!J33</f>
        <v>0</v>
      </c>
      <c r="AW96" s="80">
        <f>'SO.401 - SO.401 - Veřejné...'!J34</f>
        <v>0</v>
      </c>
      <c r="AX96" s="80">
        <f>'SO.401 - SO.401 - Veřejné...'!J35</f>
        <v>0</v>
      </c>
      <c r="AY96" s="80">
        <f>'SO.401 - SO.401 - Veřejné...'!J36</f>
        <v>0</v>
      </c>
      <c r="AZ96" s="80">
        <f>'SO.401 - SO.401 - Veřejné...'!F33</f>
        <v>0</v>
      </c>
      <c r="BA96" s="80">
        <f>'SO.401 - SO.401 - Veřejné...'!F34</f>
        <v>0</v>
      </c>
      <c r="BB96" s="80">
        <f>'SO.401 - SO.401 - Veřejné...'!F35</f>
        <v>0</v>
      </c>
      <c r="BC96" s="80">
        <f>'SO.401 - SO.401 - Veřejné...'!F36</f>
        <v>0</v>
      </c>
      <c r="BD96" s="82">
        <f>'SO.401 - SO.401 - Veřejné...'!F37</f>
        <v>0</v>
      </c>
      <c r="BT96" s="83" t="s">
        <v>89</v>
      </c>
      <c r="BV96" s="83" t="s">
        <v>83</v>
      </c>
      <c r="BW96" s="83" t="s">
        <v>94</v>
      </c>
      <c r="BX96" s="83" t="s">
        <v>5</v>
      </c>
      <c r="CL96" s="83" t="s">
        <v>1</v>
      </c>
      <c r="CM96" s="83" t="s">
        <v>91</v>
      </c>
    </row>
    <row r="97" spans="1:91" s="6" customFormat="1" ht="16.5" customHeight="1">
      <c r="A97" s="74" t="s">
        <v>85</v>
      </c>
      <c r="B97" s="75"/>
      <c r="C97" s="76"/>
      <c r="D97" s="208" t="s">
        <v>95</v>
      </c>
      <c r="E97" s="208"/>
      <c r="F97" s="208"/>
      <c r="G97" s="208"/>
      <c r="H97" s="208"/>
      <c r="I97" s="77"/>
      <c r="J97" s="208" t="s">
        <v>96</v>
      </c>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6">
        <f>'VoN - Vedlejší a ostatní ...'!J30</f>
        <v>0</v>
      </c>
      <c r="AH97" s="207"/>
      <c r="AI97" s="207"/>
      <c r="AJ97" s="207"/>
      <c r="AK97" s="207"/>
      <c r="AL97" s="207"/>
      <c r="AM97" s="207"/>
      <c r="AN97" s="206">
        <f>SUM(AG97,AT97)</f>
        <v>0</v>
      </c>
      <c r="AO97" s="207"/>
      <c r="AP97" s="207"/>
      <c r="AQ97" s="78" t="s">
        <v>88</v>
      </c>
      <c r="AR97" s="75"/>
      <c r="AS97" s="84">
        <v>0</v>
      </c>
      <c r="AT97" s="85">
        <f>ROUND(SUM(AV97:AW97),2)</f>
        <v>0</v>
      </c>
      <c r="AU97" s="86">
        <f>'VoN - Vedlejší a ostatní ...'!P119</f>
        <v>0</v>
      </c>
      <c r="AV97" s="85">
        <f>'VoN - Vedlejší a ostatní ...'!J33</f>
        <v>0</v>
      </c>
      <c r="AW97" s="85">
        <f>'VoN - Vedlejší a ostatní ...'!J34</f>
        <v>0</v>
      </c>
      <c r="AX97" s="85">
        <f>'VoN - Vedlejší a ostatní ...'!J35</f>
        <v>0</v>
      </c>
      <c r="AY97" s="85">
        <f>'VoN - Vedlejší a ostatní ...'!J36</f>
        <v>0</v>
      </c>
      <c r="AZ97" s="85">
        <f>'VoN - Vedlejší a ostatní ...'!F33</f>
        <v>0</v>
      </c>
      <c r="BA97" s="85">
        <f>'VoN - Vedlejší a ostatní ...'!F34</f>
        <v>0</v>
      </c>
      <c r="BB97" s="85">
        <f>'VoN - Vedlejší a ostatní ...'!F35</f>
        <v>0</v>
      </c>
      <c r="BC97" s="85">
        <f>'VoN - Vedlejší a ostatní ...'!F36</f>
        <v>0</v>
      </c>
      <c r="BD97" s="87">
        <f>'VoN - Vedlejší a ostatní ...'!F37</f>
        <v>0</v>
      </c>
      <c r="BT97" s="83" t="s">
        <v>89</v>
      </c>
      <c r="BV97" s="83" t="s">
        <v>83</v>
      </c>
      <c r="BW97" s="83" t="s">
        <v>97</v>
      </c>
      <c r="BX97" s="83" t="s">
        <v>5</v>
      </c>
      <c r="CL97" s="83" t="s">
        <v>1</v>
      </c>
      <c r="CM97" s="83" t="s">
        <v>91</v>
      </c>
    </row>
    <row r="98" spans="1:91" s="1" customFormat="1" ht="30" customHeight="1">
      <c r="B98" s="32"/>
      <c r="AR98" s="32"/>
    </row>
    <row r="99" spans="1:91" s="1" customFormat="1" ht="6.95" customHeight="1">
      <c r="B99" s="44"/>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32"/>
    </row>
  </sheetData>
  <sheetProtection algorithmName="SHA-512" hashValue="OaLP5vRjICjgU0iA327M4Pd0ubgdfGHPk0abVuk2Pgehr15PXY/wuL/+1w91z3pJa4X4mFRxvph2yHeN3vOksg==" saltValue="3Q6y9JQd/Ce11HgH9qYh91W/lVEEMx7zK1Tk2yAwz2++zZ7BnX2QEBH2cBA1tJGkTWDq4+44au2XLgPswaPrbw==" spinCount="100000" sheet="1" objects="1" scenarios="1" formatColumns="0" formatRows="0"/>
  <mergeCells count="50">
    <mergeCell ref="AR2:BE2"/>
    <mergeCell ref="AN96:AP96"/>
    <mergeCell ref="AG96:AM96"/>
    <mergeCell ref="D96:H96"/>
    <mergeCell ref="J96:AF96"/>
    <mergeCell ref="L85:AO85"/>
    <mergeCell ref="AM87:AN87"/>
    <mergeCell ref="AM89:AP89"/>
    <mergeCell ref="AS89:AT91"/>
    <mergeCell ref="AM90:AP90"/>
    <mergeCell ref="W33:AE33"/>
    <mergeCell ref="AK33:AO33"/>
    <mergeCell ref="L33:P33"/>
    <mergeCell ref="X35:AB35"/>
    <mergeCell ref="AK35:AO35"/>
    <mergeCell ref="AK31:AO31"/>
    <mergeCell ref="AN97:AP97"/>
    <mergeCell ref="AG97:AM97"/>
    <mergeCell ref="D97:H97"/>
    <mergeCell ref="J97:AF97"/>
    <mergeCell ref="C92:G92"/>
    <mergeCell ref="I92:AF92"/>
    <mergeCell ref="AG92:AM92"/>
    <mergeCell ref="AN92:AP92"/>
    <mergeCell ref="AN95:AP95"/>
    <mergeCell ref="AG95:AM95"/>
    <mergeCell ref="D95:H95"/>
    <mergeCell ref="J95:AF95"/>
    <mergeCell ref="AG94:AM94"/>
    <mergeCell ref="AN94:AP94"/>
    <mergeCell ref="W32:AE32"/>
    <mergeCell ref="AK32:AO32"/>
    <mergeCell ref="L32:P32"/>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L31:P31"/>
  </mergeCells>
  <hyperlinks>
    <hyperlink ref="A95" location="'SO.101 - SO.101 - Komunik...'!C2" display="/" xr:uid="{00000000-0004-0000-0000-000000000000}"/>
    <hyperlink ref="A96" location="'SO.401 - SO.401 - Veřejné...'!C2" display="/" xr:uid="{00000000-0004-0000-0000-000001000000}"/>
    <hyperlink ref="A97" location="'VoN - Vedlejší a ostatní ...'!C2" display="/" xr:uid="{00000000-0004-0000-0000-000002000000}"/>
  </hyperlinks>
  <pageMargins left="0.39370078740157483" right="0.39370078740157483" top="0.39370078740157483" bottom="0.39370078740157483" header="0" footer="0"/>
  <pageSetup paperSize="9" scale="75" fitToHeight="0" orientation="portrait"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494"/>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c r="M2" s="198"/>
      <c r="N2" s="198"/>
      <c r="O2" s="198"/>
      <c r="P2" s="198"/>
      <c r="Q2" s="198"/>
      <c r="R2" s="198"/>
      <c r="S2" s="198"/>
      <c r="T2" s="198"/>
      <c r="U2" s="198"/>
      <c r="V2" s="198"/>
      <c r="AT2" s="17" t="s">
        <v>90</v>
      </c>
    </row>
    <row r="3" spans="2:46" ht="6.95" customHeight="1">
      <c r="B3" s="18"/>
      <c r="C3" s="19"/>
      <c r="D3" s="19"/>
      <c r="E3" s="19"/>
      <c r="F3" s="19"/>
      <c r="G3" s="19"/>
      <c r="H3" s="19"/>
      <c r="I3" s="19"/>
      <c r="J3" s="19"/>
      <c r="K3" s="19"/>
      <c r="L3" s="20"/>
      <c r="AT3" s="17" t="s">
        <v>91</v>
      </c>
    </row>
    <row r="4" spans="2:46" ht="24.95" customHeight="1">
      <c r="B4" s="20"/>
      <c r="D4" s="21" t="s">
        <v>98</v>
      </c>
      <c r="L4" s="20"/>
      <c r="M4" s="88" t="s">
        <v>10</v>
      </c>
      <c r="AT4" s="17" t="s">
        <v>4</v>
      </c>
    </row>
    <row r="5" spans="2:46" ht="6.95" customHeight="1">
      <c r="B5" s="20"/>
      <c r="L5" s="20"/>
    </row>
    <row r="6" spans="2:46" ht="12" customHeight="1">
      <c r="B6" s="20"/>
      <c r="D6" s="27" t="s">
        <v>16</v>
      </c>
      <c r="L6" s="20"/>
    </row>
    <row r="7" spans="2:46" ht="16.5" customHeight="1">
      <c r="B7" s="20"/>
      <c r="E7" s="230" t="str">
        <f>'Rekapitulace stavby'!K6</f>
        <v>Zpevnění části ulice Šlikova od ulice Prouskova, Turnov</v>
      </c>
      <c r="F7" s="231"/>
      <c r="G7" s="231"/>
      <c r="H7" s="231"/>
      <c r="L7" s="20"/>
    </row>
    <row r="8" spans="2:46" s="1" customFormat="1" ht="12" customHeight="1">
      <c r="B8" s="32"/>
      <c r="D8" s="27" t="s">
        <v>99</v>
      </c>
      <c r="L8" s="32"/>
    </row>
    <row r="9" spans="2:46" s="1" customFormat="1" ht="16.5" customHeight="1">
      <c r="B9" s="32"/>
      <c r="E9" s="216" t="s">
        <v>100</v>
      </c>
      <c r="F9" s="229"/>
      <c r="G9" s="229"/>
      <c r="H9" s="229"/>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101</v>
      </c>
      <c r="I12" s="27" t="s">
        <v>22</v>
      </c>
      <c r="J12" s="52" t="str">
        <f>'Rekapitulace stavby'!AN8</f>
        <v>8. 10. 2025</v>
      </c>
      <c r="L12" s="32"/>
    </row>
    <row r="13" spans="2:46" s="1" customFormat="1" ht="10.9" customHeight="1">
      <c r="B13" s="32"/>
      <c r="L13" s="32"/>
    </row>
    <row r="14" spans="2:46" s="1" customFormat="1" ht="12" customHeight="1">
      <c r="B14" s="32"/>
      <c r="D14" s="27" t="s">
        <v>24</v>
      </c>
      <c r="I14" s="27" t="s">
        <v>25</v>
      </c>
      <c r="J14" s="25" t="s">
        <v>26</v>
      </c>
      <c r="L14" s="32"/>
    </row>
    <row r="15" spans="2:46" s="1" customFormat="1" ht="18" customHeight="1">
      <c r="B15" s="32"/>
      <c r="E15" s="25" t="s">
        <v>27</v>
      </c>
      <c r="I15" s="27" t="s">
        <v>28</v>
      </c>
      <c r="J15" s="25" t="s">
        <v>29</v>
      </c>
      <c r="L15" s="32"/>
    </row>
    <row r="16" spans="2:46" s="1" customFormat="1" ht="6.95" customHeight="1">
      <c r="B16" s="32"/>
      <c r="L16" s="32"/>
    </row>
    <row r="17" spans="2:12" s="1" customFormat="1" ht="12" customHeight="1">
      <c r="B17" s="32"/>
      <c r="D17" s="27" t="s">
        <v>30</v>
      </c>
      <c r="I17" s="27" t="s">
        <v>25</v>
      </c>
      <c r="J17" s="28" t="str">
        <f>'Rekapitulace stavby'!AN13</f>
        <v>Vyplň údaj</v>
      </c>
      <c r="L17" s="32"/>
    </row>
    <row r="18" spans="2:12" s="1" customFormat="1" ht="18" customHeight="1">
      <c r="B18" s="32"/>
      <c r="E18" s="232" t="str">
        <f>'Rekapitulace stavby'!E14</f>
        <v>Vyplň údaj</v>
      </c>
      <c r="F18" s="197"/>
      <c r="G18" s="197"/>
      <c r="H18" s="197"/>
      <c r="I18" s="27" t="s">
        <v>28</v>
      </c>
      <c r="J18" s="28" t="str">
        <f>'Rekapitulace stavby'!AN14</f>
        <v>Vyplň údaj</v>
      </c>
      <c r="L18" s="32"/>
    </row>
    <row r="19" spans="2:12" s="1" customFormat="1" ht="6.95" customHeight="1">
      <c r="B19" s="32"/>
      <c r="L19" s="32"/>
    </row>
    <row r="20" spans="2:12" s="1" customFormat="1" ht="12" customHeight="1">
      <c r="B20" s="32"/>
      <c r="D20" s="27" t="s">
        <v>33</v>
      </c>
      <c r="I20" s="27" t="s">
        <v>25</v>
      </c>
      <c r="J20" s="25" t="s">
        <v>34</v>
      </c>
      <c r="L20" s="32"/>
    </row>
    <row r="21" spans="2:12" s="1" customFormat="1" ht="18" customHeight="1">
      <c r="B21" s="32"/>
      <c r="E21" s="25" t="s">
        <v>35</v>
      </c>
      <c r="I21" s="27" t="s">
        <v>28</v>
      </c>
      <c r="J21" s="25" t="s">
        <v>36</v>
      </c>
      <c r="L21" s="32"/>
    </row>
    <row r="22" spans="2:12" s="1" customFormat="1" ht="6.95" customHeight="1">
      <c r="B22" s="32"/>
      <c r="L22" s="32"/>
    </row>
    <row r="23" spans="2:12" s="1" customFormat="1" ht="12" customHeight="1">
      <c r="B23" s="32"/>
      <c r="D23" s="27" t="s">
        <v>37</v>
      </c>
      <c r="I23" s="27" t="s">
        <v>25</v>
      </c>
      <c r="J23" s="25" t="s">
        <v>1</v>
      </c>
      <c r="L23" s="32"/>
    </row>
    <row r="24" spans="2:12" s="1" customFormat="1" ht="18" customHeight="1">
      <c r="B24" s="32"/>
      <c r="E24" s="25" t="s">
        <v>38</v>
      </c>
      <c r="I24" s="27" t="s">
        <v>28</v>
      </c>
      <c r="J24" s="25" t="s">
        <v>1</v>
      </c>
      <c r="L24" s="32"/>
    </row>
    <row r="25" spans="2:12" s="1" customFormat="1" ht="6.95" customHeight="1">
      <c r="B25" s="32"/>
      <c r="L25" s="32"/>
    </row>
    <row r="26" spans="2:12" s="1" customFormat="1" ht="12" customHeight="1">
      <c r="B26" s="32"/>
      <c r="D26" s="27" t="s">
        <v>39</v>
      </c>
      <c r="L26" s="32"/>
    </row>
    <row r="27" spans="2:12" s="7" customFormat="1" ht="47.25" customHeight="1">
      <c r="B27" s="89"/>
      <c r="E27" s="202" t="s">
        <v>102</v>
      </c>
      <c r="F27" s="202"/>
      <c r="G27" s="202"/>
      <c r="H27" s="20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41</v>
      </c>
      <c r="J30" s="66">
        <f>ROUND(J144, 2)</f>
        <v>0</v>
      </c>
      <c r="L30" s="32"/>
    </row>
    <row r="31" spans="2:12" s="1" customFormat="1" ht="6.95" customHeight="1">
      <c r="B31" s="32"/>
      <c r="D31" s="53"/>
      <c r="E31" s="53"/>
      <c r="F31" s="53"/>
      <c r="G31" s="53"/>
      <c r="H31" s="53"/>
      <c r="I31" s="53"/>
      <c r="J31" s="53"/>
      <c r="K31" s="53"/>
      <c r="L31" s="32"/>
    </row>
    <row r="32" spans="2:12" s="1" customFormat="1" ht="14.45" customHeight="1">
      <c r="B32" s="32"/>
      <c r="F32" s="35" t="s">
        <v>43</v>
      </c>
      <c r="I32" s="35" t="s">
        <v>42</v>
      </c>
      <c r="J32" s="35" t="s">
        <v>44</v>
      </c>
      <c r="L32" s="32"/>
    </row>
    <row r="33" spans="2:12" s="1" customFormat="1" ht="14.45" customHeight="1">
      <c r="B33" s="32"/>
      <c r="D33" s="55" t="s">
        <v>45</v>
      </c>
      <c r="E33" s="27" t="s">
        <v>46</v>
      </c>
      <c r="F33" s="91">
        <f>ROUND((SUM(BE144:BE493)),  2)</f>
        <v>0</v>
      </c>
      <c r="I33" s="92">
        <v>0.21</v>
      </c>
      <c r="J33" s="91">
        <f>ROUND(((SUM(BE144:BE493))*I33),  2)</f>
        <v>0</v>
      </c>
      <c r="L33" s="32"/>
    </row>
    <row r="34" spans="2:12" s="1" customFormat="1" ht="14.45" customHeight="1">
      <c r="B34" s="32"/>
      <c r="E34" s="27" t="s">
        <v>47</v>
      </c>
      <c r="F34" s="91">
        <f>ROUND((SUM(BF144:BF493)),  2)</f>
        <v>0</v>
      </c>
      <c r="I34" s="92">
        <v>0.12</v>
      </c>
      <c r="J34" s="91">
        <f>ROUND(((SUM(BF144:BF493))*I34),  2)</f>
        <v>0</v>
      </c>
      <c r="L34" s="32"/>
    </row>
    <row r="35" spans="2:12" s="1" customFormat="1" ht="14.45" hidden="1" customHeight="1">
      <c r="B35" s="32"/>
      <c r="E35" s="27" t="s">
        <v>48</v>
      </c>
      <c r="F35" s="91">
        <f>ROUND((SUM(BG144:BG493)),  2)</f>
        <v>0</v>
      </c>
      <c r="I35" s="92">
        <v>0.21</v>
      </c>
      <c r="J35" s="91">
        <f>0</f>
        <v>0</v>
      </c>
      <c r="L35" s="32"/>
    </row>
    <row r="36" spans="2:12" s="1" customFormat="1" ht="14.45" hidden="1" customHeight="1">
      <c r="B36" s="32"/>
      <c r="E36" s="27" t="s">
        <v>49</v>
      </c>
      <c r="F36" s="91">
        <f>ROUND((SUM(BH144:BH493)),  2)</f>
        <v>0</v>
      </c>
      <c r="I36" s="92">
        <v>0.12</v>
      </c>
      <c r="J36" s="91">
        <f>0</f>
        <v>0</v>
      </c>
      <c r="L36" s="32"/>
    </row>
    <row r="37" spans="2:12" s="1" customFormat="1" ht="14.45" hidden="1" customHeight="1">
      <c r="B37" s="32"/>
      <c r="E37" s="27" t="s">
        <v>50</v>
      </c>
      <c r="F37" s="91">
        <f>ROUND((SUM(BI144:BI493)),  2)</f>
        <v>0</v>
      </c>
      <c r="I37" s="92">
        <v>0</v>
      </c>
      <c r="J37" s="91">
        <f>0</f>
        <v>0</v>
      </c>
      <c r="L37" s="32"/>
    </row>
    <row r="38" spans="2:12" s="1" customFormat="1" ht="6.95" customHeight="1">
      <c r="B38" s="32"/>
      <c r="L38" s="32"/>
    </row>
    <row r="39" spans="2:12" s="1" customFormat="1" ht="25.35" customHeight="1">
      <c r="B39" s="32"/>
      <c r="C39" s="93"/>
      <c r="D39" s="94" t="s">
        <v>51</v>
      </c>
      <c r="E39" s="57"/>
      <c r="F39" s="57"/>
      <c r="G39" s="95" t="s">
        <v>52</v>
      </c>
      <c r="H39" s="96" t="s">
        <v>53</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54</v>
      </c>
      <c r="E50" s="42"/>
      <c r="F50" s="42"/>
      <c r="G50" s="41" t="s">
        <v>55</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56</v>
      </c>
      <c r="E61" s="34"/>
      <c r="F61" s="99" t="s">
        <v>57</v>
      </c>
      <c r="G61" s="43" t="s">
        <v>56</v>
      </c>
      <c r="H61" s="34"/>
      <c r="I61" s="34"/>
      <c r="J61" s="100" t="s">
        <v>57</v>
      </c>
      <c r="K61" s="34"/>
      <c r="L61" s="32"/>
    </row>
    <row r="62" spans="2:12">
      <c r="B62" s="20"/>
      <c r="L62" s="20"/>
    </row>
    <row r="63" spans="2:12">
      <c r="B63" s="20"/>
      <c r="L63" s="20"/>
    </row>
    <row r="64" spans="2:12">
      <c r="B64" s="20"/>
      <c r="L64" s="20"/>
    </row>
    <row r="65" spans="2:12" s="1" customFormat="1" ht="12.75">
      <c r="B65" s="32"/>
      <c r="D65" s="41" t="s">
        <v>58</v>
      </c>
      <c r="E65" s="42"/>
      <c r="F65" s="42"/>
      <c r="G65" s="41" t="s">
        <v>59</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56</v>
      </c>
      <c r="E76" s="34"/>
      <c r="F76" s="99" t="s">
        <v>57</v>
      </c>
      <c r="G76" s="43" t="s">
        <v>56</v>
      </c>
      <c r="H76" s="34"/>
      <c r="I76" s="34"/>
      <c r="J76" s="100" t="s">
        <v>57</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103</v>
      </c>
      <c r="L82" s="32"/>
    </row>
    <row r="83" spans="2:47" s="1" customFormat="1" ht="6.95" customHeight="1">
      <c r="B83" s="32"/>
      <c r="L83" s="32"/>
    </row>
    <row r="84" spans="2:47" s="1" customFormat="1" ht="12" customHeight="1">
      <c r="B84" s="32"/>
      <c r="C84" s="27" t="s">
        <v>16</v>
      </c>
      <c r="L84" s="32"/>
    </row>
    <row r="85" spans="2:47" s="1" customFormat="1" ht="16.5" customHeight="1">
      <c r="B85" s="32"/>
      <c r="E85" s="230" t="str">
        <f>E7</f>
        <v>Zpevnění části ulice Šlikova od ulice Prouskova, Turnov</v>
      </c>
      <c r="F85" s="231"/>
      <c r="G85" s="231"/>
      <c r="H85" s="231"/>
      <c r="L85" s="32"/>
    </row>
    <row r="86" spans="2:47" s="1" customFormat="1" ht="12" customHeight="1">
      <c r="B86" s="32"/>
      <c r="C86" s="27" t="s">
        <v>99</v>
      </c>
      <c r="L86" s="32"/>
    </row>
    <row r="87" spans="2:47" s="1" customFormat="1" ht="16.5" customHeight="1">
      <c r="B87" s="32"/>
      <c r="E87" s="216" t="str">
        <f>E9</f>
        <v>SO.101 - SO.101 - Komunikace a zpevněné plochy</v>
      </c>
      <c r="F87" s="229"/>
      <c r="G87" s="229"/>
      <c r="H87" s="229"/>
      <c r="L87" s="32"/>
    </row>
    <row r="88" spans="2:47" s="1" customFormat="1" ht="6.95" customHeight="1">
      <c r="B88" s="32"/>
      <c r="L88" s="32"/>
    </row>
    <row r="89" spans="2:47" s="1" customFormat="1" ht="12" customHeight="1">
      <c r="B89" s="32"/>
      <c r="C89" s="27" t="s">
        <v>20</v>
      </c>
      <c r="F89" s="25" t="str">
        <f>F12</f>
        <v>Turnov</v>
      </c>
      <c r="I89" s="27" t="s">
        <v>22</v>
      </c>
      <c r="J89" s="52" t="str">
        <f>IF(J12="","",J12)</f>
        <v>8. 10. 2025</v>
      </c>
      <c r="L89" s="32"/>
    </row>
    <row r="90" spans="2:47" s="1" customFormat="1" ht="6.95" customHeight="1">
      <c r="B90" s="32"/>
      <c r="L90" s="32"/>
    </row>
    <row r="91" spans="2:47" s="1" customFormat="1" ht="15.2" customHeight="1">
      <c r="B91" s="32"/>
      <c r="C91" s="27" t="s">
        <v>24</v>
      </c>
      <c r="F91" s="25" t="str">
        <f>E15</f>
        <v>Město Turnov</v>
      </c>
      <c r="I91" s="27" t="s">
        <v>33</v>
      </c>
      <c r="J91" s="30" t="str">
        <f>E21</f>
        <v>CR Project s.r.o.</v>
      </c>
      <c r="L91" s="32"/>
    </row>
    <row r="92" spans="2:47" s="1" customFormat="1" ht="15.2" customHeight="1">
      <c r="B92" s="32"/>
      <c r="C92" s="27" t="s">
        <v>30</v>
      </c>
      <c r="F92" s="25" t="str">
        <f>IF(E18="","",E18)</f>
        <v>Vyplň údaj</v>
      </c>
      <c r="I92" s="27" t="s">
        <v>37</v>
      </c>
      <c r="J92" s="30" t="str">
        <f>E24</f>
        <v>Josef Nentwich</v>
      </c>
      <c r="L92" s="32"/>
    </row>
    <row r="93" spans="2:47" s="1" customFormat="1" ht="10.35" customHeight="1">
      <c r="B93" s="32"/>
      <c r="L93" s="32"/>
    </row>
    <row r="94" spans="2:47" s="1" customFormat="1" ht="29.25" customHeight="1">
      <c r="B94" s="32"/>
      <c r="C94" s="101" t="s">
        <v>104</v>
      </c>
      <c r="D94" s="93"/>
      <c r="E94" s="93"/>
      <c r="F94" s="93"/>
      <c r="G94" s="93"/>
      <c r="H94" s="93"/>
      <c r="I94" s="93"/>
      <c r="J94" s="102" t="s">
        <v>105</v>
      </c>
      <c r="K94" s="93"/>
      <c r="L94" s="32"/>
    </row>
    <row r="95" spans="2:47" s="1" customFormat="1" ht="10.35" customHeight="1">
      <c r="B95" s="32"/>
      <c r="L95" s="32"/>
    </row>
    <row r="96" spans="2:47" s="1" customFormat="1" ht="22.9" customHeight="1">
      <c r="B96" s="32"/>
      <c r="C96" s="103" t="s">
        <v>106</v>
      </c>
      <c r="J96" s="66">
        <f>J144</f>
        <v>0</v>
      </c>
      <c r="L96" s="32"/>
      <c r="AU96" s="17" t="s">
        <v>107</v>
      </c>
    </row>
    <row r="97" spans="2:12" s="8" customFormat="1" ht="24.95" customHeight="1">
      <c r="B97" s="104"/>
      <c r="D97" s="105" t="s">
        <v>108</v>
      </c>
      <c r="E97" s="106"/>
      <c r="F97" s="106"/>
      <c r="G97" s="106"/>
      <c r="H97" s="106"/>
      <c r="I97" s="106"/>
      <c r="J97" s="107">
        <f>J145</f>
        <v>0</v>
      </c>
      <c r="L97" s="104"/>
    </row>
    <row r="98" spans="2:12" s="9" customFormat="1" ht="19.899999999999999" customHeight="1">
      <c r="B98" s="108"/>
      <c r="D98" s="109" t="s">
        <v>109</v>
      </c>
      <c r="E98" s="110"/>
      <c r="F98" s="110"/>
      <c r="G98" s="110"/>
      <c r="H98" s="110"/>
      <c r="I98" s="110"/>
      <c r="J98" s="111">
        <f>J146</f>
        <v>0</v>
      </c>
      <c r="L98" s="108"/>
    </row>
    <row r="99" spans="2:12" s="9" customFormat="1" ht="14.85" customHeight="1">
      <c r="B99" s="108"/>
      <c r="D99" s="109" t="s">
        <v>110</v>
      </c>
      <c r="E99" s="110"/>
      <c r="F99" s="110"/>
      <c r="G99" s="110"/>
      <c r="H99" s="110"/>
      <c r="I99" s="110"/>
      <c r="J99" s="111">
        <f>J147</f>
        <v>0</v>
      </c>
      <c r="L99" s="108"/>
    </row>
    <row r="100" spans="2:12" s="9" customFormat="1" ht="14.85" customHeight="1">
      <c r="B100" s="108"/>
      <c r="D100" s="109" t="s">
        <v>111</v>
      </c>
      <c r="E100" s="110"/>
      <c r="F100" s="110"/>
      <c r="G100" s="110"/>
      <c r="H100" s="110"/>
      <c r="I100" s="110"/>
      <c r="J100" s="111">
        <f>J183</f>
        <v>0</v>
      </c>
      <c r="L100" s="108"/>
    </row>
    <row r="101" spans="2:12" s="9" customFormat="1" ht="14.85" customHeight="1">
      <c r="B101" s="108"/>
      <c r="D101" s="109" t="s">
        <v>112</v>
      </c>
      <c r="E101" s="110"/>
      <c r="F101" s="110"/>
      <c r="G101" s="110"/>
      <c r="H101" s="110"/>
      <c r="I101" s="110"/>
      <c r="J101" s="111">
        <f>J205</f>
        <v>0</v>
      </c>
      <c r="L101" s="108"/>
    </row>
    <row r="102" spans="2:12" s="9" customFormat="1" ht="14.85" customHeight="1">
      <c r="B102" s="108"/>
      <c r="D102" s="109" t="s">
        <v>113</v>
      </c>
      <c r="E102" s="110"/>
      <c r="F102" s="110"/>
      <c r="G102" s="110"/>
      <c r="H102" s="110"/>
      <c r="I102" s="110"/>
      <c r="J102" s="111">
        <f>J225</f>
        <v>0</v>
      </c>
      <c r="L102" s="108"/>
    </row>
    <row r="103" spans="2:12" s="9" customFormat="1" ht="14.85" customHeight="1">
      <c r="B103" s="108"/>
      <c r="D103" s="109" t="s">
        <v>114</v>
      </c>
      <c r="E103" s="110"/>
      <c r="F103" s="110"/>
      <c r="G103" s="110"/>
      <c r="H103" s="110"/>
      <c r="I103" s="110"/>
      <c r="J103" s="111">
        <f>J230</f>
        <v>0</v>
      </c>
      <c r="L103" s="108"/>
    </row>
    <row r="104" spans="2:12" s="9" customFormat="1" ht="19.899999999999999" customHeight="1">
      <c r="B104" s="108"/>
      <c r="D104" s="109" t="s">
        <v>115</v>
      </c>
      <c r="E104" s="110"/>
      <c r="F104" s="110"/>
      <c r="G104" s="110"/>
      <c r="H104" s="110"/>
      <c r="I104" s="110"/>
      <c r="J104" s="111">
        <f>J250</f>
        <v>0</v>
      </c>
      <c r="L104" s="108"/>
    </row>
    <row r="105" spans="2:12" s="9" customFormat="1" ht="14.85" customHeight="1">
      <c r="B105" s="108"/>
      <c r="D105" s="109" t="s">
        <v>116</v>
      </c>
      <c r="E105" s="110"/>
      <c r="F105" s="110"/>
      <c r="G105" s="110"/>
      <c r="H105" s="110"/>
      <c r="I105" s="110"/>
      <c r="J105" s="111">
        <f>J251</f>
        <v>0</v>
      </c>
      <c r="L105" s="108"/>
    </row>
    <row r="106" spans="2:12" s="9" customFormat="1" ht="19.899999999999999" customHeight="1">
      <c r="B106" s="108"/>
      <c r="D106" s="109" t="s">
        <v>117</v>
      </c>
      <c r="E106" s="110"/>
      <c r="F106" s="110"/>
      <c r="G106" s="110"/>
      <c r="H106" s="110"/>
      <c r="I106" s="110"/>
      <c r="J106" s="111">
        <f>J256</f>
        <v>0</v>
      </c>
      <c r="L106" s="108"/>
    </row>
    <row r="107" spans="2:12" s="9" customFormat="1" ht="14.85" customHeight="1">
      <c r="B107" s="108"/>
      <c r="D107" s="109" t="s">
        <v>118</v>
      </c>
      <c r="E107" s="110"/>
      <c r="F107" s="110"/>
      <c r="G107" s="110"/>
      <c r="H107" s="110"/>
      <c r="I107" s="110"/>
      <c r="J107" s="111">
        <f>J257</f>
        <v>0</v>
      </c>
      <c r="L107" s="108"/>
    </row>
    <row r="108" spans="2:12" s="9" customFormat="1" ht="14.85" customHeight="1">
      <c r="B108" s="108"/>
      <c r="D108" s="109" t="s">
        <v>119</v>
      </c>
      <c r="E108" s="110"/>
      <c r="F108" s="110"/>
      <c r="G108" s="110"/>
      <c r="H108" s="110"/>
      <c r="I108" s="110"/>
      <c r="J108" s="111">
        <f>J293</f>
        <v>0</v>
      </c>
      <c r="L108" s="108"/>
    </row>
    <row r="109" spans="2:12" s="9" customFormat="1" ht="14.85" customHeight="1">
      <c r="B109" s="108"/>
      <c r="D109" s="109" t="s">
        <v>120</v>
      </c>
      <c r="E109" s="110"/>
      <c r="F109" s="110"/>
      <c r="G109" s="110"/>
      <c r="H109" s="110"/>
      <c r="I109" s="110"/>
      <c r="J109" s="111">
        <f>J304</f>
        <v>0</v>
      </c>
      <c r="L109" s="108"/>
    </row>
    <row r="110" spans="2:12" s="9" customFormat="1" ht="14.85" customHeight="1">
      <c r="B110" s="108"/>
      <c r="D110" s="109" t="s">
        <v>121</v>
      </c>
      <c r="E110" s="110"/>
      <c r="F110" s="110"/>
      <c r="G110" s="110"/>
      <c r="H110" s="110"/>
      <c r="I110" s="110"/>
      <c r="J110" s="111">
        <f>J315</f>
        <v>0</v>
      </c>
      <c r="L110" s="108"/>
    </row>
    <row r="111" spans="2:12" s="9" customFormat="1" ht="14.85" customHeight="1">
      <c r="B111" s="108"/>
      <c r="D111" s="109" t="s">
        <v>122</v>
      </c>
      <c r="E111" s="110"/>
      <c r="F111" s="110"/>
      <c r="G111" s="110"/>
      <c r="H111" s="110"/>
      <c r="I111" s="110"/>
      <c r="J111" s="111">
        <f>J329</f>
        <v>0</v>
      </c>
      <c r="L111" s="108"/>
    </row>
    <row r="112" spans="2:12" s="9" customFormat="1" ht="14.85" customHeight="1">
      <c r="B112" s="108"/>
      <c r="D112" s="109" t="s">
        <v>123</v>
      </c>
      <c r="E112" s="110"/>
      <c r="F112" s="110"/>
      <c r="G112" s="110"/>
      <c r="H112" s="110"/>
      <c r="I112" s="110"/>
      <c r="J112" s="111">
        <f>J342</f>
        <v>0</v>
      </c>
      <c r="L112" s="108"/>
    </row>
    <row r="113" spans="2:12" s="9" customFormat="1" ht="19.899999999999999" customHeight="1">
      <c r="B113" s="108"/>
      <c r="D113" s="109" t="s">
        <v>124</v>
      </c>
      <c r="E113" s="110"/>
      <c r="F113" s="110"/>
      <c r="G113" s="110"/>
      <c r="H113" s="110"/>
      <c r="I113" s="110"/>
      <c r="J113" s="111">
        <f>J351</f>
        <v>0</v>
      </c>
      <c r="L113" s="108"/>
    </row>
    <row r="114" spans="2:12" s="9" customFormat="1" ht="14.85" customHeight="1">
      <c r="B114" s="108"/>
      <c r="D114" s="109" t="s">
        <v>125</v>
      </c>
      <c r="E114" s="110"/>
      <c r="F114" s="110"/>
      <c r="G114" s="110"/>
      <c r="H114" s="110"/>
      <c r="I114" s="110"/>
      <c r="J114" s="111">
        <f>J352</f>
        <v>0</v>
      </c>
      <c r="L114" s="108"/>
    </row>
    <row r="115" spans="2:12" s="9" customFormat="1" ht="14.85" customHeight="1">
      <c r="B115" s="108"/>
      <c r="D115" s="109" t="s">
        <v>126</v>
      </c>
      <c r="E115" s="110"/>
      <c r="F115" s="110"/>
      <c r="G115" s="110"/>
      <c r="H115" s="110"/>
      <c r="I115" s="110"/>
      <c r="J115" s="111">
        <f>J354</f>
        <v>0</v>
      </c>
      <c r="L115" s="108"/>
    </row>
    <row r="116" spans="2:12" s="9" customFormat="1" ht="14.85" customHeight="1">
      <c r="B116" s="108"/>
      <c r="D116" s="109" t="s">
        <v>127</v>
      </c>
      <c r="E116" s="110"/>
      <c r="F116" s="110"/>
      <c r="G116" s="110"/>
      <c r="H116" s="110"/>
      <c r="I116" s="110"/>
      <c r="J116" s="111">
        <f>J368</f>
        <v>0</v>
      </c>
      <c r="L116" s="108"/>
    </row>
    <row r="117" spans="2:12" s="9" customFormat="1" ht="14.85" customHeight="1">
      <c r="B117" s="108"/>
      <c r="D117" s="109" t="s">
        <v>128</v>
      </c>
      <c r="E117" s="110"/>
      <c r="F117" s="110"/>
      <c r="G117" s="110"/>
      <c r="H117" s="110"/>
      <c r="I117" s="110"/>
      <c r="J117" s="111">
        <f>J385</f>
        <v>0</v>
      </c>
      <c r="L117" s="108"/>
    </row>
    <row r="118" spans="2:12" s="9" customFormat="1" ht="19.899999999999999" customHeight="1">
      <c r="B118" s="108"/>
      <c r="D118" s="109" t="s">
        <v>129</v>
      </c>
      <c r="E118" s="110"/>
      <c r="F118" s="110"/>
      <c r="G118" s="110"/>
      <c r="H118" s="110"/>
      <c r="I118" s="110"/>
      <c r="J118" s="111">
        <f>J400</f>
        <v>0</v>
      </c>
      <c r="L118" s="108"/>
    </row>
    <row r="119" spans="2:12" s="9" customFormat="1" ht="14.85" customHeight="1">
      <c r="B119" s="108"/>
      <c r="D119" s="109" t="s">
        <v>130</v>
      </c>
      <c r="E119" s="110"/>
      <c r="F119" s="110"/>
      <c r="G119" s="110"/>
      <c r="H119" s="110"/>
      <c r="I119" s="110"/>
      <c r="J119" s="111">
        <f>J401</f>
        <v>0</v>
      </c>
      <c r="L119" s="108"/>
    </row>
    <row r="120" spans="2:12" s="9" customFormat="1" ht="14.85" customHeight="1">
      <c r="B120" s="108"/>
      <c r="D120" s="109" t="s">
        <v>131</v>
      </c>
      <c r="E120" s="110"/>
      <c r="F120" s="110"/>
      <c r="G120" s="110"/>
      <c r="H120" s="110"/>
      <c r="I120" s="110"/>
      <c r="J120" s="111">
        <f>J416</f>
        <v>0</v>
      </c>
      <c r="L120" s="108"/>
    </row>
    <row r="121" spans="2:12" s="9" customFormat="1" ht="14.85" customHeight="1">
      <c r="B121" s="108"/>
      <c r="D121" s="109" t="s">
        <v>132</v>
      </c>
      <c r="E121" s="110"/>
      <c r="F121" s="110"/>
      <c r="G121" s="110"/>
      <c r="H121" s="110"/>
      <c r="I121" s="110"/>
      <c r="J121" s="111">
        <f>J446</f>
        <v>0</v>
      </c>
      <c r="L121" s="108"/>
    </row>
    <row r="122" spans="2:12" s="9" customFormat="1" ht="14.85" customHeight="1">
      <c r="B122" s="108"/>
      <c r="D122" s="109" t="s">
        <v>133</v>
      </c>
      <c r="E122" s="110"/>
      <c r="F122" s="110"/>
      <c r="G122" s="110"/>
      <c r="H122" s="110"/>
      <c r="I122" s="110"/>
      <c r="J122" s="111">
        <f>J468</f>
        <v>0</v>
      </c>
      <c r="L122" s="108"/>
    </row>
    <row r="123" spans="2:12" s="9" customFormat="1" ht="14.85" customHeight="1">
      <c r="B123" s="108"/>
      <c r="D123" s="109" t="s">
        <v>134</v>
      </c>
      <c r="E123" s="110"/>
      <c r="F123" s="110"/>
      <c r="G123" s="110"/>
      <c r="H123" s="110"/>
      <c r="I123" s="110"/>
      <c r="J123" s="111">
        <f>J473</f>
        <v>0</v>
      </c>
      <c r="L123" s="108"/>
    </row>
    <row r="124" spans="2:12" s="9" customFormat="1" ht="14.85" customHeight="1">
      <c r="B124" s="108"/>
      <c r="D124" s="109" t="s">
        <v>135</v>
      </c>
      <c r="E124" s="110"/>
      <c r="F124" s="110"/>
      <c r="G124" s="110"/>
      <c r="H124" s="110"/>
      <c r="I124" s="110"/>
      <c r="J124" s="111">
        <f>J483</f>
        <v>0</v>
      </c>
      <c r="L124" s="108"/>
    </row>
    <row r="125" spans="2:12" s="1" customFormat="1" ht="21.75" customHeight="1">
      <c r="B125" s="32"/>
      <c r="L125" s="32"/>
    </row>
    <row r="126" spans="2:12" s="1" customFormat="1" ht="6.95" customHeight="1">
      <c r="B126" s="44"/>
      <c r="C126" s="45"/>
      <c r="D126" s="45"/>
      <c r="E126" s="45"/>
      <c r="F126" s="45"/>
      <c r="G126" s="45"/>
      <c r="H126" s="45"/>
      <c r="I126" s="45"/>
      <c r="J126" s="45"/>
      <c r="K126" s="45"/>
      <c r="L126" s="32"/>
    </row>
    <row r="130" spans="2:63" s="1" customFormat="1" ht="6.95" customHeight="1">
      <c r="B130" s="46"/>
      <c r="C130" s="47"/>
      <c r="D130" s="47"/>
      <c r="E130" s="47"/>
      <c r="F130" s="47"/>
      <c r="G130" s="47"/>
      <c r="H130" s="47"/>
      <c r="I130" s="47"/>
      <c r="J130" s="47"/>
      <c r="K130" s="47"/>
      <c r="L130" s="32"/>
    </row>
    <row r="131" spans="2:63" s="1" customFormat="1" ht="24.95" customHeight="1">
      <c r="B131" s="32"/>
      <c r="C131" s="21" t="s">
        <v>136</v>
      </c>
      <c r="L131" s="32"/>
    </row>
    <row r="132" spans="2:63" s="1" customFormat="1" ht="6.95" customHeight="1">
      <c r="B132" s="32"/>
      <c r="L132" s="32"/>
    </row>
    <row r="133" spans="2:63" s="1" customFormat="1" ht="12" customHeight="1">
      <c r="B133" s="32"/>
      <c r="C133" s="27" t="s">
        <v>16</v>
      </c>
      <c r="L133" s="32"/>
    </row>
    <row r="134" spans="2:63" s="1" customFormat="1" ht="16.5" customHeight="1">
      <c r="B134" s="32"/>
      <c r="E134" s="230" t="str">
        <f>E7</f>
        <v>Zpevnění části ulice Šlikova od ulice Prouskova, Turnov</v>
      </c>
      <c r="F134" s="231"/>
      <c r="G134" s="231"/>
      <c r="H134" s="231"/>
      <c r="L134" s="32"/>
    </row>
    <row r="135" spans="2:63" s="1" customFormat="1" ht="12" customHeight="1">
      <c r="B135" s="32"/>
      <c r="C135" s="27" t="s">
        <v>99</v>
      </c>
      <c r="L135" s="32"/>
    </row>
    <row r="136" spans="2:63" s="1" customFormat="1" ht="16.5" customHeight="1">
      <c r="B136" s="32"/>
      <c r="E136" s="216" t="str">
        <f>E9</f>
        <v>SO.101 - SO.101 - Komunikace a zpevněné plochy</v>
      </c>
      <c r="F136" s="229"/>
      <c r="G136" s="229"/>
      <c r="H136" s="229"/>
      <c r="L136" s="32"/>
    </row>
    <row r="137" spans="2:63" s="1" customFormat="1" ht="6.95" customHeight="1">
      <c r="B137" s="32"/>
      <c r="L137" s="32"/>
    </row>
    <row r="138" spans="2:63" s="1" customFormat="1" ht="12" customHeight="1">
      <c r="B138" s="32"/>
      <c r="C138" s="27" t="s">
        <v>20</v>
      </c>
      <c r="F138" s="25" t="str">
        <f>F12</f>
        <v>Turnov</v>
      </c>
      <c r="I138" s="27" t="s">
        <v>22</v>
      </c>
      <c r="J138" s="52" t="str">
        <f>IF(J12="","",J12)</f>
        <v>8. 10. 2025</v>
      </c>
      <c r="L138" s="32"/>
    </row>
    <row r="139" spans="2:63" s="1" customFormat="1" ht="6.95" customHeight="1">
      <c r="B139" s="32"/>
      <c r="L139" s="32"/>
    </row>
    <row r="140" spans="2:63" s="1" customFormat="1" ht="15.2" customHeight="1">
      <c r="B140" s="32"/>
      <c r="C140" s="27" t="s">
        <v>24</v>
      </c>
      <c r="F140" s="25" t="str">
        <f>E15</f>
        <v>Město Turnov</v>
      </c>
      <c r="I140" s="27" t="s">
        <v>33</v>
      </c>
      <c r="J140" s="30" t="str">
        <f>E21</f>
        <v>CR Project s.r.o.</v>
      </c>
      <c r="L140" s="32"/>
    </row>
    <row r="141" spans="2:63" s="1" customFormat="1" ht="15.2" customHeight="1">
      <c r="B141" s="32"/>
      <c r="C141" s="27" t="s">
        <v>30</v>
      </c>
      <c r="F141" s="25" t="str">
        <f>IF(E18="","",E18)</f>
        <v>Vyplň údaj</v>
      </c>
      <c r="I141" s="27" t="s">
        <v>37</v>
      </c>
      <c r="J141" s="30" t="str">
        <f>E24</f>
        <v>Josef Nentwich</v>
      </c>
      <c r="L141" s="32"/>
    </row>
    <row r="142" spans="2:63" s="1" customFormat="1" ht="10.35" customHeight="1">
      <c r="B142" s="32"/>
      <c r="L142" s="32"/>
    </row>
    <row r="143" spans="2:63" s="10" customFormat="1" ht="29.25" customHeight="1">
      <c r="B143" s="112"/>
      <c r="C143" s="113" t="s">
        <v>137</v>
      </c>
      <c r="D143" s="114" t="s">
        <v>66</v>
      </c>
      <c r="E143" s="114" t="s">
        <v>62</v>
      </c>
      <c r="F143" s="114" t="s">
        <v>63</v>
      </c>
      <c r="G143" s="114" t="s">
        <v>138</v>
      </c>
      <c r="H143" s="114" t="s">
        <v>139</v>
      </c>
      <c r="I143" s="114" t="s">
        <v>140</v>
      </c>
      <c r="J143" s="114" t="s">
        <v>105</v>
      </c>
      <c r="K143" s="115" t="s">
        <v>141</v>
      </c>
      <c r="L143" s="112"/>
      <c r="M143" s="59" t="s">
        <v>1</v>
      </c>
      <c r="N143" s="60" t="s">
        <v>45</v>
      </c>
      <c r="O143" s="60" t="s">
        <v>142</v>
      </c>
      <c r="P143" s="60" t="s">
        <v>143</v>
      </c>
      <c r="Q143" s="60" t="s">
        <v>144</v>
      </c>
      <c r="R143" s="60" t="s">
        <v>145</v>
      </c>
      <c r="S143" s="60" t="s">
        <v>146</v>
      </c>
      <c r="T143" s="61" t="s">
        <v>147</v>
      </c>
    </row>
    <row r="144" spans="2:63" s="1" customFormat="1" ht="22.9" customHeight="1">
      <c r="B144" s="32"/>
      <c r="C144" s="64" t="s">
        <v>148</v>
      </c>
      <c r="J144" s="116">
        <f>BK144</f>
        <v>0</v>
      </c>
      <c r="L144" s="32"/>
      <c r="M144" s="62"/>
      <c r="N144" s="53"/>
      <c r="O144" s="53"/>
      <c r="P144" s="117">
        <f>P145</f>
        <v>0</v>
      </c>
      <c r="Q144" s="53"/>
      <c r="R144" s="117">
        <f>R145</f>
        <v>600.06755710000004</v>
      </c>
      <c r="S144" s="53"/>
      <c r="T144" s="118">
        <f>T145</f>
        <v>199.83900000000003</v>
      </c>
      <c r="AT144" s="17" t="s">
        <v>80</v>
      </c>
      <c r="AU144" s="17" t="s">
        <v>107</v>
      </c>
      <c r="BK144" s="119">
        <f>BK145</f>
        <v>0</v>
      </c>
    </row>
    <row r="145" spans="2:65" s="11" customFormat="1" ht="25.9" customHeight="1">
      <c r="B145" s="120"/>
      <c r="D145" s="121" t="s">
        <v>80</v>
      </c>
      <c r="E145" s="122" t="s">
        <v>149</v>
      </c>
      <c r="F145" s="122" t="s">
        <v>150</v>
      </c>
      <c r="I145" s="123"/>
      <c r="J145" s="124">
        <f>BK145</f>
        <v>0</v>
      </c>
      <c r="L145" s="120"/>
      <c r="M145" s="125"/>
      <c r="P145" s="126">
        <f>P146+P250+P256+P351+P400</f>
        <v>0</v>
      </c>
      <c r="R145" s="126">
        <f>R146+R250+R256+R351+R400</f>
        <v>600.06755710000004</v>
      </c>
      <c r="T145" s="127">
        <f>T146+T250+T256+T351+T400</f>
        <v>199.83900000000003</v>
      </c>
      <c r="AR145" s="121" t="s">
        <v>89</v>
      </c>
      <c r="AT145" s="128" t="s">
        <v>80</v>
      </c>
      <c r="AU145" s="128" t="s">
        <v>81</v>
      </c>
      <c r="AY145" s="121" t="s">
        <v>151</v>
      </c>
      <c r="BK145" s="129">
        <f>BK146+BK250+BK256+BK351+BK400</f>
        <v>0</v>
      </c>
    </row>
    <row r="146" spans="2:65" s="11" customFormat="1" ht="22.9" customHeight="1">
      <c r="B146" s="120"/>
      <c r="D146" s="121" t="s">
        <v>80</v>
      </c>
      <c r="E146" s="130" t="s">
        <v>89</v>
      </c>
      <c r="F146" s="130" t="s">
        <v>152</v>
      </c>
      <c r="I146" s="123"/>
      <c r="J146" s="131">
        <f>BK146</f>
        <v>0</v>
      </c>
      <c r="L146" s="120"/>
      <c r="M146" s="125"/>
      <c r="P146" s="126">
        <f>P147+P183+P205+P225+P230</f>
        <v>0</v>
      </c>
      <c r="R146" s="126">
        <f>R147+R183+R205+R225+R230</f>
        <v>7.2183390000000003</v>
      </c>
      <c r="T146" s="127">
        <f>T147+T183+T205+T225+T230</f>
        <v>0</v>
      </c>
      <c r="AR146" s="121" t="s">
        <v>89</v>
      </c>
      <c r="AT146" s="128" t="s">
        <v>80</v>
      </c>
      <c r="AU146" s="128" t="s">
        <v>89</v>
      </c>
      <c r="AY146" s="121" t="s">
        <v>151</v>
      </c>
      <c r="BK146" s="129">
        <f>BK147+BK183+BK205+BK225+BK230</f>
        <v>0</v>
      </c>
    </row>
    <row r="147" spans="2:65" s="11" customFormat="1" ht="20.85" customHeight="1">
      <c r="B147" s="120"/>
      <c r="D147" s="121" t="s">
        <v>80</v>
      </c>
      <c r="E147" s="130" t="s">
        <v>153</v>
      </c>
      <c r="F147" s="130" t="s">
        <v>154</v>
      </c>
      <c r="I147" s="123"/>
      <c r="J147" s="131">
        <f>BK147</f>
        <v>0</v>
      </c>
      <c r="L147" s="120"/>
      <c r="M147" s="125"/>
      <c r="P147" s="126">
        <f>SUM(P148:P182)</f>
        <v>0</v>
      </c>
      <c r="R147" s="126">
        <f>SUM(R148:R182)</f>
        <v>0</v>
      </c>
      <c r="T147" s="127">
        <f>SUM(T148:T182)</f>
        <v>0</v>
      </c>
      <c r="AR147" s="121" t="s">
        <v>89</v>
      </c>
      <c r="AT147" s="128" t="s">
        <v>80</v>
      </c>
      <c r="AU147" s="128" t="s">
        <v>91</v>
      </c>
      <c r="AY147" s="121" t="s">
        <v>151</v>
      </c>
      <c r="BK147" s="129">
        <f>SUM(BK148:BK182)</f>
        <v>0</v>
      </c>
    </row>
    <row r="148" spans="2:65" s="1" customFormat="1" ht="24.2" customHeight="1">
      <c r="B148" s="32"/>
      <c r="C148" s="132" t="s">
        <v>89</v>
      </c>
      <c r="D148" s="132" t="s">
        <v>155</v>
      </c>
      <c r="E148" s="133" t="s">
        <v>156</v>
      </c>
      <c r="F148" s="134" t="s">
        <v>157</v>
      </c>
      <c r="G148" s="135" t="s">
        <v>158</v>
      </c>
      <c r="H148" s="136">
        <v>3.75</v>
      </c>
      <c r="I148" s="137"/>
      <c r="J148" s="138">
        <f>ROUND(I148*H148,2)</f>
        <v>0</v>
      </c>
      <c r="K148" s="134" t="s">
        <v>1</v>
      </c>
      <c r="L148" s="32"/>
      <c r="M148" s="139" t="s">
        <v>1</v>
      </c>
      <c r="N148" s="140" t="s">
        <v>46</v>
      </c>
      <c r="P148" s="141">
        <f>O148*H148</f>
        <v>0</v>
      </c>
      <c r="Q148" s="141">
        <v>0</v>
      </c>
      <c r="R148" s="141">
        <f>Q148*H148</f>
        <v>0</v>
      </c>
      <c r="S148" s="141">
        <v>0</v>
      </c>
      <c r="T148" s="142">
        <f>S148*H148</f>
        <v>0</v>
      </c>
      <c r="AR148" s="143" t="s">
        <v>159</v>
      </c>
      <c r="AT148" s="143" t="s">
        <v>155</v>
      </c>
      <c r="AU148" s="143" t="s">
        <v>160</v>
      </c>
      <c r="AY148" s="17" t="s">
        <v>151</v>
      </c>
      <c r="BE148" s="144">
        <f>IF(N148="základní",J148,0)</f>
        <v>0</v>
      </c>
      <c r="BF148" s="144">
        <f>IF(N148="snížená",J148,0)</f>
        <v>0</v>
      </c>
      <c r="BG148" s="144">
        <f>IF(N148="zákl. přenesená",J148,0)</f>
        <v>0</v>
      </c>
      <c r="BH148" s="144">
        <f>IF(N148="sníž. přenesená",J148,0)</f>
        <v>0</v>
      </c>
      <c r="BI148" s="144">
        <f>IF(N148="nulová",J148,0)</f>
        <v>0</v>
      </c>
      <c r="BJ148" s="17" t="s">
        <v>89</v>
      </c>
      <c r="BK148" s="144">
        <f>ROUND(I148*H148,2)</f>
        <v>0</v>
      </c>
      <c r="BL148" s="17" t="s">
        <v>159</v>
      </c>
      <c r="BM148" s="143" t="s">
        <v>161</v>
      </c>
    </row>
    <row r="149" spans="2:65" s="12" customFormat="1">
      <c r="B149" s="145"/>
      <c r="D149" s="146" t="s">
        <v>162</v>
      </c>
      <c r="E149" s="147" t="s">
        <v>1</v>
      </c>
      <c r="F149" s="148" t="s">
        <v>163</v>
      </c>
      <c r="H149" s="149">
        <v>3.75</v>
      </c>
      <c r="I149" s="150"/>
      <c r="L149" s="145"/>
      <c r="M149" s="151"/>
      <c r="T149" s="152"/>
      <c r="AT149" s="147" t="s">
        <v>162</v>
      </c>
      <c r="AU149" s="147" t="s">
        <v>160</v>
      </c>
      <c r="AV149" s="12" t="s">
        <v>91</v>
      </c>
      <c r="AW149" s="12" t="s">
        <v>32</v>
      </c>
      <c r="AX149" s="12" t="s">
        <v>89</v>
      </c>
      <c r="AY149" s="147" t="s">
        <v>151</v>
      </c>
    </row>
    <row r="150" spans="2:65" s="1" customFormat="1" ht="24.2" customHeight="1">
      <c r="B150" s="32"/>
      <c r="C150" s="132" t="s">
        <v>91</v>
      </c>
      <c r="D150" s="132" t="s">
        <v>155</v>
      </c>
      <c r="E150" s="133" t="s">
        <v>164</v>
      </c>
      <c r="F150" s="134" t="s">
        <v>165</v>
      </c>
      <c r="G150" s="135" t="s">
        <v>158</v>
      </c>
      <c r="H150" s="136">
        <v>74.599999999999994</v>
      </c>
      <c r="I150" s="137"/>
      <c r="J150" s="138">
        <f>ROUND(I150*H150,2)</f>
        <v>0</v>
      </c>
      <c r="K150" s="134" t="s">
        <v>166</v>
      </c>
      <c r="L150" s="32"/>
      <c r="M150" s="139" t="s">
        <v>1</v>
      </c>
      <c r="N150" s="140" t="s">
        <v>46</v>
      </c>
      <c r="P150" s="141">
        <f>O150*H150</f>
        <v>0</v>
      </c>
      <c r="Q150" s="141">
        <v>0</v>
      </c>
      <c r="R150" s="141">
        <f>Q150*H150</f>
        <v>0</v>
      </c>
      <c r="S150" s="141">
        <v>0</v>
      </c>
      <c r="T150" s="142">
        <f>S150*H150</f>
        <v>0</v>
      </c>
      <c r="AR150" s="143" t="s">
        <v>159</v>
      </c>
      <c r="AT150" s="143" t="s">
        <v>155</v>
      </c>
      <c r="AU150" s="143" t="s">
        <v>160</v>
      </c>
      <c r="AY150" s="17" t="s">
        <v>151</v>
      </c>
      <c r="BE150" s="144">
        <f>IF(N150="základní",J150,0)</f>
        <v>0</v>
      </c>
      <c r="BF150" s="144">
        <f>IF(N150="snížená",J150,0)</f>
        <v>0</v>
      </c>
      <c r="BG150" s="144">
        <f>IF(N150="zákl. přenesená",J150,0)</f>
        <v>0</v>
      </c>
      <c r="BH150" s="144">
        <f>IF(N150="sníž. přenesená",J150,0)</f>
        <v>0</v>
      </c>
      <c r="BI150" s="144">
        <f>IF(N150="nulová",J150,0)</f>
        <v>0</v>
      </c>
      <c r="BJ150" s="17" t="s">
        <v>89</v>
      </c>
      <c r="BK150" s="144">
        <f>ROUND(I150*H150,2)</f>
        <v>0</v>
      </c>
      <c r="BL150" s="17" t="s">
        <v>159</v>
      </c>
      <c r="BM150" s="143" t="s">
        <v>167</v>
      </c>
    </row>
    <row r="151" spans="2:65" s="13" customFormat="1" ht="22.5">
      <c r="B151" s="153"/>
      <c r="D151" s="146" t="s">
        <v>162</v>
      </c>
      <c r="E151" s="154" t="s">
        <v>1</v>
      </c>
      <c r="F151" s="155" t="s">
        <v>168</v>
      </c>
      <c r="H151" s="154" t="s">
        <v>1</v>
      </c>
      <c r="I151" s="156"/>
      <c r="L151" s="153"/>
      <c r="M151" s="157"/>
      <c r="T151" s="158"/>
      <c r="AT151" s="154" t="s">
        <v>162</v>
      </c>
      <c r="AU151" s="154" t="s">
        <v>160</v>
      </c>
      <c r="AV151" s="13" t="s">
        <v>89</v>
      </c>
      <c r="AW151" s="13" t="s">
        <v>32</v>
      </c>
      <c r="AX151" s="13" t="s">
        <v>81</v>
      </c>
      <c r="AY151" s="154" t="s">
        <v>151</v>
      </c>
    </row>
    <row r="152" spans="2:65" s="12" customFormat="1">
      <c r="B152" s="145"/>
      <c r="D152" s="146" t="s">
        <v>162</v>
      </c>
      <c r="E152" s="147" t="s">
        <v>1</v>
      </c>
      <c r="F152" s="148" t="s">
        <v>169</v>
      </c>
      <c r="H152" s="149">
        <v>69.599999999999994</v>
      </c>
      <c r="I152" s="150"/>
      <c r="L152" s="145"/>
      <c r="M152" s="151"/>
      <c r="T152" s="152"/>
      <c r="AT152" s="147" t="s">
        <v>162</v>
      </c>
      <c r="AU152" s="147" t="s">
        <v>160</v>
      </c>
      <c r="AV152" s="12" t="s">
        <v>91</v>
      </c>
      <c r="AW152" s="12" t="s">
        <v>32</v>
      </c>
      <c r="AX152" s="12" t="s">
        <v>81</v>
      </c>
      <c r="AY152" s="147" t="s">
        <v>151</v>
      </c>
    </row>
    <row r="153" spans="2:65" s="12" customFormat="1">
      <c r="B153" s="145"/>
      <c r="D153" s="146" t="s">
        <v>162</v>
      </c>
      <c r="E153" s="147" t="s">
        <v>1</v>
      </c>
      <c r="F153" s="148" t="s">
        <v>170</v>
      </c>
      <c r="H153" s="149">
        <v>5</v>
      </c>
      <c r="I153" s="150"/>
      <c r="L153" s="145"/>
      <c r="M153" s="151"/>
      <c r="T153" s="152"/>
      <c r="AT153" s="147" t="s">
        <v>162</v>
      </c>
      <c r="AU153" s="147" t="s">
        <v>160</v>
      </c>
      <c r="AV153" s="12" t="s">
        <v>91</v>
      </c>
      <c r="AW153" s="12" t="s">
        <v>32</v>
      </c>
      <c r="AX153" s="12" t="s">
        <v>81</v>
      </c>
      <c r="AY153" s="147" t="s">
        <v>151</v>
      </c>
    </row>
    <row r="154" spans="2:65" s="14" customFormat="1">
      <c r="B154" s="159"/>
      <c r="D154" s="146" t="s">
        <v>162</v>
      </c>
      <c r="E154" s="160" t="s">
        <v>1</v>
      </c>
      <c r="F154" s="161" t="s">
        <v>171</v>
      </c>
      <c r="H154" s="162">
        <v>74.599999999999994</v>
      </c>
      <c r="I154" s="163"/>
      <c r="L154" s="159"/>
      <c r="M154" s="164"/>
      <c r="T154" s="165"/>
      <c r="AT154" s="160" t="s">
        <v>162</v>
      </c>
      <c r="AU154" s="160" t="s">
        <v>160</v>
      </c>
      <c r="AV154" s="14" t="s">
        <v>159</v>
      </c>
      <c r="AW154" s="14" t="s">
        <v>32</v>
      </c>
      <c r="AX154" s="14" t="s">
        <v>89</v>
      </c>
      <c r="AY154" s="160" t="s">
        <v>151</v>
      </c>
    </row>
    <row r="155" spans="2:65" s="1" customFormat="1" ht="37.9" customHeight="1">
      <c r="B155" s="32"/>
      <c r="C155" s="132" t="s">
        <v>160</v>
      </c>
      <c r="D155" s="132" t="s">
        <v>155</v>
      </c>
      <c r="E155" s="133" t="s">
        <v>172</v>
      </c>
      <c r="F155" s="134" t="s">
        <v>173</v>
      </c>
      <c r="G155" s="135" t="s">
        <v>158</v>
      </c>
      <c r="H155" s="136">
        <v>149.19999999999999</v>
      </c>
      <c r="I155" s="137"/>
      <c r="J155" s="138">
        <f>ROUND(I155*H155,2)</f>
        <v>0</v>
      </c>
      <c r="K155" s="134" t="s">
        <v>166</v>
      </c>
      <c r="L155" s="32"/>
      <c r="M155" s="139" t="s">
        <v>1</v>
      </c>
      <c r="N155" s="140" t="s">
        <v>46</v>
      </c>
      <c r="P155" s="141">
        <f>O155*H155</f>
        <v>0</v>
      </c>
      <c r="Q155" s="141">
        <v>0</v>
      </c>
      <c r="R155" s="141">
        <f>Q155*H155</f>
        <v>0</v>
      </c>
      <c r="S155" s="141">
        <v>0</v>
      </c>
      <c r="T155" s="142">
        <f>S155*H155</f>
        <v>0</v>
      </c>
      <c r="AR155" s="143" t="s">
        <v>159</v>
      </c>
      <c r="AT155" s="143" t="s">
        <v>155</v>
      </c>
      <c r="AU155" s="143" t="s">
        <v>160</v>
      </c>
      <c r="AY155" s="17" t="s">
        <v>151</v>
      </c>
      <c r="BE155" s="144">
        <f>IF(N155="základní",J155,0)</f>
        <v>0</v>
      </c>
      <c r="BF155" s="144">
        <f>IF(N155="snížená",J155,0)</f>
        <v>0</v>
      </c>
      <c r="BG155" s="144">
        <f>IF(N155="zákl. přenesená",J155,0)</f>
        <v>0</v>
      </c>
      <c r="BH155" s="144">
        <f>IF(N155="sníž. přenesená",J155,0)</f>
        <v>0</v>
      </c>
      <c r="BI155" s="144">
        <f>IF(N155="nulová",J155,0)</f>
        <v>0</v>
      </c>
      <c r="BJ155" s="17" t="s">
        <v>89</v>
      </c>
      <c r="BK155" s="144">
        <f>ROUND(I155*H155,2)</f>
        <v>0</v>
      </c>
      <c r="BL155" s="17" t="s">
        <v>159</v>
      </c>
      <c r="BM155" s="143" t="s">
        <v>174</v>
      </c>
    </row>
    <row r="156" spans="2:65" s="13" customFormat="1">
      <c r="B156" s="153"/>
      <c r="D156" s="146" t="s">
        <v>162</v>
      </c>
      <c r="E156" s="154" t="s">
        <v>1</v>
      </c>
      <c r="F156" s="155" t="s">
        <v>175</v>
      </c>
      <c r="H156" s="154" t="s">
        <v>1</v>
      </c>
      <c r="I156" s="156"/>
      <c r="L156" s="153"/>
      <c r="M156" s="157"/>
      <c r="T156" s="158"/>
      <c r="AT156" s="154" t="s">
        <v>162</v>
      </c>
      <c r="AU156" s="154" t="s">
        <v>160</v>
      </c>
      <c r="AV156" s="13" t="s">
        <v>89</v>
      </c>
      <c r="AW156" s="13" t="s">
        <v>32</v>
      </c>
      <c r="AX156" s="13" t="s">
        <v>81</v>
      </c>
      <c r="AY156" s="154" t="s">
        <v>151</v>
      </c>
    </row>
    <row r="157" spans="2:65" s="12" customFormat="1">
      <c r="B157" s="145"/>
      <c r="D157" s="146" t="s">
        <v>162</v>
      </c>
      <c r="E157" s="147" t="s">
        <v>1</v>
      </c>
      <c r="F157" s="148" t="s">
        <v>176</v>
      </c>
      <c r="H157" s="149">
        <v>69.599999999999994</v>
      </c>
      <c r="I157" s="150"/>
      <c r="L157" s="145"/>
      <c r="M157" s="151"/>
      <c r="T157" s="152"/>
      <c r="AT157" s="147" t="s">
        <v>162</v>
      </c>
      <c r="AU157" s="147" t="s">
        <v>160</v>
      </c>
      <c r="AV157" s="12" t="s">
        <v>91</v>
      </c>
      <c r="AW157" s="12" t="s">
        <v>32</v>
      </c>
      <c r="AX157" s="12" t="s">
        <v>81</v>
      </c>
      <c r="AY157" s="147" t="s">
        <v>151</v>
      </c>
    </row>
    <row r="158" spans="2:65" s="12" customFormat="1">
      <c r="B158" s="145"/>
      <c r="D158" s="146" t="s">
        <v>162</v>
      </c>
      <c r="E158" s="147" t="s">
        <v>1</v>
      </c>
      <c r="F158" s="148" t="s">
        <v>177</v>
      </c>
      <c r="H158" s="149">
        <v>5</v>
      </c>
      <c r="I158" s="150"/>
      <c r="L158" s="145"/>
      <c r="M158" s="151"/>
      <c r="T158" s="152"/>
      <c r="AT158" s="147" t="s">
        <v>162</v>
      </c>
      <c r="AU158" s="147" t="s">
        <v>160</v>
      </c>
      <c r="AV158" s="12" t="s">
        <v>91</v>
      </c>
      <c r="AW158" s="12" t="s">
        <v>32</v>
      </c>
      <c r="AX158" s="12" t="s">
        <v>81</v>
      </c>
      <c r="AY158" s="147" t="s">
        <v>151</v>
      </c>
    </row>
    <row r="159" spans="2:65" s="13" customFormat="1">
      <c r="B159" s="153"/>
      <c r="D159" s="146" t="s">
        <v>162</v>
      </c>
      <c r="E159" s="154" t="s">
        <v>1</v>
      </c>
      <c r="F159" s="155" t="s">
        <v>178</v>
      </c>
      <c r="H159" s="154" t="s">
        <v>1</v>
      </c>
      <c r="I159" s="156"/>
      <c r="L159" s="153"/>
      <c r="M159" s="157"/>
      <c r="T159" s="158"/>
      <c r="AT159" s="154" t="s">
        <v>162</v>
      </c>
      <c r="AU159" s="154" t="s">
        <v>160</v>
      </c>
      <c r="AV159" s="13" t="s">
        <v>89</v>
      </c>
      <c r="AW159" s="13" t="s">
        <v>32</v>
      </c>
      <c r="AX159" s="13" t="s">
        <v>81</v>
      </c>
      <c r="AY159" s="154" t="s">
        <v>151</v>
      </c>
    </row>
    <row r="160" spans="2:65" s="12" customFormat="1">
      <c r="B160" s="145"/>
      <c r="D160" s="146" t="s">
        <v>162</v>
      </c>
      <c r="E160" s="147" t="s">
        <v>1</v>
      </c>
      <c r="F160" s="148" t="s">
        <v>169</v>
      </c>
      <c r="H160" s="149">
        <v>69.599999999999994</v>
      </c>
      <c r="I160" s="150"/>
      <c r="L160" s="145"/>
      <c r="M160" s="151"/>
      <c r="T160" s="152"/>
      <c r="AT160" s="147" t="s">
        <v>162</v>
      </c>
      <c r="AU160" s="147" t="s">
        <v>160</v>
      </c>
      <c r="AV160" s="12" t="s">
        <v>91</v>
      </c>
      <c r="AW160" s="12" t="s">
        <v>32</v>
      </c>
      <c r="AX160" s="12" t="s">
        <v>81</v>
      </c>
      <c r="AY160" s="147" t="s">
        <v>151</v>
      </c>
    </row>
    <row r="161" spans="2:65" s="12" customFormat="1">
      <c r="B161" s="145"/>
      <c r="D161" s="146" t="s">
        <v>162</v>
      </c>
      <c r="E161" s="147" t="s">
        <v>1</v>
      </c>
      <c r="F161" s="148" t="s">
        <v>170</v>
      </c>
      <c r="H161" s="149">
        <v>5</v>
      </c>
      <c r="I161" s="150"/>
      <c r="L161" s="145"/>
      <c r="M161" s="151"/>
      <c r="T161" s="152"/>
      <c r="AT161" s="147" t="s">
        <v>162</v>
      </c>
      <c r="AU161" s="147" t="s">
        <v>160</v>
      </c>
      <c r="AV161" s="12" t="s">
        <v>91</v>
      </c>
      <c r="AW161" s="12" t="s">
        <v>32</v>
      </c>
      <c r="AX161" s="12" t="s">
        <v>81</v>
      </c>
      <c r="AY161" s="147" t="s">
        <v>151</v>
      </c>
    </row>
    <row r="162" spans="2:65" s="14" customFormat="1">
      <c r="B162" s="159"/>
      <c r="D162" s="146" t="s">
        <v>162</v>
      </c>
      <c r="E162" s="160" t="s">
        <v>1</v>
      </c>
      <c r="F162" s="161" t="s">
        <v>171</v>
      </c>
      <c r="H162" s="162">
        <v>149.19999999999999</v>
      </c>
      <c r="I162" s="163"/>
      <c r="L162" s="159"/>
      <c r="M162" s="164"/>
      <c r="T162" s="165"/>
      <c r="AT162" s="160" t="s">
        <v>162</v>
      </c>
      <c r="AU162" s="160" t="s">
        <v>160</v>
      </c>
      <c r="AV162" s="14" t="s">
        <v>159</v>
      </c>
      <c r="AW162" s="14" t="s">
        <v>32</v>
      </c>
      <c r="AX162" s="14" t="s">
        <v>89</v>
      </c>
      <c r="AY162" s="160" t="s">
        <v>151</v>
      </c>
    </row>
    <row r="163" spans="2:65" s="1" customFormat="1" ht="37.9" customHeight="1">
      <c r="B163" s="32"/>
      <c r="C163" s="132" t="s">
        <v>159</v>
      </c>
      <c r="D163" s="132" t="s">
        <v>155</v>
      </c>
      <c r="E163" s="133" t="s">
        <v>179</v>
      </c>
      <c r="F163" s="134" t="s">
        <v>180</v>
      </c>
      <c r="G163" s="135" t="s">
        <v>158</v>
      </c>
      <c r="H163" s="136">
        <v>377.97500000000002</v>
      </c>
      <c r="I163" s="137"/>
      <c r="J163" s="138">
        <f>ROUND(I163*H163,2)</f>
        <v>0</v>
      </c>
      <c r="K163" s="134" t="s">
        <v>166</v>
      </c>
      <c r="L163" s="32"/>
      <c r="M163" s="139" t="s">
        <v>1</v>
      </c>
      <c r="N163" s="140" t="s">
        <v>46</v>
      </c>
      <c r="P163" s="141">
        <f>O163*H163</f>
        <v>0</v>
      </c>
      <c r="Q163" s="141">
        <v>0</v>
      </c>
      <c r="R163" s="141">
        <f>Q163*H163</f>
        <v>0</v>
      </c>
      <c r="S163" s="141">
        <v>0</v>
      </c>
      <c r="T163" s="142">
        <f>S163*H163</f>
        <v>0</v>
      </c>
      <c r="AR163" s="143" t="s">
        <v>159</v>
      </c>
      <c r="AT163" s="143" t="s">
        <v>155</v>
      </c>
      <c r="AU163" s="143" t="s">
        <v>160</v>
      </c>
      <c r="AY163" s="17" t="s">
        <v>151</v>
      </c>
      <c r="BE163" s="144">
        <f>IF(N163="základní",J163,0)</f>
        <v>0</v>
      </c>
      <c r="BF163" s="144">
        <f>IF(N163="snížená",J163,0)</f>
        <v>0</v>
      </c>
      <c r="BG163" s="144">
        <f>IF(N163="zákl. přenesená",J163,0)</f>
        <v>0</v>
      </c>
      <c r="BH163" s="144">
        <f>IF(N163="sníž. přenesená",J163,0)</f>
        <v>0</v>
      </c>
      <c r="BI163" s="144">
        <f>IF(N163="nulová",J163,0)</f>
        <v>0</v>
      </c>
      <c r="BJ163" s="17" t="s">
        <v>89</v>
      </c>
      <c r="BK163" s="144">
        <f>ROUND(I163*H163,2)</f>
        <v>0</v>
      </c>
      <c r="BL163" s="17" t="s">
        <v>159</v>
      </c>
      <c r="BM163" s="143" t="s">
        <v>181</v>
      </c>
    </row>
    <row r="164" spans="2:65" s="13" customFormat="1">
      <c r="B164" s="153"/>
      <c r="D164" s="146" t="s">
        <v>162</v>
      </c>
      <c r="E164" s="154" t="s">
        <v>1</v>
      </c>
      <c r="F164" s="155" t="s">
        <v>182</v>
      </c>
      <c r="H164" s="154" t="s">
        <v>1</v>
      </c>
      <c r="I164" s="156"/>
      <c r="L164" s="153"/>
      <c r="M164" s="157"/>
      <c r="T164" s="158"/>
      <c r="AT164" s="154" t="s">
        <v>162</v>
      </c>
      <c r="AU164" s="154" t="s">
        <v>160</v>
      </c>
      <c r="AV164" s="13" t="s">
        <v>89</v>
      </c>
      <c r="AW164" s="13" t="s">
        <v>32</v>
      </c>
      <c r="AX164" s="13" t="s">
        <v>81</v>
      </c>
      <c r="AY164" s="154" t="s">
        <v>151</v>
      </c>
    </row>
    <row r="165" spans="2:65" s="12" customFormat="1">
      <c r="B165" s="145"/>
      <c r="D165" s="146" t="s">
        <v>162</v>
      </c>
      <c r="E165" s="147" t="s">
        <v>1</v>
      </c>
      <c r="F165" s="148" t="s">
        <v>183</v>
      </c>
      <c r="H165" s="149">
        <v>299.39499999999998</v>
      </c>
      <c r="I165" s="150"/>
      <c r="L165" s="145"/>
      <c r="M165" s="151"/>
      <c r="T165" s="152"/>
      <c r="AT165" s="147" t="s">
        <v>162</v>
      </c>
      <c r="AU165" s="147" t="s">
        <v>160</v>
      </c>
      <c r="AV165" s="12" t="s">
        <v>91</v>
      </c>
      <c r="AW165" s="12" t="s">
        <v>32</v>
      </c>
      <c r="AX165" s="12" t="s">
        <v>81</v>
      </c>
      <c r="AY165" s="147" t="s">
        <v>151</v>
      </c>
    </row>
    <row r="166" spans="2:65" s="12" customFormat="1">
      <c r="B166" s="145"/>
      <c r="D166" s="146" t="s">
        <v>162</v>
      </c>
      <c r="E166" s="147" t="s">
        <v>1</v>
      </c>
      <c r="F166" s="148" t="s">
        <v>184</v>
      </c>
      <c r="H166" s="149">
        <v>9</v>
      </c>
      <c r="I166" s="150"/>
      <c r="L166" s="145"/>
      <c r="M166" s="151"/>
      <c r="T166" s="152"/>
      <c r="AT166" s="147" t="s">
        <v>162</v>
      </c>
      <c r="AU166" s="147" t="s">
        <v>160</v>
      </c>
      <c r="AV166" s="12" t="s">
        <v>91</v>
      </c>
      <c r="AW166" s="12" t="s">
        <v>32</v>
      </c>
      <c r="AX166" s="12" t="s">
        <v>81</v>
      </c>
      <c r="AY166" s="147" t="s">
        <v>151</v>
      </c>
    </row>
    <row r="167" spans="2:65" s="12" customFormat="1">
      <c r="B167" s="145"/>
      <c r="D167" s="146" t="s">
        <v>162</v>
      </c>
      <c r="E167" s="147" t="s">
        <v>1</v>
      </c>
      <c r="F167" s="148" t="s">
        <v>185</v>
      </c>
      <c r="H167" s="149">
        <v>69.58</v>
      </c>
      <c r="I167" s="150"/>
      <c r="L167" s="145"/>
      <c r="M167" s="151"/>
      <c r="T167" s="152"/>
      <c r="AT167" s="147" t="s">
        <v>162</v>
      </c>
      <c r="AU167" s="147" t="s">
        <v>160</v>
      </c>
      <c r="AV167" s="12" t="s">
        <v>91</v>
      </c>
      <c r="AW167" s="12" t="s">
        <v>32</v>
      </c>
      <c r="AX167" s="12" t="s">
        <v>81</v>
      </c>
      <c r="AY167" s="147" t="s">
        <v>151</v>
      </c>
    </row>
    <row r="168" spans="2:65" s="14" customFormat="1">
      <c r="B168" s="159"/>
      <c r="D168" s="146" t="s">
        <v>162</v>
      </c>
      <c r="E168" s="160" t="s">
        <v>1</v>
      </c>
      <c r="F168" s="161" t="s">
        <v>171</v>
      </c>
      <c r="H168" s="162">
        <v>377.97500000000002</v>
      </c>
      <c r="I168" s="163"/>
      <c r="L168" s="159"/>
      <c r="M168" s="164"/>
      <c r="T168" s="165"/>
      <c r="AT168" s="160" t="s">
        <v>162</v>
      </c>
      <c r="AU168" s="160" t="s">
        <v>160</v>
      </c>
      <c r="AV168" s="14" t="s">
        <v>159</v>
      </c>
      <c r="AW168" s="14" t="s">
        <v>32</v>
      </c>
      <c r="AX168" s="14" t="s">
        <v>89</v>
      </c>
      <c r="AY168" s="160" t="s">
        <v>151</v>
      </c>
    </row>
    <row r="169" spans="2:65" s="1" customFormat="1" ht="37.9" customHeight="1">
      <c r="B169" s="32"/>
      <c r="C169" s="132" t="s">
        <v>186</v>
      </c>
      <c r="D169" s="132" t="s">
        <v>155</v>
      </c>
      <c r="E169" s="133" t="s">
        <v>187</v>
      </c>
      <c r="F169" s="134" t="s">
        <v>188</v>
      </c>
      <c r="G169" s="135" t="s">
        <v>158</v>
      </c>
      <c r="H169" s="136">
        <v>5669.625</v>
      </c>
      <c r="I169" s="137"/>
      <c r="J169" s="138">
        <f>ROUND(I169*H169,2)</f>
        <v>0</v>
      </c>
      <c r="K169" s="134" t="s">
        <v>166</v>
      </c>
      <c r="L169" s="32"/>
      <c r="M169" s="139" t="s">
        <v>1</v>
      </c>
      <c r="N169" s="140" t="s">
        <v>46</v>
      </c>
      <c r="P169" s="141">
        <f>O169*H169</f>
        <v>0</v>
      </c>
      <c r="Q169" s="141">
        <v>0</v>
      </c>
      <c r="R169" s="141">
        <f>Q169*H169</f>
        <v>0</v>
      </c>
      <c r="S169" s="141">
        <v>0</v>
      </c>
      <c r="T169" s="142">
        <f>S169*H169</f>
        <v>0</v>
      </c>
      <c r="AR169" s="143" t="s">
        <v>159</v>
      </c>
      <c r="AT169" s="143" t="s">
        <v>155</v>
      </c>
      <c r="AU169" s="143" t="s">
        <v>160</v>
      </c>
      <c r="AY169" s="17" t="s">
        <v>151</v>
      </c>
      <c r="BE169" s="144">
        <f>IF(N169="základní",J169,0)</f>
        <v>0</v>
      </c>
      <c r="BF169" s="144">
        <f>IF(N169="snížená",J169,0)</f>
        <v>0</v>
      </c>
      <c r="BG169" s="144">
        <f>IF(N169="zákl. přenesená",J169,0)</f>
        <v>0</v>
      </c>
      <c r="BH169" s="144">
        <f>IF(N169="sníž. přenesená",J169,0)</f>
        <v>0</v>
      </c>
      <c r="BI169" s="144">
        <f>IF(N169="nulová",J169,0)</f>
        <v>0</v>
      </c>
      <c r="BJ169" s="17" t="s">
        <v>89</v>
      </c>
      <c r="BK169" s="144">
        <f>ROUND(I169*H169,2)</f>
        <v>0</v>
      </c>
      <c r="BL169" s="17" t="s">
        <v>159</v>
      </c>
      <c r="BM169" s="143" t="s">
        <v>189</v>
      </c>
    </row>
    <row r="170" spans="2:65" s="12" customFormat="1">
      <c r="B170" s="145"/>
      <c r="D170" s="146" t="s">
        <v>162</v>
      </c>
      <c r="E170" s="147" t="s">
        <v>1</v>
      </c>
      <c r="F170" s="148" t="s">
        <v>190</v>
      </c>
      <c r="H170" s="149">
        <v>5669.625</v>
      </c>
      <c r="I170" s="150"/>
      <c r="L170" s="145"/>
      <c r="M170" s="151"/>
      <c r="T170" s="152"/>
      <c r="AT170" s="147" t="s">
        <v>162</v>
      </c>
      <c r="AU170" s="147" t="s">
        <v>160</v>
      </c>
      <c r="AV170" s="12" t="s">
        <v>91</v>
      </c>
      <c r="AW170" s="12" t="s">
        <v>32</v>
      </c>
      <c r="AX170" s="12" t="s">
        <v>89</v>
      </c>
      <c r="AY170" s="147" t="s">
        <v>151</v>
      </c>
    </row>
    <row r="171" spans="2:65" s="1" customFormat="1" ht="16.5" customHeight="1">
      <c r="B171" s="32"/>
      <c r="C171" s="132" t="s">
        <v>191</v>
      </c>
      <c r="D171" s="132" t="s">
        <v>155</v>
      </c>
      <c r="E171" s="133" t="s">
        <v>192</v>
      </c>
      <c r="F171" s="134" t="s">
        <v>193</v>
      </c>
      <c r="G171" s="135" t="s">
        <v>158</v>
      </c>
      <c r="H171" s="136">
        <v>377.97500000000002</v>
      </c>
      <c r="I171" s="137"/>
      <c r="J171" s="138">
        <f>ROUND(I171*H171,2)</f>
        <v>0</v>
      </c>
      <c r="K171" s="134" t="s">
        <v>166</v>
      </c>
      <c r="L171" s="32"/>
      <c r="M171" s="139" t="s">
        <v>1</v>
      </c>
      <c r="N171" s="140" t="s">
        <v>46</v>
      </c>
      <c r="P171" s="141">
        <f>O171*H171</f>
        <v>0</v>
      </c>
      <c r="Q171" s="141">
        <v>0</v>
      </c>
      <c r="R171" s="141">
        <f>Q171*H171</f>
        <v>0</v>
      </c>
      <c r="S171" s="141">
        <v>0</v>
      </c>
      <c r="T171" s="142">
        <f>S171*H171</f>
        <v>0</v>
      </c>
      <c r="AR171" s="143" t="s">
        <v>159</v>
      </c>
      <c r="AT171" s="143" t="s">
        <v>155</v>
      </c>
      <c r="AU171" s="143" t="s">
        <v>160</v>
      </c>
      <c r="AY171" s="17" t="s">
        <v>151</v>
      </c>
      <c r="BE171" s="144">
        <f>IF(N171="základní",J171,0)</f>
        <v>0</v>
      </c>
      <c r="BF171" s="144">
        <f>IF(N171="snížená",J171,0)</f>
        <v>0</v>
      </c>
      <c r="BG171" s="144">
        <f>IF(N171="zákl. přenesená",J171,0)</f>
        <v>0</v>
      </c>
      <c r="BH171" s="144">
        <f>IF(N171="sníž. přenesená",J171,0)</f>
        <v>0</v>
      </c>
      <c r="BI171" s="144">
        <f>IF(N171="nulová",J171,0)</f>
        <v>0</v>
      </c>
      <c r="BJ171" s="17" t="s">
        <v>89</v>
      </c>
      <c r="BK171" s="144">
        <f>ROUND(I171*H171,2)</f>
        <v>0</v>
      </c>
      <c r="BL171" s="17" t="s">
        <v>159</v>
      </c>
      <c r="BM171" s="143" t="s">
        <v>194</v>
      </c>
    </row>
    <row r="172" spans="2:65" s="12" customFormat="1" ht="22.5">
      <c r="B172" s="145"/>
      <c r="D172" s="146" t="s">
        <v>162</v>
      </c>
      <c r="E172" s="147" t="s">
        <v>1</v>
      </c>
      <c r="F172" s="148" t="s">
        <v>195</v>
      </c>
      <c r="H172" s="149">
        <v>377.97500000000002</v>
      </c>
      <c r="I172" s="150"/>
      <c r="L172" s="145"/>
      <c r="M172" s="151"/>
      <c r="T172" s="152"/>
      <c r="AT172" s="147" t="s">
        <v>162</v>
      </c>
      <c r="AU172" s="147" t="s">
        <v>160</v>
      </c>
      <c r="AV172" s="12" t="s">
        <v>91</v>
      </c>
      <c r="AW172" s="12" t="s">
        <v>32</v>
      </c>
      <c r="AX172" s="12" t="s">
        <v>89</v>
      </c>
      <c r="AY172" s="147" t="s">
        <v>151</v>
      </c>
    </row>
    <row r="173" spans="2:65" s="1" customFormat="1" ht="33" customHeight="1">
      <c r="B173" s="32"/>
      <c r="C173" s="132" t="s">
        <v>196</v>
      </c>
      <c r="D173" s="132" t="s">
        <v>155</v>
      </c>
      <c r="E173" s="133" t="s">
        <v>197</v>
      </c>
      <c r="F173" s="134" t="s">
        <v>198</v>
      </c>
      <c r="G173" s="135" t="s">
        <v>199</v>
      </c>
      <c r="H173" s="136">
        <v>661.45600000000002</v>
      </c>
      <c r="I173" s="137"/>
      <c r="J173" s="138">
        <f>ROUND(I173*H173,2)</f>
        <v>0</v>
      </c>
      <c r="K173" s="134" t="s">
        <v>166</v>
      </c>
      <c r="L173" s="32"/>
      <c r="M173" s="139" t="s">
        <v>1</v>
      </c>
      <c r="N173" s="140" t="s">
        <v>46</v>
      </c>
      <c r="P173" s="141">
        <f>O173*H173</f>
        <v>0</v>
      </c>
      <c r="Q173" s="141">
        <v>0</v>
      </c>
      <c r="R173" s="141">
        <f>Q173*H173</f>
        <v>0</v>
      </c>
      <c r="S173" s="141">
        <v>0</v>
      </c>
      <c r="T173" s="142">
        <f>S173*H173</f>
        <v>0</v>
      </c>
      <c r="AR173" s="143" t="s">
        <v>159</v>
      </c>
      <c r="AT173" s="143" t="s">
        <v>155</v>
      </c>
      <c r="AU173" s="143" t="s">
        <v>160</v>
      </c>
      <c r="AY173" s="17" t="s">
        <v>151</v>
      </c>
      <c r="BE173" s="144">
        <f>IF(N173="základní",J173,0)</f>
        <v>0</v>
      </c>
      <c r="BF173" s="144">
        <f>IF(N173="snížená",J173,0)</f>
        <v>0</v>
      </c>
      <c r="BG173" s="144">
        <f>IF(N173="zákl. přenesená",J173,0)</f>
        <v>0</v>
      </c>
      <c r="BH173" s="144">
        <f>IF(N173="sníž. přenesená",J173,0)</f>
        <v>0</v>
      </c>
      <c r="BI173" s="144">
        <f>IF(N173="nulová",J173,0)</f>
        <v>0</v>
      </c>
      <c r="BJ173" s="17" t="s">
        <v>89</v>
      </c>
      <c r="BK173" s="144">
        <f>ROUND(I173*H173,2)</f>
        <v>0</v>
      </c>
      <c r="BL173" s="17" t="s">
        <v>159</v>
      </c>
      <c r="BM173" s="143" t="s">
        <v>200</v>
      </c>
    </row>
    <row r="174" spans="2:65" s="12" customFormat="1" ht="22.5">
      <c r="B174" s="145"/>
      <c r="D174" s="146" t="s">
        <v>162</v>
      </c>
      <c r="E174" s="147" t="s">
        <v>1</v>
      </c>
      <c r="F174" s="148" t="s">
        <v>201</v>
      </c>
      <c r="H174" s="149">
        <v>661.45600000000002</v>
      </c>
      <c r="I174" s="150"/>
      <c r="L174" s="145"/>
      <c r="M174" s="151"/>
      <c r="T174" s="152"/>
      <c r="AT174" s="147" t="s">
        <v>162</v>
      </c>
      <c r="AU174" s="147" t="s">
        <v>160</v>
      </c>
      <c r="AV174" s="12" t="s">
        <v>91</v>
      </c>
      <c r="AW174" s="12" t="s">
        <v>32</v>
      </c>
      <c r="AX174" s="12" t="s">
        <v>89</v>
      </c>
      <c r="AY174" s="147" t="s">
        <v>151</v>
      </c>
    </row>
    <row r="175" spans="2:65" s="1" customFormat="1" ht="24.2" customHeight="1">
      <c r="B175" s="32"/>
      <c r="C175" s="132" t="s">
        <v>202</v>
      </c>
      <c r="D175" s="132" t="s">
        <v>155</v>
      </c>
      <c r="E175" s="133" t="s">
        <v>203</v>
      </c>
      <c r="F175" s="134" t="s">
        <v>204</v>
      </c>
      <c r="G175" s="135" t="s">
        <v>205</v>
      </c>
      <c r="H175" s="136">
        <v>691.48</v>
      </c>
      <c r="I175" s="137"/>
      <c r="J175" s="138">
        <f>ROUND(I175*H175,2)</f>
        <v>0</v>
      </c>
      <c r="K175" s="134" t="s">
        <v>166</v>
      </c>
      <c r="L175" s="32"/>
      <c r="M175" s="139" t="s">
        <v>1</v>
      </c>
      <c r="N175" s="140" t="s">
        <v>46</v>
      </c>
      <c r="P175" s="141">
        <f>O175*H175</f>
        <v>0</v>
      </c>
      <c r="Q175" s="141">
        <v>0</v>
      </c>
      <c r="R175" s="141">
        <f>Q175*H175</f>
        <v>0</v>
      </c>
      <c r="S175" s="141">
        <v>0</v>
      </c>
      <c r="T175" s="142">
        <f>S175*H175</f>
        <v>0</v>
      </c>
      <c r="AR175" s="143" t="s">
        <v>159</v>
      </c>
      <c r="AT175" s="143" t="s">
        <v>155</v>
      </c>
      <c r="AU175" s="143" t="s">
        <v>160</v>
      </c>
      <c r="AY175" s="17" t="s">
        <v>151</v>
      </c>
      <c r="BE175" s="144">
        <f>IF(N175="základní",J175,0)</f>
        <v>0</v>
      </c>
      <c r="BF175" s="144">
        <f>IF(N175="snížená",J175,0)</f>
        <v>0</v>
      </c>
      <c r="BG175" s="144">
        <f>IF(N175="zákl. přenesená",J175,0)</f>
        <v>0</v>
      </c>
      <c r="BH175" s="144">
        <f>IF(N175="sníž. přenesená",J175,0)</f>
        <v>0</v>
      </c>
      <c r="BI175" s="144">
        <f>IF(N175="nulová",J175,0)</f>
        <v>0</v>
      </c>
      <c r="BJ175" s="17" t="s">
        <v>89</v>
      </c>
      <c r="BK175" s="144">
        <f>ROUND(I175*H175,2)</f>
        <v>0</v>
      </c>
      <c r="BL175" s="17" t="s">
        <v>159</v>
      </c>
      <c r="BM175" s="143" t="s">
        <v>206</v>
      </c>
    </row>
    <row r="176" spans="2:65" s="13" customFormat="1">
      <c r="B176" s="153"/>
      <c r="D176" s="146" t="s">
        <v>162</v>
      </c>
      <c r="E176" s="154" t="s">
        <v>1</v>
      </c>
      <c r="F176" s="155" t="s">
        <v>207</v>
      </c>
      <c r="H176" s="154" t="s">
        <v>1</v>
      </c>
      <c r="I176" s="156"/>
      <c r="L176" s="153"/>
      <c r="M176" s="157"/>
      <c r="T176" s="158"/>
      <c r="AT176" s="154" t="s">
        <v>162</v>
      </c>
      <c r="AU176" s="154" t="s">
        <v>160</v>
      </c>
      <c r="AV176" s="13" t="s">
        <v>89</v>
      </c>
      <c r="AW176" s="13" t="s">
        <v>32</v>
      </c>
      <c r="AX176" s="13" t="s">
        <v>81</v>
      </c>
      <c r="AY176" s="154" t="s">
        <v>151</v>
      </c>
    </row>
    <row r="177" spans="2:65" s="12" customFormat="1">
      <c r="B177" s="145"/>
      <c r="D177" s="146" t="s">
        <v>162</v>
      </c>
      <c r="E177" s="147" t="s">
        <v>1</v>
      </c>
      <c r="F177" s="148" t="s">
        <v>208</v>
      </c>
      <c r="H177" s="149">
        <v>335.12</v>
      </c>
      <c r="I177" s="150"/>
      <c r="L177" s="145"/>
      <c r="M177" s="151"/>
      <c r="T177" s="152"/>
      <c r="AT177" s="147" t="s">
        <v>162</v>
      </c>
      <c r="AU177" s="147" t="s">
        <v>160</v>
      </c>
      <c r="AV177" s="12" t="s">
        <v>91</v>
      </c>
      <c r="AW177" s="12" t="s">
        <v>32</v>
      </c>
      <c r="AX177" s="12" t="s">
        <v>81</v>
      </c>
      <c r="AY177" s="147" t="s">
        <v>151</v>
      </c>
    </row>
    <row r="178" spans="2:65" s="12" customFormat="1">
      <c r="B178" s="145"/>
      <c r="D178" s="146" t="s">
        <v>162</v>
      </c>
      <c r="E178" s="147" t="s">
        <v>1</v>
      </c>
      <c r="F178" s="148" t="s">
        <v>209</v>
      </c>
      <c r="H178" s="149">
        <v>49.56</v>
      </c>
      <c r="I178" s="150"/>
      <c r="L178" s="145"/>
      <c r="M178" s="151"/>
      <c r="T178" s="152"/>
      <c r="AT178" s="147" t="s">
        <v>162</v>
      </c>
      <c r="AU178" s="147" t="s">
        <v>160</v>
      </c>
      <c r="AV178" s="12" t="s">
        <v>91</v>
      </c>
      <c r="AW178" s="12" t="s">
        <v>32</v>
      </c>
      <c r="AX178" s="12" t="s">
        <v>81</v>
      </c>
      <c r="AY178" s="147" t="s">
        <v>151</v>
      </c>
    </row>
    <row r="179" spans="2:65" s="12" customFormat="1">
      <c r="B179" s="145"/>
      <c r="D179" s="146" t="s">
        <v>162</v>
      </c>
      <c r="E179" s="147" t="s">
        <v>1</v>
      </c>
      <c r="F179" s="148" t="s">
        <v>210</v>
      </c>
      <c r="H179" s="149">
        <v>96.17</v>
      </c>
      <c r="I179" s="150"/>
      <c r="L179" s="145"/>
      <c r="M179" s="151"/>
      <c r="T179" s="152"/>
      <c r="AT179" s="147" t="s">
        <v>162</v>
      </c>
      <c r="AU179" s="147" t="s">
        <v>160</v>
      </c>
      <c r="AV179" s="12" t="s">
        <v>91</v>
      </c>
      <c r="AW179" s="12" t="s">
        <v>32</v>
      </c>
      <c r="AX179" s="12" t="s">
        <v>81</v>
      </c>
      <c r="AY179" s="147" t="s">
        <v>151</v>
      </c>
    </row>
    <row r="180" spans="2:65" s="12" customFormat="1" ht="22.5">
      <c r="B180" s="145"/>
      <c r="D180" s="146" t="s">
        <v>162</v>
      </c>
      <c r="E180" s="147" t="s">
        <v>1</v>
      </c>
      <c r="F180" s="148" t="s">
        <v>211</v>
      </c>
      <c r="H180" s="149">
        <v>200.01</v>
      </c>
      <c r="I180" s="150"/>
      <c r="L180" s="145"/>
      <c r="M180" s="151"/>
      <c r="T180" s="152"/>
      <c r="AT180" s="147" t="s">
        <v>162</v>
      </c>
      <c r="AU180" s="147" t="s">
        <v>160</v>
      </c>
      <c r="AV180" s="12" t="s">
        <v>91</v>
      </c>
      <c r="AW180" s="12" t="s">
        <v>32</v>
      </c>
      <c r="AX180" s="12" t="s">
        <v>81</v>
      </c>
      <c r="AY180" s="147" t="s">
        <v>151</v>
      </c>
    </row>
    <row r="181" spans="2:65" s="12" customFormat="1">
      <c r="B181" s="145"/>
      <c r="D181" s="146" t="s">
        <v>162</v>
      </c>
      <c r="E181" s="147" t="s">
        <v>1</v>
      </c>
      <c r="F181" s="148" t="s">
        <v>212</v>
      </c>
      <c r="H181" s="149">
        <v>10.62</v>
      </c>
      <c r="I181" s="150"/>
      <c r="L181" s="145"/>
      <c r="M181" s="151"/>
      <c r="T181" s="152"/>
      <c r="AT181" s="147" t="s">
        <v>162</v>
      </c>
      <c r="AU181" s="147" t="s">
        <v>160</v>
      </c>
      <c r="AV181" s="12" t="s">
        <v>91</v>
      </c>
      <c r="AW181" s="12" t="s">
        <v>32</v>
      </c>
      <c r="AX181" s="12" t="s">
        <v>81</v>
      </c>
      <c r="AY181" s="147" t="s">
        <v>151</v>
      </c>
    </row>
    <row r="182" spans="2:65" s="14" customFormat="1">
      <c r="B182" s="159"/>
      <c r="D182" s="146" t="s">
        <v>162</v>
      </c>
      <c r="E182" s="160" t="s">
        <v>1</v>
      </c>
      <c r="F182" s="161" t="s">
        <v>171</v>
      </c>
      <c r="H182" s="162">
        <v>691.48</v>
      </c>
      <c r="I182" s="163"/>
      <c r="L182" s="159"/>
      <c r="M182" s="164"/>
      <c r="T182" s="165"/>
      <c r="AT182" s="160" t="s">
        <v>162</v>
      </c>
      <c r="AU182" s="160" t="s">
        <v>160</v>
      </c>
      <c r="AV182" s="14" t="s">
        <v>159</v>
      </c>
      <c r="AW182" s="14" t="s">
        <v>32</v>
      </c>
      <c r="AX182" s="14" t="s">
        <v>89</v>
      </c>
      <c r="AY182" s="160" t="s">
        <v>151</v>
      </c>
    </row>
    <row r="183" spans="2:65" s="11" customFormat="1" ht="20.85" customHeight="1">
      <c r="B183" s="120"/>
      <c r="D183" s="121" t="s">
        <v>80</v>
      </c>
      <c r="E183" s="130" t="s">
        <v>213</v>
      </c>
      <c r="F183" s="130" t="s">
        <v>214</v>
      </c>
      <c r="I183" s="123"/>
      <c r="J183" s="131">
        <f>BK183</f>
        <v>0</v>
      </c>
      <c r="L183" s="120"/>
      <c r="M183" s="125"/>
      <c r="P183" s="126">
        <f>SUM(P184:P204)</f>
        <v>0</v>
      </c>
      <c r="R183" s="126">
        <f>SUM(R184:R204)</f>
        <v>0</v>
      </c>
      <c r="T183" s="127">
        <f>SUM(T184:T204)</f>
        <v>0</v>
      </c>
      <c r="AR183" s="121" t="s">
        <v>89</v>
      </c>
      <c r="AT183" s="128" t="s">
        <v>80</v>
      </c>
      <c r="AU183" s="128" t="s">
        <v>91</v>
      </c>
      <c r="AY183" s="121" t="s">
        <v>151</v>
      </c>
      <c r="BK183" s="129">
        <f>SUM(BK184:BK204)</f>
        <v>0</v>
      </c>
    </row>
    <row r="184" spans="2:65" s="1" customFormat="1" ht="37.9" customHeight="1">
      <c r="B184" s="32"/>
      <c r="C184" s="132" t="s">
        <v>215</v>
      </c>
      <c r="D184" s="132" t="s">
        <v>155</v>
      </c>
      <c r="E184" s="133" t="s">
        <v>216</v>
      </c>
      <c r="F184" s="134" t="s">
        <v>217</v>
      </c>
      <c r="G184" s="135" t="s">
        <v>158</v>
      </c>
      <c r="H184" s="136">
        <v>304.39499999999998</v>
      </c>
      <c r="I184" s="137"/>
      <c r="J184" s="138">
        <f>ROUND(I184*H184,2)</f>
        <v>0</v>
      </c>
      <c r="K184" s="134" t="s">
        <v>166</v>
      </c>
      <c r="L184" s="32"/>
      <c r="M184" s="139" t="s">
        <v>1</v>
      </c>
      <c r="N184" s="140" t="s">
        <v>46</v>
      </c>
      <c r="P184" s="141">
        <f>O184*H184</f>
        <v>0</v>
      </c>
      <c r="Q184" s="141">
        <v>0</v>
      </c>
      <c r="R184" s="141">
        <f>Q184*H184</f>
        <v>0</v>
      </c>
      <c r="S184" s="141">
        <v>0</v>
      </c>
      <c r="T184" s="142">
        <f>S184*H184</f>
        <v>0</v>
      </c>
      <c r="AR184" s="143" t="s">
        <v>159</v>
      </c>
      <c r="AT184" s="143" t="s">
        <v>155</v>
      </c>
      <c r="AU184" s="143" t="s">
        <v>160</v>
      </c>
      <c r="AY184" s="17" t="s">
        <v>151</v>
      </c>
      <c r="BE184" s="144">
        <f>IF(N184="základní",J184,0)</f>
        <v>0</v>
      </c>
      <c r="BF184" s="144">
        <f>IF(N184="snížená",J184,0)</f>
        <v>0</v>
      </c>
      <c r="BG184" s="144">
        <f>IF(N184="zákl. přenesená",J184,0)</f>
        <v>0</v>
      </c>
      <c r="BH184" s="144">
        <f>IF(N184="sníž. přenesená",J184,0)</f>
        <v>0</v>
      </c>
      <c r="BI184" s="144">
        <f>IF(N184="nulová",J184,0)</f>
        <v>0</v>
      </c>
      <c r="BJ184" s="17" t="s">
        <v>89</v>
      </c>
      <c r="BK184" s="144">
        <f>ROUND(I184*H184,2)</f>
        <v>0</v>
      </c>
      <c r="BL184" s="17" t="s">
        <v>159</v>
      </c>
      <c r="BM184" s="143" t="s">
        <v>218</v>
      </c>
    </row>
    <row r="185" spans="2:65" s="13" customFormat="1">
      <c r="B185" s="153"/>
      <c r="D185" s="146" t="s">
        <v>162</v>
      </c>
      <c r="E185" s="154" t="s">
        <v>1</v>
      </c>
      <c r="F185" s="155" t="s">
        <v>219</v>
      </c>
      <c r="H185" s="154" t="s">
        <v>1</v>
      </c>
      <c r="I185" s="156"/>
      <c r="L185" s="153"/>
      <c r="M185" s="157"/>
      <c r="T185" s="158"/>
      <c r="AT185" s="154" t="s">
        <v>162</v>
      </c>
      <c r="AU185" s="154" t="s">
        <v>160</v>
      </c>
      <c r="AV185" s="13" t="s">
        <v>89</v>
      </c>
      <c r="AW185" s="13" t="s">
        <v>32</v>
      </c>
      <c r="AX185" s="13" t="s">
        <v>81</v>
      </c>
      <c r="AY185" s="154" t="s">
        <v>151</v>
      </c>
    </row>
    <row r="186" spans="2:65" s="12" customFormat="1">
      <c r="B186" s="145"/>
      <c r="D186" s="146" t="s">
        <v>162</v>
      </c>
      <c r="E186" s="147" t="s">
        <v>1</v>
      </c>
      <c r="F186" s="148" t="s">
        <v>220</v>
      </c>
      <c r="H186" s="149">
        <v>40.981000000000002</v>
      </c>
      <c r="I186" s="150"/>
      <c r="L186" s="145"/>
      <c r="M186" s="151"/>
      <c r="T186" s="152"/>
      <c r="AT186" s="147" t="s">
        <v>162</v>
      </c>
      <c r="AU186" s="147" t="s">
        <v>160</v>
      </c>
      <c r="AV186" s="12" t="s">
        <v>91</v>
      </c>
      <c r="AW186" s="12" t="s">
        <v>32</v>
      </c>
      <c r="AX186" s="12" t="s">
        <v>81</v>
      </c>
      <c r="AY186" s="147" t="s">
        <v>151</v>
      </c>
    </row>
    <row r="187" spans="2:65" s="12" customFormat="1">
      <c r="B187" s="145"/>
      <c r="D187" s="146" t="s">
        <v>162</v>
      </c>
      <c r="E187" s="147" t="s">
        <v>1</v>
      </c>
      <c r="F187" s="148" t="s">
        <v>221</v>
      </c>
      <c r="H187" s="149">
        <v>0.88200000000000001</v>
      </c>
      <c r="I187" s="150"/>
      <c r="L187" s="145"/>
      <c r="M187" s="151"/>
      <c r="T187" s="152"/>
      <c r="AT187" s="147" t="s">
        <v>162</v>
      </c>
      <c r="AU187" s="147" t="s">
        <v>160</v>
      </c>
      <c r="AV187" s="12" t="s">
        <v>91</v>
      </c>
      <c r="AW187" s="12" t="s">
        <v>32</v>
      </c>
      <c r="AX187" s="12" t="s">
        <v>81</v>
      </c>
      <c r="AY187" s="147" t="s">
        <v>151</v>
      </c>
    </row>
    <row r="188" spans="2:65" s="12" customFormat="1">
      <c r="B188" s="145"/>
      <c r="D188" s="146" t="s">
        <v>162</v>
      </c>
      <c r="E188" s="147" t="s">
        <v>1</v>
      </c>
      <c r="F188" s="148" t="s">
        <v>222</v>
      </c>
      <c r="H188" s="149">
        <v>6.8460000000000001</v>
      </c>
      <c r="I188" s="150"/>
      <c r="L188" s="145"/>
      <c r="M188" s="151"/>
      <c r="T188" s="152"/>
      <c r="AT188" s="147" t="s">
        <v>162</v>
      </c>
      <c r="AU188" s="147" t="s">
        <v>160</v>
      </c>
      <c r="AV188" s="12" t="s">
        <v>91</v>
      </c>
      <c r="AW188" s="12" t="s">
        <v>32</v>
      </c>
      <c r="AX188" s="12" t="s">
        <v>81</v>
      </c>
      <c r="AY188" s="147" t="s">
        <v>151</v>
      </c>
    </row>
    <row r="189" spans="2:65" s="12" customFormat="1" ht="22.5">
      <c r="B189" s="145"/>
      <c r="D189" s="146" t="s">
        <v>162</v>
      </c>
      <c r="E189" s="147" t="s">
        <v>1</v>
      </c>
      <c r="F189" s="148" t="s">
        <v>223</v>
      </c>
      <c r="H189" s="149">
        <v>48.052999999999997</v>
      </c>
      <c r="I189" s="150"/>
      <c r="L189" s="145"/>
      <c r="M189" s="151"/>
      <c r="T189" s="152"/>
      <c r="AT189" s="147" t="s">
        <v>162</v>
      </c>
      <c r="AU189" s="147" t="s">
        <v>160</v>
      </c>
      <c r="AV189" s="12" t="s">
        <v>91</v>
      </c>
      <c r="AW189" s="12" t="s">
        <v>32</v>
      </c>
      <c r="AX189" s="12" t="s">
        <v>81</v>
      </c>
      <c r="AY189" s="147" t="s">
        <v>151</v>
      </c>
    </row>
    <row r="190" spans="2:65" s="12" customFormat="1">
      <c r="B190" s="145"/>
      <c r="D190" s="146" t="s">
        <v>162</v>
      </c>
      <c r="E190" s="147" t="s">
        <v>1</v>
      </c>
      <c r="F190" s="148" t="s">
        <v>224</v>
      </c>
      <c r="H190" s="149">
        <v>0.189</v>
      </c>
      <c r="I190" s="150"/>
      <c r="L190" s="145"/>
      <c r="M190" s="151"/>
      <c r="T190" s="152"/>
      <c r="AT190" s="147" t="s">
        <v>162</v>
      </c>
      <c r="AU190" s="147" t="s">
        <v>160</v>
      </c>
      <c r="AV190" s="12" t="s">
        <v>91</v>
      </c>
      <c r="AW190" s="12" t="s">
        <v>32</v>
      </c>
      <c r="AX190" s="12" t="s">
        <v>81</v>
      </c>
      <c r="AY190" s="147" t="s">
        <v>151</v>
      </c>
    </row>
    <row r="191" spans="2:65" s="15" customFormat="1">
      <c r="B191" s="166"/>
      <c r="D191" s="146" t="s">
        <v>162</v>
      </c>
      <c r="E191" s="167" t="s">
        <v>1</v>
      </c>
      <c r="F191" s="168" t="s">
        <v>225</v>
      </c>
      <c r="H191" s="169">
        <v>96.950999999999993</v>
      </c>
      <c r="I191" s="170"/>
      <c r="L191" s="166"/>
      <c r="M191" s="171"/>
      <c r="T191" s="172"/>
      <c r="AT191" s="167" t="s">
        <v>162</v>
      </c>
      <c r="AU191" s="167" t="s">
        <v>160</v>
      </c>
      <c r="AV191" s="15" t="s">
        <v>160</v>
      </c>
      <c r="AW191" s="15" t="s">
        <v>32</v>
      </c>
      <c r="AX191" s="15" t="s">
        <v>81</v>
      </c>
      <c r="AY191" s="167" t="s">
        <v>151</v>
      </c>
    </row>
    <row r="192" spans="2:65" s="13" customFormat="1">
      <c r="B192" s="153"/>
      <c r="D192" s="146" t="s">
        <v>162</v>
      </c>
      <c r="E192" s="154" t="s">
        <v>1</v>
      </c>
      <c r="F192" s="155" t="s">
        <v>226</v>
      </c>
      <c r="H192" s="154" t="s">
        <v>1</v>
      </c>
      <c r="I192" s="156"/>
      <c r="L192" s="153"/>
      <c r="M192" s="157"/>
      <c r="T192" s="158"/>
      <c r="AT192" s="154" t="s">
        <v>162</v>
      </c>
      <c r="AU192" s="154" t="s">
        <v>160</v>
      </c>
      <c r="AV192" s="13" t="s">
        <v>89</v>
      </c>
      <c r="AW192" s="13" t="s">
        <v>32</v>
      </c>
      <c r="AX192" s="13" t="s">
        <v>81</v>
      </c>
      <c r="AY192" s="154" t="s">
        <v>151</v>
      </c>
    </row>
    <row r="193" spans="2:65" s="12" customFormat="1">
      <c r="B193" s="145"/>
      <c r="D193" s="146" t="s">
        <v>162</v>
      </c>
      <c r="E193" s="147" t="s">
        <v>1</v>
      </c>
      <c r="F193" s="148" t="s">
        <v>227</v>
      </c>
      <c r="H193" s="149">
        <v>100.536</v>
      </c>
      <c r="I193" s="150"/>
      <c r="L193" s="145"/>
      <c r="M193" s="151"/>
      <c r="T193" s="152"/>
      <c r="AT193" s="147" t="s">
        <v>162</v>
      </c>
      <c r="AU193" s="147" t="s">
        <v>160</v>
      </c>
      <c r="AV193" s="12" t="s">
        <v>91</v>
      </c>
      <c r="AW193" s="12" t="s">
        <v>32</v>
      </c>
      <c r="AX193" s="12" t="s">
        <v>81</v>
      </c>
      <c r="AY193" s="147" t="s">
        <v>151</v>
      </c>
    </row>
    <row r="194" spans="2:65" s="12" customFormat="1">
      <c r="B194" s="145"/>
      <c r="D194" s="146" t="s">
        <v>162</v>
      </c>
      <c r="E194" s="147" t="s">
        <v>1</v>
      </c>
      <c r="F194" s="148" t="s">
        <v>228</v>
      </c>
      <c r="H194" s="149">
        <v>14.868</v>
      </c>
      <c r="I194" s="150"/>
      <c r="L194" s="145"/>
      <c r="M194" s="151"/>
      <c r="T194" s="152"/>
      <c r="AT194" s="147" t="s">
        <v>162</v>
      </c>
      <c r="AU194" s="147" t="s">
        <v>160</v>
      </c>
      <c r="AV194" s="12" t="s">
        <v>91</v>
      </c>
      <c r="AW194" s="12" t="s">
        <v>32</v>
      </c>
      <c r="AX194" s="12" t="s">
        <v>81</v>
      </c>
      <c r="AY194" s="147" t="s">
        <v>151</v>
      </c>
    </row>
    <row r="195" spans="2:65" s="12" customFormat="1">
      <c r="B195" s="145"/>
      <c r="D195" s="146" t="s">
        <v>162</v>
      </c>
      <c r="E195" s="147" t="s">
        <v>1</v>
      </c>
      <c r="F195" s="148" t="s">
        <v>229</v>
      </c>
      <c r="H195" s="149">
        <v>28.850999999999999</v>
      </c>
      <c r="I195" s="150"/>
      <c r="L195" s="145"/>
      <c r="M195" s="151"/>
      <c r="T195" s="152"/>
      <c r="AT195" s="147" t="s">
        <v>162</v>
      </c>
      <c r="AU195" s="147" t="s">
        <v>160</v>
      </c>
      <c r="AV195" s="12" t="s">
        <v>91</v>
      </c>
      <c r="AW195" s="12" t="s">
        <v>32</v>
      </c>
      <c r="AX195" s="12" t="s">
        <v>81</v>
      </c>
      <c r="AY195" s="147" t="s">
        <v>151</v>
      </c>
    </row>
    <row r="196" spans="2:65" s="12" customFormat="1" ht="22.5">
      <c r="B196" s="145"/>
      <c r="D196" s="146" t="s">
        <v>162</v>
      </c>
      <c r="E196" s="147" t="s">
        <v>1</v>
      </c>
      <c r="F196" s="148" t="s">
        <v>230</v>
      </c>
      <c r="H196" s="149">
        <v>60.003</v>
      </c>
      <c r="I196" s="150"/>
      <c r="L196" s="145"/>
      <c r="M196" s="151"/>
      <c r="T196" s="152"/>
      <c r="AT196" s="147" t="s">
        <v>162</v>
      </c>
      <c r="AU196" s="147" t="s">
        <v>160</v>
      </c>
      <c r="AV196" s="12" t="s">
        <v>91</v>
      </c>
      <c r="AW196" s="12" t="s">
        <v>32</v>
      </c>
      <c r="AX196" s="12" t="s">
        <v>81</v>
      </c>
      <c r="AY196" s="147" t="s">
        <v>151</v>
      </c>
    </row>
    <row r="197" spans="2:65" s="12" customFormat="1">
      <c r="B197" s="145"/>
      <c r="D197" s="146" t="s">
        <v>162</v>
      </c>
      <c r="E197" s="147" t="s">
        <v>1</v>
      </c>
      <c r="F197" s="148" t="s">
        <v>231</v>
      </c>
      <c r="H197" s="149">
        <v>3.1859999999999999</v>
      </c>
      <c r="I197" s="150"/>
      <c r="L197" s="145"/>
      <c r="M197" s="151"/>
      <c r="T197" s="152"/>
      <c r="AT197" s="147" t="s">
        <v>162</v>
      </c>
      <c r="AU197" s="147" t="s">
        <v>160</v>
      </c>
      <c r="AV197" s="12" t="s">
        <v>91</v>
      </c>
      <c r="AW197" s="12" t="s">
        <v>32</v>
      </c>
      <c r="AX197" s="12" t="s">
        <v>81</v>
      </c>
      <c r="AY197" s="147" t="s">
        <v>151</v>
      </c>
    </row>
    <row r="198" spans="2:65" s="15" customFormat="1">
      <c r="B198" s="166"/>
      <c r="D198" s="146" t="s">
        <v>162</v>
      </c>
      <c r="E198" s="167" t="s">
        <v>1</v>
      </c>
      <c r="F198" s="168" t="s">
        <v>225</v>
      </c>
      <c r="H198" s="169">
        <v>207.44399999999999</v>
      </c>
      <c r="I198" s="170"/>
      <c r="L198" s="166"/>
      <c r="M198" s="171"/>
      <c r="T198" s="172"/>
      <c r="AT198" s="167" t="s">
        <v>162</v>
      </c>
      <c r="AU198" s="167" t="s">
        <v>160</v>
      </c>
      <c r="AV198" s="15" t="s">
        <v>160</v>
      </c>
      <c r="AW198" s="15" t="s">
        <v>32</v>
      </c>
      <c r="AX198" s="15" t="s">
        <v>81</v>
      </c>
      <c r="AY198" s="167" t="s">
        <v>151</v>
      </c>
    </row>
    <row r="199" spans="2:65" s="14" customFormat="1">
      <c r="B199" s="159"/>
      <c r="D199" s="146" t="s">
        <v>162</v>
      </c>
      <c r="E199" s="160" t="s">
        <v>1</v>
      </c>
      <c r="F199" s="161" t="s">
        <v>171</v>
      </c>
      <c r="H199" s="162">
        <v>304.39499999999998</v>
      </c>
      <c r="I199" s="163"/>
      <c r="L199" s="159"/>
      <c r="M199" s="164"/>
      <c r="T199" s="165"/>
      <c r="AT199" s="160" t="s">
        <v>162</v>
      </c>
      <c r="AU199" s="160" t="s">
        <v>160</v>
      </c>
      <c r="AV199" s="14" t="s">
        <v>159</v>
      </c>
      <c r="AW199" s="14" t="s">
        <v>32</v>
      </c>
      <c r="AX199" s="14" t="s">
        <v>89</v>
      </c>
      <c r="AY199" s="160" t="s">
        <v>151</v>
      </c>
    </row>
    <row r="200" spans="2:65" s="1" customFormat="1" ht="24.2" customHeight="1">
      <c r="B200" s="32"/>
      <c r="C200" s="132" t="s">
        <v>232</v>
      </c>
      <c r="D200" s="132" t="s">
        <v>155</v>
      </c>
      <c r="E200" s="133" t="s">
        <v>233</v>
      </c>
      <c r="F200" s="134" t="s">
        <v>234</v>
      </c>
      <c r="G200" s="135" t="s">
        <v>158</v>
      </c>
      <c r="H200" s="136">
        <v>15.22</v>
      </c>
      <c r="I200" s="137"/>
      <c r="J200" s="138">
        <f>ROUND(I200*H200,2)</f>
        <v>0</v>
      </c>
      <c r="K200" s="134" t="s">
        <v>166</v>
      </c>
      <c r="L200" s="32"/>
      <c r="M200" s="139" t="s">
        <v>1</v>
      </c>
      <c r="N200" s="140" t="s">
        <v>46</v>
      </c>
      <c r="P200" s="141">
        <f>O200*H200</f>
        <v>0</v>
      </c>
      <c r="Q200" s="141">
        <v>0</v>
      </c>
      <c r="R200" s="141">
        <f>Q200*H200</f>
        <v>0</v>
      </c>
      <c r="S200" s="141">
        <v>0</v>
      </c>
      <c r="T200" s="142">
        <f>S200*H200</f>
        <v>0</v>
      </c>
      <c r="AR200" s="143" t="s">
        <v>159</v>
      </c>
      <c r="AT200" s="143" t="s">
        <v>155</v>
      </c>
      <c r="AU200" s="143" t="s">
        <v>160</v>
      </c>
      <c r="AY200" s="17" t="s">
        <v>151</v>
      </c>
      <c r="BE200" s="144">
        <f>IF(N200="základní",J200,0)</f>
        <v>0</v>
      </c>
      <c r="BF200" s="144">
        <f>IF(N200="snížená",J200,0)</f>
        <v>0</v>
      </c>
      <c r="BG200" s="144">
        <f>IF(N200="zákl. přenesená",J200,0)</f>
        <v>0</v>
      </c>
      <c r="BH200" s="144">
        <f>IF(N200="sníž. přenesená",J200,0)</f>
        <v>0</v>
      </c>
      <c r="BI200" s="144">
        <f>IF(N200="nulová",J200,0)</f>
        <v>0</v>
      </c>
      <c r="BJ200" s="17" t="s">
        <v>89</v>
      </c>
      <c r="BK200" s="144">
        <f>ROUND(I200*H200,2)</f>
        <v>0</v>
      </c>
      <c r="BL200" s="17" t="s">
        <v>159</v>
      </c>
      <c r="BM200" s="143" t="s">
        <v>235</v>
      </c>
    </row>
    <row r="201" spans="2:65" s="13" customFormat="1">
      <c r="B201" s="153"/>
      <c r="D201" s="146" t="s">
        <v>162</v>
      </c>
      <c r="E201" s="154" t="s">
        <v>1</v>
      </c>
      <c r="F201" s="155" t="s">
        <v>236</v>
      </c>
      <c r="H201" s="154" t="s">
        <v>1</v>
      </c>
      <c r="I201" s="156"/>
      <c r="L201" s="153"/>
      <c r="M201" s="157"/>
      <c r="T201" s="158"/>
      <c r="AT201" s="154" t="s">
        <v>162</v>
      </c>
      <c r="AU201" s="154" t="s">
        <v>160</v>
      </c>
      <c r="AV201" s="13" t="s">
        <v>89</v>
      </c>
      <c r="AW201" s="13" t="s">
        <v>32</v>
      </c>
      <c r="AX201" s="13" t="s">
        <v>81</v>
      </c>
      <c r="AY201" s="154" t="s">
        <v>151</v>
      </c>
    </row>
    <row r="202" spans="2:65" s="12" customFormat="1">
      <c r="B202" s="145"/>
      <c r="D202" s="146" t="s">
        <v>162</v>
      </c>
      <c r="E202" s="147" t="s">
        <v>1</v>
      </c>
      <c r="F202" s="148" t="s">
        <v>237</v>
      </c>
      <c r="H202" s="149">
        <v>15.22</v>
      </c>
      <c r="I202" s="150"/>
      <c r="L202" s="145"/>
      <c r="M202" s="151"/>
      <c r="T202" s="152"/>
      <c r="AT202" s="147" t="s">
        <v>162</v>
      </c>
      <c r="AU202" s="147" t="s">
        <v>160</v>
      </c>
      <c r="AV202" s="12" t="s">
        <v>91</v>
      </c>
      <c r="AW202" s="12" t="s">
        <v>32</v>
      </c>
      <c r="AX202" s="12" t="s">
        <v>89</v>
      </c>
      <c r="AY202" s="147" t="s">
        <v>151</v>
      </c>
    </row>
    <row r="203" spans="2:65" s="1" customFormat="1" ht="33" customHeight="1">
      <c r="B203" s="32"/>
      <c r="C203" s="132" t="s">
        <v>238</v>
      </c>
      <c r="D203" s="132" t="s">
        <v>155</v>
      </c>
      <c r="E203" s="133" t="s">
        <v>239</v>
      </c>
      <c r="F203" s="134" t="s">
        <v>240</v>
      </c>
      <c r="G203" s="135" t="s">
        <v>158</v>
      </c>
      <c r="H203" s="136">
        <v>5</v>
      </c>
      <c r="I203" s="137"/>
      <c r="J203" s="138">
        <f>ROUND(I203*H203,2)</f>
        <v>0</v>
      </c>
      <c r="K203" s="134" t="s">
        <v>166</v>
      </c>
      <c r="L203" s="32"/>
      <c r="M203" s="139" t="s">
        <v>1</v>
      </c>
      <c r="N203" s="140" t="s">
        <v>46</v>
      </c>
      <c r="P203" s="141">
        <f>O203*H203</f>
        <v>0</v>
      </c>
      <c r="Q203" s="141">
        <v>0</v>
      </c>
      <c r="R203" s="141">
        <f>Q203*H203</f>
        <v>0</v>
      </c>
      <c r="S203" s="141">
        <v>0</v>
      </c>
      <c r="T203" s="142">
        <f>S203*H203</f>
        <v>0</v>
      </c>
      <c r="AR203" s="143" t="s">
        <v>159</v>
      </c>
      <c r="AT203" s="143" t="s">
        <v>155</v>
      </c>
      <c r="AU203" s="143" t="s">
        <v>160</v>
      </c>
      <c r="AY203" s="17" t="s">
        <v>151</v>
      </c>
      <c r="BE203" s="144">
        <f>IF(N203="základní",J203,0)</f>
        <v>0</v>
      </c>
      <c r="BF203" s="144">
        <f>IF(N203="snížená",J203,0)</f>
        <v>0</v>
      </c>
      <c r="BG203" s="144">
        <f>IF(N203="zákl. přenesená",J203,0)</f>
        <v>0</v>
      </c>
      <c r="BH203" s="144">
        <f>IF(N203="sníž. přenesená",J203,0)</f>
        <v>0</v>
      </c>
      <c r="BI203" s="144">
        <f>IF(N203="nulová",J203,0)</f>
        <v>0</v>
      </c>
      <c r="BJ203" s="17" t="s">
        <v>89</v>
      </c>
      <c r="BK203" s="144">
        <f>ROUND(I203*H203,2)</f>
        <v>0</v>
      </c>
      <c r="BL203" s="17" t="s">
        <v>159</v>
      </c>
      <c r="BM203" s="143" t="s">
        <v>241</v>
      </c>
    </row>
    <row r="204" spans="2:65" s="12" customFormat="1" ht="22.5">
      <c r="B204" s="145"/>
      <c r="D204" s="146" t="s">
        <v>162</v>
      </c>
      <c r="E204" s="147" t="s">
        <v>1</v>
      </c>
      <c r="F204" s="148" t="s">
        <v>242</v>
      </c>
      <c r="H204" s="149">
        <v>5</v>
      </c>
      <c r="I204" s="150"/>
      <c r="L204" s="145"/>
      <c r="M204" s="151"/>
      <c r="T204" s="152"/>
      <c r="AT204" s="147" t="s">
        <v>162</v>
      </c>
      <c r="AU204" s="147" t="s">
        <v>160</v>
      </c>
      <c r="AV204" s="12" t="s">
        <v>91</v>
      </c>
      <c r="AW204" s="12" t="s">
        <v>32</v>
      </c>
      <c r="AX204" s="12" t="s">
        <v>89</v>
      </c>
      <c r="AY204" s="147" t="s">
        <v>151</v>
      </c>
    </row>
    <row r="205" spans="2:65" s="11" customFormat="1" ht="20.85" customHeight="1">
      <c r="B205" s="120"/>
      <c r="D205" s="121" t="s">
        <v>80</v>
      </c>
      <c r="E205" s="130" t="s">
        <v>243</v>
      </c>
      <c r="F205" s="130" t="s">
        <v>244</v>
      </c>
      <c r="I205" s="123"/>
      <c r="J205" s="131">
        <f>BK205</f>
        <v>0</v>
      </c>
      <c r="L205" s="120"/>
      <c r="M205" s="125"/>
      <c r="P205" s="126">
        <f>SUM(P206:P224)</f>
        <v>0</v>
      </c>
      <c r="R205" s="126">
        <f>SUM(R206:R224)</f>
        <v>7.211004</v>
      </c>
      <c r="T205" s="127">
        <f>SUM(T206:T224)</f>
        <v>0</v>
      </c>
      <c r="AR205" s="121" t="s">
        <v>89</v>
      </c>
      <c r="AT205" s="128" t="s">
        <v>80</v>
      </c>
      <c r="AU205" s="128" t="s">
        <v>91</v>
      </c>
      <c r="AY205" s="121" t="s">
        <v>151</v>
      </c>
      <c r="BK205" s="129">
        <f>SUM(BK206:BK224)</f>
        <v>0</v>
      </c>
    </row>
    <row r="206" spans="2:65" s="1" customFormat="1" ht="24.2" customHeight="1">
      <c r="B206" s="32"/>
      <c r="C206" s="132" t="s">
        <v>8</v>
      </c>
      <c r="D206" s="132" t="s">
        <v>155</v>
      </c>
      <c r="E206" s="133" t="s">
        <v>245</v>
      </c>
      <c r="F206" s="134" t="s">
        <v>246</v>
      </c>
      <c r="G206" s="135" t="s">
        <v>158</v>
      </c>
      <c r="H206" s="136">
        <v>9</v>
      </c>
      <c r="I206" s="137"/>
      <c r="J206" s="138">
        <f>ROUND(I206*H206,2)</f>
        <v>0</v>
      </c>
      <c r="K206" s="134" t="s">
        <v>166</v>
      </c>
      <c r="L206" s="32"/>
      <c r="M206" s="139" t="s">
        <v>1</v>
      </c>
      <c r="N206" s="140" t="s">
        <v>46</v>
      </c>
      <c r="P206" s="141">
        <f>O206*H206</f>
        <v>0</v>
      </c>
      <c r="Q206" s="141">
        <v>0</v>
      </c>
      <c r="R206" s="141">
        <f>Q206*H206</f>
        <v>0</v>
      </c>
      <c r="S206" s="141">
        <v>0</v>
      </c>
      <c r="T206" s="142">
        <f>S206*H206</f>
        <v>0</v>
      </c>
      <c r="AR206" s="143" t="s">
        <v>159</v>
      </c>
      <c r="AT206" s="143" t="s">
        <v>155</v>
      </c>
      <c r="AU206" s="143" t="s">
        <v>160</v>
      </c>
      <c r="AY206" s="17" t="s">
        <v>151</v>
      </c>
      <c r="BE206" s="144">
        <f>IF(N206="základní",J206,0)</f>
        <v>0</v>
      </c>
      <c r="BF206" s="144">
        <f>IF(N206="snížená",J206,0)</f>
        <v>0</v>
      </c>
      <c r="BG206" s="144">
        <f>IF(N206="zákl. přenesená",J206,0)</f>
        <v>0</v>
      </c>
      <c r="BH206" s="144">
        <f>IF(N206="sníž. přenesená",J206,0)</f>
        <v>0</v>
      </c>
      <c r="BI206" s="144">
        <f>IF(N206="nulová",J206,0)</f>
        <v>0</v>
      </c>
      <c r="BJ206" s="17" t="s">
        <v>89</v>
      </c>
      <c r="BK206" s="144">
        <f>ROUND(I206*H206,2)</f>
        <v>0</v>
      </c>
      <c r="BL206" s="17" t="s">
        <v>159</v>
      </c>
      <c r="BM206" s="143" t="s">
        <v>247</v>
      </c>
    </row>
    <row r="207" spans="2:65" s="12" customFormat="1">
      <c r="B207" s="145"/>
      <c r="D207" s="146" t="s">
        <v>162</v>
      </c>
      <c r="E207" s="147" t="s">
        <v>1</v>
      </c>
      <c r="F207" s="148" t="s">
        <v>248</v>
      </c>
      <c r="H207" s="149">
        <v>9</v>
      </c>
      <c r="I207" s="150"/>
      <c r="L207" s="145"/>
      <c r="M207" s="151"/>
      <c r="T207" s="152"/>
      <c r="AT207" s="147" t="s">
        <v>162</v>
      </c>
      <c r="AU207" s="147" t="s">
        <v>160</v>
      </c>
      <c r="AV207" s="12" t="s">
        <v>91</v>
      </c>
      <c r="AW207" s="12" t="s">
        <v>32</v>
      </c>
      <c r="AX207" s="12" t="s">
        <v>89</v>
      </c>
      <c r="AY207" s="147" t="s">
        <v>151</v>
      </c>
    </row>
    <row r="208" spans="2:65" s="1" customFormat="1" ht="33" customHeight="1">
      <c r="B208" s="32"/>
      <c r="C208" s="132" t="s">
        <v>249</v>
      </c>
      <c r="D208" s="132" t="s">
        <v>155</v>
      </c>
      <c r="E208" s="133" t="s">
        <v>250</v>
      </c>
      <c r="F208" s="134" t="s">
        <v>251</v>
      </c>
      <c r="G208" s="135" t="s">
        <v>158</v>
      </c>
      <c r="H208" s="136">
        <v>60.88</v>
      </c>
      <c r="I208" s="137"/>
      <c r="J208" s="138">
        <f>ROUND(I208*H208,2)</f>
        <v>0</v>
      </c>
      <c r="K208" s="134" t="s">
        <v>166</v>
      </c>
      <c r="L208" s="32"/>
      <c r="M208" s="139" t="s">
        <v>1</v>
      </c>
      <c r="N208" s="140" t="s">
        <v>46</v>
      </c>
      <c r="P208" s="141">
        <f>O208*H208</f>
        <v>0</v>
      </c>
      <c r="Q208" s="141">
        <v>0</v>
      </c>
      <c r="R208" s="141">
        <f>Q208*H208</f>
        <v>0</v>
      </c>
      <c r="S208" s="141">
        <v>0</v>
      </c>
      <c r="T208" s="142">
        <f>S208*H208</f>
        <v>0</v>
      </c>
      <c r="AR208" s="143" t="s">
        <v>159</v>
      </c>
      <c r="AT208" s="143" t="s">
        <v>155</v>
      </c>
      <c r="AU208" s="143" t="s">
        <v>160</v>
      </c>
      <c r="AY208" s="17" t="s">
        <v>151</v>
      </c>
      <c r="BE208" s="144">
        <f>IF(N208="základní",J208,0)</f>
        <v>0</v>
      </c>
      <c r="BF208" s="144">
        <f>IF(N208="snížená",J208,0)</f>
        <v>0</v>
      </c>
      <c r="BG208" s="144">
        <f>IF(N208="zákl. přenesená",J208,0)</f>
        <v>0</v>
      </c>
      <c r="BH208" s="144">
        <f>IF(N208="sníž. přenesená",J208,0)</f>
        <v>0</v>
      </c>
      <c r="BI208" s="144">
        <f>IF(N208="nulová",J208,0)</f>
        <v>0</v>
      </c>
      <c r="BJ208" s="17" t="s">
        <v>89</v>
      </c>
      <c r="BK208" s="144">
        <f>ROUND(I208*H208,2)</f>
        <v>0</v>
      </c>
      <c r="BL208" s="17" t="s">
        <v>159</v>
      </c>
      <c r="BM208" s="143" t="s">
        <v>252</v>
      </c>
    </row>
    <row r="209" spans="2:65" s="12" customFormat="1">
      <c r="B209" s="145"/>
      <c r="D209" s="146" t="s">
        <v>162</v>
      </c>
      <c r="E209" s="147" t="s">
        <v>1</v>
      </c>
      <c r="F209" s="148" t="s">
        <v>253</v>
      </c>
      <c r="H209" s="149">
        <v>31.5</v>
      </c>
      <c r="I209" s="150"/>
      <c r="L209" s="145"/>
      <c r="M209" s="151"/>
      <c r="T209" s="152"/>
      <c r="AT209" s="147" t="s">
        <v>162</v>
      </c>
      <c r="AU209" s="147" t="s">
        <v>160</v>
      </c>
      <c r="AV209" s="12" t="s">
        <v>91</v>
      </c>
      <c r="AW209" s="12" t="s">
        <v>32</v>
      </c>
      <c r="AX209" s="12" t="s">
        <v>81</v>
      </c>
      <c r="AY209" s="147" t="s">
        <v>151</v>
      </c>
    </row>
    <row r="210" spans="2:65" s="12" customFormat="1" ht="22.5">
      <c r="B210" s="145"/>
      <c r="D210" s="146" t="s">
        <v>162</v>
      </c>
      <c r="E210" s="147" t="s">
        <v>1</v>
      </c>
      <c r="F210" s="148" t="s">
        <v>254</v>
      </c>
      <c r="H210" s="149">
        <v>29.38</v>
      </c>
      <c r="I210" s="150"/>
      <c r="L210" s="145"/>
      <c r="M210" s="151"/>
      <c r="T210" s="152"/>
      <c r="AT210" s="147" t="s">
        <v>162</v>
      </c>
      <c r="AU210" s="147" t="s">
        <v>160</v>
      </c>
      <c r="AV210" s="12" t="s">
        <v>91</v>
      </c>
      <c r="AW210" s="12" t="s">
        <v>32</v>
      </c>
      <c r="AX210" s="12" t="s">
        <v>81</v>
      </c>
      <c r="AY210" s="147" t="s">
        <v>151</v>
      </c>
    </row>
    <row r="211" spans="2:65" s="14" customFormat="1">
      <c r="B211" s="159"/>
      <c r="D211" s="146" t="s">
        <v>162</v>
      </c>
      <c r="E211" s="160" t="s">
        <v>1</v>
      </c>
      <c r="F211" s="161" t="s">
        <v>171</v>
      </c>
      <c r="H211" s="162">
        <v>60.88</v>
      </c>
      <c r="I211" s="163"/>
      <c r="L211" s="159"/>
      <c r="M211" s="164"/>
      <c r="T211" s="165"/>
      <c r="AT211" s="160" t="s">
        <v>162</v>
      </c>
      <c r="AU211" s="160" t="s">
        <v>160</v>
      </c>
      <c r="AV211" s="14" t="s">
        <v>159</v>
      </c>
      <c r="AW211" s="14" t="s">
        <v>32</v>
      </c>
      <c r="AX211" s="14" t="s">
        <v>89</v>
      </c>
      <c r="AY211" s="160" t="s">
        <v>151</v>
      </c>
    </row>
    <row r="212" spans="2:65" s="1" customFormat="1" ht="33" customHeight="1">
      <c r="B212" s="32"/>
      <c r="C212" s="132" t="s">
        <v>255</v>
      </c>
      <c r="D212" s="132" t="s">
        <v>155</v>
      </c>
      <c r="E212" s="133" t="s">
        <v>256</v>
      </c>
      <c r="F212" s="134" t="s">
        <v>257</v>
      </c>
      <c r="G212" s="135" t="s">
        <v>158</v>
      </c>
      <c r="H212" s="136">
        <v>8.6999999999999993</v>
      </c>
      <c r="I212" s="137"/>
      <c r="J212" s="138">
        <f>ROUND(I212*H212,2)</f>
        <v>0</v>
      </c>
      <c r="K212" s="134" t="s">
        <v>166</v>
      </c>
      <c r="L212" s="32"/>
      <c r="M212" s="139" t="s">
        <v>1</v>
      </c>
      <c r="N212" s="140" t="s">
        <v>46</v>
      </c>
      <c r="P212" s="141">
        <f>O212*H212</f>
        <v>0</v>
      </c>
      <c r="Q212" s="141">
        <v>0</v>
      </c>
      <c r="R212" s="141">
        <f>Q212*H212</f>
        <v>0</v>
      </c>
      <c r="S212" s="141">
        <v>0</v>
      </c>
      <c r="T212" s="142">
        <f>S212*H212</f>
        <v>0</v>
      </c>
      <c r="AR212" s="143" t="s">
        <v>159</v>
      </c>
      <c r="AT212" s="143" t="s">
        <v>155</v>
      </c>
      <c r="AU212" s="143" t="s">
        <v>160</v>
      </c>
      <c r="AY212" s="17" t="s">
        <v>151</v>
      </c>
      <c r="BE212" s="144">
        <f>IF(N212="základní",J212,0)</f>
        <v>0</v>
      </c>
      <c r="BF212" s="144">
        <f>IF(N212="snížená",J212,0)</f>
        <v>0</v>
      </c>
      <c r="BG212" s="144">
        <f>IF(N212="zákl. přenesená",J212,0)</f>
        <v>0</v>
      </c>
      <c r="BH212" s="144">
        <f>IF(N212="sníž. přenesená",J212,0)</f>
        <v>0</v>
      </c>
      <c r="BI212" s="144">
        <f>IF(N212="nulová",J212,0)</f>
        <v>0</v>
      </c>
      <c r="BJ212" s="17" t="s">
        <v>89</v>
      </c>
      <c r="BK212" s="144">
        <f>ROUND(I212*H212,2)</f>
        <v>0</v>
      </c>
      <c r="BL212" s="17" t="s">
        <v>159</v>
      </c>
      <c r="BM212" s="143" t="s">
        <v>258</v>
      </c>
    </row>
    <row r="213" spans="2:65" s="12" customFormat="1">
      <c r="B213" s="145"/>
      <c r="D213" s="146" t="s">
        <v>162</v>
      </c>
      <c r="E213" s="147" t="s">
        <v>1</v>
      </c>
      <c r="F213" s="148" t="s">
        <v>259</v>
      </c>
      <c r="H213" s="149">
        <v>8.6999999999999993</v>
      </c>
      <c r="I213" s="150"/>
      <c r="L213" s="145"/>
      <c r="M213" s="151"/>
      <c r="T213" s="152"/>
      <c r="AT213" s="147" t="s">
        <v>162</v>
      </c>
      <c r="AU213" s="147" t="s">
        <v>160</v>
      </c>
      <c r="AV213" s="12" t="s">
        <v>91</v>
      </c>
      <c r="AW213" s="12" t="s">
        <v>32</v>
      </c>
      <c r="AX213" s="12" t="s">
        <v>89</v>
      </c>
      <c r="AY213" s="147" t="s">
        <v>151</v>
      </c>
    </row>
    <row r="214" spans="2:65" s="1" customFormat="1" ht="21.75" customHeight="1">
      <c r="B214" s="32"/>
      <c r="C214" s="132" t="s">
        <v>260</v>
      </c>
      <c r="D214" s="132" t="s">
        <v>155</v>
      </c>
      <c r="E214" s="133" t="s">
        <v>261</v>
      </c>
      <c r="F214" s="134" t="s">
        <v>262</v>
      </c>
      <c r="G214" s="135" t="s">
        <v>205</v>
      </c>
      <c r="H214" s="136">
        <v>13.1</v>
      </c>
      <c r="I214" s="137"/>
      <c r="J214" s="138">
        <f>ROUND(I214*H214,2)</f>
        <v>0</v>
      </c>
      <c r="K214" s="134" t="s">
        <v>166</v>
      </c>
      <c r="L214" s="32"/>
      <c r="M214" s="139" t="s">
        <v>1</v>
      </c>
      <c r="N214" s="140" t="s">
        <v>46</v>
      </c>
      <c r="P214" s="141">
        <f>O214*H214</f>
        <v>0</v>
      </c>
      <c r="Q214" s="141">
        <v>8.4000000000000003E-4</v>
      </c>
      <c r="R214" s="141">
        <f>Q214*H214</f>
        <v>1.1004E-2</v>
      </c>
      <c r="S214" s="141">
        <v>0</v>
      </c>
      <c r="T214" s="142">
        <f>S214*H214</f>
        <v>0</v>
      </c>
      <c r="AR214" s="143" t="s">
        <v>159</v>
      </c>
      <c r="AT214" s="143" t="s">
        <v>155</v>
      </c>
      <c r="AU214" s="143" t="s">
        <v>160</v>
      </c>
      <c r="AY214" s="17" t="s">
        <v>151</v>
      </c>
      <c r="BE214" s="144">
        <f>IF(N214="základní",J214,0)</f>
        <v>0</v>
      </c>
      <c r="BF214" s="144">
        <f>IF(N214="snížená",J214,0)</f>
        <v>0</v>
      </c>
      <c r="BG214" s="144">
        <f>IF(N214="zákl. přenesená",J214,0)</f>
        <v>0</v>
      </c>
      <c r="BH214" s="144">
        <f>IF(N214="sníž. přenesená",J214,0)</f>
        <v>0</v>
      </c>
      <c r="BI214" s="144">
        <f>IF(N214="nulová",J214,0)</f>
        <v>0</v>
      </c>
      <c r="BJ214" s="17" t="s">
        <v>89</v>
      </c>
      <c r="BK214" s="144">
        <f>ROUND(I214*H214,2)</f>
        <v>0</v>
      </c>
      <c r="BL214" s="17" t="s">
        <v>159</v>
      </c>
      <c r="BM214" s="143" t="s">
        <v>263</v>
      </c>
    </row>
    <row r="215" spans="2:65" s="12" customFormat="1">
      <c r="B215" s="145"/>
      <c r="D215" s="146" t="s">
        <v>162</v>
      </c>
      <c r="E215" s="147" t="s">
        <v>1</v>
      </c>
      <c r="F215" s="148" t="s">
        <v>264</v>
      </c>
      <c r="H215" s="149">
        <v>13.1</v>
      </c>
      <c r="I215" s="150"/>
      <c r="L215" s="145"/>
      <c r="M215" s="151"/>
      <c r="T215" s="152"/>
      <c r="AT215" s="147" t="s">
        <v>162</v>
      </c>
      <c r="AU215" s="147" t="s">
        <v>160</v>
      </c>
      <c r="AV215" s="12" t="s">
        <v>91</v>
      </c>
      <c r="AW215" s="12" t="s">
        <v>32</v>
      </c>
      <c r="AX215" s="12" t="s">
        <v>89</v>
      </c>
      <c r="AY215" s="147" t="s">
        <v>151</v>
      </c>
    </row>
    <row r="216" spans="2:65" s="1" customFormat="1" ht="24.2" customHeight="1">
      <c r="B216" s="32"/>
      <c r="C216" s="132" t="s">
        <v>265</v>
      </c>
      <c r="D216" s="132" t="s">
        <v>155</v>
      </c>
      <c r="E216" s="133" t="s">
        <v>266</v>
      </c>
      <c r="F216" s="134" t="s">
        <v>267</v>
      </c>
      <c r="G216" s="135" t="s">
        <v>205</v>
      </c>
      <c r="H216" s="136">
        <v>13.1</v>
      </c>
      <c r="I216" s="137"/>
      <c r="J216" s="138">
        <f>ROUND(I216*H216,2)</f>
        <v>0</v>
      </c>
      <c r="K216" s="134" t="s">
        <v>166</v>
      </c>
      <c r="L216" s="32"/>
      <c r="M216" s="139" t="s">
        <v>1</v>
      </c>
      <c r="N216" s="140" t="s">
        <v>46</v>
      </c>
      <c r="P216" s="141">
        <f>O216*H216</f>
        <v>0</v>
      </c>
      <c r="Q216" s="141">
        <v>0</v>
      </c>
      <c r="R216" s="141">
        <f>Q216*H216</f>
        <v>0</v>
      </c>
      <c r="S216" s="141">
        <v>0</v>
      </c>
      <c r="T216" s="142">
        <f>S216*H216</f>
        <v>0</v>
      </c>
      <c r="AR216" s="143" t="s">
        <v>159</v>
      </c>
      <c r="AT216" s="143" t="s">
        <v>155</v>
      </c>
      <c r="AU216" s="143" t="s">
        <v>160</v>
      </c>
      <c r="AY216" s="17" t="s">
        <v>151</v>
      </c>
      <c r="BE216" s="144">
        <f>IF(N216="základní",J216,0)</f>
        <v>0</v>
      </c>
      <c r="BF216" s="144">
        <f>IF(N216="snížená",J216,0)</f>
        <v>0</v>
      </c>
      <c r="BG216" s="144">
        <f>IF(N216="zákl. přenesená",J216,0)</f>
        <v>0</v>
      </c>
      <c r="BH216" s="144">
        <f>IF(N216="sníž. přenesená",J216,0)</f>
        <v>0</v>
      </c>
      <c r="BI216" s="144">
        <f>IF(N216="nulová",J216,0)</f>
        <v>0</v>
      </c>
      <c r="BJ216" s="17" t="s">
        <v>89</v>
      </c>
      <c r="BK216" s="144">
        <f>ROUND(I216*H216,2)</f>
        <v>0</v>
      </c>
      <c r="BL216" s="17" t="s">
        <v>159</v>
      </c>
      <c r="BM216" s="143" t="s">
        <v>268</v>
      </c>
    </row>
    <row r="217" spans="2:65" s="12" customFormat="1">
      <c r="B217" s="145"/>
      <c r="D217" s="146" t="s">
        <v>162</v>
      </c>
      <c r="E217" s="147" t="s">
        <v>1</v>
      </c>
      <c r="F217" s="148" t="s">
        <v>269</v>
      </c>
      <c r="H217" s="149">
        <v>13.1</v>
      </c>
      <c r="I217" s="150"/>
      <c r="L217" s="145"/>
      <c r="M217" s="151"/>
      <c r="T217" s="152"/>
      <c r="AT217" s="147" t="s">
        <v>162</v>
      </c>
      <c r="AU217" s="147" t="s">
        <v>160</v>
      </c>
      <c r="AV217" s="12" t="s">
        <v>91</v>
      </c>
      <c r="AW217" s="12" t="s">
        <v>32</v>
      </c>
      <c r="AX217" s="12" t="s">
        <v>89</v>
      </c>
      <c r="AY217" s="147" t="s">
        <v>151</v>
      </c>
    </row>
    <row r="218" spans="2:65" s="1" customFormat="1" ht="24.2" customHeight="1">
      <c r="B218" s="32"/>
      <c r="C218" s="132" t="s">
        <v>270</v>
      </c>
      <c r="D218" s="132" t="s">
        <v>155</v>
      </c>
      <c r="E218" s="133" t="s">
        <v>271</v>
      </c>
      <c r="F218" s="134" t="s">
        <v>272</v>
      </c>
      <c r="G218" s="135" t="s">
        <v>158</v>
      </c>
      <c r="H218" s="136">
        <v>3.6</v>
      </c>
      <c r="I218" s="137"/>
      <c r="J218" s="138">
        <f>ROUND(I218*H218,2)</f>
        <v>0</v>
      </c>
      <c r="K218" s="134" t="s">
        <v>166</v>
      </c>
      <c r="L218" s="32"/>
      <c r="M218" s="139" t="s">
        <v>1</v>
      </c>
      <c r="N218" s="140" t="s">
        <v>46</v>
      </c>
      <c r="P218" s="141">
        <f>O218*H218</f>
        <v>0</v>
      </c>
      <c r="Q218" s="141">
        <v>0</v>
      </c>
      <c r="R218" s="141">
        <f>Q218*H218</f>
        <v>0</v>
      </c>
      <c r="S218" s="141">
        <v>0</v>
      </c>
      <c r="T218" s="142">
        <f>S218*H218</f>
        <v>0</v>
      </c>
      <c r="AR218" s="143" t="s">
        <v>159</v>
      </c>
      <c r="AT218" s="143" t="s">
        <v>155</v>
      </c>
      <c r="AU218" s="143" t="s">
        <v>160</v>
      </c>
      <c r="AY218" s="17" t="s">
        <v>151</v>
      </c>
      <c r="BE218" s="144">
        <f>IF(N218="základní",J218,0)</f>
        <v>0</v>
      </c>
      <c r="BF218" s="144">
        <f>IF(N218="snížená",J218,0)</f>
        <v>0</v>
      </c>
      <c r="BG218" s="144">
        <f>IF(N218="zákl. přenesená",J218,0)</f>
        <v>0</v>
      </c>
      <c r="BH218" s="144">
        <f>IF(N218="sníž. přenesená",J218,0)</f>
        <v>0</v>
      </c>
      <c r="BI218" s="144">
        <f>IF(N218="nulová",J218,0)</f>
        <v>0</v>
      </c>
      <c r="BJ218" s="17" t="s">
        <v>89</v>
      </c>
      <c r="BK218" s="144">
        <f>ROUND(I218*H218,2)</f>
        <v>0</v>
      </c>
      <c r="BL218" s="17" t="s">
        <v>159</v>
      </c>
      <c r="BM218" s="143" t="s">
        <v>273</v>
      </c>
    </row>
    <row r="219" spans="2:65" s="13" customFormat="1">
      <c r="B219" s="153"/>
      <c r="D219" s="146" t="s">
        <v>162</v>
      </c>
      <c r="E219" s="154" t="s">
        <v>1</v>
      </c>
      <c r="F219" s="155" t="s">
        <v>274</v>
      </c>
      <c r="H219" s="154" t="s">
        <v>1</v>
      </c>
      <c r="I219" s="156"/>
      <c r="L219" s="153"/>
      <c r="M219" s="157"/>
      <c r="T219" s="158"/>
      <c r="AT219" s="154" t="s">
        <v>162</v>
      </c>
      <c r="AU219" s="154" t="s">
        <v>160</v>
      </c>
      <c r="AV219" s="13" t="s">
        <v>89</v>
      </c>
      <c r="AW219" s="13" t="s">
        <v>32</v>
      </c>
      <c r="AX219" s="13" t="s">
        <v>81</v>
      </c>
      <c r="AY219" s="154" t="s">
        <v>151</v>
      </c>
    </row>
    <row r="220" spans="2:65" s="12" customFormat="1">
      <c r="B220" s="145"/>
      <c r="D220" s="146" t="s">
        <v>162</v>
      </c>
      <c r="E220" s="147" t="s">
        <v>1</v>
      </c>
      <c r="F220" s="148" t="s">
        <v>275</v>
      </c>
      <c r="H220" s="149">
        <v>3.6</v>
      </c>
      <c r="I220" s="150"/>
      <c r="L220" s="145"/>
      <c r="M220" s="151"/>
      <c r="T220" s="152"/>
      <c r="AT220" s="147" t="s">
        <v>162</v>
      </c>
      <c r="AU220" s="147" t="s">
        <v>160</v>
      </c>
      <c r="AV220" s="12" t="s">
        <v>91</v>
      </c>
      <c r="AW220" s="12" t="s">
        <v>32</v>
      </c>
      <c r="AX220" s="12" t="s">
        <v>89</v>
      </c>
      <c r="AY220" s="147" t="s">
        <v>151</v>
      </c>
    </row>
    <row r="221" spans="2:65" s="1" customFormat="1" ht="16.5" customHeight="1">
      <c r="B221" s="32"/>
      <c r="C221" s="173" t="s">
        <v>276</v>
      </c>
      <c r="D221" s="173" t="s">
        <v>277</v>
      </c>
      <c r="E221" s="174" t="s">
        <v>278</v>
      </c>
      <c r="F221" s="175" t="s">
        <v>279</v>
      </c>
      <c r="G221" s="176" t="s">
        <v>199</v>
      </c>
      <c r="H221" s="177">
        <v>7.2</v>
      </c>
      <c r="I221" s="178"/>
      <c r="J221" s="179">
        <f>ROUND(I221*H221,2)</f>
        <v>0</v>
      </c>
      <c r="K221" s="175" t="s">
        <v>166</v>
      </c>
      <c r="L221" s="180"/>
      <c r="M221" s="181" t="s">
        <v>1</v>
      </c>
      <c r="N221" s="182" t="s">
        <v>46</v>
      </c>
      <c r="P221" s="141">
        <f>O221*H221</f>
        <v>0</v>
      </c>
      <c r="Q221" s="141">
        <v>1</v>
      </c>
      <c r="R221" s="141">
        <f>Q221*H221</f>
        <v>7.2</v>
      </c>
      <c r="S221" s="141">
        <v>0</v>
      </c>
      <c r="T221" s="142">
        <f>S221*H221</f>
        <v>0</v>
      </c>
      <c r="AR221" s="143" t="s">
        <v>202</v>
      </c>
      <c r="AT221" s="143" t="s">
        <v>277</v>
      </c>
      <c r="AU221" s="143" t="s">
        <v>160</v>
      </c>
      <c r="AY221" s="17" t="s">
        <v>151</v>
      </c>
      <c r="BE221" s="144">
        <f>IF(N221="základní",J221,0)</f>
        <v>0</v>
      </c>
      <c r="BF221" s="144">
        <f>IF(N221="snížená",J221,0)</f>
        <v>0</v>
      </c>
      <c r="BG221" s="144">
        <f>IF(N221="zákl. přenesená",J221,0)</f>
        <v>0</v>
      </c>
      <c r="BH221" s="144">
        <f>IF(N221="sníž. přenesená",J221,0)</f>
        <v>0</v>
      </c>
      <c r="BI221" s="144">
        <f>IF(N221="nulová",J221,0)</f>
        <v>0</v>
      </c>
      <c r="BJ221" s="17" t="s">
        <v>89</v>
      </c>
      <c r="BK221" s="144">
        <f>ROUND(I221*H221,2)</f>
        <v>0</v>
      </c>
      <c r="BL221" s="17" t="s">
        <v>159</v>
      </c>
      <c r="BM221" s="143" t="s">
        <v>280</v>
      </c>
    </row>
    <row r="222" spans="2:65" s="13" customFormat="1">
      <c r="B222" s="153"/>
      <c r="D222" s="146" t="s">
        <v>162</v>
      </c>
      <c r="E222" s="154" t="s">
        <v>1</v>
      </c>
      <c r="F222" s="155" t="s">
        <v>274</v>
      </c>
      <c r="H222" s="154" t="s">
        <v>1</v>
      </c>
      <c r="I222" s="156"/>
      <c r="L222" s="153"/>
      <c r="M222" s="157"/>
      <c r="T222" s="158"/>
      <c r="AT222" s="154" t="s">
        <v>162</v>
      </c>
      <c r="AU222" s="154" t="s">
        <v>160</v>
      </c>
      <c r="AV222" s="13" t="s">
        <v>89</v>
      </c>
      <c r="AW222" s="13" t="s">
        <v>32</v>
      </c>
      <c r="AX222" s="13" t="s">
        <v>81</v>
      </c>
      <c r="AY222" s="154" t="s">
        <v>151</v>
      </c>
    </row>
    <row r="223" spans="2:65" s="12" customFormat="1">
      <c r="B223" s="145"/>
      <c r="D223" s="146" t="s">
        <v>162</v>
      </c>
      <c r="E223" s="147" t="s">
        <v>1</v>
      </c>
      <c r="F223" s="148" t="s">
        <v>275</v>
      </c>
      <c r="H223" s="149">
        <v>3.6</v>
      </c>
      <c r="I223" s="150"/>
      <c r="L223" s="145"/>
      <c r="M223" s="151"/>
      <c r="T223" s="152"/>
      <c r="AT223" s="147" t="s">
        <v>162</v>
      </c>
      <c r="AU223" s="147" t="s">
        <v>160</v>
      </c>
      <c r="AV223" s="12" t="s">
        <v>91</v>
      </c>
      <c r="AW223" s="12" t="s">
        <v>32</v>
      </c>
      <c r="AX223" s="12" t="s">
        <v>89</v>
      </c>
      <c r="AY223" s="147" t="s">
        <v>151</v>
      </c>
    </row>
    <row r="224" spans="2:65" s="12" customFormat="1">
      <c r="B224" s="145"/>
      <c r="D224" s="146" t="s">
        <v>162</v>
      </c>
      <c r="F224" s="148" t="s">
        <v>281</v>
      </c>
      <c r="H224" s="149">
        <v>7.2</v>
      </c>
      <c r="I224" s="150"/>
      <c r="L224" s="145"/>
      <c r="M224" s="151"/>
      <c r="T224" s="152"/>
      <c r="AT224" s="147" t="s">
        <v>162</v>
      </c>
      <c r="AU224" s="147" t="s">
        <v>160</v>
      </c>
      <c r="AV224" s="12" t="s">
        <v>91</v>
      </c>
      <c r="AW224" s="12" t="s">
        <v>4</v>
      </c>
      <c r="AX224" s="12" t="s">
        <v>89</v>
      </c>
      <c r="AY224" s="147" t="s">
        <v>151</v>
      </c>
    </row>
    <row r="225" spans="2:65" s="11" customFormat="1" ht="20.85" customHeight="1">
      <c r="B225" s="120"/>
      <c r="D225" s="121" t="s">
        <v>80</v>
      </c>
      <c r="E225" s="130" t="s">
        <v>282</v>
      </c>
      <c r="F225" s="130" t="s">
        <v>283</v>
      </c>
      <c r="I225" s="123"/>
      <c r="J225" s="131">
        <f>BK225</f>
        <v>0</v>
      </c>
      <c r="L225" s="120"/>
      <c r="M225" s="125"/>
      <c r="P225" s="126">
        <f>SUM(P226:P229)</f>
        <v>0</v>
      </c>
      <c r="R225" s="126">
        <f>SUM(R226:R229)</f>
        <v>0</v>
      </c>
      <c r="T225" s="127">
        <f>SUM(T226:T229)</f>
        <v>0</v>
      </c>
      <c r="AR225" s="121" t="s">
        <v>89</v>
      </c>
      <c r="AT225" s="128" t="s">
        <v>80</v>
      </c>
      <c r="AU225" s="128" t="s">
        <v>91</v>
      </c>
      <c r="AY225" s="121" t="s">
        <v>151</v>
      </c>
      <c r="BK225" s="129">
        <f>SUM(BK226:BK229)</f>
        <v>0</v>
      </c>
    </row>
    <row r="226" spans="2:65" s="1" customFormat="1" ht="24.2" customHeight="1">
      <c r="B226" s="32"/>
      <c r="C226" s="132" t="s">
        <v>284</v>
      </c>
      <c r="D226" s="132" t="s">
        <v>155</v>
      </c>
      <c r="E226" s="133" t="s">
        <v>285</v>
      </c>
      <c r="F226" s="134" t="s">
        <v>286</v>
      </c>
      <c r="G226" s="135" t="s">
        <v>158</v>
      </c>
      <c r="H226" s="136">
        <v>69.599999999999994</v>
      </c>
      <c r="I226" s="137"/>
      <c r="J226" s="138">
        <f>ROUND(I226*H226,2)</f>
        <v>0</v>
      </c>
      <c r="K226" s="134" t="s">
        <v>166</v>
      </c>
      <c r="L226" s="32"/>
      <c r="M226" s="139" t="s">
        <v>1</v>
      </c>
      <c r="N226" s="140" t="s">
        <v>46</v>
      </c>
      <c r="P226" s="141">
        <f>O226*H226</f>
        <v>0</v>
      </c>
      <c r="Q226" s="141">
        <v>0</v>
      </c>
      <c r="R226" s="141">
        <f>Q226*H226</f>
        <v>0</v>
      </c>
      <c r="S226" s="141">
        <v>0</v>
      </c>
      <c r="T226" s="142">
        <f>S226*H226</f>
        <v>0</v>
      </c>
      <c r="AR226" s="143" t="s">
        <v>159</v>
      </c>
      <c r="AT226" s="143" t="s">
        <v>155</v>
      </c>
      <c r="AU226" s="143" t="s">
        <v>160</v>
      </c>
      <c r="AY226" s="17" t="s">
        <v>151</v>
      </c>
      <c r="BE226" s="144">
        <f>IF(N226="základní",J226,0)</f>
        <v>0</v>
      </c>
      <c r="BF226" s="144">
        <f>IF(N226="snížená",J226,0)</f>
        <v>0</v>
      </c>
      <c r="BG226" s="144">
        <f>IF(N226="zákl. přenesená",J226,0)</f>
        <v>0</v>
      </c>
      <c r="BH226" s="144">
        <f>IF(N226="sníž. přenesená",J226,0)</f>
        <v>0</v>
      </c>
      <c r="BI226" s="144">
        <f>IF(N226="nulová",J226,0)</f>
        <v>0</v>
      </c>
      <c r="BJ226" s="17" t="s">
        <v>89</v>
      </c>
      <c r="BK226" s="144">
        <f>ROUND(I226*H226,2)</f>
        <v>0</v>
      </c>
      <c r="BL226" s="17" t="s">
        <v>159</v>
      </c>
      <c r="BM226" s="143" t="s">
        <v>287</v>
      </c>
    </row>
    <row r="227" spans="2:65" s="13" customFormat="1">
      <c r="B227" s="153"/>
      <c r="D227" s="146" t="s">
        <v>162</v>
      </c>
      <c r="E227" s="154" t="s">
        <v>1</v>
      </c>
      <c r="F227" s="155" t="s">
        <v>288</v>
      </c>
      <c r="H227" s="154" t="s">
        <v>1</v>
      </c>
      <c r="I227" s="156"/>
      <c r="L227" s="153"/>
      <c r="M227" s="157"/>
      <c r="T227" s="158"/>
      <c r="AT227" s="154" t="s">
        <v>162</v>
      </c>
      <c r="AU227" s="154" t="s">
        <v>160</v>
      </c>
      <c r="AV227" s="13" t="s">
        <v>89</v>
      </c>
      <c r="AW227" s="13" t="s">
        <v>32</v>
      </c>
      <c r="AX227" s="13" t="s">
        <v>81</v>
      </c>
      <c r="AY227" s="154" t="s">
        <v>151</v>
      </c>
    </row>
    <row r="228" spans="2:65" s="13" customFormat="1">
      <c r="B228" s="153"/>
      <c r="D228" s="146" t="s">
        <v>162</v>
      </c>
      <c r="E228" s="154" t="s">
        <v>1</v>
      </c>
      <c r="F228" s="155" t="s">
        <v>289</v>
      </c>
      <c r="H228" s="154" t="s">
        <v>1</v>
      </c>
      <c r="I228" s="156"/>
      <c r="L228" s="153"/>
      <c r="M228" s="157"/>
      <c r="T228" s="158"/>
      <c r="AT228" s="154" t="s">
        <v>162</v>
      </c>
      <c r="AU228" s="154" t="s">
        <v>160</v>
      </c>
      <c r="AV228" s="13" t="s">
        <v>89</v>
      </c>
      <c r="AW228" s="13" t="s">
        <v>32</v>
      </c>
      <c r="AX228" s="13" t="s">
        <v>81</v>
      </c>
      <c r="AY228" s="154" t="s">
        <v>151</v>
      </c>
    </row>
    <row r="229" spans="2:65" s="12" customFormat="1">
      <c r="B229" s="145"/>
      <c r="D229" s="146" t="s">
        <v>162</v>
      </c>
      <c r="E229" s="147" t="s">
        <v>1</v>
      </c>
      <c r="F229" s="148" t="s">
        <v>290</v>
      </c>
      <c r="H229" s="149">
        <v>69.599999999999994</v>
      </c>
      <c r="I229" s="150"/>
      <c r="L229" s="145"/>
      <c r="M229" s="151"/>
      <c r="T229" s="152"/>
      <c r="AT229" s="147" t="s">
        <v>162</v>
      </c>
      <c r="AU229" s="147" t="s">
        <v>160</v>
      </c>
      <c r="AV229" s="12" t="s">
        <v>91</v>
      </c>
      <c r="AW229" s="12" t="s">
        <v>32</v>
      </c>
      <c r="AX229" s="12" t="s">
        <v>89</v>
      </c>
      <c r="AY229" s="147" t="s">
        <v>151</v>
      </c>
    </row>
    <row r="230" spans="2:65" s="11" customFormat="1" ht="20.85" customHeight="1">
      <c r="B230" s="120"/>
      <c r="D230" s="121" t="s">
        <v>80</v>
      </c>
      <c r="E230" s="130" t="s">
        <v>291</v>
      </c>
      <c r="F230" s="130" t="s">
        <v>292</v>
      </c>
      <c r="I230" s="123"/>
      <c r="J230" s="131">
        <f>BK230</f>
        <v>0</v>
      </c>
      <c r="L230" s="120"/>
      <c r="M230" s="125"/>
      <c r="P230" s="126">
        <f>SUM(P231:P249)</f>
        <v>0</v>
      </c>
      <c r="R230" s="126">
        <f>SUM(R231:R249)</f>
        <v>7.3350000000000004E-3</v>
      </c>
      <c r="T230" s="127">
        <f>SUM(T231:T249)</f>
        <v>0</v>
      </c>
      <c r="AR230" s="121" t="s">
        <v>89</v>
      </c>
      <c r="AT230" s="128" t="s">
        <v>80</v>
      </c>
      <c r="AU230" s="128" t="s">
        <v>91</v>
      </c>
      <c r="AY230" s="121" t="s">
        <v>151</v>
      </c>
      <c r="BK230" s="129">
        <f>SUM(BK231:BK249)</f>
        <v>0</v>
      </c>
    </row>
    <row r="231" spans="2:65" s="1" customFormat="1" ht="33" customHeight="1">
      <c r="B231" s="32"/>
      <c r="C231" s="132" t="s">
        <v>293</v>
      </c>
      <c r="D231" s="132" t="s">
        <v>155</v>
      </c>
      <c r="E231" s="133" t="s">
        <v>294</v>
      </c>
      <c r="F231" s="134" t="s">
        <v>295</v>
      </c>
      <c r="G231" s="135" t="s">
        <v>205</v>
      </c>
      <c r="H231" s="136">
        <v>489</v>
      </c>
      <c r="I231" s="137"/>
      <c r="J231" s="138">
        <f>ROUND(I231*H231,2)</f>
        <v>0</v>
      </c>
      <c r="K231" s="134" t="s">
        <v>166</v>
      </c>
      <c r="L231" s="32"/>
      <c r="M231" s="139" t="s">
        <v>1</v>
      </c>
      <c r="N231" s="140" t="s">
        <v>46</v>
      </c>
      <c r="P231" s="141">
        <f>O231*H231</f>
        <v>0</v>
      </c>
      <c r="Q231" s="141">
        <v>0</v>
      </c>
      <c r="R231" s="141">
        <f>Q231*H231</f>
        <v>0</v>
      </c>
      <c r="S231" s="141">
        <v>0</v>
      </c>
      <c r="T231" s="142">
        <f>S231*H231</f>
        <v>0</v>
      </c>
      <c r="AR231" s="143" t="s">
        <v>159</v>
      </c>
      <c r="AT231" s="143" t="s">
        <v>155</v>
      </c>
      <c r="AU231" s="143" t="s">
        <v>160</v>
      </c>
      <c r="AY231" s="17" t="s">
        <v>151</v>
      </c>
      <c r="BE231" s="144">
        <f>IF(N231="základní",J231,0)</f>
        <v>0</v>
      </c>
      <c r="BF231" s="144">
        <f>IF(N231="snížená",J231,0)</f>
        <v>0</v>
      </c>
      <c r="BG231" s="144">
        <f>IF(N231="zákl. přenesená",J231,0)</f>
        <v>0</v>
      </c>
      <c r="BH231" s="144">
        <f>IF(N231="sníž. přenesená",J231,0)</f>
        <v>0</v>
      </c>
      <c r="BI231" s="144">
        <f>IF(N231="nulová",J231,0)</f>
        <v>0</v>
      </c>
      <c r="BJ231" s="17" t="s">
        <v>89</v>
      </c>
      <c r="BK231" s="144">
        <f>ROUND(I231*H231,2)</f>
        <v>0</v>
      </c>
      <c r="BL231" s="17" t="s">
        <v>159</v>
      </c>
      <c r="BM231" s="143" t="s">
        <v>296</v>
      </c>
    </row>
    <row r="232" spans="2:65" s="12" customFormat="1">
      <c r="B232" s="145"/>
      <c r="D232" s="146" t="s">
        <v>162</v>
      </c>
      <c r="E232" s="147" t="s">
        <v>1</v>
      </c>
      <c r="F232" s="148" t="s">
        <v>297</v>
      </c>
      <c r="H232" s="149">
        <v>489</v>
      </c>
      <c r="I232" s="150"/>
      <c r="L232" s="145"/>
      <c r="M232" s="151"/>
      <c r="T232" s="152"/>
      <c r="AT232" s="147" t="s">
        <v>162</v>
      </c>
      <c r="AU232" s="147" t="s">
        <v>160</v>
      </c>
      <c r="AV232" s="12" t="s">
        <v>91</v>
      </c>
      <c r="AW232" s="12" t="s">
        <v>32</v>
      </c>
      <c r="AX232" s="12" t="s">
        <v>89</v>
      </c>
      <c r="AY232" s="147" t="s">
        <v>151</v>
      </c>
    </row>
    <row r="233" spans="2:65" s="1" customFormat="1" ht="33" customHeight="1">
      <c r="B233" s="32"/>
      <c r="C233" s="132" t="s">
        <v>7</v>
      </c>
      <c r="D233" s="132" t="s">
        <v>155</v>
      </c>
      <c r="E233" s="133" t="s">
        <v>298</v>
      </c>
      <c r="F233" s="134" t="s">
        <v>299</v>
      </c>
      <c r="G233" s="135" t="s">
        <v>205</v>
      </c>
      <c r="H233" s="136">
        <v>489</v>
      </c>
      <c r="I233" s="137"/>
      <c r="J233" s="138">
        <f>ROUND(I233*H233,2)</f>
        <v>0</v>
      </c>
      <c r="K233" s="134" t="s">
        <v>166</v>
      </c>
      <c r="L233" s="32"/>
      <c r="M233" s="139" t="s">
        <v>1</v>
      </c>
      <c r="N233" s="140" t="s">
        <v>46</v>
      </c>
      <c r="P233" s="141">
        <f>O233*H233</f>
        <v>0</v>
      </c>
      <c r="Q233" s="141">
        <v>0</v>
      </c>
      <c r="R233" s="141">
        <f>Q233*H233</f>
        <v>0</v>
      </c>
      <c r="S233" s="141">
        <v>0</v>
      </c>
      <c r="T233" s="142">
        <f>S233*H233</f>
        <v>0</v>
      </c>
      <c r="AR233" s="143" t="s">
        <v>159</v>
      </c>
      <c r="AT233" s="143" t="s">
        <v>155</v>
      </c>
      <c r="AU233" s="143" t="s">
        <v>160</v>
      </c>
      <c r="AY233" s="17" t="s">
        <v>151</v>
      </c>
      <c r="BE233" s="144">
        <f>IF(N233="základní",J233,0)</f>
        <v>0</v>
      </c>
      <c r="BF233" s="144">
        <f>IF(N233="snížená",J233,0)</f>
        <v>0</v>
      </c>
      <c r="BG233" s="144">
        <f>IF(N233="zákl. přenesená",J233,0)</f>
        <v>0</v>
      </c>
      <c r="BH233" s="144">
        <f>IF(N233="sníž. přenesená",J233,0)</f>
        <v>0</v>
      </c>
      <c r="BI233" s="144">
        <f>IF(N233="nulová",J233,0)</f>
        <v>0</v>
      </c>
      <c r="BJ233" s="17" t="s">
        <v>89</v>
      </c>
      <c r="BK233" s="144">
        <f>ROUND(I233*H233,2)</f>
        <v>0</v>
      </c>
      <c r="BL233" s="17" t="s">
        <v>159</v>
      </c>
      <c r="BM233" s="143" t="s">
        <v>300</v>
      </c>
    </row>
    <row r="234" spans="2:65" s="1" customFormat="1" ht="24.2" customHeight="1">
      <c r="B234" s="32"/>
      <c r="C234" s="132" t="s">
        <v>301</v>
      </c>
      <c r="D234" s="132" t="s">
        <v>155</v>
      </c>
      <c r="E234" s="133" t="s">
        <v>302</v>
      </c>
      <c r="F234" s="134" t="s">
        <v>303</v>
      </c>
      <c r="G234" s="135" t="s">
        <v>205</v>
      </c>
      <c r="H234" s="136">
        <v>489</v>
      </c>
      <c r="I234" s="137"/>
      <c r="J234" s="138">
        <f>ROUND(I234*H234,2)</f>
        <v>0</v>
      </c>
      <c r="K234" s="134" t="s">
        <v>166</v>
      </c>
      <c r="L234" s="32"/>
      <c r="M234" s="139" t="s">
        <v>1</v>
      </c>
      <c r="N234" s="140" t="s">
        <v>46</v>
      </c>
      <c r="P234" s="141">
        <f>O234*H234</f>
        <v>0</v>
      </c>
      <c r="Q234" s="141">
        <v>0</v>
      </c>
      <c r="R234" s="141">
        <f>Q234*H234</f>
        <v>0</v>
      </c>
      <c r="S234" s="141">
        <v>0</v>
      </c>
      <c r="T234" s="142">
        <f>S234*H234</f>
        <v>0</v>
      </c>
      <c r="AR234" s="143" t="s">
        <v>159</v>
      </c>
      <c r="AT234" s="143" t="s">
        <v>155</v>
      </c>
      <c r="AU234" s="143" t="s">
        <v>160</v>
      </c>
      <c r="AY234" s="17" t="s">
        <v>151</v>
      </c>
      <c r="BE234" s="144">
        <f>IF(N234="základní",J234,0)</f>
        <v>0</v>
      </c>
      <c r="BF234" s="144">
        <f>IF(N234="snížená",J234,0)</f>
        <v>0</v>
      </c>
      <c r="BG234" s="144">
        <f>IF(N234="zákl. přenesená",J234,0)</f>
        <v>0</v>
      </c>
      <c r="BH234" s="144">
        <f>IF(N234="sníž. přenesená",J234,0)</f>
        <v>0</v>
      </c>
      <c r="BI234" s="144">
        <f>IF(N234="nulová",J234,0)</f>
        <v>0</v>
      </c>
      <c r="BJ234" s="17" t="s">
        <v>89</v>
      </c>
      <c r="BK234" s="144">
        <f>ROUND(I234*H234,2)</f>
        <v>0</v>
      </c>
      <c r="BL234" s="17" t="s">
        <v>159</v>
      </c>
      <c r="BM234" s="143" t="s">
        <v>304</v>
      </c>
    </row>
    <row r="235" spans="2:65" s="1" customFormat="1" ht="37.9" customHeight="1">
      <c r="B235" s="32"/>
      <c r="C235" s="132" t="s">
        <v>305</v>
      </c>
      <c r="D235" s="132" t="s">
        <v>155</v>
      </c>
      <c r="E235" s="133" t="s">
        <v>306</v>
      </c>
      <c r="F235" s="134" t="s">
        <v>307</v>
      </c>
      <c r="G235" s="135" t="s">
        <v>205</v>
      </c>
      <c r="H235" s="136">
        <v>489</v>
      </c>
      <c r="I235" s="137"/>
      <c r="J235" s="138">
        <f>ROUND(I235*H235,2)</f>
        <v>0</v>
      </c>
      <c r="K235" s="134" t="s">
        <v>166</v>
      </c>
      <c r="L235" s="32"/>
      <c r="M235" s="139" t="s">
        <v>1</v>
      </c>
      <c r="N235" s="140" t="s">
        <v>46</v>
      </c>
      <c r="P235" s="141">
        <f>O235*H235</f>
        <v>0</v>
      </c>
      <c r="Q235" s="141">
        <v>0</v>
      </c>
      <c r="R235" s="141">
        <f>Q235*H235</f>
        <v>0</v>
      </c>
      <c r="S235" s="141">
        <v>0</v>
      </c>
      <c r="T235" s="142">
        <f>S235*H235</f>
        <v>0</v>
      </c>
      <c r="AR235" s="143" t="s">
        <v>159</v>
      </c>
      <c r="AT235" s="143" t="s">
        <v>155</v>
      </c>
      <c r="AU235" s="143" t="s">
        <v>160</v>
      </c>
      <c r="AY235" s="17" t="s">
        <v>151</v>
      </c>
      <c r="BE235" s="144">
        <f>IF(N235="základní",J235,0)</f>
        <v>0</v>
      </c>
      <c r="BF235" s="144">
        <f>IF(N235="snížená",J235,0)</f>
        <v>0</v>
      </c>
      <c r="BG235" s="144">
        <f>IF(N235="zákl. přenesená",J235,0)</f>
        <v>0</v>
      </c>
      <c r="BH235" s="144">
        <f>IF(N235="sníž. přenesená",J235,0)</f>
        <v>0</v>
      </c>
      <c r="BI235" s="144">
        <f>IF(N235="nulová",J235,0)</f>
        <v>0</v>
      </c>
      <c r="BJ235" s="17" t="s">
        <v>89</v>
      </c>
      <c r="BK235" s="144">
        <f>ROUND(I235*H235,2)</f>
        <v>0</v>
      </c>
      <c r="BL235" s="17" t="s">
        <v>159</v>
      </c>
      <c r="BM235" s="143" t="s">
        <v>308</v>
      </c>
    </row>
    <row r="236" spans="2:65" s="1" customFormat="1" ht="24.2" customHeight="1">
      <c r="B236" s="32"/>
      <c r="C236" s="132" t="s">
        <v>309</v>
      </c>
      <c r="D236" s="132" t="s">
        <v>155</v>
      </c>
      <c r="E236" s="133" t="s">
        <v>310</v>
      </c>
      <c r="F236" s="134" t="s">
        <v>311</v>
      </c>
      <c r="G236" s="135" t="s">
        <v>205</v>
      </c>
      <c r="H236" s="136">
        <v>489</v>
      </c>
      <c r="I236" s="137"/>
      <c r="J236" s="138">
        <f>ROUND(I236*H236,2)</f>
        <v>0</v>
      </c>
      <c r="K236" s="134" t="s">
        <v>166</v>
      </c>
      <c r="L236" s="32"/>
      <c r="M236" s="139" t="s">
        <v>1</v>
      </c>
      <c r="N236" s="140" t="s">
        <v>46</v>
      </c>
      <c r="P236" s="141">
        <f>O236*H236</f>
        <v>0</v>
      </c>
      <c r="Q236" s="141">
        <v>0</v>
      </c>
      <c r="R236" s="141">
        <f>Q236*H236</f>
        <v>0</v>
      </c>
      <c r="S236" s="141">
        <v>0</v>
      </c>
      <c r="T236" s="142">
        <f>S236*H236</f>
        <v>0</v>
      </c>
      <c r="AR236" s="143" t="s">
        <v>159</v>
      </c>
      <c r="AT236" s="143" t="s">
        <v>155</v>
      </c>
      <c r="AU236" s="143" t="s">
        <v>160</v>
      </c>
      <c r="AY236" s="17" t="s">
        <v>151</v>
      </c>
      <c r="BE236" s="144">
        <f>IF(N236="základní",J236,0)</f>
        <v>0</v>
      </c>
      <c r="BF236" s="144">
        <f>IF(N236="snížená",J236,0)</f>
        <v>0</v>
      </c>
      <c r="BG236" s="144">
        <f>IF(N236="zákl. přenesená",J236,0)</f>
        <v>0</v>
      </c>
      <c r="BH236" s="144">
        <f>IF(N236="sníž. přenesená",J236,0)</f>
        <v>0</v>
      </c>
      <c r="BI236" s="144">
        <f>IF(N236="nulová",J236,0)</f>
        <v>0</v>
      </c>
      <c r="BJ236" s="17" t="s">
        <v>89</v>
      </c>
      <c r="BK236" s="144">
        <f>ROUND(I236*H236,2)</f>
        <v>0</v>
      </c>
      <c r="BL236" s="17" t="s">
        <v>159</v>
      </c>
      <c r="BM236" s="143" t="s">
        <v>312</v>
      </c>
    </row>
    <row r="237" spans="2:65" s="1" customFormat="1" ht="16.5" customHeight="1">
      <c r="B237" s="32"/>
      <c r="C237" s="173" t="s">
        <v>313</v>
      </c>
      <c r="D237" s="173" t="s">
        <v>277</v>
      </c>
      <c r="E237" s="174" t="s">
        <v>314</v>
      </c>
      <c r="F237" s="175" t="s">
        <v>315</v>
      </c>
      <c r="G237" s="176" t="s">
        <v>316</v>
      </c>
      <c r="H237" s="177">
        <v>7.335</v>
      </c>
      <c r="I237" s="178"/>
      <c r="J237" s="179">
        <f>ROUND(I237*H237,2)</f>
        <v>0</v>
      </c>
      <c r="K237" s="175" t="s">
        <v>166</v>
      </c>
      <c r="L237" s="180"/>
      <c r="M237" s="181" t="s">
        <v>1</v>
      </c>
      <c r="N237" s="182" t="s">
        <v>46</v>
      </c>
      <c r="P237" s="141">
        <f>O237*H237</f>
        <v>0</v>
      </c>
      <c r="Q237" s="141">
        <v>1E-3</v>
      </c>
      <c r="R237" s="141">
        <f>Q237*H237</f>
        <v>7.3350000000000004E-3</v>
      </c>
      <c r="S237" s="141">
        <v>0</v>
      </c>
      <c r="T237" s="142">
        <f>S237*H237</f>
        <v>0</v>
      </c>
      <c r="AR237" s="143" t="s">
        <v>202</v>
      </c>
      <c r="AT237" s="143" t="s">
        <v>277</v>
      </c>
      <c r="AU237" s="143" t="s">
        <v>160</v>
      </c>
      <c r="AY237" s="17" t="s">
        <v>151</v>
      </c>
      <c r="BE237" s="144">
        <f>IF(N237="základní",J237,0)</f>
        <v>0</v>
      </c>
      <c r="BF237" s="144">
        <f>IF(N237="snížená",J237,0)</f>
        <v>0</v>
      </c>
      <c r="BG237" s="144">
        <f>IF(N237="zákl. přenesená",J237,0)</f>
        <v>0</v>
      </c>
      <c r="BH237" s="144">
        <f>IF(N237="sníž. přenesená",J237,0)</f>
        <v>0</v>
      </c>
      <c r="BI237" s="144">
        <f>IF(N237="nulová",J237,0)</f>
        <v>0</v>
      </c>
      <c r="BJ237" s="17" t="s">
        <v>89</v>
      </c>
      <c r="BK237" s="144">
        <f>ROUND(I237*H237,2)</f>
        <v>0</v>
      </c>
      <c r="BL237" s="17" t="s">
        <v>159</v>
      </c>
      <c r="BM237" s="143" t="s">
        <v>317</v>
      </c>
    </row>
    <row r="238" spans="2:65" s="13" customFormat="1">
      <c r="B238" s="153"/>
      <c r="D238" s="146" t="s">
        <v>162</v>
      </c>
      <c r="E238" s="154" t="s">
        <v>1</v>
      </c>
      <c r="F238" s="155" t="s">
        <v>318</v>
      </c>
      <c r="H238" s="154" t="s">
        <v>1</v>
      </c>
      <c r="I238" s="156"/>
      <c r="L238" s="153"/>
      <c r="M238" s="157"/>
      <c r="T238" s="158"/>
      <c r="AT238" s="154" t="s">
        <v>162</v>
      </c>
      <c r="AU238" s="154" t="s">
        <v>160</v>
      </c>
      <c r="AV238" s="13" t="s">
        <v>89</v>
      </c>
      <c r="AW238" s="13" t="s">
        <v>32</v>
      </c>
      <c r="AX238" s="13" t="s">
        <v>81</v>
      </c>
      <c r="AY238" s="154" t="s">
        <v>151</v>
      </c>
    </row>
    <row r="239" spans="2:65" s="12" customFormat="1">
      <c r="B239" s="145"/>
      <c r="D239" s="146" t="s">
        <v>162</v>
      </c>
      <c r="E239" s="147" t="s">
        <v>1</v>
      </c>
      <c r="F239" s="148" t="s">
        <v>319</v>
      </c>
      <c r="H239" s="149">
        <v>7.335</v>
      </c>
      <c r="I239" s="150"/>
      <c r="L239" s="145"/>
      <c r="M239" s="151"/>
      <c r="T239" s="152"/>
      <c r="AT239" s="147" t="s">
        <v>162</v>
      </c>
      <c r="AU239" s="147" t="s">
        <v>160</v>
      </c>
      <c r="AV239" s="12" t="s">
        <v>91</v>
      </c>
      <c r="AW239" s="12" t="s">
        <v>32</v>
      </c>
      <c r="AX239" s="12" t="s">
        <v>89</v>
      </c>
      <c r="AY239" s="147" t="s">
        <v>151</v>
      </c>
    </row>
    <row r="240" spans="2:65" s="1" customFormat="1" ht="24.2" customHeight="1">
      <c r="B240" s="32"/>
      <c r="C240" s="132" t="s">
        <v>320</v>
      </c>
      <c r="D240" s="132" t="s">
        <v>155</v>
      </c>
      <c r="E240" s="133" t="s">
        <v>321</v>
      </c>
      <c r="F240" s="134" t="s">
        <v>322</v>
      </c>
      <c r="G240" s="135" t="s">
        <v>199</v>
      </c>
      <c r="H240" s="136">
        <v>2.4E-2</v>
      </c>
      <c r="I240" s="137"/>
      <c r="J240" s="138">
        <f>ROUND(I240*H240,2)</f>
        <v>0</v>
      </c>
      <c r="K240" s="134" t="s">
        <v>166</v>
      </c>
      <c r="L240" s="32"/>
      <c r="M240" s="139" t="s">
        <v>1</v>
      </c>
      <c r="N240" s="140" t="s">
        <v>46</v>
      </c>
      <c r="P240" s="141">
        <f>O240*H240</f>
        <v>0</v>
      </c>
      <c r="Q240" s="141">
        <v>0</v>
      </c>
      <c r="R240" s="141">
        <f>Q240*H240</f>
        <v>0</v>
      </c>
      <c r="S240" s="141">
        <v>0</v>
      </c>
      <c r="T240" s="142">
        <f>S240*H240</f>
        <v>0</v>
      </c>
      <c r="AR240" s="143" t="s">
        <v>159</v>
      </c>
      <c r="AT240" s="143" t="s">
        <v>155</v>
      </c>
      <c r="AU240" s="143" t="s">
        <v>160</v>
      </c>
      <c r="AY240" s="17" t="s">
        <v>151</v>
      </c>
      <c r="BE240" s="144">
        <f>IF(N240="základní",J240,0)</f>
        <v>0</v>
      </c>
      <c r="BF240" s="144">
        <f>IF(N240="snížená",J240,0)</f>
        <v>0</v>
      </c>
      <c r="BG240" s="144">
        <f>IF(N240="zákl. přenesená",J240,0)</f>
        <v>0</v>
      </c>
      <c r="BH240" s="144">
        <f>IF(N240="sníž. přenesená",J240,0)</f>
        <v>0</v>
      </c>
      <c r="BI240" s="144">
        <f>IF(N240="nulová",J240,0)</f>
        <v>0</v>
      </c>
      <c r="BJ240" s="17" t="s">
        <v>89</v>
      </c>
      <c r="BK240" s="144">
        <f>ROUND(I240*H240,2)</f>
        <v>0</v>
      </c>
      <c r="BL240" s="17" t="s">
        <v>159</v>
      </c>
      <c r="BM240" s="143" t="s">
        <v>323</v>
      </c>
    </row>
    <row r="241" spans="2:65" s="13" customFormat="1">
      <c r="B241" s="153"/>
      <c r="D241" s="146" t="s">
        <v>162</v>
      </c>
      <c r="E241" s="154" t="s">
        <v>1</v>
      </c>
      <c r="F241" s="155" t="s">
        <v>324</v>
      </c>
      <c r="H241" s="154" t="s">
        <v>1</v>
      </c>
      <c r="I241" s="156"/>
      <c r="L241" s="153"/>
      <c r="M241" s="157"/>
      <c r="T241" s="158"/>
      <c r="AT241" s="154" t="s">
        <v>162</v>
      </c>
      <c r="AU241" s="154" t="s">
        <v>160</v>
      </c>
      <c r="AV241" s="13" t="s">
        <v>89</v>
      </c>
      <c r="AW241" s="13" t="s">
        <v>32</v>
      </c>
      <c r="AX241" s="13" t="s">
        <v>81</v>
      </c>
      <c r="AY241" s="154" t="s">
        <v>151</v>
      </c>
    </row>
    <row r="242" spans="2:65" s="12" customFormat="1">
      <c r="B242" s="145"/>
      <c r="D242" s="146" t="s">
        <v>162</v>
      </c>
      <c r="E242" s="147" t="s">
        <v>1</v>
      </c>
      <c r="F242" s="148" t="s">
        <v>325</v>
      </c>
      <c r="H242" s="149">
        <v>2.4E-2</v>
      </c>
      <c r="I242" s="150"/>
      <c r="L242" s="145"/>
      <c r="M242" s="151"/>
      <c r="T242" s="152"/>
      <c r="AT242" s="147" t="s">
        <v>162</v>
      </c>
      <c r="AU242" s="147" t="s">
        <v>160</v>
      </c>
      <c r="AV242" s="12" t="s">
        <v>91</v>
      </c>
      <c r="AW242" s="12" t="s">
        <v>32</v>
      </c>
      <c r="AX242" s="12" t="s">
        <v>89</v>
      </c>
      <c r="AY242" s="147" t="s">
        <v>151</v>
      </c>
    </row>
    <row r="243" spans="2:65" s="1" customFormat="1" ht="16.5" customHeight="1">
      <c r="B243" s="32"/>
      <c r="C243" s="132" t="s">
        <v>326</v>
      </c>
      <c r="D243" s="132" t="s">
        <v>155</v>
      </c>
      <c r="E243" s="133" t="s">
        <v>327</v>
      </c>
      <c r="F243" s="134" t="s">
        <v>328</v>
      </c>
      <c r="G243" s="135" t="s">
        <v>158</v>
      </c>
      <c r="H243" s="136">
        <v>9.7799999999999994</v>
      </c>
      <c r="I243" s="137"/>
      <c r="J243" s="138">
        <f>ROUND(I243*H243,2)</f>
        <v>0</v>
      </c>
      <c r="K243" s="134" t="s">
        <v>166</v>
      </c>
      <c r="L243" s="32"/>
      <c r="M243" s="139" t="s">
        <v>1</v>
      </c>
      <c r="N243" s="140" t="s">
        <v>46</v>
      </c>
      <c r="P243" s="141">
        <f>O243*H243</f>
        <v>0</v>
      </c>
      <c r="Q243" s="141">
        <v>0</v>
      </c>
      <c r="R243" s="141">
        <f>Q243*H243</f>
        <v>0</v>
      </c>
      <c r="S243" s="141">
        <v>0</v>
      </c>
      <c r="T243" s="142">
        <f>S243*H243</f>
        <v>0</v>
      </c>
      <c r="AR243" s="143" t="s">
        <v>159</v>
      </c>
      <c r="AT243" s="143" t="s">
        <v>155</v>
      </c>
      <c r="AU243" s="143" t="s">
        <v>160</v>
      </c>
      <c r="AY243" s="17" t="s">
        <v>151</v>
      </c>
      <c r="BE243" s="144">
        <f>IF(N243="základní",J243,0)</f>
        <v>0</v>
      </c>
      <c r="BF243" s="144">
        <f>IF(N243="snížená",J243,0)</f>
        <v>0</v>
      </c>
      <c r="BG243" s="144">
        <f>IF(N243="zákl. přenesená",J243,0)</f>
        <v>0</v>
      </c>
      <c r="BH243" s="144">
        <f>IF(N243="sníž. přenesená",J243,0)</f>
        <v>0</v>
      </c>
      <c r="BI243" s="144">
        <f>IF(N243="nulová",J243,0)</f>
        <v>0</v>
      </c>
      <c r="BJ243" s="17" t="s">
        <v>89</v>
      </c>
      <c r="BK243" s="144">
        <f>ROUND(I243*H243,2)</f>
        <v>0</v>
      </c>
      <c r="BL243" s="17" t="s">
        <v>159</v>
      </c>
      <c r="BM243" s="143" t="s">
        <v>329</v>
      </c>
    </row>
    <row r="244" spans="2:65" s="12" customFormat="1">
      <c r="B244" s="145"/>
      <c r="D244" s="146" t="s">
        <v>162</v>
      </c>
      <c r="E244" s="147" t="s">
        <v>1</v>
      </c>
      <c r="F244" s="148" t="s">
        <v>330</v>
      </c>
      <c r="H244" s="149">
        <v>489</v>
      </c>
      <c r="I244" s="150"/>
      <c r="L244" s="145"/>
      <c r="M244" s="151"/>
      <c r="T244" s="152"/>
      <c r="AT244" s="147" t="s">
        <v>162</v>
      </c>
      <c r="AU244" s="147" t="s">
        <v>160</v>
      </c>
      <c r="AV244" s="12" t="s">
        <v>91</v>
      </c>
      <c r="AW244" s="12" t="s">
        <v>32</v>
      </c>
      <c r="AX244" s="12" t="s">
        <v>89</v>
      </c>
      <c r="AY244" s="147" t="s">
        <v>151</v>
      </c>
    </row>
    <row r="245" spans="2:65" s="12" customFormat="1">
      <c r="B245" s="145"/>
      <c r="D245" s="146" t="s">
        <v>162</v>
      </c>
      <c r="F245" s="148" t="s">
        <v>331</v>
      </c>
      <c r="H245" s="149">
        <v>9.7799999999999994</v>
      </c>
      <c r="I245" s="150"/>
      <c r="L245" s="145"/>
      <c r="M245" s="151"/>
      <c r="T245" s="152"/>
      <c r="AT245" s="147" t="s">
        <v>162</v>
      </c>
      <c r="AU245" s="147" t="s">
        <v>160</v>
      </c>
      <c r="AV245" s="12" t="s">
        <v>91</v>
      </c>
      <c r="AW245" s="12" t="s">
        <v>4</v>
      </c>
      <c r="AX245" s="12" t="s">
        <v>89</v>
      </c>
      <c r="AY245" s="147" t="s">
        <v>151</v>
      </c>
    </row>
    <row r="246" spans="2:65" s="1" customFormat="1" ht="21.75" customHeight="1">
      <c r="B246" s="32"/>
      <c r="C246" s="132" t="s">
        <v>332</v>
      </c>
      <c r="D246" s="132" t="s">
        <v>155</v>
      </c>
      <c r="E246" s="133" t="s">
        <v>333</v>
      </c>
      <c r="F246" s="134" t="s">
        <v>334</v>
      </c>
      <c r="G246" s="135" t="s">
        <v>158</v>
      </c>
      <c r="H246" s="136">
        <v>9.7799999999999994</v>
      </c>
      <c r="I246" s="137"/>
      <c r="J246" s="138">
        <f>ROUND(I246*H246,2)</f>
        <v>0</v>
      </c>
      <c r="K246" s="134" t="s">
        <v>166</v>
      </c>
      <c r="L246" s="32"/>
      <c r="M246" s="139" t="s">
        <v>1</v>
      </c>
      <c r="N246" s="140" t="s">
        <v>46</v>
      </c>
      <c r="P246" s="141">
        <f>O246*H246</f>
        <v>0</v>
      </c>
      <c r="Q246" s="141">
        <v>0</v>
      </c>
      <c r="R246" s="141">
        <f>Q246*H246</f>
        <v>0</v>
      </c>
      <c r="S246" s="141">
        <v>0</v>
      </c>
      <c r="T246" s="142">
        <f>S246*H246</f>
        <v>0</v>
      </c>
      <c r="AR246" s="143" t="s">
        <v>159</v>
      </c>
      <c r="AT246" s="143" t="s">
        <v>155</v>
      </c>
      <c r="AU246" s="143" t="s">
        <v>160</v>
      </c>
      <c r="AY246" s="17" t="s">
        <v>151</v>
      </c>
      <c r="BE246" s="144">
        <f>IF(N246="základní",J246,0)</f>
        <v>0</v>
      </c>
      <c r="BF246" s="144">
        <f>IF(N246="snížená",J246,0)</f>
        <v>0</v>
      </c>
      <c r="BG246" s="144">
        <f>IF(N246="zákl. přenesená",J246,0)</f>
        <v>0</v>
      </c>
      <c r="BH246" s="144">
        <f>IF(N246="sníž. přenesená",J246,0)</f>
        <v>0</v>
      </c>
      <c r="BI246" s="144">
        <f>IF(N246="nulová",J246,0)</f>
        <v>0</v>
      </c>
      <c r="BJ246" s="17" t="s">
        <v>89</v>
      </c>
      <c r="BK246" s="144">
        <f>ROUND(I246*H246,2)</f>
        <v>0</v>
      </c>
      <c r="BL246" s="17" t="s">
        <v>159</v>
      </c>
      <c r="BM246" s="143" t="s">
        <v>335</v>
      </c>
    </row>
    <row r="247" spans="2:65" s="12" customFormat="1">
      <c r="B247" s="145"/>
      <c r="D247" s="146" t="s">
        <v>162</v>
      </c>
      <c r="F247" s="148" t="s">
        <v>331</v>
      </c>
      <c r="H247" s="149">
        <v>9.7799999999999994</v>
      </c>
      <c r="I247" s="150"/>
      <c r="L247" s="145"/>
      <c r="M247" s="151"/>
      <c r="T247" s="152"/>
      <c r="AT247" s="147" t="s">
        <v>162</v>
      </c>
      <c r="AU247" s="147" t="s">
        <v>160</v>
      </c>
      <c r="AV247" s="12" t="s">
        <v>91</v>
      </c>
      <c r="AW247" s="12" t="s">
        <v>4</v>
      </c>
      <c r="AX247" s="12" t="s">
        <v>89</v>
      </c>
      <c r="AY247" s="147" t="s">
        <v>151</v>
      </c>
    </row>
    <row r="248" spans="2:65" s="1" customFormat="1" ht="24.2" customHeight="1">
      <c r="B248" s="32"/>
      <c r="C248" s="132" t="s">
        <v>336</v>
      </c>
      <c r="D248" s="132" t="s">
        <v>155</v>
      </c>
      <c r="E248" s="133" t="s">
        <v>337</v>
      </c>
      <c r="F248" s="134" t="s">
        <v>338</v>
      </c>
      <c r="G248" s="135" t="s">
        <v>205</v>
      </c>
      <c r="H248" s="136">
        <v>489</v>
      </c>
      <c r="I248" s="137"/>
      <c r="J248" s="138">
        <f>ROUND(I248*H248,2)</f>
        <v>0</v>
      </c>
      <c r="K248" s="134" t="s">
        <v>166</v>
      </c>
      <c r="L248" s="32"/>
      <c r="M248" s="139" t="s">
        <v>1</v>
      </c>
      <c r="N248" s="140" t="s">
        <v>46</v>
      </c>
      <c r="P248" s="141">
        <f>O248*H248</f>
        <v>0</v>
      </c>
      <c r="Q248" s="141">
        <v>0</v>
      </c>
      <c r="R248" s="141">
        <f>Q248*H248</f>
        <v>0</v>
      </c>
      <c r="S248" s="141">
        <v>0</v>
      </c>
      <c r="T248" s="142">
        <f>S248*H248</f>
        <v>0</v>
      </c>
      <c r="AR248" s="143" t="s">
        <v>159</v>
      </c>
      <c r="AT248" s="143" t="s">
        <v>155</v>
      </c>
      <c r="AU248" s="143" t="s">
        <v>160</v>
      </c>
      <c r="AY248" s="17" t="s">
        <v>151</v>
      </c>
      <c r="BE248" s="144">
        <f>IF(N248="základní",J248,0)</f>
        <v>0</v>
      </c>
      <c r="BF248" s="144">
        <f>IF(N248="snížená",J248,0)</f>
        <v>0</v>
      </c>
      <c r="BG248" s="144">
        <f>IF(N248="zákl. přenesená",J248,0)</f>
        <v>0</v>
      </c>
      <c r="BH248" s="144">
        <f>IF(N248="sníž. přenesená",J248,0)</f>
        <v>0</v>
      </c>
      <c r="BI248" s="144">
        <f>IF(N248="nulová",J248,0)</f>
        <v>0</v>
      </c>
      <c r="BJ248" s="17" t="s">
        <v>89</v>
      </c>
      <c r="BK248" s="144">
        <f>ROUND(I248*H248,2)</f>
        <v>0</v>
      </c>
      <c r="BL248" s="17" t="s">
        <v>159</v>
      </c>
      <c r="BM248" s="143" t="s">
        <v>339</v>
      </c>
    </row>
    <row r="249" spans="2:65" s="1" customFormat="1" ht="24.2" customHeight="1">
      <c r="B249" s="32"/>
      <c r="C249" s="132" t="s">
        <v>340</v>
      </c>
      <c r="D249" s="132" t="s">
        <v>155</v>
      </c>
      <c r="E249" s="133" t="s">
        <v>341</v>
      </c>
      <c r="F249" s="134" t="s">
        <v>342</v>
      </c>
      <c r="G249" s="135" t="s">
        <v>205</v>
      </c>
      <c r="H249" s="136">
        <v>489</v>
      </c>
      <c r="I249" s="137"/>
      <c r="J249" s="138">
        <f>ROUND(I249*H249,2)</f>
        <v>0</v>
      </c>
      <c r="K249" s="134" t="s">
        <v>166</v>
      </c>
      <c r="L249" s="32"/>
      <c r="M249" s="139" t="s">
        <v>1</v>
      </c>
      <c r="N249" s="140" t="s">
        <v>46</v>
      </c>
      <c r="P249" s="141">
        <f>O249*H249</f>
        <v>0</v>
      </c>
      <c r="Q249" s="141">
        <v>0</v>
      </c>
      <c r="R249" s="141">
        <f>Q249*H249</f>
        <v>0</v>
      </c>
      <c r="S249" s="141">
        <v>0</v>
      </c>
      <c r="T249" s="142">
        <f>S249*H249</f>
        <v>0</v>
      </c>
      <c r="AR249" s="143" t="s">
        <v>159</v>
      </c>
      <c r="AT249" s="143" t="s">
        <v>155</v>
      </c>
      <c r="AU249" s="143" t="s">
        <v>160</v>
      </c>
      <c r="AY249" s="17" t="s">
        <v>151</v>
      </c>
      <c r="BE249" s="144">
        <f>IF(N249="základní",J249,0)</f>
        <v>0</v>
      </c>
      <c r="BF249" s="144">
        <f>IF(N249="snížená",J249,0)</f>
        <v>0</v>
      </c>
      <c r="BG249" s="144">
        <f>IF(N249="zákl. přenesená",J249,0)</f>
        <v>0</v>
      </c>
      <c r="BH249" s="144">
        <f>IF(N249="sníž. přenesená",J249,0)</f>
        <v>0</v>
      </c>
      <c r="BI249" s="144">
        <f>IF(N249="nulová",J249,0)</f>
        <v>0</v>
      </c>
      <c r="BJ249" s="17" t="s">
        <v>89</v>
      </c>
      <c r="BK249" s="144">
        <f>ROUND(I249*H249,2)</f>
        <v>0</v>
      </c>
      <c r="BL249" s="17" t="s">
        <v>159</v>
      </c>
      <c r="BM249" s="143" t="s">
        <v>343</v>
      </c>
    </row>
    <row r="250" spans="2:65" s="11" customFormat="1" ht="22.9" customHeight="1">
      <c r="B250" s="120"/>
      <c r="D250" s="121" t="s">
        <v>80</v>
      </c>
      <c r="E250" s="130" t="s">
        <v>160</v>
      </c>
      <c r="F250" s="130" t="s">
        <v>344</v>
      </c>
      <c r="I250" s="123"/>
      <c r="J250" s="131">
        <f>BK250</f>
        <v>0</v>
      </c>
      <c r="L250" s="120"/>
      <c r="M250" s="125"/>
      <c r="P250" s="126">
        <f>P251</f>
        <v>0</v>
      </c>
      <c r="R250" s="126">
        <f>R251</f>
        <v>1.80288</v>
      </c>
      <c r="T250" s="127">
        <f>T251</f>
        <v>0</v>
      </c>
      <c r="AR250" s="121" t="s">
        <v>89</v>
      </c>
      <c r="AT250" s="128" t="s">
        <v>80</v>
      </c>
      <c r="AU250" s="128" t="s">
        <v>89</v>
      </c>
      <c r="AY250" s="121" t="s">
        <v>151</v>
      </c>
      <c r="BK250" s="129">
        <f>BK251</f>
        <v>0</v>
      </c>
    </row>
    <row r="251" spans="2:65" s="11" customFormat="1" ht="20.85" customHeight="1">
      <c r="B251" s="120"/>
      <c r="D251" s="121" t="s">
        <v>80</v>
      </c>
      <c r="E251" s="130" t="s">
        <v>345</v>
      </c>
      <c r="F251" s="130" t="s">
        <v>346</v>
      </c>
      <c r="I251" s="123"/>
      <c r="J251" s="131">
        <f>BK251</f>
        <v>0</v>
      </c>
      <c r="L251" s="120"/>
      <c r="M251" s="125"/>
      <c r="P251" s="126">
        <f>SUM(P252:P255)</f>
        <v>0</v>
      </c>
      <c r="R251" s="126">
        <f>SUM(R252:R255)</f>
        <v>1.80288</v>
      </c>
      <c r="T251" s="127">
        <f>SUM(T252:T255)</f>
        <v>0</v>
      </c>
      <c r="AR251" s="121" t="s">
        <v>89</v>
      </c>
      <c r="AT251" s="128" t="s">
        <v>80</v>
      </c>
      <c r="AU251" s="128" t="s">
        <v>91</v>
      </c>
      <c r="AY251" s="121" t="s">
        <v>151</v>
      </c>
      <c r="BK251" s="129">
        <f>SUM(BK252:BK255)</f>
        <v>0</v>
      </c>
    </row>
    <row r="252" spans="2:65" s="1" customFormat="1" ht="16.5" customHeight="1">
      <c r="B252" s="32"/>
      <c r="C252" s="132" t="s">
        <v>347</v>
      </c>
      <c r="D252" s="132" t="s">
        <v>155</v>
      </c>
      <c r="E252" s="133" t="s">
        <v>348</v>
      </c>
      <c r="F252" s="134" t="s">
        <v>349</v>
      </c>
      <c r="G252" s="135" t="s">
        <v>350</v>
      </c>
      <c r="H252" s="136">
        <v>36</v>
      </c>
      <c r="I252" s="137"/>
      <c r="J252" s="138">
        <f>ROUND(I252*H252,2)</f>
        <v>0</v>
      </c>
      <c r="K252" s="134" t="s">
        <v>166</v>
      </c>
      <c r="L252" s="32"/>
      <c r="M252" s="139" t="s">
        <v>1</v>
      </c>
      <c r="N252" s="140" t="s">
        <v>46</v>
      </c>
      <c r="P252" s="141">
        <f>O252*H252</f>
        <v>0</v>
      </c>
      <c r="Q252" s="141">
        <v>4.0079999999999998E-2</v>
      </c>
      <c r="R252" s="141">
        <f>Q252*H252</f>
        <v>1.4428799999999999</v>
      </c>
      <c r="S252" s="141">
        <v>0</v>
      </c>
      <c r="T252" s="142">
        <f>S252*H252</f>
        <v>0</v>
      </c>
      <c r="AR252" s="143" t="s">
        <v>159</v>
      </c>
      <c r="AT252" s="143" t="s">
        <v>155</v>
      </c>
      <c r="AU252" s="143" t="s">
        <v>160</v>
      </c>
      <c r="AY252" s="17" t="s">
        <v>151</v>
      </c>
      <c r="BE252" s="144">
        <f>IF(N252="základní",J252,0)</f>
        <v>0</v>
      </c>
      <c r="BF252" s="144">
        <f>IF(N252="snížená",J252,0)</f>
        <v>0</v>
      </c>
      <c r="BG252" s="144">
        <f>IF(N252="zákl. přenesená",J252,0)</f>
        <v>0</v>
      </c>
      <c r="BH252" s="144">
        <f>IF(N252="sníž. přenesená",J252,0)</f>
        <v>0</v>
      </c>
      <c r="BI252" s="144">
        <f>IF(N252="nulová",J252,0)</f>
        <v>0</v>
      </c>
      <c r="BJ252" s="17" t="s">
        <v>89</v>
      </c>
      <c r="BK252" s="144">
        <f>ROUND(I252*H252,2)</f>
        <v>0</v>
      </c>
      <c r="BL252" s="17" t="s">
        <v>159</v>
      </c>
      <c r="BM252" s="143" t="s">
        <v>351</v>
      </c>
    </row>
    <row r="253" spans="2:65" s="12" customFormat="1">
      <c r="B253" s="145"/>
      <c r="D253" s="146" t="s">
        <v>162</v>
      </c>
      <c r="E253" s="147" t="s">
        <v>1</v>
      </c>
      <c r="F253" s="148" t="s">
        <v>352</v>
      </c>
      <c r="H253" s="149">
        <v>36</v>
      </c>
      <c r="I253" s="150"/>
      <c r="L253" s="145"/>
      <c r="M253" s="151"/>
      <c r="T253" s="152"/>
      <c r="AT253" s="147" t="s">
        <v>162</v>
      </c>
      <c r="AU253" s="147" t="s">
        <v>160</v>
      </c>
      <c r="AV253" s="12" t="s">
        <v>91</v>
      </c>
      <c r="AW253" s="12" t="s">
        <v>32</v>
      </c>
      <c r="AX253" s="12" t="s">
        <v>89</v>
      </c>
      <c r="AY253" s="147" t="s">
        <v>151</v>
      </c>
    </row>
    <row r="254" spans="2:65" s="1" customFormat="1" ht="49.15" customHeight="1">
      <c r="B254" s="32"/>
      <c r="C254" s="173" t="s">
        <v>353</v>
      </c>
      <c r="D254" s="173" t="s">
        <v>277</v>
      </c>
      <c r="E254" s="174" t="s">
        <v>354</v>
      </c>
      <c r="F254" s="175" t="s">
        <v>355</v>
      </c>
      <c r="G254" s="176" t="s">
        <v>350</v>
      </c>
      <c r="H254" s="177">
        <v>36</v>
      </c>
      <c r="I254" s="178"/>
      <c r="J254" s="179">
        <f>ROUND(I254*H254,2)</f>
        <v>0</v>
      </c>
      <c r="K254" s="175" t="s">
        <v>1</v>
      </c>
      <c r="L254" s="180"/>
      <c r="M254" s="181" t="s">
        <v>1</v>
      </c>
      <c r="N254" s="182" t="s">
        <v>46</v>
      </c>
      <c r="P254" s="141">
        <f>O254*H254</f>
        <v>0</v>
      </c>
      <c r="Q254" s="141">
        <v>0.01</v>
      </c>
      <c r="R254" s="141">
        <f>Q254*H254</f>
        <v>0.36</v>
      </c>
      <c r="S254" s="141">
        <v>0</v>
      </c>
      <c r="T254" s="142">
        <f>S254*H254</f>
        <v>0</v>
      </c>
      <c r="AR254" s="143" t="s">
        <v>202</v>
      </c>
      <c r="AT254" s="143" t="s">
        <v>277</v>
      </c>
      <c r="AU254" s="143" t="s">
        <v>160</v>
      </c>
      <c r="AY254" s="17" t="s">
        <v>151</v>
      </c>
      <c r="BE254" s="144">
        <f>IF(N254="základní",J254,0)</f>
        <v>0</v>
      </c>
      <c r="BF254" s="144">
        <f>IF(N254="snížená",J254,0)</f>
        <v>0</v>
      </c>
      <c r="BG254" s="144">
        <f>IF(N254="zákl. přenesená",J254,0)</f>
        <v>0</v>
      </c>
      <c r="BH254" s="144">
        <f>IF(N254="sníž. přenesená",J254,0)</f>
        <v>0</v>
      </c>
      <c r="BI254" s="144">
        <f>IF(N254="nulová",J254,0)</f>
        <v>0</v>
      </c>
      <c r="BJ254" s="17" t="s">
        <v>89</v>
      </c>
      <c r="BK254" s="144">
        <f>ROUND(I254*H254,2)</f>
        <v>0</v>
      </c>
      <c r="BL254" s="17" t="s">
        <v>159</v>
      </c>
      <c r="BM254" s="143" t="s">
        <v>356</v>
      </c>
    </row>
    <row r="255" spans="2:65" s="12" customFormat="1">
      <c r="B255" s="145"/>
      <c r="D255" s="146" t="s">
        <v>162</v>
      </c>
      <c r="E255" s="147" t="s">
        <v>1</v>
      </c>
      <c r="F255" s="148" t="s">
        <v>352</v>
      </c>
      <c r="H255" s="149">
        <v>36</v>
      </c>
      <c r="I255" s="150"/>
      <c r="L255" s="145"/>
      <c r="M255" s="151"/>
      <c r="T255" s="152"/>
      <c r="AT255" s="147" t="s">
        <v>162</v>
      </c>
      <c r="AU255" s="147" t="s">
        <v>160</v>
      </c>
      <c r="AV255" s="12" t="s">
        <v>91</v>
      </c>
      <c r="AW255" s="12" t="s">
        <v>32</v>
      </c>
      <c r="AX255" s="12" t="s">
        <v>89</v>
      </c>
      <c r="AY255" s="147" t="s">
        <v>151</v>
      </c>
    </row>
    <row r="256" spans="2:65" s="11" customFormat="1" ht="22.9" customHeight="1">
      <c r="B256" s="120"/>
      <c r="D256" s="121" t="s">
        <v>80</v>
      </c>
      <c r="E256" s="130" t="s">
        <v>186</v>
      </c>
      <c r="F256" s="130" t="s">
        <v>357</v>
      </c>
      <c r="I256" s="123"/>
      <c r="J256" s="131">
        <f>BK256</f>
        <v>0</v>
      </c>
      <c r="L256" s="120"/>
      <c r="M256" s="125"/>
      <c r="P256" s="126">
        <f>P257+P293+P304+P315+P329+P342</f>
        <v>0</v>
      </c>
      <c r="R256" s="126">
        <f>R257+R293+R304+R315+R329+R342</f>
        <v>496.82905300000004</v>
      </c>
      <c r="T256" s="127">
        <f>T257+T293+T304+T315+T329+T342</f>
        <v>0</v>
      </c>
      <c r="AR256" s="121" t="s">
        <v>89</v>
      </c>
      <c r="AT256" s="128" t="s">
        <v>80</v>
      </c>
      <c r="AU256" s="128" t="s">
        <v>89</v>
      </c>
      <c r="AY256" s="121" t="s">
        <v>151</v>
      </c>
      <c r="BK256" s="129">
        <f>BK257+BK293+BK304+BK315+BK329+BK342</f>
        <v>0</v>
      </c>
    </row>
    <row r="257" spans="2:65" s="11" customFormat="1" ht="20.85" customHeight="1">
      <c r="B257" s="120"/>
      <c r="D257" s="121" t="s">
        <v>80</v>
      </c>
      <c r="E257" s="130" t="s">
        <v>358</v>
      </c>
      <c r="F257" s="130" t="s">
        <v>359</v>
      </c>
      <c r="I257" s="123"/>
      <c r="J257" s="131">
        <f>BK257</f>
        <v>0</v>
      </c>
      <c r="L257" s="120"/>
      <c r="M257" s="125"/>
      <c r="P257" s="126">
        <f>SUM(P258:P292)</f>
        <v>0</v>
      </c>
      <c r="R257" s="126">
        <f>SUM(R258:R292)</f>
        <v>446.17814800000002</v>
      </c>
      <c r="T257" s="127">
        <f>SUM(T258:T292)</f>
        <v>0</v>
      </c>
      <c r="AR257" s="121" t="s">
        <v>89</v>
      </c>
      <c r="AT257" s="128" t="s">
        <v>80</v>
      </c>
      <c r="AU257" s="128" t="s">
        <v>91</v>
      </c>
      <c r="AY257" s="121" t="s">
        <v>151</v>
      </c>
      <c r="BK257" s="129">
        <f>SUM(BK258:BK292)</f>
        <v>0</v>
      </c>
    </row>
    <row r="258" spans="2:65" s="1" customFormat="1" ht="24.2" customHeight="1">
      <c r="B258" s="32"/>
      <c r="C258" s="132" t="s">
        <v>360</v>
      </c>
      <c r="D258" s="132" t="s">
        <v>155</v>
      </c>
      <c r="E258" s="133" t="s">
        <v>361</v>
      </c>
      <c r="F258" s="134" t="s">
        <v>362</v>
      </c>
      <c r="G258" s="135" t="s">
        <v>205</v>
      </c>
      <c r="H258" s="136">
        <v>850.15499999999997</v>
      </c>
      <c r="I258" s="137"/>
      <c r="J258" s="138">
        <f>ROUND(I258*H258,2)</f>
        <v>0</v>
      </c>
      <c r="K258" s="134" t="s">
        <v>166</v>
      </c>
      <c r="L258" s="32"/>
      <c r="M258" s="139" t="s">
        <v>1</v>
      </c>
      <c r="N258" s="140" t="s">
        <v>46</v>
      </c>
      <c r="P258" s="141">
        <f>O258*H258</f>
        <v>0</v>
      </c>
      <c r="Q258" s="141">
        <v>0</v>
      </c>
      <c r="R258" s="141">
        <f>Q258*H258</f>
        <v>0</v>
      </c>
      <c r="S258" s="141">
        <v>0</v>
      </c>
      <c r="T258" s="142">
        <f>S258*H258</f>
        <v>0</v>
      </c>
      <c r="AR258" s="143" t="s">
        <v>159</v>
      </c>
      <c r="AT258" s="143" t="s">
        <v>155</v>
      </c>
      <c r="AU258" s="143" t="s">
        <v>160</v>
      </c>
      <c r="AY258" s="17" t="s">
        <v>151</v>
      </c>
      <c r="BE258" s="144">
        <f>IF(N258="základní",J258,0)</f>
        <v>0</v>
      </c>
      <c r="BF258" s="144">
        <f>IF(N258="snížená",J258,0)</f>
        <v>0</v>
      </c>
      <c r="BG258" s="144">
        <f>IF(N258="zákl. přenesená",J258,0)</f>
        <v>0</v>
      </c>
      <c r="BH258" s="144">
        <f>IF(N258="sníž. přenesená",J258,0)</f>
        <v>0</v>
      </c>
      <c r="BI258" s="144">
        <f>IF(N258="nulová",J258,0)</f>
        <v>0</v>
      </c>
      <c r="BJ258" s="17" t="s">
        <v>89</v>
      </c>
      <c r="BK258" s="144">
        <f>ROUND(I258*H258,2)</f>
        <v>0</v>
      </c>
      <c r="BL258" s="17" t="s">
        <v>159</v>
      </c>
      <c r="BM258" s="143" t="s">
        <v>363</v>
      </c>
    </row>
    <row r="259" spans="2:65" s="13" customFormat="1">
      <c r="B259" s="153"/>
      <c r="D259" s="146" t="s">
        <v>162</v>
      </c>
      <c r="E259" s="154" t="s">
        <v>1</v>
      </c>
      <c r="F259" s="155" t="s">
        <v>364</v>
      </c>
      <c r="H259" s="154" t="s">
        <v>1</v>
      </c>
      <c r="I259" s="156"/>
      <c r="L259" s="153"/>
      <c r="M259" s="157"/>
      <c r="T259" s="158"/>
      <c r="AT259" s="154" t="s">
        <v>162</v>
      </c>
      <c r="AU259" s="154" t="s">
        <v>160</v>
      </c>
      <c r="AV259" s="13" t="s">
        <v>89</v>
      </c>
      <c r="AW259" s="13" t="s">
        <v>32</v>
      </c>
      <c r="AX259" s="13" t="s">
        <v>81</v>
      </c>
      <c r="AY259" s="154" t="s">
        <v>151</v>
      </c>
    </row>
    <row r="260" spans="2:65" s="12" customFormat="1" ht="22.5">
      <c r="B260" s="145"/>
      <c r="D260" s="146" t="s">
        <v>162</v>
      </c>
      <c r="E260" s="147" t="s">
        <v>1</v>
      </c>
      <c r="F260" s="148" t="s">
        <v>365</v>
      </c>
      <c r="H260" s="149">
        <v>630.48</v>
      </c>
      <c r="I260" s="150"/>
      <c r="L260" s="145"/>
      <c r="M260" s="151"/>
      <c r="T260" s="152"/>
      <c r="AT260" s="147" t="s">
        <v>162</v>
      </c>
      <c r="AU260" s="147" t="s">
        <v>160</v>
      </c>
      <c r="AV260" s="12" t="s">
        <v>91</v>
      </c>
      <c r="AW260" s="12" t="s">
        <v>32</v>
      </c>
      <c r="AX260" s="12" t="s">
        <v>81</v>
      </c>
      <c r="AY260" s="147" t="s">
        <v>151</v>
      </c>
    </row>
    <row r="261" spans="2:65" s="12" customFormat="1">
      <c r="B261" s="145"/>
      <c r="D261" s="146" t="s">
        <v>162</v>
      </c>
      <c r="E261" s="147" t="s">
        <v>1</v>
      </c>
      <c r="F261" s="148" t="s">
        <v>366</v>
      </c>
      <c r="H261" s="149">
        <v>44.1</v>
      </c>
      <c r="I261" s="150"/>
      <c r="L261" s="145"/>
      <c r="M261" s="151"/>
      <c r="T261" s="152"/>
      <c r="AT261" s="147" t="s">
        <v>162</v>
      </c>
      <c r="AU261" s="147" t="s">
        <v>160</v>
      </c>
      <c r="AV261" s="12" t="s">
        <v>91</v>
      </c>
      <c r="AW261" s="12" t="s">
        <v>32</v>
      </c>
      <c r="AX261" s="12" t="s">
        <v>81</v>
      </c>
      <c r="AY261" s="147" t="s">
        <v>151</v>
      </c>
    </row>
    <row r="262" spans="2:65" s="12" customFormat="1">
      <c r="B262" s="145"/>
      <c r="D262" s="146" t="s">
        <v>162</v>
      </c>
      <c r="E262" s="147" t="s">
        <v>1</v>
      </c>
      <c r="F262" s="148" t="s">
        <v>367</v>
      </c>
      <c r="H262" s="149">
        <v>85.575000000000003</v>
      </c>
      <c r="I262" s="150"/>
      <c r="L262" s="145"/>
      <c r="M262" s="151"/>
      <c r="T262" s="152"/>
      <c r="AT262" s="147" t="s">
        <v>162</v>
      </c>
      <c r="AU262" s="147" t="s">
        <v>160</v>
      </c>
      <c r="AV262" s="12" t="s">
        <v>91</v>
      </c>
      <c r="AW262" s="12" t="s">
        <v>32</v>
      </c>
      <c r="AX262" s="12" t="s">
        <v>81</v>
      </c>
      <c r="AY262" s="147" t="s">
        <v>151</v>
      </c>
    </row>
    <row r="263" spans="2:65" s="15" customFormat="1">
      <c r="B263" s="166"/>
      <c r="D263" s="146" t="s">
        <v>162</v>
      </c>
      <c r="E263" s="167" t="s">
        <v>1</v>
      </c>
      <c r="F263" s="168" t="s">
        <v>225</v>
      </c>
      <c r="H263" s="169">
        <v>760.15499999999997</v>
      </c>
      <c r="I263" s="170"/>
      <c r="L263" s="166"/>
      <c r="M263" s="171"/>
      <c r="T263" s="172"/>
      <c r="AT263" s="167" t="s">
        <v>162</v>
      </c>
      <c r="AU263" s="167" t="s">
        <v>160</v>
      </c>
      <c r="AV263" s="15" t="s">
        <v>160</v>
      </c>
      <c r="AW263" s="15" t="s">
        <v>32</v>
      </c>
      <c r="AX263" s="15" t="s">
        <v>81</v>
      </c>
      <c r="AY263" s="167" t="s">
        <v>151</v>
      </c>
    </row>
    <row r="264" spans="2:65" s="13" customFormat="1">
      <c r="B264" s="153"/>
      <c r="D264" s="146" t="s">
        <v>162</v>
      </c>
      <c r="E264" s="154" t="s">
        <v>1</v>
      </c>
      <c r="F264" s="155" t="s">
        <v>368</v>
      </c>
      <c r="H264" s="154" t="s">
        <v>1</v>
      </c>
      <c r="I264" s="156"/>
      <c r="L264" s="153"/>
      <c r="M264" s="157"/>
      <c r="T264" s="158"/>
      <c r="AT264" s="154" t="s">
        <v>162</v>
      </c>
      <c r="AU264" s="154" t="s">
        <v>160</v>
      </c>
      <c r="AV264" s="13" t="s">
        <v>89</v>
      </c>
      <c r="AW264" s="13" t="s">
        <v>32</v>
      </c>
      <c r="AX264" s="13" t="s">
        <v>81</v>
      </c>
      <c r="AY264" s="154" t="s">
        <v>151</v>
      </c>
    </row>
    <row r="265" spans="2:65" s="12" customFormat="1">
      <c r="B265" s="145"/>
      <c r="D265" s="146" t="s">
        <v>162</v>
      </c>
      <c r="E265" s="147" t="s">
        <v>1</v>
      </c>
      <c r="F265" s="148" t="s">
        <v>369</v>
      </c>
      <c r="H265" s="149">
        <v>90</v>
      </c>
      <c r="I265" s="150"/>
      <c r="L265" s="145"/>
      <c r="M265" s="151"/>
      <c r="T265" s="152"/>
      <c r="AT265" s="147" t="s">
        <v>162</v>
      </c>
      <c r="AU265" s="147" t="s">
        <v>160</v>
      </c>
      <c r="AV265" s="12" t="s">
        <v>91</v>
      </c>
      <c r="AW265" s="12" t="s">
        <v>32</v>
      </c>
      <c r="AX265" s="12" t="s">
        <v>81</v>
      </c>
      <c r="AY265" s="147" t="s">
        <v>151</v>
      </c>
    </row>
    <row r="266" spans="2:65" s="14" customFormat="1">
      <c r="B266" s="159"/>
      <c r="D266" s="146" t="s">
        <v>162</v>
      </c>
      <c r="E266" s="160" t="s">
        <v>1</v>
      </c>
      <c r="F266" s="161" t="s">
        <v>171</v>
      </c>
      <c r="H266" s="162">
        <v>850.15499999999997</v>
      </c>
      <c r="I266" s="163"/>
      <c r="L266" s="159"/>
      <c r="M266" s="164"/>
      <c r="T266" s="165"/>
      <c r="AT266" s="160" t="s">
        <v>162</v>
      </c>
      <c r="AU266" s="160" t="s">
        <v>160</v>
      </c>
      <c r="AV266" s="14" t="s">
        <v>159</v>
      </c>
      <c r="AW266" s="14" t="s">
        <v>32</v>
      </c>
      <c r="AX266" s="14" t="s">
        <v>89</v>
      </c>
      <c r="AY266" s="160" t="s">
        <v>151</v>
      </c>
    </row>
    <row r="267" spans="2:65" s="1" customFormat="1" ht="24.2" customHeight="1">
      <c r="B267" s="32"/>
      <c r="C267" s="132" t="s">
        <v>370</v>
      </c>
      <c r="D267" s="132" t="s">
        <v>155</v>
      </c>
      <c r="E267" s="133" t="s">
        <v>371</v>
      </c>
      <c r="F267" s="134" t="s">
        <v>372</v>
      </c>
      <c r="G267" s="135" t="s">
        <v>205</v>
      </c>
      <c r="H267" s="136">
        <v>187.42500000000001</v>
      </c>
      <c r="I267" s="137"/>
      <c r="J267" s="138">
        <f>ROUND(I267*H267,2)</f>
        <v>0</v>
      </c>
      <c r="K267" s="134" t="s">
        <v>166</v>
      </c>
      <c r="L267" s="32"/>
      <c r="M267" s="139" t="s">
        <v>1</v>
      </c>
      <c r="N267" s="140" t="s">
        <v>46</v>
      </c>
      <c r="P267" s="141">
        <f>O267*H267</f>
        <v>0</v>
      </c>
      <c r="Q267" s="141">
        <v>0</v>
      </c>
      <c r="R267" s="141">
        <f>Q267*H267</f>
        <v>0</v>
      </c>
      <c r="S267" s="141">
        <v>0</v>
      </c>
      <c r="T267" s="142">
        <f>S267*H267</f>
        <v>0</v>
      </c>
      <c r="AR267" s="143" t="s">
        <v>159</v>
      </c>
      <c r="AT267" s="143" t="s">
        <v>155</v>
      </c>
      <c r="AU267" s="143" t="s">
        <v>160</v>
      </c>
      <c r="AY267" s="17" t="s">
        <v>151</v>
      </c>
      <c r="BE267" s="144">
        <f>IF(N267="základní",J267,0)</f>
        <v>0</v>
      </c>
      <c r="BF267" s="144">
        <f>IF(N267="snížená",J267,0)</f>
        <v>0</v>
      </c>
      <c r="BG267" s="144">
        <f>IF(N267="zákl. přenesená",J267,0)</f>
        <v>0</v>
      </c>
      <c r="BH267" s="144">
        <f>IF(N267="sníž. přenesená",J267,0)</f>
        <v>0</v>
      </c>
      <c r="BI267" s="144">
        <f>IF(N267="nulová",J267,0)</f>
        <v>0</v>
      </c>
      <c r="BJ267" s="17" t="s">
        <v>89</v>
      </c>
      <c r="BK267" s="144">
        <f>ROUND(I267*H267,2)</f>
        <v>0</v>
      </c>
      <c r="BL267" s="17" t="s">
        <v>159</v>
      </c>
      <c r="BM267" s="143" t="s">
        <v>373</v>
      </c>
    </row>
    <row r="268" spans="2:65" s="13" customFormat="1">
      <c r="B268" s="153"/>
      <c r="D268" s="146" t="s">
        <v>162</v>
      </c>
      <c r="E268" s="154" t="s">
        <v>1</v>
      </c>
      <c r="F268" s="155" t="s">
        <v>364</v>
      </c>
      <c r="H268" s="154" t="s">
        <v>1</v>
      </c>
      <c r="I268" s="156"/>
      <c r="L268" s="153"/>
      <c r="M268" s="157"/>
      <c r="T268" s="158"/>
      <c r="AT268" s="154" t="s">
        <v>162</v>
      </c>
      <c r="AU268" s="154" t="s">
        <v>160</v>
      </c>
      <c r="AV268" s="13" t="s">
        <v>89</v>
      </c>
      <c r="AW268" s="13" t="s">
        <v>32</v>
      </c>
      <c r="AX268" s="13" t="s">
        <v>81</v>
      </c>
      <c r="AY268" s="154" t="s">
        <v>151</v>
      </c>
    </row>
    <row r="269" spans="2:65" s="12" customFormat="1" ht="22.5">
      <c r="B269" s="145"/>
      <c r="D269" s="146" t="s">
        <v>162</v>
      </c>
      <c r="E269" s="147" t="s">
        <v>1</v>
      </c>
      <c r="F269" s="148" t="s">
        <v>374</v>
      </c>
      <c r="H269" s="149">
        <v>177.97499999999999</v>
      </c>
      <c r="I269" s="150"/>
      <c r="L269" s="145"/>
      <c r="M269" s="151"/>
      <c r="T269" s="152"/>
      <c r="AT269" s="147" t="s">
        <v>162</v>
      </c>
      <c r="AU269" s="147" t="s">
        <v>160</v>
      </c>
      <c r="AV269" s="12" t="s">
        <v>91</v>
      </c>
      <c r="AW269" s="12" t="s">
        <v>32</v>
      </c>
      <c r="AX269" s="12" t="s">
        <v>81</v>
      </c>
      <c r="AY269" s="147" t="s">
        <v>151</v>
      </c>
    </row>
    <row r="270" spans="2:65" s="12" customFormat="1">
      <c r="B270" s="145"/>
      <c r="D270" s="146" t="s">
        <v>162</v>
      </c>
      <c r="E270" s="147" t="s">
        <v>1</v>
      </c>
      <c r="F270" s="148" t="s">
        <v>375</v>
      </c>
      <c r="H270" s="149">
        <v>9.4499999999999993</v>
      </c>
      <c r="I270" s="150"/>
      <c r="L270" s="145"/>
      <c r="M270" s="151"/>
      <c r="T270" s="152"/>
      <c r="AT270" s="147" t="s">
        <v>162</v>
      </c>
      <c r="AU270" s="147" t="s">
        <v>160</v>
      </c>
      <c r="AV270" s="12" t="s">
        <v>91</v>
      </c>
      <c r="AW270" s="12" t="s">
        <v>32</v>
      </c>
      <c r="AX270" s="12" t="s">
        <v>81</v>
      </c>
      <c r="AY270" s="147" t="s">
        <v>151</v>
      </c>
    </row>
    <row r="271" spans="2:65" s="14" customFormat="1">
      <c r="B271" s="159"/>
      <c r="D271" s="146" t="s">
        <v>162</v>
      </c>
      <c r="E271" s="160" t="s">
        <v>1</v>
      </c>
      <c r="F271" s="161" t="s">
        <v>171</v>
      </c>
      <c r="H271" s="162">
        <v>187.42500000000001</v>
      </c>
      <c r="I271" s="163"/>
      <c r="L271" s="159"/>
      <c r="M271" s="164"/>
      <c r="T271" s="165"/>
      <c r="AT271" s="160" t="s">
        <v>162</v>
      </c>
      <c r="AU271" s="160" t="s">
        <v>160</v>
      </c>
      <c r="AV271" s="14" t="s">
        <v>159</v>
      </c>
      <c r="AW271" s="14" t="s">
        <v>32</v>
      </c>
      <c r="AX271" s="14" t="s">
        <v>89</v>
      </c>
      <c r="AY271" s="160" t="s">
        <v>151</v>
      </c>
    </row>
    <row r="272" spans="2:65" s="1" customFormat="1" ht="24.2" customHeight="1">
      <c r="B272" s="32"/>
      <c r="C272" s="132" t="s">
        <v>376</v>
      </c>
      <c r="D272" s="132" t="s">
        <v>155</v>
      </c>
      <c r="E272" s="133" t="s">
        <v>377</v>
      </c>
      <c r="F272" s="134" t="s">
        <v>378</v>
      </c>
      <c r="G272" s="135" t="s">
        <v>205</v>
      </c>
      <c r="H272" s="136">
        <v>691.48</v>
      </c>
      <c r="I272" s="137"/>
      <c r="J272" s="138">
        <f>ROUND(I272*H272,2)</f>
        <v>0</v>
      </c>
      <c r="K272" s="134" t="s">
        <v>166</v>
      </c>
      <c r="L272" s="32"/>
      <c r="M272" s="139" t="s">
        <v>1</v>
      </c>
      <c r="N272" s="140" t="s">
        <v>46</v>
      </c>
      <c r="P272" s="141">
        <f>O272*H272</f>
        <v>0</v>
      </c>
      <c r="Q272" s="141">
        <v>0</v>
      </c>
      <c r="R272" s="141">
        <f>Q272*H272</f>
        <v>0</v>
      </c>
      <c r="S272" s="141">
        <v>0</v>
      </c>
      <c r="T272" s="142">
        <f>S272*H272</f>
        <v>0</v>
      </c>
      <c r="AR272" s="143" t="s">
        <v>159</v>
      </c>
      <c r="AT272" s="143" t="s">
        <v>155</v>
      </c>
      <c r="AU272" s="143" t="s">
        <v>160</v>
      </c>
      <c r="AY272" s="17" t="s">
        <v>151</v>
      </c>
      <c r="BE272" s="144">
        <f>IF(N272="základní",J272,0)</f>
        <v>0</v>
      </c>
      <c r="BF272" s="144">
        <f>IF(N272="snížená",J272,0)</f>
        <v>0</v>
      </c>
      <c r="BG272" s="144">
        <f>IF(N272="zákl. přenesená",J272,0)</f>
        <v>0</v>
      </c>
      <c r="BH272" s="144">
        <f>IF(N272="sníž. přenesená",J272,0)</f>
        <v>0</v>
      </c>
      <c r="BI272" s="144">
        <f>IF(N272="nulová",J272,0)</f>
        <v>0</v>
      </c>
      <c r="BJ272" s="17" t="s">
        <v>89</v>
      </c>
      <c r="BK272" s="144">
        <f>ROUND(I272*H272,2)</f>
        <v>0</v>
      </c>
      <c r="BL272" s="17" t="s">
        <v>159</v>
      </c>
      <c r="BM272" s="143" t="s">
        <v>379</v>
      </c>
    </row>
    <row r="273" spans="2:65" s="13" customFormat="1">
      <c r="B273" s="153"/>
      <c r="D273" s="146" t="s">
        <v>162</v>
      </c>
      <c r="E273" s="154" t="s">
        <v>1</v>
      </c>
      <c r="F273" s="155" t="s">
        <v>380</v>
      </c>
      <c r="H273" s="154" t="s">
        <v>1</v>
      </c>
      <c r="I273" s="156"/>
      <c r="L273" s="153"/>
      <c r="M273" s="157"/>
      <c r="T273" s="158"/>
      <c r="AT273" s="154" t="s">
        <v>162</v>
      </c>
      <c r="AU273" s="154" t="s">
        <v>160</v>
      </c>
      <c r="AV273" s="13" t="s">
        <v>89</v>
      </c>
      <c r="AW273" s="13" t="s">
        <v>32</v>
      </c>
      <c r="AX273" s="13" t="s">
        <v>81</v>
      </c>
      <c r="AY273" s="154" t="s">
        <v>151</v>
      </c>
    </row>
    <row r="274" spans="2:65" s="12" customFormat="1" ht="22.5">
      <c r="B274" s="145"/>
      <c r="D274" s="146" t="s">
        <v>162</v>
      </c>
      <c r="E274" s="147" t="s">
        <v>1</v>
      </c>
      <c r="F274" s="148" t="s">
        <v>381</v>
      </c>
      <c r="H274" s="149">
        <v>335.12</v>
      </c>
      <c r="I274" s="150"/>
      <c r="L274" s="145"/>
      <c r="M274" s="151"/>
      <c r="T274" s="152"/>
      <c r="AT274" s="147" t="s">
        <v>162</v>
      </c>
      <c r="AU274" s="147" t="s">
        <v>160</v>
      </c>
      <c r="AV274" s="12" t="s">
        <v>91</v>
      </c>
      <c r="AW274" s="12" t="s">
        <v>32</v>
      </c>
      <c r="AX274" s="12" t="s">
        <v>81</v>
      </c>
      <c r="AY274" s="147" t="s">
        <v>151</v>
      </c>
    </row>
    <row r="275" spans="2:65" s="12" customFormat="1">
      <c r="B275" s="145"/>
      <c r="D275" s="146" t="s">
        <v>162</v>
      </c>
      <c r="E275" s="147" t="s">
        <v>1</v>
      </c>
      <c r="F275" s="148" t="s">
        <v>209</v>
      </c>
      <c r="H275" s="149">
        <v>49.56</v>
      </c>
      <c r="I275" s="150"/>
      <c r="L275" s="145"/>
      <c r="M275" s="151"/>
      <c r="T275" s="152"/>
      <c r="AT275" s="147" t="s">
        <v>162</v>
      </c>
      <c r="AU275" s="147" t="s">
        <v>160</v>
      </c>
      <c r="AV275" s="12" t="s">
        <v>91</v>
      </c>
      <c r="AW275" s="12" t="s">
        <v>32</v>
      </c>
      <c r="AX275" s="12" t="s">
        <v>81</v>
      </c>
      <c r="AY275" s="147" t="s">
        <v>151</v>
      </c>
    </row>
    <row r="276" spans="2:65" s="12" customFormat="1">
      <c r="B276" s="145"/>
      <c r="D276" s="146" t="s">
        <v>162</v>
      </c>
      <c r="E276" s="147" t="s">
        <v>1</v>
      </c>
      <c r="F276" s="148" t="s">
        <v>210</v>
      </c>
      <c r="H276" s="149">
        <v>96.17</v>
      </c>
      <c r="I276" s="150"/>
      <c r="L276" s="145"/>
      <c r="M276" s="151"/>
      <c r="T276" s="152"/>
      <c r="AT276" s="147" t="s">
        <v>162</v>
      </c>
      <c r="AU276" s="147" t="s">
        <v>160</v>
      </c>
      <c r="AV276" s="12" t="s">
        <v>91</v>
      </c>
      <c r="AW276" s="12" t="s">
        <v>32</v>
      </c>
      <c r="AX276" s="12" t="s">
        <v>81</v>
      </c>
      <c r="AY276" s="147" t="s">
        <v>151</v>
      </c>
    </row>
    <row r="277" spans="2:65" s="12" customFormat="1" ht="22.5">
      <c r="B277" s="145"/>
      <c r="D277" s="146" t="s">
        <v>162</v>
      </c>
      <c r="E277" s="147" t="s">
        <v>1</v>
      </c>
      <c r="F277" s="148" t="s">
        <v>211</v>
      </c>
      <c r="H277" s="149">
        <v>200.01</v>
      </c>
      <c r="I277" s="150"/>
      <c r="L277" s="145"/>
      <c r="M277" s="151"/>
      <c r="T277" s="152"/>
      <c r="AT277" s="147" t="s">
        <v>162</v>
      </c>
      <c r="AU277" s="147" t="s">
        <v>160</v>
      </c>
      <c r="AV277" s="12" t="s">
        <v>91</v>
      </c>
      <c r="AW277" s="12" t="s">
        <v>32</v>
      </c>
      <c r="AX277" s="12" t="s">
        <v>81</v>
      </c>
      <c r="AY277" s="147" t="s">
        <v>151</v>
      </c>
    </row>
    <row r="278" spans="2:65" s="12" customFormat="1">
      <c r="B278" s="145"/>
      <c r="D278" s="146" t="s">
        <v>162</v>
      </c>
      <c r="E278" s="147" t="s">
        <v>1</v>
      </c>
      <c r="F278" s="148" t="s">
        <v>212</v>
      </c>
      <c r="H278" s="149">
        <v>10.62</v>
      </c>
      <c r="I278" s="150"/>
      <c r="L278" s="145"/>
      <c r="M278" s="151"/>
      <c r="T278" s="152"/>
      <c r="AT278" s="147" t="s">
        <v>162</v>
      </c>
      <c r="AU278" s="147" t="s">
        <v>160</v>
      </c>
      <c r="AV278" s="12" t="s">
        <v>91</v>
      </c>
      <c r="AW278" s="12" t="s">
        <v>32</v>
      </c>
      <c r="AX278" s="12" t="s">
        <v>81</v>
      </c>
      <c r="AY278" s="147" t="s">
        <v>151</v>
      </c>
    </row>
    <row r="279" spans="2:65" s="14" customFormat="1">
      <c r="B279" s="159"/>
      <c r="D279" s="146" t="s">
        <v>162</v>
      </c>
      <c r="E279" s="160" t="s">
        <v>1</v>
      </c>
      <c r="F279" s="161" t="s">
        <v>171</v>
      </c>
      <c r="H279" s="162">
        <v>691.48</v>
      </c>
      <c r="I279" s="163"/>
      <c r="L279" s="159"/>
      <c r="M279" s="164"/>
      <c r="T279" s="165"/>
      <c r="AT279" s="160" t="s">
        <v>162</v>
      </c>
      <c r="AU279" s="160" t="s">
        <v>160</v>
      </c>
      <c r="AV279" s="14" t="s">
        <v>159</v>
      </c>
      <c r="AW279" s="14" t="s">
        <v>32</v>
      </c>
      <c r="AX279" s="14" t="s">
        <v>89</v>
      </c>
      <c r="AY279" s="160" t="s">
        <v>151</v>
      </c>
    </row>
    <row r="280" spans="2:65" s="1" customFormat="1" ht="16.5" customHeight="1">
      <c r="B280" s="32"/>
      <c r="C280" s="173" t="s">
        <v>382</v>
      </c>
      <c r="D280" s="173" t="s">
        <v>277</v>
      </c>
      <c r="E280" s="174" t="s">
        <v>383</v>
      </c>
      <c r="F280" s="175" t="s">
        <v>384</v>
      </c>
      <c r="G280" s="176" t="s">
        <v>199</v>
      </c>
      <c r="H280" s="177">
        <v>446.005</v>
      </c>
      <c r="I280" s="178"/>
      <c r="J280" s="179">
        <f>ROUND(I280*H280,2)</f>
        <v>0</v>
      </c>
      <c r="K280" s="175" t="s">
        <v>166</v>
      </c>
      <c r="L280" s="180"/>
      <c r="M280" s="181" t="s">
        <v>1</v>
      </c>
      <c r="N280" s="182" t="s">
        <v>46</v>
      </c>
      <c r="P280" s="141">
        <f>O280*H280</f>
        <v>0</v>
      </c>
      <c r="Q280" s="141">
        <v>1</v>
      </c>
      <c r="R280" s="141">
        <f>Q280*H280</f>
        <v>446.005</v>
      </c>
      <c r="S280" s="141">
        <v>0</v>
      </c>
      <c r="T280" s="142">
        <f>S280*H280</f>
        <v>0</v>
      </c>
      <c r="AR280" s="143" t="s">
        <v>202</v>
      </c>
      <c r="AT280" s="143" t="s">
        <v>277</v>
      </c>
      <c r="AU280" s="143" t="s">
        <v>160</v>
      </c>
      <c r="AY280" s="17" t="s">
        <v>151</v>
      </c>
      <c r="BE280" s="144">
        <f>IF(N280="základní",J280,0)</f>
        <v>0</v>
      </c>
      <c r="BF280" s="144">
        <f>IF(N280="snížená",J280,0)</f>
        <v>0</v>
      </c>
      <c r="BG280" s="144">
        <f>IF(N280="zákl. přenesená",J280,0)</f>
        <v>0</v>
      </c>
      <c r="BH280" s="144">
        <f>IF(N280="sníž. přenesená",J280,0)</f>
        <v>0</v>
      </c>
      <c r="BI280" s="144">
        <f>IF(N280="nulová",J280,0)</f>
        <v>0</v>
      </c>
      <c r="BJ280" s="17" t="s">
        <v>89</v>
      </c>
      <c r="BK280" s="144">
        <f>ROUND(I280*H280,2)</f>
        <v>0</v>
      </c>
      <c r="BL280" s="17" t="s">
        <v>159</v>
      </c>
      <c r="BM280" s="143" t="s">
        <v>385</v>
      </c>
    </row>
    <row r="281" spans="2:65" s="13" customFormat="1">
      <c r="B281" s="153"/>
      <c r="D281" s="146" t="s">
        <v>162</v>
      </c>
      <c r="E281" s="154" t="s">
        <v>1</v>
      </c>
      <c r="F281" s="155" t="s">
        <v>380</v>
      </c>
      <c r="H281" s="154" t="s">
        <v>1</v>
      </c>
      <c r="I281" s="156"/>
      <c r="L281" s="153"/>
      <c r="M281" s="157"/>
      <c r="T281" s="158"/>
      <c r="AT281" s="154" t="s">
        <v>162</v>
      </c>
      <c r="AU281" s="154" t="s">
        <v>160</v>
      </c>
      <c r="AV281" s="13" t="s">
        <v>89</v>
      </c>
      <c r="AW281" s="13" t="s">
        <v>32</v>
      </c>
      <c r="AX281" s="13" t="s">
        <v>81</v>
      </c>
      <c r="AY281" s="154" t="s">
        <v>151</v>
      </c>
    </row>
    <row r="282" spans="2:65" s="12" customFormat="1" ht="22.5">
      <c r="B282" s="145"/>
      <c r="D282" s="146" t="s">
        <v>162</v>
      </c>
      <c r="E282" s="147" t="s">
        <v>1</v>
      </c>
      <c r="F282" s="148" t="s">
        <v>386</v>
      </c>
      <c r="H282" s="149">
        <v>100.536</v>
      </c>
      <c r="I282" s="150"/>
      <c r="L282" s="145"/>
      <c r="M282" s="151"/>
      <c r="T282" s="152"/>
      <c r="AT282" s="147" t="s">
        <v>162</v>
      </c>
      <c r="AU282" s="147" t="s">
        <v>160</v>
      </c>
      <c r="AV282" s="12" t="s">
        <v>91</v>
      </c>
      <c r="AW282" s="12" t="s">
        <v>32</v>
      </c>
      <c r="AX282" s="12" t="s">
        <v>81</v>
      </c>
      <c r="AY282" s="147" t="s">
        <v>151</v>
      </c>
    </row>
    <row r="283" spans="2:65" s="12" customFormat="1">
      <c r="B283" s="145"/>
      <c r="D283" s="146" t="s">
        <v>162</v>
      </c>
      <c r="E283" s="147" t="s">
        <v>1</v>
      </c>
      <c r="F283" s="148" t="s">
        <v>228</v>
      </c>
      <c r="H283" s="149">
        <v>14.868</v>
      </c>
      <c r="I283" s="150"/>
      <c r="L283" s="145"/>
      <c r="M283" s="151"/>
      <c r="T283" s="152"/>
      <c r="AT283" s="147" t="s">
        <v>162</v>
      </c>
      <c r="AU283" s="147" t="s">
        <v>160</v>
      </c>
      <c r="AV283" s="12" t="s">
        <v>91</v>
      </c>
      <c r="AW283" s="12" t="s">
        <v>32</v>
      </c>
      <c r="AX283" s="12" t="s">
        <v>81</v>
      </c>
      <c r="AY283" s="147" t="s">
        <v>151</v>
      </c>
    </row>
    <row r="284" spans="2:65" s="12" customFormat="1">
      <c r="B284" s="145"/>
      <c r="D284" s="146" t="s">
        <v>162</v>
      </c>
      <c r="E284" s="147" t="s">
        <v>1</v>
      </c>
      <c r="F284" s="148" t="s">
        <v>229</v>
      </c>
      <c r="H284" s="149">
        <v>28.850999999999999</v>
      </c>
      <c r="I284" s="150"/>
      <c r="L284" s="145"/>
      <c r="M284" s="151"/>
      <c r="T284" s="152"/>
      <c r="AT284" s="147" t="s">
        <v>162</v>
      </c>
      <c r="AU284" s="147" t="s">
        <v>160</v>
      </c>
      <c r="AV284" s="12" t="s">
        <v>91</v>
      </c>
      <c r="AW284" s="12" t="s">
        <v>32</v>
      </c>
      <c r="AX284" s="12" t="s">
        <v>81</v>
      </c>
      <c r="AY284" s="147" t="s">
        <v>151</v>
      </c>
    </row>
    <row r="285" spans="2:65" s="12" customFormat="1" ht="22.5">
      <c r="B285" s="145"/>
      <c r="D285" s="146" t="s">
        <v>162</v>
      </c>
      <c r="E285" s="147" t="s">
        <v>1</v>
      </c>
      <c r="F285" s="148" t="s">
        <v>230</v>
      </c>
      <c r="H285" s="149">
        <v>60.003</v>
      </c>
      <c r="I285" s="150"/>
      <c r="L285" s="145"/>
      <c r="M285" s="151"/>
      <c r="T285" s="152"/>
      <c r="AT285" s="147" t="s">
        <v>162</v>
      </c>
      <c r="AU285" s="147" t="s">
        <v>160</v>
      </c>
      <c r="AV285" s="12" t="s">
        <v>91</v>
      </c>
      <c r="AW285" s="12" t="s">
        <v>32</v>
      </c>
      <c r="AX285" s="12" t="s">
        <v>81</v>
      </c>
      <c r="AY285" s="147" t="s">
        <v>151</v>
      </c>
    </row>
    <row r="286" spans="2:65" s="12" customFormat="1">
      <c r="B286" s="145"/>
      <c r="D286" s="146" t="s">
        <v>162</v>
      </c>
      <c r="E286" s="147" t="s">
        <v>1</v>
      </c>
      <c r="F286" s="148" t="s">
        <v>231</v>
      </c>
      <c r="H286" s="149">
        <v>3.1859999999999999</v>
      </c>
      <c r="I286" s="150"/>
      <c r="L286" s="145"/>
      <c r="M286" s="151"/>
      <c r="T286" s="152"/>
      <c r="AT286" s="147" t="s">
        <v>162</v>
      </c>
      <c r="AU286" s="147" t="s">
        <v>160</v>
      </c>
      <c r="AV286" s="12" t="s">
        <v>91</v>
      </c>
      <c r="AW286" s="12" t="s">
        <v>32</v>
      </c>
      <c r="AX286" s="12" t="s">
        <v>81</v>
      </c>
      <c r="AY286" s="147" t="s">
        <v>151</v>
      </c>
    </row>
    <row r="287" spans="2:65" s="14" customFormat="1">
      <c r="B287" s="159"/>
      <c r="D287" s="146" t="s">
        <v>162</v>
      </c>
      <c r="E287" s="160" t="s">
        <v>1</v>
      </c>
      <c r="F287" s="161" t="s">
        <v>171</v>
      </c>
      <c r="H287" s="162">
        <v>207.44399999999999</v>
      </c>
      <c r="I287" s="163"/>
      <c r="L287" s="159"/>
      <c r="M287" s="164"/>
      <c r="T287" s="165"/>
      <c r="AT287" s="160" t="s">
        <v>162</v>
      </c>
      <c r="AU287" s="160" t="s">
        <v>160</v>
      </c>
      <c r="AV287" s="14" t="s">
        <v>159</v>
      </c>
      <c r="AW287" s="14" t="s">
        <v>32</v>
      </c>
      <c r="AX287" s="14" t="s">
        <v>89</v>
      </c>
      <c r="AY287" s="160" t="s">
        <v>151</v>
      </c>
    </row>
    <row r="288" spans="2:65" s="12" customFormat="1">
      <c r="B288" s="145"/>
      <c r="D288" s="146" t="s">
        <v>162</v>
      </c>
      <c r="F288" s="148" t="s">
        <v>387</v>
      </c>
      <c r="H288" s="149">
        <v>446.005</v>
      </c>
      <c r="I288" s="150"/>
      <c r="L288" s="145"/>
      <c r="M288" s="151"/>
      <c r="T288" s="152"/>
      <c r="AT288" s="147" t="s">
        <v>162</v>
      </c>
      <c r="AU288" s="147" t="s">
        <v>160</v>
      </c>
      <c r="AV288" s="12" t="s">
        <v>91</v>
      </c>
      <c r="AW288" s="12" t="s">
        <v>4</v>
      </c>
      <c r="AX288" s="12" t="s">
        <v>89</v>
      </c>
      <c r="AY288" s="147" t="s">
        <v>151</v>
      </c>
    </row>
    <row r="289" spans="2:65" s="1" customFormat="1" ht="24.2" customHeight="1">
      <c r="B289" s="32"/>
      <c r="C289" s="132" t="s">
        <v>388</v>
      </c>
      <c r="D289" s="132" t="s">
        <v>155</v>
      </c>
      <c r="E289" s="133" t="s">
        <v>389</v>
      </c>
      <c r="F289" s="134" t="s">
        <v>390</v>
      </c>
      <c r="G289" s="135" t="s">
        <v>205</v>
      </c>
      <c r="H289" s="136">
        <v>368.4</v>
      </c>
      <c r="I289" s="137"/>
      <c r="J289" s="138">
        <f>ROUND(I289*H289,2)</f>
        <v>0</v>
      </c>
      <c r="K289" s="134" t="s">
        <v>166</v>
      </c>
      <c r="L289" s="32"/>
      <c r="M289" s="139" t="s">
        <v>1</v>
      </c>
      <c r="N289" s="140" t="s">
        <v>46</v>
      </c>
      <c r="P289" s="141">
        <f>O289*H289</f>
        <v>0</v>
      </c>
      <c r="Q289" s="141">
        <v>4.6999999999999999E-4</v>
      </c>
      <c r="R289" s="141">
        <f>Q289*H289</f>
        <v>0.173148</v>
      </c>
      <c r="S289" s="141">
        <v>0</v>
      </c>
      <c r="T289" s="142">
        <f>S289*H289</f>
        <v>0</v>
      </c>
      <c r="AR289" s="143" t="s">
        <v>159</v>
      </c>
      <c r="AT289" s="143" t="s">
        <v>155</v>
      </c>
      <c r="AU289" s="143" t="s">
        <v>160</v>
      </c>
      <c r="AY289" s="17" t="s">
        <v>151</v>
      </c>
      <c r="BE289" s="144">
        <f>IF(N289="základní",J289,0)</f>
        <v>0</v>
      </c>
      <c r="BF289" s="144">
        <f>IF(N289="snížená",J289,0)</f>
        <v>0</v>
      </c>
      <c r="BG289" s="144">
        <f>IF(N289="zákl. přenesená",J289,0)</f>
        <v>0</v>
      </c>
      <c r="BH289" s="144">
        <f>IF(N289="sníž. přenesená",J289,0)</f>
        <v>0</v>
      </c>
      <c r="BI289" s="144">
        <f>IF(N289="nulová",J289,0)</f>
        <v>0</v>
      </c>
      <c r="BJ289" s="17" t="s">
        <v>89</v>
      </c>
      <c r="BK289" s="144">
        <f>ROUND(I289*H289,2)</f>
        <v>0</v>
      </c>
      <c r="BL289" s="17" t="s">
        <v>159</v>
      </c>
      <c r="BM289" s="143" t="s">
        <v>391</v>
      </c>
    </row>
    <row r="290" spans="2:65" s="12" customFormat="1">
      <c r="B290" s="145"/>
      <c r="D290" s="146" t="s">
        <v>162</v>
      </c>
      <c r="E290" s="147" t="s">
        <v>1</v>
      </c>
      <c r="F290" s="148" t="s">
        <v>392</v>
      </c>
      <c r="H290" s="149">
        <v>255.6</v>
      </c>
      <c r="I290" s="150"/>
      <c r="L290" s="145"/>
      <c r="M290" s="151"/>
      <c r="T290" s="152"/>
      <c r="AT290" s="147" t="s">
        <v>162</v>
      </c>
      <c r="AU290" s="147" t="s">
        <v>160</v>
      </c>
      <c r="AV290" s="12" t="s">
        <v>91</v>
      </c>
      <c r="AW290" s="12" t="s">
        <v>32</v>
      </c>
      <c r="AX290" s="12" t="s">
        <v>81</v>
      </c>
      <c r="AY290" s="147" t="s">
        <v>151</v>
      </c>
    </row>
    <row r="291" spans="2:65" s="12" customFormat="1">
      <c r="B291" s="145"/>
      <c r="D291" s="146" t="s">
        <v>162</v>
      </c>
      <c r="E291" s="147" t="s">
        <v>1</v>
      </c>
      <c r="F291" s="148" t="s">
        <v>393</v>
      </c>
      <c r="H291" s="149">
        <v>112.8</v>
      </c>
      <c r="I291" s="150"/>
      <c r="L291" s="145"/>
      <c r="M291" s="151"/>
      <c r="T291" s="152"/>
      <c r="AT291" s="147" t="s">
        <v>162</v>
      </c>
      <c r="AU291" s="147" t="s">
        <v>160</v>
      </c>
      <c r="AV291" s="12" t="s">
        <v>91</v>
      </c>
      <c r="AW291" s="12" t="s">
        <v>32</v>
      </c>
      <c r="AX291" s="12" t="s">
        <v>81</v>
      </c>
      <c r="AY291" s="147" t="s">
        <v>151</v>
      </c>
    </row>
    <row r="292" spans="2:65" s="14" customFormat="1">
      <c r="B292" s="159"/>
      <c r="D292" s="146" t="s">
        <v>162</v>
      </c>
      <c r="E292" s="160" t="s">
        <v>1</v>
      </c>
      <c r="F292" s="161" t="s">
        <v>171</v>
      </c>
      <c r="H292" s="162">
        <v>368.4</v>
      </c>
      <c r="I292" s="163"/>
      <c r="L292" s="159"/>
      <c r="M292" s="164"/>
      <c r="T292" s="165"/>
      <c r="AT292" s="160" t="s">
        <v>162</v>
      </c>
      <c r="AU292" s="160" t="s">
        <v>160</v>
      </c>
      <c r="AV292" s="14" t="s">
        <v>159</v>
      </c>
      <c r="AW292" s="14" t="s">
        <v>32</v>
      </c>
      <c r="AX292" s="14" t="s">
        <v>89</v>
      </c>
      <c r="AY292" s="160" t="s">
        <v>151</v>
      </c>
    </row>
    <row r="293" spans="2:65" s="11" customFormat="1" ht="20.85" customHeight="1">
      <c r="B293" s="120"/>
      <c r="D293" s="121" t="s">
        <v>80</v>
      </c>
      <c r="E293" s="130" t="s">
        <v>394</v>
      </c>
      <c r="F293" s="130" t="s">
        <v>395</v>
      </c>
      <c r="I293" s="123"/>
      <c r="J293" s="131">
        <f>BK293</f>
        <v>0</v>
      </c>
      <c r="L293" s="120"/>
      <c r="M293" s="125"/>
      <c r="P293" s="126">
        <f>SUM(P294:P303)</f>
        <v>0</v>
      </c>
      <c r="R293" s="126">
        <f>SUM(R294:R303)</f>
        <v>0</v>
      </c>
      <c r="T293" s="127">
        <f>SUM(T294:T303)</f>
        <v>0</v>
      </c>
      <c r="AR293" s="121" t="s">
        <v>89</v>
      </c>
      <c r="AT293" s="128" t="s">
        <v>80</v>
      </c>
      <c r="AU293" s="128" t="s">
        <v>91</v>
      </c>
      <c r="AY293" s="121" t="s">
        <v>151</v>
      </c>
      <c r="BK293" s="129">
        <f>SUM(BK294:BK303)</f>
        <v>0</v>
      </c>
    </row>
    <row r="294" spans="2:65" s="1" customFormat="1" ht="24.2" customHeight="1">
      <c r="B294" s="32"/>
      <c r="C294" s="132" t="s">
        <v>396</v>
      </c>
      <c r="D294" s="132" t="s">
        <v>155</v>
      </c>
      <c r="E294" s="133" t="s">
        <v>397</v>
      </c>
      <c r="F294" s="134" t="s">
        <v>398</v>
      </c>
      <c r="G294" s="135" t="s">
        <v>205</v>
      </c>
      <c r="H294" s="136">
        <v>284</v>
      </c>
      <c r="I294" s="137"/>
      <c r="J294" s="138">
        <f>ROUND(I294*H294,2)</f>
        <v>0</v>
      </c>
      <c r="K294" s="134" t="s">
        <v>166</v>
      </c>
      <c r="L294" s="32"/>
      <c r="M294" s="139" t="s">
        <v>1</v>
      </c>
      <c r="N294" s="140" t="s">
        <v>46</v>
      </c>
      <c r="P294" s="141">
        <f>O294*H294</f>
        <v>0</v>
      </c>
      <c r="Q294" s="141">
        <v>0</v>
      </c>
      <c r="R294" s="141">
        <f>Q294*H294</f>
        <v>0</v>
      </c>
      <c r="S294" s="141">
        <v>0</v>
      </c>
      <c r="T294" s="142">
        <f>S294*H294</f>
        <v>0</v>
      </c>
      <c r="AR294" s="143" t="s">
        <v>159</v>
      </c>
      <c r="AT294" s="143" t="s">
        <v>155</v>
      </c>
      <c r="AU294" s="143" t="s">
        <v>160</v>
      </c>
      <c r="AY294" s="17" t="s">
        <v>151</v>
      </c>
      <c r="BE294" s="144">
        <f>IF(N294="základní",J294,0)</f>
        <v>0</v>
      </c>
      <c r="BF294" s="144">
        <f>IF(N294="snížená",J294,0)</f>
        <v>0</v>
      </c>
      <c r="BG294" s="144">
        <f>IF(N294="zákl. přenesená",J294,0)</f>
        <v>0</v>
      </c>
      <c r="BH294" s="144">
        <f>IF(N294="sníž. přenesená",J294,0)</f>
        <v>0</v>
      </c>
      <c r="BI294" s="144">
        <f>IF(N294="nulová",J294,0)</f>
        <v>0</v>
      </c>
      <c r="BJ294" s="17" t="s">
        <v>89</v>
      </c>
      <c r="BK294" s="144">
        <f>ROUND(I294*H294,2)</f>
        <v>0</v>
      </c>
      <c r="BL294" s="17" t="s">
        <v>159</v>
      </c>
      <c r="BM294" s="143" t="s">
        <v>399</v>
      </c>
    </row>
    <row r="295" spans="2:65" s="12" customFormat="1">
      <c r="B295" s="145"/>
      <c r="D295" s="146" t="s">
        <v>162</v>
      </c>
      <c r="E295" s="147" t="s">
        <v>1</v>
      </c>
      <c r="F295" s="148" t="s">
        <v>400</v>
      </c>
      <c r="H295" s="149">
        <v>266</v>
      </c>
      <c r="I295" s="150"/>
      <c r="L295" s="145"/>
      <c r="M295" s="151"/>
      <c r="T295" s="152"/>
      <c r="AT295" s="147" t="s">
        <v>162</v>
      </c>
      <c r="AU295" s="147" t="s">
        <v>160</v>
      </c>
      <c r="AV295" s="12" t="s">
        <v>91</v>
      </c>
      <c r="AW295" s="12" t="s">
        <v>32</v>
      </c>
      <c r="AX295" s="12" t="s">
        <v>81</v>
      </c>
      <c r="AY295" s="147" t="s">
        <v>151</v>
      </c>
    </row>
    <row r="296" spans="2:65" s="12" customFormat="1">
      <c r="B296" s="145"/>
      <c r="D296" s="146" t="s">
        <v>162</v>
      </c>
      <c r="E296" s="147" t="s">
        <v>1</v>
      </c>
      <c r="F296" s="148" t="s">
        <v>401</v>
      </c>
      <c r="H296" s="149">
        <v>18</v>
      </c>
      <c r="I296" s="150"/>
      <c r="L296" s="145"/>
      <c r="M296" s="151"/>
      <c r="T296" s="152"/>
      <c r="AT296" s="147" t="s">
        <v>162</v>
      </c>
      <c r="AU296" s="147" t="s">
        <v>160</v>
      </c>
      <c r="AV296" s="12" t="s">
        <v>91</v>
      </c>
      <c r="AW296" s="12" t="s">
        <v>32</v>
      </c>
      <c r="AX296" s="12" t="s">
        <v>81</v>
      </c>
      <c r="AY296" s="147" t="s">
        <v>151</v>
      </c>
    </row>
    <row r="297" spans="2:65" s="14" customFormat="1">
      <c r="B297" s="159"/>
      <c r="D297" s="146" t="s">
        <v>162</v>
      </c>
      <c r="E297" s="160" t="s">
        <v>1</v>
      </c>
      <c r="F297" s="161" t="s">
        <v>171</v>
      </c>
      <c r="H297" s="162">
        <v>284</v>
      </c>
      <c r="I297" s="163"/>
      <c r="L297" s="159"/>
      <c r="M297" s="164"/>
      <c r="T297" s="165"/>
      <c r="AT297" s="160" t="s">
        <v>162</v>
      </c>
      <c r="AU297" s="160" t="s">
        <v>160</v>
      </c>
      <c r="AV297" s="14" t="s">
        <v>159</v>
      </c>
      <c r="AW297" s="14" t="s">
        <v>32</v>
      </c>
      <c r="AX297" s="14" t="s">
        <v>89</v>
      </c>
      <c r="AY297" s="160" t="s">
        <v>151</v>
      </c>
    </row>
    <row r="298" spans="2:65" s="1" customFormat="1" ht="24.2" customHeight="1">
      <c r="B298" s="32"/>
      <c r="C298" s="132" t="s">
        <v>402</v>
      </c>
      <c r="D298" s="132" t="s">
        <v>155</v>
      </c>
      <c r="E298" s="133" t="s">
        <v>403</v>
      </c>
      <c r="F298" s="134" t="s">
        <v>404</v>
      </c>
      <c r="G298" s="135" t="s">
        <v>205</v>
      </c>
      <c r="H298" s="136">
        <v>284</v>
      </c>
      <c r="I298" s="137"/>
      <c r="J298" s="138">
        <f>ROUND(I298*H298,2)</f>
        <v>0</v>
      </c>
      <c r="K298" s="134" t="s">
        <v>166</v>
      </c>
      <c r="L298" s="32"/>
      <c r="M298" s="139" t="s">
        <v>1</v>
      </c>
      <c r="N298" s="140" t="s">
        <v>46</v>
      </c>
      <c r="P298" s="141">
        <f>O298*H298</f>
        <v>0</v>
      </c>
      <c r="Q298" s="141">
        <v>0</v>
      </c>
      <c r="R298" s="141">
        <f>Q298*H298</f>
        <v>0</v>
      </c>
      <c r="S298" s="141">
        <v>0</v>
      </c>
      <c r="T298" s="142">
        <f>S298*H298</f>
        <v>0</v>
      </c>
      <c r="AR298" s="143" t="s">
        <v>159</v>
      </c>
      <c r="AT298" s="143" t="s">
        <v>155</v>
      </c>
      <c r="AU298" s="143" t="s">
        <v>160</v>
      </c>
      <c r="AY298" s="17" t="s">
        <v>151</v>
      </c>
      <c r="BE298" s="144">
        <f>IF(N298="základní",J298,0)</f>
        <v>0</v>
      </c>
      <c r="BF298" s="144">
        <f>IF(N298="snížená",J298,0)</f>
        <v>0</v>
      </c>
      <c r="BG298" s="144">
        <f>IF(N298="zákl. přenesená",J298,0)</f>
        <v>0</v>
      </c>
      <c r="BH298" s="144">
        <f>IF(N298="sníž. přenesená",J298,0)</f>
        <v>0</v>
      </c>
      <c r="BI298" s="144">
        <f>IF(N298="nulová",J298,0)</f>
        <v>0</v>
      </c>
      <c r="BJ298" s="17" t="s">
        <v>89</v>
      </c>
      <c r="BK298" s="144">
        <f>ROUND(I298*H298,2)</f>
        <v>0</v>
      </c>
      <c r="BL298" s="17" t="s">
        <v>159</v>
      </c>
      <c r="BM298" s="143" t="s">
        <v>405</v>
      </c>
    </row>
    <row r="299" spans="2:65" s="12" customFormat="1">
      <c r="B299" s="145"/>
      <c r="D299" s="146" t="s">
        <v>162</v>
      </c>
      <c r="E299" s="147" t="s">
        <v>1</v>
      </c>
      <c r="F299" s="148" t="s">
        <v>406</v>
      </c>
      <c r="H299" s="149">
        <v>284</v>
      </c>
      <c r="I299" s="150"/>
      <c r="L299" s="145"/>
      <c r="M299" s="151"/>
      <c r="T299" s="152"/>
      <c r="AT299" s="147" t="s">
        <v>162</v>
      </c>
      <c r="AU299" s="147" t="s">
        <v>160</v>
      </c>
      <c r="AV299" s="12" t="s">
        <v>91</v>
      </c>
      <c r="AW299" s="12" t="s">
        <v>32</v>
      </c>
      <c r="AX299" s="12" t="s">
        <v>89</v>
      </c>
      <c r="AY299" s="147" t="s">
        <v>151</v>
      </c>
    </row>
    <row r="300" spans="2:65" s="1" customFormat="1" ht="24.2" customHeight="1">
      <c r="B300" s="32"/>
      <c r="C300" s="132" t="s">
        <v>407</v>
      </c>
      <c r="D300" s="132" t="s">
        <v>155</v>
      </c>
      <c r="E300" s="133" t="s">
        <v>408</v>
      </c>
      <c r="F300" s="134" t="s">
        <v>409</v>
      </c>
      <c r="G300" s="135" t="s">
        <v>205</v>
      </c>
      <c r="H300" s="136">
        <v>284</v>
      </c>
      <c r="I300" s="137"/>
      <c r="J300" s="138">
        <f>ROUND(I300*H300,2)</f>
        <v>0</v>
      </c>
      <c r="K300" s="134" t="s">
        <v>166</v>
      </c>
      <c r="L300" s="32"/>
      <c r="M300" s="139" t="s">
        <v>1</v>
      </c>
      <c r="N300" s="140" t="s">
        <v>46</v>
      </c>
      <c r="P300" s="141">
        <f>O300*H300</f>
        <v>0</v>
      </c>
      <c r="Q300" s="141">
        <v>0</v>
      </c>
      <c r="R300" s="141">
        <f>Q300*H300</f>
        <v>0</v>
      </c>
      <c r="S300" s="141">
        <v>0</v>
      </c>
      <c r="T300" s="142">
        <f>S300*H300</f>
        <v>0</v>
      </c>
      <c r="AR300" s="143" t="s">
        <v>159</v>
      </c>
      <c r="AT300" s="143" t="s">
        <v>155</v>
      </c>
      <c r="AU300" s="143" t="s">
        <v>160</v>
      </c>
      <c r="AY300" s="17" t="s">
        <v>151</v>
      </c>
      <c r="BE300" s="144">
        <f>IF(N300="základní",J300,0)</f>
        <v>0</v>
      </c>
      <c r="BF300" s="144">
        <f>IF(N300="snížená",J300,0)</f>
        <v>0</v>
      </c>
      <c r="BG300" s="144">
        <f>IF(N300="zákl. přenesená",J300,0)</f>
        <v>0</v>
      </c>
      <c r="BH300" s="144">
        <f>IF(N300="sníž. přenesená",J300,0)</f>
        <v>0</v>
      </c>
      <c r="BI300" s="144">
        <f>IF(N300="nulová",J300,0)</f>
        <v>0</v>
      </c>
      <c r="BJ300" s="17" t="s">
        <v>89</v>
      </c>
      <c r="BK300" s="144">
        <f>ROUND(I300*H300,2)</f>
        <v>0</v>
      </c>
      <c r="BL300" s="17" t="s">
        <v>159</v>
      </c>
      <c r="BM300" s="143" t="s">
        <v>410</v>
      </c>
    </row>
    <row r="301" spans="2:65" s="12" customFormat="1">
      <c r="B301" s="145"/>
      <c r="D301" s="146" t="s">
        <v>162</v>
      </c>
      <c r="E301" s="147" t="s">
        <v>1</v>
      </c>
      <c r="F301" s="148" t="s">
        <v>406</v>
      </c>
      <c r="H301" s="149">
        <v>284</v>
      </c>
      <c r="I301" s="150"/>
      <c r="L301" s="145"/>
      <c r="M301" s="151"/>
      <c r="T301" s="152"/>
      <c r="AT301" s="147" t="s">
        <v>162</v>
      </c>
      <c r="AU301" s="147" t="s">
        <v>160</v>
      </c>
      <c r="AV301" s="12" t="s">
        <v>91</v>
      </c>
      <c r="AW301" s="12" t="s">
        <v>32</v>
      </c>
      <c r="AX301" s="12" t="s">
        <v>89</v>
      </c>
      <c r="AY301" s="147" t="s">
        <v>151</v>
      </c>
    </row>
    <row r="302" spans="2:65" s="1" customFormat="1" ht="24.2" customHeight="1">
      <c r="B302" s="32"/>
      <c r="C302" s="132" t="s">
        <v>411</v>
      </c>
      <c r="D302" s="132" t="s">
        <v>155</v>
      </c>
      <c r="E302" s="133" t="s">
        <v>412</v>
      </c>
      <c r="F302" s="134" t="s">
        <v>413</v>
      </c>
      <c r="G302" s="135" t="s">
        <v>205</v>
      </c>
      <c r="H302" s="136">
        <v>284</v>
      </c>
      <c r="I302" s="137"/>
      <c r="J302" s="138">
        <f>ROUND(I302*H302,2)</f>
        <v>0</v>
      </c>
      <c r="K302" s="134" t="s">
        <v>166</v>
      </c>
      <c r="L302" s="32"/>
      <c r="M302" s="139" t="s">
        <v>1</v>
      </c>
      <c r="N302" s="140" t="s">
        <v>46</v>
      </c>
      <c r="P302" s="141">
        <f>O302*H302</f>
        <v>0</v>
      </c>
      <c r="Q302" s="141">
        <v>0</v>
      </c>
      <c r="R302" s="141">
        <f>Q302*H302</f>
        <v>0</v>
      </c>
      <c r="S302" s="141">
        <v>0</v>
      </c>
      <c r="T302" s="142">
        <f>S302*H302</f>
        <v>0</v>
      </c>
      <c r="AR302" s="143" t="s">
        <v>159</v>
      </c>
      <c r="AT302" s="143" t="s">
        <v>155</v>
      </c>
      <c r="AU302" s="143" t="s">
        <v>160</v>
      </c>
      <c r="AY302" s="17" t="s">
        <v>151</v>
      </c>
      <c r="BE302" s="144">
        <f>IF(N302="základní",J302,0)</f>
        <v>0</v>
      </c>
      <c r="BF302" s="144">
        <f>IF(N302="snížená",J302,0)</f>
        <v>0</v>
      </c>
      <c r="BG302" s="144">
        <f>IF(N302="zákl. přenesená",J302,0)</f>
        <v>0</v>
      </c>
      <c r="BH302" s="144">
        <f>IF(N302="sníž. přenesená",J302,0)</f>
        <v>0</v>
      </c>
      <c r="BI302" s="144">
        <f>IF(N302="nulová",J302,0)</f>
        <v>0</v>
      </c>
      <c r="BJ302" s="17" t="s">
        <v>89</v>
      </c>
      <c r="BK302" s="144">
        <f>ROUND(I302*H302,2)</f>
        <v>0</v>
      </c>
      <c r="BL302" s="17" t="s">
        <v>159</v>
      </c>
      <c r="BM302" s="143" t="s">
        <v>414</v>
      </c>
    </row>
    <row r="303" spans="2:65" s="12" customFormat="1">
      <c r="B303" s="145"/>
      <c r="D303" s="146" t="s">
        <v>162</v>
      </c>
      <c r="E303" s="147" t="s">
        <v>1</v>
      </c>
      <c r="F303" s="148" t="s">
        <v>406</v>
      </c>
      <c r="H303" s="149">
        <v>284</v>
      </c>
      <c r="I303" s="150"/>
      <c r="L303" s="145"/>
      <c r="M303" s="151"/>
      <c r="T303" s="152"/>
      <c r="AT303" s="147" t="s">
        <v>162</v>
      </c>
      <c r="AU303" s="147" t="s">
        <v>160</v>
      </c>
      <c r="AV303" s="12" t="s">
        <v>91</v>
      </c>
      <c r="AW303" s="12" t="s">
        <v>32</v>
      </c>
      <c r="AX303" s="12" t="s">
        <v>89</v>
      </c>
      <c r="AY303" s="147" t="s">
        <v>151</v>
      </c>
    </row>
    <row r="304" spans="2:65" s="11" customFormat="1" ht="20.85" customHeight="1">
      <c r="B304" s="120"/>
      <c r="D304" s="121" t="s">
        <v>80</v>
      </c>
      <c r="E304" s="130" t="s">
        <v>415</v>
      </c>
      <c r="F304" s="130" t="s">
        <v>416</v>
      </c>
      <c r="I304" s="123"/>
      <c r="J304" s="131">
        <f>BK304</f>
        <v>0</v>
      </c>
      <c r="L304" s="120"/>
      <c r="M304" s="125"/>
      <c r="P304" s="126">
        <f>SUM(P305:P314)</f>
        <v>0</v>
      </c>
      <c r="R304" s="126">
        <f>SUM(R305:R314)</f>
        <v>38.634135000000001</v>
      </c>
      <c r="T304" s="127">
        <f>SUM(T305:T314)</f>
        <v>0</v>
      </c>
      <c r="AR304" s="121" t="s">
        <v>89</v>
      </c>
      <c r="AT304" s="128" t="s">
        <v>80</v>
      </c>
      <c r="AU304" s="128" t="s">
        <v>91</v>
      </c>
      <c r="AY304" s="121" t="s">
        <v>151</v>
      </c>
      <c r="BK304" s="129">
        <f>SUM(BK305:BK314)</f>
        <v>0</v>
      </c>
    </row>
    <row r="305" spans="2:65" s="1" customFormat="1" ht="37.9" customHeight="1">
      <c r="B305" s="32"/>
      <c r="C305" s="132" t="s">
        <v>417</v>
      </c>
      <c r="D305" s="132" t="s">
        <v>155</v>
      </c>
      <c r="E305" s="133" t="s">
        <v>418</v>
      </c>
      <c r="F305" s="134" t="s">
        <v>419</v>
      </c>
      <c r="G305" s="135" t="s">
        <v>205</v>
      </c>
      <c r="H305" s="136">
        <v>169.5</v>
      </c>
      <c r="I305" s="137"/>
      <c r="J305" s="138">
        <f>ROUND(I305*H305,2)</f>
        <v>0</v>
      </c>
      <c r="K305" s="134" t="s">
        <v>166</v>
      </c>
      <c r="L305" s="32"/>
      <c r="M305" s="139" t="s">
        <v>1</v>
      </c>
      <c r="N305" s="140" t="s">
        <v>46</v>
      </c>
      <c r="P305" s="141">
        <f>O305*H305</f>
        <v>0</v>
      </c>
      <c r="Q305" s="141">
        <v>8.0030000000000004E-2</v>
      </c>
      <c r="R305" s="141">
        <f>Q305*H305</f>
        <v>13.565085</v>
      </c>
      <c r="S305" s="141">
        <v>0</v>
      </c>
      <c r="T305" s="142">
        <f>S305*H305</f>
        <v>0</v>
      </c>
      <c r="AR305" s="143" t="s">
        <v>159</v>
      </c>
      <c r="AT305" s="143" t="s">
        <v>155</v>
      </c>
      <c r="AU305" s="143" t="s">
        <v>160</v>
      </c>
      <c r="AY305" s="17" t="s">
        <v>151</v>
      </c>
      <c r="BE305" s="144">
        <f>IF(N305="základní",J305,0)</f>
        <v>0</v>
      </c>
      <c r="BF305" s="144">
        <f>IF(N305="snížená",J305,0)</f>
        <v>0</v>
      </c>
      <c r="BG305" s="144">
        <f>IF(N305="zákl. přenesená",J305,0)</f>
        <v>0</v>
      </c>
      <c r="BH305" s="144">
        <f>IF(N305="sníž. přenesená",J305,0)</f>
        <v>0</v>
      </c>
      <c r="BI305" s="144">
        <f>IF(N305="nulová",J305,0)</f>
        <v>0</v>
      </c>
      <c r="BJ305" s="17" t="s">
        <v>89</v>
      </c>
      <c r="BK305" s="144">
        <f>ROUND(I305*H305,2)</f>
        <v>0</v>
      </c>
      <c r="BL305" s="17" t="s">
        <v>159</v>
      </c>
      <c r="BM305" s="143" t="s">
        <v>420</v>
      </c>
    </row>
    <row r="306" spans="2:65" s="12" customFormat="1">
      <c r="B306" s="145"/>
      <c r="D306" s="146" t="s">
        <v>162</v>
      </c>
      <c r="E306" s="147" t="s">
        <v>1</v>
      </c>
      <c r="F306" s="148" t="s">
        <v>421</v>
      </c>
      <c r="H306" s="149">
        <v>128</v>
      </c>
      <c r="I306" s="150"/>
      <c r="L306" s="145"/>
      <c r="M306" s="151"/>
      <c r="T306" s="152"/>
      <c r="AT306" s="147" t="s">
        <v>162</v>
      </c>
      <c r="AU306" s="147" t="s">
        <v>160</v>
      </c>
      <c r="AV306" s="12" t="s">
        <v>91</v>
      </c>
      <c r="AW306" s="12" t="s">
        <v>32</v>
      </c>
      <c r="AX306" s="12" t="s">
        <v>81</v>
      </c>
      <c r="AY306" s="147" t="s">
        <v>151</v>
      </c>
    </row>
    <row r="307" spans="2:65" s="12" customFormat="1">
      <c r="B307" s="145"/>
      <c r="D307" s="146" t="s">
        <v>162</v>
      </c>
      <c r="E307" s="147" t="s">
        <v>1</v>
      </c>
      <c r="F307" s="148" t="s">
        <v>422</v>
      </c>
      <c r="H307" s="149">
        <v>41.5</v>
      </c>
      <c r="I307" s="150"/>
      <c r="L307" s="145"/>
      <c r="M307" s="151"/>
      <c r="T307" s="152"/>
      <c r="AT307" s="147" t="s">
        <v>162</v>
      </c>
      <c r="AU307" s="147" t="s">
        <v>160</v>
      </c>
      <c r="AV307" s="12" t="s">
        <v>91</v>
      </c>
      <c r="AW307" s="12" t="s">
        <v>32</v>
      </c>
      <c r="AX307" s="12" t="s">
        <v>81</v>
      </c>
      <c r="AY307" s="147" t="s">
        <v>151</v>
      </c>
    </row>
    <row r="308" spans="2:65" s="14" customFormat="1">
      <c r="B308" s="159"/>
      <c r="D308" s="146" t="s">
        <v>162</v>
      </c>
      <c r="E308" s="160" t="s">
        <v>1</v>
      </c>
      <c r="F308" s="161" t="s">
        <v>171</v>
      </c>
      <c r="H308" s="162">
        <v>169.5</v>
      </c>
      <c r="I308" s="163"/>
      <c r="L308" s="159"/>
      <c r="M308" s="164"/>
      <c r="T308" s="165"/>
      <c r="AT308" s="160" t="s">
        <v>162</v>
      </c>
      <c r="AU308" s="160" t="s">
        <v>160</v>
      </c>
      <c r="AV308" s="14" t="s">
        <v>159</v>
      </c>
      <c r="AW308" s="14" t="s">
        <v>32</v>
      </c>
      <c r="AX308" s="14" t="s">
        <v>89</v>
      </c>
      <c r="AY308" s="160" t="s">
        <v>151</v>
      </c>
    </row>
    <row r="309" spans="2:65" s="1" customFormat="1" ht="24.2" customHeight="1">
      <c r="B309" s="32"/>
      <c r="C309" s="173" t="s">
        <v>423</v>
      </c>
      <c r="D309" s="173" t="s">
        <v>277</v>
      </c>
      <c r="E309" s="174" t="s">
        <v>424</v>
      </c>
      <c r="F309" s="175" t="s">
        <v>425</v>
      </c>
      <c r="G309" s="176" t="s">
        <v>205</v>
      </c>
      <c r="H309" s="177">
        <v>172.89</v>
      </c>
      <c r="I309" s="178"/>
      <c r="J309" s="179">
        <f>ROUND(I309*H309,2)</f>
        <v>0</v>
      </c>
      <c r="K309" s="175" t="s">
        <v>166</v>
      </c>
      <c r="L309" s="180"/>
      <c r="M309" s="181" t="s">
        <v>1</v>
      </c>
      <c r="N309" s="182" t="s">
        <v>46</v>
      </c>
      <c r="P309" s="141">
        <f>O309*H309</f>
        <v>0</v>
      </c>
      <c r="Q309" s="141">
        <v>0.14499999999999999</v>
      </c>
      <c r="R309" s="141">
        <f>Q309*H309</f>
        <v>25.069049999999997</v>
      </c>
      <c r="S309" s="141">
        <v>0</v>
      </c>
      <c r="T309" s="142">
        <f>S309*H309</f>
        <v>0</v>
      </c>
      <c r="AR309" s="143" t="s">
        <v>202</v>
      </c>
      <c r="AT309" s="143" t="s">
        <v>277</v>
      </c>
      <c r="AU309" s="143" t="s">
        <v>160</v>
      </c>
      <c r="AY309" s="17" t="s">
        <v>151</v>
      </c>
      <c r="BE309" s="144">
        <f>IF(N309="základní",J309,0)</f>
        <v>0</v>
      </c>
      <c r="BF309" s="144">
        <f>IF(N309="snížená",J309,0)</f>
        <v>0</v>
      </c>
      <c r="BG309" s="144">
        <f>IF(N309="zákl. přenesená",J309,0)</f>
        <v>0</v>
      </c>
      <c r="BH309" s="144">
        <f>IF(N309="sníž. přenesená",J309,0)</f>
        <v>0</v>
      </c>
      <c r="BI309" s="144">
        <f>IF(N309="nulová",J309,0)</f>
        <v>0</v>
      </c>
      <c r="BJ309" s="17" t="s">
        <v>89</v>
      </c>
      <c r="BK309" s="144">
        <f>ROUND(I309*H309,2)</f>
        <v>0</v>
      </c>
      <c r="BL309" s="17" t="s">
        <v>159</v>
      </c>
      <c r="BM309" s="143" t="s">
        <v>426</v>
      </c>
    </row>
    <row r="310" spans="2:65" s="12" customFormat="1">
      <c r="B310" s="145"/>
      <c r="D310" s="146" t="s">
        <v>162</v>
      </c>
      <c r="E310" s="147" t="s">
        <v>1</v>
      </c>
      <c r="F310" s="148" t="s">
        <v>421</v>
      </c>
      <c r="H310" s="149">
        <v>128</v>
      </c>
      <c r="I310" s="150"/>
      <c r="L310" s="145"/>
      <c r="M310" s="151"/>
      <c r="T310" s="152"/>
      <c r="AT310" s="147" t="s">
        <v>162</v>
      </c>
      <c r="AU310" s="147" t="s">
        <v>160</v>
      </c>
      <c r="AV310" s="12" t="s">
        <v>91</v>
      </c>
      <c r="AW310" s="12" t="s">
        <v>32</v>
      </c>
      <c r="AX310" s="12" t="s">
        <v>81</v>
      </c>
      <c r="AY310" s="147" t="s">
        <v>151</v>
      </c>
    </row>
    <row r="311" spans="2:65" s="12" customFormat="1">
      <c r="B311" s="145"/>
      <c r="D311" s="146" t="s">
        <v>162</v>
      </c>
      <c r="E311" s="147" t="s">
        <v>1</v>
      </c>
      <c r="F311" s="148" t="s">
        <v>422</v>
      </c>
      <c r="H311" s="149">
        <v>41.5</v>
      </c>
      <c r="I311" s="150"/>
      <c r="L311" s="145"/>
      <c r="M311" s="151"/>
      <c r="T311" s="152"/>
      <c r="AT311" s="147" t="s">
        <v>162</v>
      </c>
      <c r="AU311" s="147" t="s">
        <v>160</v>
      </c>
      <c r="AV311" s="12" t="s">
        <v>91</v>
      </c>
      <c r="AW311" s="12" t="s">
        <v>32</v>
      </c>
      <c r="AX311" s="12" t="s">
        <v>81</v>
      </c>
      <c r="AY311" s="147" t="s">
        <v>151</v>
      </c>
    </row>
    <row r="312" spans="2:65" s="15" customFormat="1">
      <c r="B312" s="166"/>
      <c r="D312" s="146" t="s">
        <v>162</v>
      </c>
      <c r="E312" s="167" t="s">
        <v>1</v>
      </c>
      <c r="F312" s="168" t="s">
        <v>225</v>
      </c>
      <c r="H312" s="169">
        <v>169.5</v>
      </c>
      <c r="I312" s="170"/>
      <c r="L312" s="166"/>
      <c r="M312" s="171"/>
      <c r="T312" s="172"/>
      <c r="AT312" s="167" t="s">
        <v>162</v>
      </c>
      <c r="AU312" s="167" t="s">
        <v>160</v>
      </c>
      <c r="AV312" s="15" t="s">
        <v>160</v>
      </c>
      <c r="AW312" s="15" t="s">
        <v>32</v>
      </c>
      <c r="AX312" s="15" t="s">
        <v>81</v>
      </c>
      <c r="AY312" s="167" t="s">
        <v>151</v>
      </c>
    </row>
    <row r="313" spans="2:65" s="12" customFormat="1">
      <c r="B313" s="145"/>
      <c r="D313" s="146" t="s">
        <v>162</v>
      </c>
      <c r="E313" s="147" t="s">
        <v>1</v>
      </c>
      <c r="F313" s="148" t="s">
        <v>427</v>
      </c>
      <c r="H313" s="149">
        <v>3.39</v>
      </c>
      <c r="I313" s="150"/>
      <c r="L313" s="145"/>
      <c r="M313" s="151"/>
      <c r="T313" s="152"/>
      <c r="AT313" s="147" t="s">
        <v>162</v>
      </c>
      <c r="AU313" s="147" t="s">
        <v>160</v>
      </c>
      <c r="AV313" s="12" t="s">
        <v>91</v>
      </c>
      <c r="AW313" s="12" t="s">
        <v>32</v>
      </c>
      <c r="AX313" s="12" t="s">
        <v>81</v>
      </c>
      <c r="AY313" s="147" t="s">
        <v>151</v>
      </c>
    </row>
    <row r="314" spans="2:65" s="14" customFormat="1">
      <c r="B314" s="159"/>
      <c r="D314" s="146" t="s">
        <v>162</v>
      </c>
      <c r="E314" s="160" t="s">
        <v>1</v>
      </c>
      <c r="F314" s="161" t="s">
        <v>171</v>
      </c>
      <c r="H314" s="162">
        <v>172.89</v>
      </c>
      <c r="I314" s="163"/>
      <c r="L314" s="159"/>
      <c r="M314" s="164"/>
      <c r="T314" s="165"/>
      <c r="AT314" s="160" t="s">
        <v>162</v>
      </c>
      <c r="AU314" s="160" t="s">
        <v>160</v>
      </c>
      <c r="AV314" s="14" t="s">
        <v>159</v>
      </c>
      <c r="AW314" s="14" t="s">
        <v>32</v>
      </c>
      <c r="AX314" s="14" t="s">
        <v>89</v>
      </c>
      <c r="AY314" s="160" t="s">
        <v>151</v>
      </c>
    </row>
    <row r="315" spans="2:65" s="11" customFormat="1" ht="20.85" customHeight="1">
      <c r="B315" s="120"/>
      <c r="D315" s="121" t="s">
        <v>80</v>
      </c>
      <c r="E315" s="130" t="s">
        <v>428</v>
      </c>
      <c r="F315" s="130" t="s">
        <v>429</v>
      </c>
      <c r="I315" s="123"/>
      <c r="J315" s="131">
        <f>BK315</f>
        <v>0</v>
      </c>
      <c r="L315" s="120"/>
      <c r="M315" s="125"/>
      <c r="P315" s="126">
        <f>SUM(P316:P328)</f>
        <v>0</v>
      </c>
      <c r="R315" s="126">
        <f>SUM(R316:R328)</f>
        <v>2.6161799999999999</v>
      </c>
      <c r="T315" s="127">
        <f>SUM(T316:T328)</f>
        <v>0</v>
      </c>
      <c r="AR315" s="121" t="s">
        <v>89</v>
      </c>
      <c r="AT315" s="128" t="s">
        <v>80</v>
      </c>
      <c r="AU315" s="128" t="s">
        <v>91</v>
      </c>
      <c r="AY315" s="121" t="s">
        <v>151</v>
      </c>
      <c r="BK315" s="129">
        <f>SUM(BK316:BK328)</f>
        <v>0</v>
      </c>
    </row>
    <row r="316" spans="2:65" s="1" customFormat="1" ht="24.2" customHeight="1">
      <c r="B316" s="32"/>
      <c r="C316" s="132" t="s">
        <v>430</v>
      </c>
      <c r="D316" s="132" t="s">
        <v>155</v>
      </c>
      <c r="E316" s="133" t="s">
        <v>431</v>
      </c>
      <c r="F316" s="134" t="s">
        <v>432</v>
      </c>
      <c r="G316" s="135" t="s">
        <v>205</v>
      </c>
      <c r="H316" s="136">
        <v>9</v>
      </c>
      <c r="I316" s="137"/>
      <c r="J316" s="138">
        <f>ROUND(I316*H316,2)</f>
        <v>0</v>
      </c>
      <c r="K316" s="134" t="s">
        <v>166</v>
      </c>
      <c r="L316" s="32"/>
      <c r="M316" s="139" t="s">
        <v>1</v>
      </c>
      <c r="N316" s="140" t="s">
        <v>46</v>
      </c>
      <c r="P316" s="141">
        <f>O316*H316</f>
        <v>0</v>
      </c>
      <c r="Q316" s="141">
        <v>0.11162</v>
      </c>
      <c r="R316" s="141">
        <f>Q316*H316</f>
        <v>1.00458</v>
      </c>
      <c r="S316" s="141">
        <v>0</v>
      </c>
      <c r="T316" s="142">
        <f>S316*H316</f>
        <v>0</v>
      </c>
      <c r="AR316" s="143" t="s">
        <v>159</v>
      </c>
      <c r="AT316" s="143" t="s">
        <v>155</v>
      </c>
      <c r="AU316" s="143" t="s">
        <v>160</v>
      </c>
      <c r="AY316" s="17" t="s">
        <v>151</v>
      </c>
      <c r="BE316" s="144">
        <f>IF(N316="základní",J316,0)</f>
        <v>0</v>
      </c>
      <c r="BF316" s="144">
        <f>IF(N316="snížená",J316,0)</f>
        <v>0</v>
      </c>
      <c r="BG316" s="144">
        <f>IF(N316="zákl. přenesená",J316,0)</f>
        <v>0</v>
      </c>
      <c r="BH316" s="144">
        <f>IF(N316="sníž. přenesená",J316,0)</f>
        <v>0</v>
      </c>
      <c r="BI316" s="144">
        <f>IF(N316="nulová",J316,0)</f>
        <v>0</v>
      </c>
      <c r="BJ316" s="17" t="s">
        <v>89</v>
      </c>
      <c r="BK316" s="144">
        <f>ROUND(I316*H316,2)</f>
        <v>0</v>
      </c>
      <c r="BL316" s="17" t="s">
        <v>159</v>
      </c>
      <c r="BM316" s="143" t="s">
        <v>433</v>
      </c>
    </row>
    <row r="317" spans="2:65" s="12" customFormat="1">
      <c r="B317" s="145"/>
      <c r="D317" s="146" t="s">
        <v>162</v>
      </c>
      <c r="E317" s="147" t="s">
        <v>1</v>
      </c>
      <c r="F317" s="148" t="s">
        <v>434</v>
      </c>
      <c r="H317" s="149">
        <v>5</v>
      </c>
      <c r="I317" s="150"/>
      <c r="L317" s="145"/>
      <c r="M317" s="151"/>
      <c r="T317" s="152"/>
      <c r="AT317" s="147" t="s">
        <v>162</v>
      </c>
      <c r="AU317" s="147" t="s">
        <v>160</v>
      </c>
      <c r="AV317" s="12" t="s">
        <v>91</v>
      </c>
      <c r="AW317" s="12" t="s">
        <v>32</v>
      </c>
      <c r="AX317" s="12" t="s">
        <v>81</v>
      </c>
      <c r="AY317" s="147" t="s">
        <v>151</v>
      </c>
    </row>
    <row r="318" spans="2:65" s="12" customFormat="1">
      <c r="B318" s="145"/>
      <c r="D318" s="146" t="s">
        <v>162</v>
      </c>
      <c r="E318" s="147" t="s">
        <v>1</v>
      </c>
      <c r="F318" s="148" t="s">
        <v>435</v>
      </c>
      <c r="H318" s="149">
        <v>4</v>
      </c>
      <c r="I318" s="150"/>
      <c r="L318" s="145"/>
      <c r="M318" s="151"/>
      <c r="T318" s="152"/>
      <c r="AT318" s="147" t="s">
        <v>162</v>
      </c>
      <c r="AU318" s="147" t="s">
        <v>160</v>
      </c>
      <c r="AV318" s="12" t="s">
        <v>91</v>
      </c>
      <c r="AW318" s="12" t="s">
        <v>32</v>
      </c>
      <c r="AX318" s="12" t="s">
        <v>81</v>
      </c>
      <c r="AY318" s="147" t="s">
        <v>151</v>
      </c>
    </row>
    <row r="319" spans="2:65" s="14" customFormat="1">
      <c r="B319" s="159"/>
      <c r="D319" s="146" t="s">
        <v>162</v>
      </c>
      <c r="E319" s="160" t="s">
        <v>1</v>
      </c>
      <c r="F319" s="161" t="s">
        <v>171</v>
      </c>
      <c r="H319" s="162">
        <v>9</v>
      </c>
      <c r="I319" s="163"/>
      <c r="L319" s="159"/>
      <c r="M319" s="164"/>
      <c r="T319" s="165"/>
      <c r="AT319" s="160" t="s">
        <v>162</v>
      </c>
      <c r="AU319" s="160" t="s">
        <v>160</v>
      </c>
      <c r="AV319" s="14" t="s">
        <v>159</v>
      </c>
      <c r="AW319" s="14" t="s">
        <v>32</v>
      </c>
      <c r="AX319" s="14" t="s">
        <v>89</v>
      </c>
      <c r="AY319" s="160" t="s">
        <v>151</v>
      </c>
    </row>
    <row r="320" spans="2:65" s="1" customFormat="1" ht="24.2" customHeight="1">
      <c r="B320" s="32"/>
      <c r="C320" s="173" t="s">
        <v>436</v>
      </c>
      <c r="D320" s="173" t="s">
        <v>277</v>
      </c>
      <c r="E320" s="174" t="s">
        <v>437</v>
      </c>
      <c r="F320" s="175" t="s">
        <v>438</v>
      </c>
      <c r="G320" s="176" t="s">
        <v>205</v>
      </c>
      <c r="H320" s="177">
        <v>5.0999999999999996</v>
      </c>
      <c r="I320" s="178"/>
      <c r="J320" s="179">
        <f>ROUND(I320*H320,2)</f>
        <v>0</v>
      </c>
      <c r="K320" s="175" t="s">
        <v>166</v>
      </c>
      <c r="L320" s="180"/>
      <c r="M320" s="181" t="s">
        <v>1</v>
      </c>
      <c r="N320" s="182" t="s">
        <v>46</v>
      </c>
      <c r="P320" s="141">
        <f>O320*H320</f>
        <v>0</v>
      </c>
      <c r="Q320" s="141">
        <v>0.17599999999999999</v>
      </c>
      <c r="R320" s="141">
        <f>Q320*H320</f>
        <v>0.89759999999999984</v>
      </c>
      <c r="S320" s="141">
        <v>0</v>
      </c>
      <c r="T320" s="142">
        <f>S320*H320</f>
        <v>0</v>
      </c>
      <c r="AR320" s="143" t="s">
        <v>202</v>
      </c>
      <c r="AT320" s="143" t="s">
        <v>277</v>
      </c>
      <c r="AU320" s="143" t="s">
        <v>160</v>
      </c>
      <c r="AY320" s="17" t="s">
        <v>151</v>
      </c>
      <c r="BE320" s="144">
        <f>IF(N320="základní",J320,0)</f>
        <v>0</v>
      </c>
      <c r="BF320" s="144">
        <f>IF(N320="snížená",J320,0)</f>
        <v>0</v>
      </c>
      <c r="BG320" s="144">
        <f>IF(N320="zákl. přenesená",J320,0)</f>
        <v>0</v>
      </c>
      <c r="BH320" s="144">
        <f>IF(N320="sníž. přenesená",J320,0)</f>
        <v>0</v>
      </c>
      <c r="BI320" s="144">
        <f>IF(N320="nulová",J320,0)</f>
        <v>0</v>
      </c>
      <c r="BJ320" s="17" t="s">
        <v>89</v>
      </c>
      <c r="BK320" s="144">
        <f>ROUND(I320*H320,2)</f>
        <v>0</v>
      </c>
      <c r="BL320" s="17" t="s">
        <v>159</v>
      </c>
      <c r="BM320" s="143" t="s">
        <v>439</v>
      </c>
    </row>
    <row r="321" spans="2:65" s="12" customFormat="1">
      <c r="B321" s="145"/>
      <c r="D321" s="146" t="s">
        <v>162</v>
      </c>
      <c r="E321" s="147" t="s">
        <v>1</v>
      </c>
      <c r="F321" s="148" t="s">
        <v>434</v>
      </c>
      <c r="H321" s="149">
        <v>5</v>
      </c>
      <c r="I321" s="150"/>
      <c r="L321" s="145"/>
      <c r="M321" s="151"/>
      <c r="T321" s="152"/>
      <c r="AT321" s="147" t="s">
        <v>162</v>
      </c>
      <c r="AU321" s="147" t="s">
        <v>160</v>
      </c>
      <c r="AV321" s="12" t="s">
        <v>91</v>
      </c>
      <c r="AW321" s="12" t="s">
        <v>32</v>
      </c>
      <c r="AX321" s="12" t="s">
        <v>89</v>
      </c>
      <c r="AY321" s="147" t="s">
        <v>151</v>
      </c>
    </row>
    <row r="322" spans="2:65" s="12" customFormat="1">
      <c r="B322" s="145"/>
      <c r="D322" s="146" t="s">
        <v>162</v>
      </c>
      <c r="F322" s="148" t="s">
        <v>440</v>
      </c>
      <c r="H322" s="149">
        <v>5.0999999999999996</v>
      </c>
      <c r="I322" s="150"/>
      <c r="L322" s="145"/>
      <c r="M322" s="151"/>
      <c r="T322" s="152"/>
      <c r="AT322" s="147" t="s">
        <v>162</v>
      </c>
      <c r="AU322" s="147" t="s">
        <v>160</v>
      </c>
      <c r="AV322" s="12" t="s">
        <v>91</v>
      </c>
      <c r="AW322" s="12" t="s">
        <v>4</v>
      </c>
      <c r="AX322" s="12" t="s">
        <v>89</v>
      </c>
      <c r="AY322" s="147" t="s">
        <v>151</v>
      </c>
    </row>
    <row r="323" spans="2:65" s="1" customFormat="1" ht="33" customHeight="1">
      <c r="B323" s="32"/>
      <c r="C323" s="132" t="s">
        <v>441</v>
      </c>
      <c r="D323" s="132" t="s">
        <v>155</v>
      </c>
      <c r="E323" s="133" t="s">
        <v>442</v>
      </c>
      <c r="F323" s="134" t="s">
        <v>443</v>
      </c>
      <c r="G323" s="135" t="s">
        <v>205</v>
      </c>
      <c r="H323" s="136">
        <v>4</v>
      </c>
      <c r="I323" s="137"/>
      <c r="J323" s="138">
        <f>ROUND(I323*H323,2)</f>
        <v>0</v>
      </c>
      <c r="K323" s="134" t="s">
        <v>166</v>
      </c>
      <c r="L323" s="32"/>
      <c r="M323" s="139" t="s">
        <v>1</v>
      </c>
      <c r="N323" s="140" t="s">
        <v>46</v>
      </c>
      <c r="P323" s="141">
        <f>O323*H323</f>
        <v>0</v>
      </c>
      <c r="Q323" s="141">
        <v>0</v>
      </c>
      <c r="R323" s="141">
        <f>Q323*H323</f>
        <v>0</v>
      </c>
      <c r="S323" s="141">
        <v>0</v>
      </c>
      <c r="T323" s="142">
        <f>S323*H323</f>
        <v>0</v>
      </c>
      <c r="AR323" s="143" t="s">
        <v>159</v>
      </c>
      <c r="AT323" s="143" t="s">
        <v>155</v>
      </c>
      <c r="AU323" s="143" t="s">
        <v>160</v>
      </c>
      <c r="AY323" s="17" t="s">
        <v>151</v>
      </c>
      <c r="BE323" s="144">
        <f>IF(N323="základní",J323,0)</f>
        <v>0</v>
      </c>
      <c r="BF323" s="144">
        <f>IF(N323="snížená",J323,0)</f>
        <v>0</v>
      </c>
      <c r="BG323" s="144">
        <f>IF(N323="zákl. přenesená",J323,0)</f>
        <v>0</v>
      </c>
      <c r="BH323" s="144">
        <f>IF(N323="sníž. přenesená",J323,0)</f>
        <v>0</v>
      </c>
      <c r="BI323" s="144">
        <f>IF(N323="nulová",J323,0)</f>
        <v>0</v>
      </c>
      <c r="BJ323" s="17" t="s">
        <v>89</v>
      </c>
      <c r="BK323" s="144">
        <f>ROUND(I323*H323,2)</f>
        <v>0</v>
      </c>
      <c r="BL323" s="17" t="s">
        <v>159</v>
      </c>
      <c r="BM323" s="143" t="s">
        <v>444</v>
      </c>
    </row>
    <row r="324" spans="2:65" s="12" customFormat="1">
      <c r="B324" s="145"/>
      <c r="D324" s="146" t="s">
        <v>162</v>
      </c>
      <c r="E324" s="147" t="s">
        <v>1</v>
      </c>
      <c r="F324" s="148" t="s">
        <v>435</v>
      </c>
      <c r="H324" s="149">
        <v>4</v>
      </c>
      <c r="I324" s="150"/>
      <c r="L324" s="145"/>
      <c r="M324" s="151"/>
      <c r="T324" s="152"/>
      <c r="AT324" s="147" t="s">
        <v>162</v>
      </c>
      <c r="AU324" s="147" t="s">
        <v>160</v>
      </c>
      <c r="AV324" s="12" t="s">
        <v>91</v>
      </c>
      <c r="AW324" s="12" t="s">
        <v>32</v>
      </c>
      <c r="AX324" s="12" t="s">
        <v>89</v>
      </c>
      <c r="AY324" s="147" t="s">
        <v>151</v>
      </c>
    </row>
    <row r="325" spans="2:65" s="1" customFormat="1" ht="24.2" customHeight="1">
      <c r="B325" s="32"/>
      <c r="C325" s="173" t="s">
        <v>445</v>
      </c>
      <c r="D325" s="173" t="s">
        <v>277</v>
      </c>
      <c r="E325" s="174" t="s">
        <v>446</v>
      </c>
      <c r="F325" s="175" t="s">
        <v>447</v>
      </c>
      <c r="G325" s="176" t="s">
        <v>205</v>
      </c>
      <c r="H325" s="177">
        <v>4.08</v>
      </c>
      <c r="I325" s="178"/>
      <c r="J325" s="179">
        <f>ROUND(I325*H325,2)</f>
        <v>0</v>
      </c>
      <c r="K325" s="175" t="s">
        <v>166</v>
      </c>
      <c r="L325" s="180"/>
      <c r="M325" s="181" t="s">
        <v>1</v>
      </c>
      <c r="N325" s="182" t="s">
        <v>46</v>
      </c>
      <c r="P325" s="141">
        <f>O325*H325</f>
        <v>0</v>
      </c>
      <c r="Q325" s="141">
        <v>0.17499999999999999</v>
      </c>
      <c r="R325" s="141">
        <f>Q325*H325</f>
        <v>0.71399999999999997</v>
      </c>
      <c r="S325" s="141">
        <v>0</v>
      </c>
      <c r="T325" s="142">
        <f>S325*H325</f>
        <v>0</v>
      </c>
      <c r="AR325" s="143" t="s">
        <v>202</v>
      </c>
      <c r="AT325" s="143" t="s">
        <v>277</v>
      </c>
      <c r="AU325" s="143" t="s">
        <v>160</v>
      </c>
      <c r="AY325" s="17" t="s">
        <v>151</v>
      </c>
      <c r="BE325" s="144">
        <f>IF(N325="základní",J325,0)</f>
        <v>0</v>
      </c>
      <c r="BF325" s="144">
        <f>IF(N325="snížená",J325,0)</f>
        <v>0</v>
      </c>
      <c r="BG325" s="144">
        <f>IF(N325="zákl. přenesená",J325,0)</f>
        <v>0</v>
      </c>
      <c r="BH325" s="144">
        <f>IF(N325="sníž. přenesená",J325,0)</f>
        <v>0</v>
      </c>
      <c r="BI325" s="144">
        <f>IF(N325="nulová",J325,0)</f>
        <v>0</v>
      </c>
      <c r="BJ325" s="17" t="s">
        <v>89</v>
      </c>
      <c r="BK325" s="144">
        <f>ROUND(I325*H325,2)</f>
        <v>0</v>
      </c>
      <c r="BL325" s="17" t="s">
        <v>159</v>
      </c>
      <c r="BM325" s="143" t="s">
        <v>448</v>
      </c>
    </row>
    <row r="326" spans="2:65" s="13" customFormat="1">
      <c r="B326" s="153"/>
      <c r="D326" s="146" t="s">
        <v>162</v>
      </c>
      <c r="E326" s="154" t="s">
        <v>1</v>
      </c>
      <c r="F326" s="155" t="s">
        <v>449</v>
      </c>
      <c r="H326" s="154" t="s">
        <v>1</v>
      </c>
      <c r="I326" s="156"/>
      <c r="L326" s="153"/>
      <c r="M326" s="157"/>
      <c r="T326" s="158"/>
      <c r="AT326" s="154" t="s">
        <v>162</v>
      </c>
      <c r="AU326" s="154" t="s">
        <v>160</v>
      </c>
      <c r="AV326" s="13" t="s">
        <v>89</v>
      </c>
      <c r="AW326" s="13" t="s">
        <v>32</v>
      </c>
      <c r="AX326" s="13" t="s">
        <v>81</v>
      </c>
      <c r="AY326" s="154" t="s">
        <v>151</v>
      </c>
    </row>
    <row r="327" spans="2:65" s="12" customFormat="1">
      <c r="B327" s="145"/>
      <c r="D327" s="146" t="s">
        <v>162</v>
      </c>
      <c r="E327" s="147" t="s">
        <v>1</v>
      </c>
      <c r="F327" s="148" t="s">
        <v>450</v>
      </c>
      <c r="H327" s="149">
        <v>4</v>
      </c>
      <c r="I327" s="150"/>
      <c r="L327" s="145"/>
      <c r="M327" s="151"/>
      <c r="T327" s="152"/>
      <c r="AT327" s="147" t="s">
        <v>162</v>
      </c>
      <c r="AU327" s="147" t="s">
        <v>160</v>
      </c>
      <c r="AV327" s="12" t="s">
        <v>91</v>
      </c>
      <c r="AW327" s="12" t="s">
        <v>32</v>
      </c>
      <c r="AX327" s="12" t="s">
        <v>89</v>
      </c>
      <c r="AY327" s="147" t="s">
        <v>151</v>
      </c>
    </row>
    <row r="328" spans="2:65" s="12" customFormat="1">
      <c r="B328" s="145"/>
      <c r="D328" s="146" t="s">
        <v>162</v>
      </c>
      <c r="F328" s="148" t="s">
        <v>451</v>
      </c>
      <c r="H328" s="149">
        <v>4.08</v>
      </c>
      <c r="I328" s="150"/>
      <c r="L328" s="145"/>
      <c r="M328" s="151"/>
      <c r="T328" s="152"/>
      <c r="AT328" s="147" t="s">
        <v>162</v>
      </c>
      <c r="AU328" s="147" t="s">
        <v>160</v>
      </c>
      <c r="AV328" s="12" t="s">
        <v>91</v>
      </c>
      <c r="AW328" s="12" t="s">
        <v>4</v>
      </c>
      <c r="AX328" s="12" t="s">
        <v>89</v>
      </c>
      <c r="AY328" s="147" t="s">
        <v>151</v>
      </c>
    </row>
    <row r="329" spans="2:65" s="11" customFormat="1" ht="20.85" customHeight="1">
      <c r="B329" s="120"/>
      <c r="D329" s="121" t="s">
        <v>80</v>
      </c>
      <c r="E329" s="130" t="s">
        <v>452</v>
      </c>
      <c r="F329" s="130" t="s">
        <v>453</v>
      </c>
      <c r="I329" s="123"/>
      <c r="J329" s="131">
        <f>BK329</f>
        <v>0</v>
      </c>
      <c r="L329" s="120"/>
      <c r="M329" s="125"/>
      <c r="P329" s="126">
        <f>SUM(P330:P341)</f>
        <v>0</v>
      </c>
      <c r="R329" s="126">
        <f>SUM(R330:R341)</f>
        <v>9.4005900000000011</v>
      </c>
      <c r="T329" s="127">
        <f>SUM(T330:T341)</f>
        <v>0</v>
      </c>
      <c r="AR329" s="121" t="s">
        <v>89</v>
      </c>
      <c r="AT329" s="128" t="s">
        <v>80</v>
      </c>
      <c r="AU329" s="128" t="s">
        <v>91</v>
      </c>
      <c r="AY329" s="121" t="s">
        <v>151</v>
      </c>
      <c r="BK329" s="129">
        <f>SUM(BK330:BK341)</f>
        <v>0</v>
      </c>
    </row>
    <row r="330" spans="2:65" s="1" customFormat="1" ht="24.2" customHeight="1">
      <c r="B330" s="32"/>
      <c r="C330" s="132" t="s">
        <v>454</v>
      </c>
      <c r="D330" s="132" t="s">
        <v>155</v>
      </c>
      <c r="E330" s="133" t="s">
        <v>455</v>
      </c>
      <c r="F330" s="134" t="s">
        <v>456</v>
      </c>
      <c r="G330" s="135" t="s">
        <v>205</v>
      </c>
      <c r="H330" s="136">
        <v>42</v>
      </c>
      <c r="I330" s="137"/>
      <c r="J330" s="138">
        <f>ROUND(I330*H330,2)</f>
        <v>0</v>
      </c>
      <c r="K330" s="134" t="s">
        <v>166</v>
      </c>
      <c r="L330" s="32"/>
      <c r="M330" s="139" t="s">
        <v>1</v>
      </c>
      <c r="N330" s="140" t="s">
        <v>46</v>
      </c>
      <c r="P330" s="141">
        <f>O330*H330</f>
        <v>0</v>
      </c>
      <c r="Q330" s="141">
        <v>8.9219999999999994E-2</v>
      </c>
      <c r="R330" s="141">
        <f>Q330*H330</f>
        <v>3.7472399999999997</v>
      </c>
      <c r="S330" s="141">
        <v>0</v>
      </c>
      <c r="T330" s="142">
        <f>S330*H330</f>
        <v>0</v>
      </c>
      <c r="AR330" s="143" t="s">
        <v>159</v>
      </c>
      <c r="AT330" s="143" t="s">
        <v>155</v>
      </c>
      <c r="AU330" s="143" t="s">
        <v>160</v>
      </c>
      <c r="AY330" s="17" t="s">
        <v>151</v>
      </c>
      <c r="BE330" s="144">
        <f>IF(N330="základní",J330,0)</f>
        <v>0</v>
      </c>
      <c r="BF330" s="144">
        <f>IF(N330="snížená",J330,0)</f>
        <v>0</v>
      </c>
      <c r="BG330" s="144">
        <f>IF(N330="zákl. přenesená",J330,0)</f>
        <v>0</v>
      </c>
      <c r="BH330" s="144">
        <f>IF(N330="sníž. přenesená",J330,0)</f>
        <v>0</v>
      </c>
      <c r="BI330" s="144">
        <f>IF(N330="nulová",J330,0)</f>
        <v>0</v>
      </c>
      <c r="BJ330" s="17" t="s">
        <v>89</v>
      </c>
      <c r="BK330" s="144">
        <f>ROUND(I330*H330,2)</f>
        <v>0</v>
      </c>
      <c r="BL330" s="17" t="s">
        <v>159</v>
      </c>
      <c r="BM330" s="143" t="s">
        <v>457</v>
      </c>
    </row>
    <row r="331" spans="2:65" s="12" customFormat="1">
      <c r="B331" s="145"/>
      <c r="D331" s="146" t="s">
        <v>162</v>
      </c>
      <c r="E331" s="147" t="s">
        <v>1</v>
      </c>
      <c r="F331" s="148" t="s">
        <v>458</v>
      </c>
      <c r="H331" s="149">
        <v>40.5</v>
      </c>
      <c r="I331" s="150"/>
      <c r="L331" s="145"/>
      <c r="M331" s="151"/>
      <c r="T331" s="152"/>
      <c r="AT331" s="147" t="s">
        <v>162</v>
      </c>
      <c r="AU331" s="147" t="s">
        <v>160</v>
      </c>
      <c r="AV331" s="12" t="s">
        <v>91</v>
      </c>
      <c r="AW331" s="12" t="s">
        <v>32</v>
      </c>
      <c r="AX331" s="12" t="s">
        <v>81</v>
      </c>
      <c r="AY331" s="147" t="s">
        <v>151</v>
      </c>
    </row>
    <row r="332" spans="2:65" s="12" customFormat="1">
      <c r="B332" s="145"/>
      <c r="D332" s="146" t="s">
        <v>162</v>
      </c>
      <c r="E332" s="147" t="s">
        <v>1</v>
      </c>
      <c r="F332" s="148" t="s">
        <v>459</v>
      </c>
      <c r="H332" s="149">
        <v>1.5</v>
      </c>
      <c r="I332" s="150"/>
      <c r="L332" s="145"/>
      <c r="M332" s="151"/>
      <c r="T332" s="152"/>
      <c r="AT332" s="147" t="s">
        <v>162</v>
      </c>
      <c r="AU332" s="147" t="s">
        <v>160</v>
      </c>
      <c r="AV332" s="12" t="s">
        <v>91</v>
      </c>
      <c r="AW332" s="12" t="s">
        <v>32</v>
      </c>
      <c r="AX332" s="12" t="s">
        <v>81</v>
      </c>
      <c r="AY332" s="147" t="s">
        <v>151</v>
      </c>
    </row>
    <row r="333" spans="2:65" s="14" customFormat="1">
      <c r="B333" s="159"/>
      <c r="D333" s="146" t="s">
        <v>162</v>
      </c>
      <c r="E333" s="160" t="s">
        <v>1</v>
      </c>
      <c r="F333" s="161" t="s">
        <v>171</v>
      </c>
      <c r="H333" s="162">
        <v>42</v>
      </c>
      <c r="I333" s="163"/>
      <c r="L333" s="159"/>
      <c r="M333" s="164"/>
      <c r="T333" s="165"/>
      <c r="AT333" s="160" t="s">
        <v>162</v>
      </c>
      <c r="AU333" s="160" t="s">
        <v>160</v>
      </c>
      <c r="AV333" s="14" t="s">
        <v>159</v>
      </c>
      <c r="AW333" s="14" t="s">
        <v>32</v>
      </c>
      <c r="AX333" s="14" t="s">
        <v>89</v>
      </c>
      <c r="AY333" s="160" t="s">
        <v>151</v>
      </c>
    </row>
    <row r="334" spans="2:65" s="1" customFormat="1" ht="24.2" customHeight="1">
      <c r="B334" s="32"/>
      <c r="C334" s="173" t="s">
        <v>460</v>
      </c>
      <c r="D334" s="173" t="s">
        <v>277</v>
      </c>
      <c r="E334" s="174" t="s">
        <v>461</v>
      </c>
      <c r="F334" s="175" t="s">
        <v>462</v>
      </c>
      <c r="G334" s="176" t="s">
        <v>205</v>
      </c>
      <c r="H334" s="177">
        <v>41.31</v>
      </c>
      <c r="I334" s="178"/>
      <c r="J334" s="179">
        <f>ROUND(I334*H334,2)</f>
        <v>0</v>
      </c>
      <c r="K334" s="175" t="s">
        <v>166</v>
      </c>
      <c r="L334" s="180"/>
      <c r="M334" s="181" t="s">
        <v>1</v>
      </c>
      <c r="N334" s="182" t="s">
        <v>46</v>
      </c>
      <c r="P334" s="141">
        <f>O334*H334</f>
        <v>0</v>
      </c>
      <c r="Q334" s="141">
        <v>0.13200000000000001</v>
      </c>
      <c r="R334" s="141">
        <f>Q334*H334</f>
        <v>5.4529200000000007</v>
      </c>
      <c r="S334" s="141">
        <v>0</v>
      </c>
      <c r="T334" s="142">
        <f>S334*H334</f>
        <v>0</v>
      </c>
      <c r="AR334" s="143" t="s">
        <v>202</v>
      </c>
      <c r="AT334" s="143" t="s">
        <v>277</v>
      </c>
      <c r="AU334" s="143" t="s">
        <v>160</v>
      </c>
      <c r="AY334" s="17" t="s">
        <v>151</v>
      </c>
      <c r="BE334" s="144">
        <f>IF(N334="základní",J334,0)</f>
        <v>0</v>
      </c>
      <c r="BF334" s="144">
        <f>IF(N334="snížená",J334,0)</f>
        <v>0</v>
      </c>
      <c r="BG334" s="144">
        <f>IF(N334="zákl. přenesená",J334,0)</f>
        <v>0</v>
      </c>
      <c r="BH334" s="144">
        <f>IF(N334="sníž. přenesená",J334,0)</f>
        <v>0</v>
      </c>
      <c r="BI334" s="144">
        <f>IF(N334="nulová",J334,0)</f>
        <v>0</v>
      </c>
      <c r="BJ334" s="17" t="s">
        <v>89</v>
      </c>
      <c r="BK334" s="144">
        <f>ROUND(I334*H334,2)</f>
        <v>0</v>
      </c>
      <c r="BL334" s="17" t="s">
        <v>159</v>
      </c>
      <c r="BM334" s="143" t="s">
        <v>463</v>
      </c>
    </row>
    <row r="335" spans="2:65" s="12" customFormat="1">
      <c r="B335" s="145"/>
      <c r="D335" s="146" t="s">
        <v>162</v>
      </c>
      <c r="E335" s="147" t="s">
        <v>1</v>
      </c>
      <c r="F335" s="148" t="s">
        <v>458</v>
      </c>
      <c r="H335" s="149">
        <v>40.5</v>
      </c>
      <c r="I335" s="150"/>
      <c r="L335" s="145"/>
      <c r="M335" s="151"/>
      <c r="T335" s="152"/>
      <c r="AT335" s="147" t="s">
        <v>162</v>
      </c>
      <c r="AU335" s="147" t="s">
        <v>160</v>
      </c>
      <c r="AV335" s="12" t="s">
        <v>91</v>
      </c>
      <c r="AW335" s="12" t="s">
        <v>32</v>
      </c>
      <c r="AX335" s="12" t="s">
        <v>89</v>
      </c>
      <c r="AY335" s="147" t="s">
        <v>151</v>
      </c>
    </row>
    <row r="336" spans="2:65" s="12" customFormat="1">
      <c r="B336" s="145"/>
      <c r="D336" s="146" t="s">
        <v>162</v>
      </c>
      <c r="F336" s="148" t="s">
        <v>464</v>
      </c>
      <c r="H336" s="149">
        <v>41.31</v>
      </c>
      <c r="I336" s="150"/>
      <c r="L336" s="145"/>
      <c r="M336" s="151"/>
      <c r="T336" s="152"/>
      <c r="AT336" s="147" t="s">
        <v>162</v>
      </c>
      <c r="AU336" s="147" t="s">
        <v>160</v>
      </c>
      <c r="AV336" s="12" t="s">
        <v>91</v>
      </c>
      <c r="AW336" s="12" t="s">
        <v>4</v>
      </c>
      <c r="AX336" s="12" t="s">
        <v>89</v>
      </c>
      <c r="AY336" s="147" t="s">
        <v>151</v>
      </c>
    </row>
    <row r="337" spans="2:65" s="1" customFormat="1" ht="37.9" customHeight="1">
      <c r="B337" s="32"/>
      <c r="C337" s="132" t="s">
        <v>465</v>
      </c>
      <c r="D337" s="132" t="s">
        <v>155</v>
      </c>
      <c r="E337" s="133" t="s">
        <v>466</v>
      </c>
      <c r="F337" s="134" t="s">
        <v>467</v>
      </c>
      <c r="G337" s="135" t="s">
        <v>205</v>
      </c>
      <c r="H337" s="136">
        <v>1.5</v>
      </c>
      <c r="I337" s="137"/>
      <c r="J337" s="138">
        <f>ROUND(I337*H337,2)</f>
        <v>0</v>
      </c>
      <c r="K337" s="134" t="s">
        <v>166</v>
      </c>
      <c r="L337" s="32"/>
      <c r="M337" s="139" t="s">
        <v>1</v>
      </c>
      <c r="N337" s="140" t="s">
        <v>46</v>
      </c>
      <c r="P337" s="141">
        <f>O337*H337</f>
        <v>0</v>
      </c>
      <c r="Q337" s="141">
        <v>0</v>
      </c>
      <c r="R337" s="141">
        <f>Q337*H337</f>
        <v>0</v>
      </c>
      <c r="S337" s="141">
        <v>0</v>
      </c>
      <c r="T337" s="142">
        <f>S337*H337</f>
        <v>0</v>
      </c>
      <c r="AR337" s="143" t="s">
        <v>159</v>
      </c>
      <c r="AT337" s="143" t="s">
        <v>155</v>
      </c>
      <c r="AU337" s="143" t="s">
        <v>160</v>
      </c>
      <c r="AY337" s="17" t="s">
        <v>151</v>
      </c>
      <c r="BE337" s="144">
        <f>IF(N337="základní",J337,0)</f>
        <v>0</v>
      </c>
      <c r="BF337" s="144">
        <f>IF(N337="snížená",J337,0)</f>
        <v>0</v>
      </c>
      <c r="BG337" s="144">
        <f>IF(N337="zákl. přenesená",J337,0)</f>
        <v>0</v>
      </c>
      <c r="BH337" s="144">
        <f>IF(N337="sníž. přenesená",J337,0)</f>
        <v>0</v>
      </c>
      <c r="BI337" s="144">
        <f>IF(N337="nulová",J337,0)</f>
        <v>0</v>
      </c>
      <c r="BJ337" s="17" t="s">
        <v>89</v>
      </c>
      <c r="BK337" s="144">
        <f>ROUND(I337*H337,2)</f>
        <v>0</v>
      </c>
      <c r="BL337" s="17" t="s">
        <v>159</v>
      </c>
      <c r="BM337" s="143" t="s">
        <v>468</v>
      </c>
    </row>
    <row r="338" spans="2:65" s="12" customFormat="1">
      <c r="B338" s="145"/>
      <c r="D338" s="146" t="s">
        <v>162</v>
      </c>
      <c r="E338" s="147" t="s">
        <v>1</v>
      </c>
      <c r="F338" s="148" t="s">
        <v>459</v>
      </c>
      <c r="H338" s="149">
        <v>1.5</v>
      </c>
      <c r="I338" s="150"/>
      <c r="L338" s="145"/>
      <c r="M338" s="151"/>
      <c r="T338" s="152"/>
      <c r="AT338" s="147" t="s">
        <v>162</v>
      </c>
      <c r="AU338" s="147" t="s">
        <v>160</v>
      </c>
      <c r="AV338" s="12" t="s">
        <v>91</v>
      </c>
      <c r="AW338" s="12" t="s">
        <v>32</v>
      </c>
      <c r="AX338" s="12" t="s">
        <v>89</v>
      </c>
      <c r="AY338" s="147" t="s">
        <v>151</v>
      </c>
    </row>
    <row r="339" spans="2:65" s="1" customFormat="1" ht="24.2" customHeight="1">
      <c r="B339" s="32"/>
      <c r="C339" s="173" t="s">
        <v>469</v>
      </c>
      <c r="D339" s="173" t="s">
        <v>277</v>
      </c>
      <c r="E339" s="174" t="s">
        <v>470</v>
      </c>
      <c r="F339" s="175" t="s">
        <v>471</v>
      </c>
      <c r="G339" s="176" t="s">
        <v>205</v>
      </c>
      <c r="H339" s="177">
        <v>1.53</v>
      </c>
      <c r="I339" s="178"/>
      <c r="J339" s="179">
        <f>ROUND(I339*H339,2)</f>
        <v>0</v>
      </c>
      <c r="K339" s="175" t="s">
        <v>166</v>
      </c>
      <c r="L339" s="180"/>
      <c r="M339" s="181" t="s">
        <v>1</v>
      </c>
      <c r="N339" s="182" t="s">
        <v>46</v>
      </c>
      <c r="P339" s="141">
        <f>O339*H339</f>
        <v>0</v>
      </c>
      <c r="Q339" s="141">
        <v>0.13100000000000001</v>
      </c>
      <c r="R339" s="141">
        <f>Q339*H339</f>
        <v>0.20043000000000002</v>
      </c>
      <c r="S339" s="141">
        <v>0</v>
      </c>
      <c r="T339" s="142">
        <f>S339*H339</f>
        <v>0</v>
      </c>
      <c r="AR339" s="143" t="s">
        <v>202</v>
      </c>
      <c r="AT339" s="143" t="s">
        <v>277</v>
      </c>
      <c r="AU339" s="143" t="s">
        <v>160</v>
      </c>
      <c r="AY339" s="17" t="s">
        <v>151</v>
      </c>
      <c r="BE339" s="144">
        <f>IF(N339="základní",J339,0)</f>
        <v>0</v>
      </c>
      <c r="BF339" s="144">
        <f>IF(N339="snížená",J339,0)</f>
        <v>0</v>
      </c>
      <c r="BG339" s="144">
        <f>IF(N339="zákl. přenesená",J339,0)</f>
        <v>0</v>
      </c>
      <c r="BH339" s="144">
        <f>IF(N339="sníž. přenesená",J339,0)</f>
        <v>0</v>
      </c>
      <c r="BI339" s="144">
        <f>IF(N339="nulová",J339,0)</f>
        <v>0</v>
      </c>
      <c r="BJ339" s="17" t="s">
        <v>89</v>
      </c>
      <c r="BK339" s="144">
        <f>ROUND(I339*H339,2)</f>
        <v>0</v>
      </c>
      <c r="BL339" s="17" t="s">
        <v>159</v>
      </c>
      <c r="BM339" s="143" t="s">
        <v>472</v>
      </c>
    </row>
    <row r="340" spans="2:65" s="12" customFormat="1">
      <c r="B340" s="145"/>
      <c r="D340" s="146" t="s">
        <v>162</v>
      </c>
      <c r="E340" s="147" t="s">
        <v>1</v>
      </c>
      <c r="F340" s="148" t="s">
        <v>459</v>
      </c>
      <c r="H340" s="149">
        <v>1.5</v>
      </c>
      <c r="I340" s="150"/>
      <c r="L340" s="145"/>
      <c r="M340" s="151"/>
      <c r="T340" s="152"/>
      <c r="AT340" s="147" t="s">
        <v>162</v>
      </c>
      <c r="AU340" s="147" t="s">
        <v>160</v>
      </c>
      <c r="AV340" s="12" t="s">
        <v>91</v>
      </c>
      <c r="AW340" s="12" t="s">
        <v>32</v>
      </c>
      <c r="AX340" s="12" t="s">
        <v>89</v>
      </c>
      <c r="AY340" s="147" t="s">
        <v>151</v>
      </c>
    </row>
    <row r="341" spans="2:65" s="12" customFormat="1">
      <c r="B341" s="145"/>
      <c r="D341" s="146" t="s">
        <v>162</v>
      </c>
      <c r="F341" s="148" t="s">
        <v>473</v>
      </c>
      <c r="H341" s="149">
        <v>1.53</v>
      </c>
      <c r="I341" s="150"/>
      <c r="L341" s="145"/>
      <c r="M341" s="151"/>
      <c r="T341" s="152"/>
      <c r="AT341" s="147" t="s">
        <v>162</v>
      </c>
      <c r="AU341" s="147" t="s">
        <v>160</v>
      </c>
      <c r="AV341" s="12" t="s">
        <v>91</v>
      </c>
      <c r="AW341" s="12" t="s">
        <v>4</v>
      </c>
      <c r="AX341" s="12" t="s">
        <v>89</v>
      </c>
      <c r="AY341" s="147" t="s">
        <v>151</v>
      </c>
    </row>
    <row r="342" spans="2:65" s="11" customFormat="1" ht="20.85" customHeight="1">
      <c r="B342" s="120"/>
      <c r="D342" s="121" t="s">
        <v>80</v>
      </c>
      <c r="E342" s="130" t="s">
        <v>474</v>
      </c>
      <c r="F342" s="130" t="s">
        <v>475</v>
      </c>
      <c r="I342" s="123"/>
      <c r="J342" s="131">
        <f>BK342</f>
        <v>0</v>
      </c>
      <c r="L342" s="120"/>
      <c r="M342" s="125"/>
      <c r="P342" s="126">
        <f>SUM(P343:P350)</f>
        <v>0</v>
      </c>
      <c r="R342" s="126">
        <f>SUM(R343:R350)</f>
        <v>0</v>
      </c>
      <c r="T342" s="127">
        <f>SUM(T343:T350)</f>
        <v>0</v>
      </c>
      <c r="AR342" s="121" t="s">
        <v>89</v>
      </c>
      <c r="AT342" s="128" t="s">
        <v>80</v>
      </c>
      <c r="AU342" s="128" t="s">
        <v>91</v>
      </c>
      <c r="AY342" s="121" t="s">
        <v>151</v>
      </c>
      <c r="BK342" s="129">
        <f>SUM(BK343:BK350)</f>
        <v>0</v>
      </c>
    </row>
    <row r="343" spans="2:65" s="1" customFormat="1" ht="24.2" customHeight="1">
      <c r="B343" s="32"/>
      <c r="C343" s="132" t="s">
        <v>476</v>
      </c>
      <c r="D343" s="132" t="s">
        <v>155</v>
      </c>
      <c r="E343" s="133" t="s">
        <v>477</v>
      </c>
      <c r="F343" s="134" t="s">
        <v>478</v>
      </c>
      <c r="G343" s="135" t="s">
        <v>205</v>
      </c>
      <c r="H343" s="136">
        <v>81.5</v>
      </c>
      <c r="I343" s="137"/>
      <c r="J343" s="138">
        <f>ROUND(I343*H343,2)</f>
        <v>0</v>
      </c>
      <c r="K343" s="134" t="s">
        <v>166</v>
      </c>
      <c r="L343" s="32"/>
      <c r="M343" s="139" t="s">
        <v>1</v>
      </c>
      <c r="N343" s="140" t="s">
        <v>46</v>
      </c>
      <c r="P343" s="141">
        <f>O343*H343</f>
        <v>0</v>
      </c>
      <c r="Q343" s="141">
        <v>0</v>
      </c>
      <c r="R343" s="141">
        <f>Q343*H343</f>
        <v>0</v>
      </c>
      <c r="S343" s="141">
        <v>0</v>
      </c>
      <c r="T343" s="142">
        <f>S343*H343</f>
        <v>0</v>
      </c>
      <c r="AR343" s="143" t="s">
        <v>159</v>
      </c>
      <c r="AT343" s="143" t="s">
        <v>155</v>
      </c>
      <c r="AU343" s="143" t="s">
        <v>160</v>
      </c>
      <c r="AY343" s="17" t="s">
        <v>151</v>
      </c>
      <c r="BE343" s="144">
        <f>IF(N343="základní",J343,0)</f>
        <v>0</v>
      </c>
      <c r="BF343" s="144">
        <f>IF(N343="snížená",J343,0)</f>
        <v>0</v>
      </c>
      <c r="BG343" s="144">
        <f>IF(N343="zákl. přenesená",J343,0)</f>
        <v>0</v>
      </c>
      <c r="BH343" s="144">
        <f>IF(N343="sníž. přenesená",J343,0)</f>
        <v>0</v>
      </c>
      <c r="BI343" s="144">
        <f>IF(N343="nulová",J343,0)</f>
        <v>0</v>
      </c>
      <c r="BJ343" s="17" t="s">
        <v>89</v>
      </c>
      <c r="BK343" s="144">
        <f>ROUND(I343*H343,2)</f>
        <v>0</v>
      </c>
      <c r="BL343" s="17" t="s">
        <v>159</v>
      </c>
      <c r="BM343" s="143" t="s">
        <v>479</v>
      </c>
    </row>
    <row r="344" spans="2:65" s="12" customFormat="1">
      <c r="B344" s="145"/>
      <c r="D344" s="146" t="s">
        <v>162</v>
      </c>
      <c r="E344" s="147" t="s">
        <v>1</v>
      </c>
      <c r="F344" s="148" t="s">
        <v>480</v>
      </c>
      <c r="H344" s="149">
        <v>81.5</v>
      </c>
      <c r="I344" s="150"/>
      <c r="L344" s="145"/>
      <c r="M344" s="151"/>
      <c r="T344" s="152"/>
      <c r="AT344" s="147" t="s">
        <v>162</v>
      </c>
      <c r="AU344" s="147" t="s">
        <v>160</v>
      </c>
      <c r="AV344" s="12" t="s">
        <v>91</v>
      </c>
      <c r="AW344" s="12" t="s">
        <v>32</v>
      </c>
      <c r="AX344" s="12" t="s">
        <v>89</v>
      </c>
      <c r="AY344" s="147" t="s">
        <v>151</v>
      </c>
    </row>
    <row r="345" spans="2:65" s="1" customFormat="1" ht="24.2" customHeight="1">
      <c r="B345" s="32"/>
      <c r="C345" s="132" t="s">
        <v>481</v>
      </c>
      <c r="D345" s="132" t="s">
        <v>155</v>
      </c>
      <c r="E345" s="133" t="s">
        <v>403</v>
      </c>
      <c r="F345" s="134" t="s">
        <v>404</v>
      </c>
      <c r="G345" s="135" t="s">
        <v>205</v>
      </c>
      <c r="H345" s="136">
        <v>81.5</v>
      </c>
      <c r="I345" s="137"/>
      <c r="J345" s="138">
        <f>ROUND(I345*H345,2)</f>
        <v>0</v>
      </c>
      <c r="K345" s="134" t="s">
        <v>166</v>
      </c>
      <c r="L345" s="32"/>
      <c r="M345" s="139" t="s">
        <v>1</v>
      </c>
      <c r="N345" s="140" t="s">
        <v>46</v>
      </c>
      <c r="P345" s="141">
        <f>O345*H345</f>
        <v>0</v>
      </c>
      <c r="Q345" s="141">
        <v>0</v>
      </c>
      <c r="R345" s="141">
        <f>Q345*H345</f>
        <v>0</v>
      </c>
      <c r="S345" s="141">
        <v>0</v>
      </c>
      <c r="T345" s="142">
        <f>S345*H345</f>
        <v>0</v>
      </c>
      <c r="AR345" s="143" t="s">
        <v>159</v>
      </c>
      <c r="AT345" s="143" t="s">
        <v>155</v>
      </c>
      <c r="AU345" s="143" t="s">
        <v>160</v>
      </c>
      <c r="AY345" s="17" t="s">
        <v>151</v>
      </c>
      <c r="BE345" s="144">
        <f>IF(N345="základní",J345,0)</f>
        <v>0</v>
      </c>
      <c r="BF345" s="144">
        <f>IF(N345="snížená",J345,0)</f>
        <v>0</v>
      </c>
      <c r="BG345" s="144">
        <f>IF(N345="zákl. přenesená",J345,0)</f>
        <v>0</v>
      </c>
      <c r="BH345" s="144">
        <f>IF(N345="sníž. přenesená",J345,0)</f>
        <v>0</v>
      </c>
      <c r="BI345" s="144">
        <f>IF(N345="nulová",J345,0)</f>
        <v>0</v>
      </c>
      <c r="BJ345" s="17" t="s">
        <v>89</v>
      </c>
      <c r="BK345" s="144">
        <f>ROUND(I345*H345,2)</f>
        <v>0</v>
      </c>
      <c r="BL345" s="17" t="s">
        <v>159</v>
      </c>
      <c r="BM345" s="143" t="s">
        <v>482</v>
      </c>
    </row>
    <row r="346" spans="2:65" s="12" customFormat="1">
      <c r="B346" s="145"/>
      <c r="D346" s="146" t="s">
        <v>162</v>
      </c>
      <c r="E346" s="147" t="s">
        <v>1</v>
      </c>
      <c r="F346" s="148" t="s">
        <v>480</v>
      </c>
      <c r="H346" s="149">
        <v>81.5</v>
      </c>
      <c r="I346" s="150"/>
      <c r="L346" s="145"/>
      <c r="M346" s="151"/>
      <c r="T346" s="152"/>
      <c r="AT346" s="147" t="s">
        <v>162</v>
      </c>
      <c r="AU346" s="147" t="s">
        <v>160</v>
      </c>
      <c r="AV346" s="12" t="s">
        <v>91</v>
      </c>
      <c r="AW346" s="12" t="s">
        <v>32</v>
      </c>
      <c r="AX346" s="12" t="s">
        <v>89</v>
      </c>
      <c r="AY346" s="147" t="s">
        <v>151</v>
      </c>
    </row>
    <row r="347" spans="2:65" s="1" customFormat="1" ht="24.2" customHeight="1">
      <c r="B347" s="32"/>
      <c r="C347" s="132" t="s">
        <v>483</v>
      </c>
      <c r="D347" s="132" t="s">
        <v>155</v>
      </c>
      <c r="E347" s="133" t="s">
        <v>484</v>
      </c>
      <c r="F347" s="134" t="s">
        <v>485</v>
      </c>
      <c r="G347" s="135" t="s">
        <v>205</v>
      </c>
      <c r="H347" s="136">
        <v>81.5</v>
      </c>
      <c r="I347" s="137"/>
      <c r="J347" s="138">
        <f>ROUND(I347*H347,2)</f>
        <v>0</v>
      </c>
      <c r="K347" s="134" t="s">
        <v>166</v>
      </c>
      <c r="L347" s="32"/>
      <c r="M347" s="139" t="s">
        <v>1</v>
      </c>
      <c r="N347" s="140" t="s">
        <v>46</v>
      </c>
      <c r="P347" s="141">
        <f>O347*H347</f>
        <v>0</v>
      </c>
      <c r="Q347" s="141">
        <v>0</v>
      </c>
      <c r="R347" s="141">
        <f>Q347*H347</f>
        <v>0</v>
      </c>
      <c r="S347" s="141">
        <v>0</v>
      </c>
      <c r="T347" s="142">
        <f>S347*H347</f>
        <v>0</v>
      </c>
      <c r="AR347" s="143" t="s">
        <v>159</v>
      </c>
      <c r="AT347" s="143" t="s">
        <v>155</v>
      </c>
      <c r="AU347" s="143" t="s">
        <v>160</v>
      </c>
      <c r="AY347" s="17" t="s">
        <v>151</v>
      </c>
      <c r="BE347" s="144">
        <f>IF(N347="základní",J347,0)</f>
        <v>0</v>
      </c>
      <c r="BF347" s="144">
        <f>IF(N347="snížená",J347,0)</f>
        <v>0</v>
      </c>
      <c r="BG347" s="144">
        <f>IF(N347="zákl. přenesená",J347,0)</f>
        <v>0</v>
      </c>
      <c r="BH347" s="144">
        <f>IF(N347="sníž. přenesená",J347,0)</f>
        <v>0</v>
      </c>
      <c r="BI347" s="144">
        <f>IF(N347="nulová",J347,0)</f>
        <v>0</v>
      </c>
      <c r="BJ347" s="17" t="s">
        <v>89</v>
      </c>
      <c r="BK347" s="144">
        <f>ROUND(I347*H347,2)</f>
        <v>0</v>
      </c>
      <c r="BL347" s="17" t="s">
        <v>159</v>
      </c>
      <c r="BM347" s="143" t="s">
        <v>486</v>
      </c>
    </row>
    <row r="348" spans="2:65" s="12" customFormat="1">
      <c r="B348" s="145"/>
      <c r="D348" s="146" t="s">
        <v>162</v>
      </c>
      <c r="E348" s="147" t="s">
        <v>1</v>
      </c>
      <c r="F348" s="148" t="s">
        <v>480</v>
      </c>
      <c r="H348" s="149">
        <v>81.5</v>
      </c>
      <c r="I348" s="150"/>
      <c r="L348" s="145"/>
      <c r="M348" s="151"/>
      <c r="T348" s="152"/>
      <c r="AT348" s="147" t="s">
        <v>162</v>
      </c>
      <c r="AU348" s="147" t="s">
        <v>160</v>
      </c>
      <c r="AV348" s="12" t="s">
        <v>91</v>
      </c>
      <c r="AW348" s="12" t="s">
        <v>32</v>
      </c>
      <c r="AX348" s="12" t="s">
        <v>89</v>
      </c>
      <c r="AY348" s="147" t="s">
        <v>151</v>
      </c>
    </row>
    <row r="349" spans="2:65" s="1" customFormat="1" ht="24.2" customHeight="1">
      <c r="B349" s="32"/>
      <c r="C349" s="132" t="s">
        <v>487</v>
      </c>
      <c r="D349" s="132" t="s">
        <v>155</v>
      </c>
      <c r="E349" s="133" t="s">
        <v>412</v>
      </c>
      <c r="F349" s="134" t="s">
        <v>413</v>
      </c>
      <c r="G349" s="135" t="s">
        <v>205</v>
      </c>
      <c r="H349" s="136">
        <v>81.5</v>
      </c>
      <c r="I349" s="137"/>
      <c r="J349" s="138">
        <f>ROUND(I349*H349,2)</f>
        <v>0</v>
      </c>
      <c r="K349" s="134" t="s">
        <v>166</v>
      </c>
      <c r="L349" s="32"/>
      <c r="M349" s="139" t="s">
        <v>1</v>
      </c>
      <c r="N349" s="140" t="s">
        <v>46</v>
      </c>
      <c r="P349" s="141">
        <f>O349*H349</f>
        <v>0</v>
      </c>
      <c r="Q349" s="141">
        <v>0</v>
      </c>
      <c r="R349" s="141">
        <f>Q349*H349</f>
        <v>0</v>
      </c>
      <c r="S349" s="141">
        <v>0</v>
      </c>
      <c r="T349" s="142">
        <f>S349*H349</f>
        <v>0</v>
      </c>
      <c r="AR349" s="143" t="s">
        <v>159</v>
      </c>
      <c r="AT349" s="143" t="s">
        <v>155</v>
      </c>
      <c r="AU349" s="143" t="s">
        <v>160</v>
      </c>
      <c r="AY349" s="17" t="s">
        <v>151</v>
      </c>
      <c r="BE349" s="144">
        <f>IF(N349="základní",J349,0)</f>
        <v>0</v>
      </c>
      <c r="BF349" s="144">
        <f>IF(N349="snížená",J349,0)</f>
        <v>0</v>
      </c>
      <c r="BG349" s="144">
        <f>IF(N349="zákl. přenesená",J349,0)</f>
        <v>0</v>
      </c>
      <c r="BH349" s="144">
        <f>IF(N349="sníž. přenesená",J349,0)</f>
        <v>0</v>
      </c>
      <c r="BI349" s="144">
        <f>IF(N349="nulová",J349,0)</f>
        <v>0</v>
      </c>
      <c r="BJ349" s="17" t="s">
        <v>89</v>
      </c>
      <c r="BK349" s="144">
        <f>ROUND(I349*H349,2)</f>
        <v>0</v>
      </c>
      <c r="BL349" s="17" t="s">
        <v>159</v>
      </c>
      <c r="BM349" s="143" t="s">
        <v>488</v>
      </c>
    </row>
    <row r="350" spans="2:65" s="12" customFormat="1">
      <c r="B350" s="145"/>
      <c r="D350" s="146" t="s">
        <v>162</v>
      </c>
      <c r="E350" s="147" t="s">
        <v>1</v>
      </c>
      <c r="F350" s="148" t="s">
        <v>480</v>
      </c>
      <c r="H350" s="149">
        <v>81.5</v>
      </c>
      <c r="I350" s="150"/>
      <c r="L350" s="145"/>
      <c r="M350" s="151"/>
      <c r="T350" s="152"/>
      <c r="AT350" s="147" t="s">
        <v>162</v>
      </c>
      <c r="AU350" s="147" t="s">
        <v>160</v>
      </c>
      <c r="AV350" s="12" t="s">
        <v>91</v>
      </c>
      <c r="AW350" s="12" t="s">
        <v>32</v>
      </c>
      <c r="AX350" s="12" t="s">
        <v>89</v>
      </c>
      <c r="AY350" s="147" t="s">
        <v>151</v>
      </c>
    </row>
    <row r="351" spans="2:65" s="11" customFormat="1" ht="22.9" customHeight="1">
      <c r="B351" s="120"/>
      <c r="D351" s="121" t="s">
        <v>80</v>
      </c>
      <c r="E351" s="130" t="s">
        <v>202</v>
      </c>
      <c r="F351" s="130" t="s">
        <v>489</v>
      </c>
      <c r="I351" s="123"/>
      <c r="J351" s="131">
        <f>BK351</f>
        <v>0</v>
      </c>
      <c r="L351" s="120"/>
      <c r="M351" s="125"/>
      <c r="P351" s="126">
        <f>P352+P354+P368+P385</f>
        <v>0</v>
      </c>
      <c r="R351" s="126">
        <f>R352+R354+R368+R385</f>
        <v>33.783904900000003</v>
      </c>
      <c r="T351" s="127">
        <f>T352+T354+T368+T385</f>
        <v>1.32</v>
      </c>
      <c r="AR351" s="121" t="s">
        <v>89</v>
      </c>
      <c r="AT351" s="128" t="s">
        <v>80</v>
      </c>
      <c r="AU351" s="128" t="s">
        <v>89</v>
      </c>
      <c r="AY351" s="121" t="s">
        <v>151</v>
      </c>
      <c r="BK351" s="129">
        <f>BK352+BK354+BK368+BK385</f>
        <v>0</v>
      </c>
    </row>
    <row r="352" spans="2:65" s="11" customFormat="1" ht="20.85" customHeight="1">
      <c r="B352" s="120"/>
      <c r="D352" s="121" t="s">
        <v>80</v>
      </c>
      <c r="E352" s="130" t="s">
        <v>490</v>
      </c>
      <c r="F352" s="130" t="s">
        <v>491</v>
      </c>
      <c r="I352" s="123"/>
      <c r="J352" s="131">
        <f>BK352</f>
        <v>0</v>
      </c>
      <c r="L352" s="120"/>
      <c r="M352" s="125"/>
      <c r="P352" s="126">
        <f>P353</f>
        <v>0</v>
      </c>
      <c r="R352" s="126">
        <f>R353</f>
        <v>1.3169599999999999</v>
      </c>
      <c r="T352" s="127">
        <f>T353</f>
        <v>1.32</v>
      </c>
      <c r="AR352" s="121" t="s">
        <v>89</v>
      </c>
      <c r="AT352" s="128" t="s">
        <v>80</v>
      </c>
      <c r="AU352" s="128" t="s">
        <v>91</v>
      </c>
      <c r="AY352" s="121" t="s">
        <v>151</v>
      </c>
      <c r="BK352" s="129">
        <f>BK353</f>
        <v>0</v>
      </c>
    </row>
    <row r="353" spans="2:65" s="1" customFormat="1" ht="33" customHeight="1">
      <c r="B353" s="32"/>
      <c r="C353" s="132" t="s">
        <v>492</v>
      </c>
      <c r="D353" s="132" t="s">
        <v>155</v>
      </c>
      <c r="E353" s="133" t="s">
        <v>493</v>
      </c>
      <c r="F353" s="134" t="s">
        <v>494</v>
      </c>
      <c r="G353" s="135" t="s">
        <v>495</v>
      </c>
      <c r="H353" s="136">
        <v>2</v>
      </c>
      <c r="I353" s="137"/>
      <c r="J353" s="138">
        <f>ROUND(I353*H353,2)</f>
        <v>0</v>
      </c>
      <c r="K353" s="134" t="s">
        <v>166</v>
      </c>
      <c r="L353" s="32"/>
      <c r="M353" s="139" t="s">
        <v>1</v>
      </c>
      <c r="N353" s="140" t="s">
        <v>46</v>
      </c>
      <c r="P353" s="141">
        <f>O353*H353</f>
        <v>0</v>
      </c>
      <c r="Q353" s="141">
        <v>0.65847999999999995</v>
      </c>
      <c r="R353" s="141">
        <f>Q353*H353</f>
        <v>1.3169599999999999</v>
      </c>
      <c r="S353" s="141">
        <v>0.66</v>
      </c>
      <c r="T353" s="142">
        <f>S353*H353</f>
        <v>1.32</v>
      </c>
      <c r="AR353" s="143" t="s">
        <v>159</v>
      </c>
      <c r="AT353" s="143" t="s">
        <v>155</v>
      </c>
      <c r="AU353" s="143" t="s">
        <v>160</v>
      </c>
      <c r="AY353" s="17" t="s">
        <v>151</v>
      </c>
      <c r="BE353" s="144">
        <f>IF(N353="základní",J353,0)</f>
        <v>0</v>
      </c>
      <c r="BF353" s="144">
        <f>IF(N353="snížená",J353,0)</f>
        <v>0</v>
      </c>
      <c r="BG353" s="144">
        <f>IF(N353="zákl. přenesená",J353,0)</f>
        <v>0</v>
      </c>
      <c r="BH353" s="144">
        <f>IF(N353="sníž. přenesená",J353,0)</f>
        <v>0</v>
      </c>
      <c r="BI353" s="144">
        <f>IF(N353="nulová",J353,0)</f>
        <v>0</v>
      </c>
      <c r="BJ353" s="17" t="s">
        <v>89</v>
      </c>
      <c r="BK353" s="144">
        <f>ROUND(I353*H353,2)</f>
        <v>0</v>
      </c>
      <c r="BL353" s="17" t="s">
        <v>159</v>
      </c>
      <c r="BM353" s="143" t="s">
        <v>496</v>
      </c>
    </row>
    <row r="354" spans="2:65" s="11" customFormat="1" ht="20.85" customHeight="1">
      <c r="B354" s="120"/>
      <c r="D354" s="121" t="s">
        <v>80</v>
      </c>
      <c r="E354" s="130" t="s">
        <v>497</v>
      </c>
      <c r="F354" s="130" t="s">
        <v>498</v>
      </c>
      <c r="I354" s="123"/>
      <c r="J354" s="131">
        <f>BK354</f>
        <v>0</v>
      </c>
      <c r="L354" s="120"/>
      <c r="M354" s="125"/>
      <c r="P354" s="126">
        <f>SUM(P355:P367)</f>
        <v>0</v>
      </c>
      <c r="R354" s="126">
        <f>SUM(R355:R367)</f>
        <v>19.295692500000005</v>
      </c>
      <c r="T354" s="127">
        <f>SUM(T355:T367)</f>
        <v>0</v>
      </c>
      <c r="AR354" s="121" t="s">
        <v>89</v>
      </c>
      <c r="AT354" s="128" t="s">
        <v>80</v>
      </c>
      <c r="AU354" s="128" t="s">
        <v>91</v>
      </c>
      <c r="AY354" s="121" t="s">
        <v>151</v>
      </c>
      <c r="BK354" s="129">
        <f>SUM(BK355:BK367)</f>
        <v>0</v>
      </c>
    </row>
    <row r="355" spans="2:65" s="1" customFormat="1" ht="37.9" customHeight="1">
      <c r="B355" s="32"/>
      <c r="C355" s="132" t="s">
        <v>499</v>
      </c>
      <c r="D355" s="132" t="s">
        <v>155</v>
      </c>
      <c r="E355" s="133" t="s">
        <v>500</v>
      </c>
      <c r="F355" s="134" t="s">
        <v>501</v>
      </c>
      <c r="G355" s="135" t="s">
        <v>350</v>
      </c>
      <c r="H355" s="136">
        <v>70</v>
      </c>
      <c r="I355" s="137"/>
      <c r="J355" s="138">
        <f>ROUND(I355*H355,2)</f>
        <v>0</v>
      </c>
      <c r="K355" s="134" t="s">
        <v>166</v>
      </c>
      <c r="L355" s="32"/>
      <c r="M355" s="139" t="s">
        <v>1</v>
      </c>
      <c r="N355" s="140" t="s">
        <v>46</v>
      </c>
      <c r="P355" s="141">
        <f>O355*H355</f>
        <v>0</v>
      </c>
      <c r="Q355" s="141">
        <v>0.27411000000000002</v>
      </c>
      <c r="R355" s="141">
        <f>Q355*H355</f>
        <v>19.187700000000003</v>
      </c>
      <c r="S355" s="141">
        <v>0</v>
      </c>
      <c r="T355" s="142">
        <f>S355*H355</f>
        <v>0</v>
      </c>
      <c r="AR355" s="143" t="s">
        <v>159</v>
      </c>
      <c r="AT355" s="143" t="s">
        <v>155</v>
      </c>
      <c r="AU355" s="143" t="s">
        <v>160</v>
      </c>
      <c r="AY355" s="17" t="s">
        <v>151</v>
      </c>
      <c r="BE355" s="144">
        <f>IF(N355="základní",J355,0)</f>
        <v>0</v>
      </c>
      <c r="BF355" s="144">
        <f>IF(N355="snížená",J355,0)</f>
        <v>0</v>
      </c>
      <c r="BG355" s="144">
        <f>IF(N355="zákl. přenesená",J355,0)</f>
        <v>0</v>
      </c>
      <c r="BH355" s="144">
        <f>IF(N355="sníž. přenesená",J355,0)</f>
        <v>0</v>
      </c>
      <c r="BI355" s="144">
        <f>IF(N355="nulová",J355,0)</f>
        <v>0</v>
      </c>
      <c r="BJ355" s="17" t="s">
        <v>89</v>
      </c>
      <c r="BK355" s="144">
        <f>ROUND(I355*H355,2)</f>
        <v>0</v>
      </c>
      <c r="BL355" s="17" t="s">
        <v>159</v>
      </c>
      <c r="BM355" s="143" t="s">
        <v>502</v>
      </c>
    </row>
    <row r="356" spans="2:65" s="12" customFormat="1">
      <c r="B356" s="145"/>
      <c r="D356" s="146" t="s">
        <v>162</v>
      </c>
      <c r="E356" s="147" t="s">
        <v>1</v>
      </c>
      <c r="F356" s="148" t="s">
        <v>503</v>
      </c>
      <c r="H356" s="149">
        <v>70</v>
      </c>
      <c r="I356" s="150"/>
      <c r="L356" s="145"/>
      <c r="M356" s="151"/>
      <c r="T356" s="152"/>
      <c r="AT356" s="147" t="s">
        <v>162</v>
      </c>
      <c r="AU356" s="147" t="s">
        <v>160</v>
      </c>
      <c r="AV356" s="12" t="s">
        <v>91</v>
      </c>
      <c r="AW356" s="12" t="s">
        <v>32</v>
      </c>
      <c r="AX356" s="12" t="s">
        <v>89</v>
      </c>
      <c r="AY356" s="147" t="s">
        <v>151</v>
      </c>
    </row>
    <row r="357" spans="2:65" s="1" customFormat="1" ht="33" customHeight="1">
      <c r="B357" s="32"/>
      <c r="C357" s="132" t="s">
        <v>504</v>
      </c>
      <c r="D357" s="132" t="s">
        <v>155</v>
      </c>
      <c r="E357" s="133" t="s">
        <v>505</v>
      </c>
      <c r="F357" s="134" t="s">
        <v>506</v>
      </c>
      <c r="G357" s="135" t="s">
        <v>158</v>
      </c>
      <c r="H357" s="136">
        <v>12.6</v>
      </c>
      <c r="I357" s="137"/>
      <c r="J357" s="138">
        <f>ROUND(I357*H357,2)</f>
        <v>0</v>
      </c>
      <c r="K357" s="134" t="s">
        <v>1</v>
      </c>
      <c r="L357" s="32"/>
      <c r="M357" s="139" t="s">
        <v>1</v>
      </c>
      <c r="N357" s="140" t="s">
        <v>46</v>
      </c>
      <c r="P357" s="141">
        <f>O357*H357</f>
        <v>0</v>
      </c>
      <c r="Q357" s="141">
        <v>0</v>
      </c>
      <c r="R357" s="141">
        <f>Q357*H357</f>
        <v>0</v>
      </c>
      <c r="S357" s="141">
        <v>0</v>
      </c>
      <c r="T357" s="142">
        <f>S357*H357</f>
        <v>0</v>
      </c>
      <c r="AR357" s="143" t="s">
        <v>159</v>
      </c>
      <c r="AT357" s="143" t="s">
        <v>155</v>
      </c>
      <c r="AU357" s="143" t="s">
        <v>160</v>
      </c>
      <c r="AY357" s="17" t="s">
        <v>151</v>
      </c>
      <c r="BE357" s="144">
        <f>IF(N357="základní",J357,0)</f>
        <v>0</v>
      </c>
      <c r="BF357" s="144">
        <f>IF(N357="snížená",J357,0)</f>
        <v>0</v>
      </c>
      <c r="BG357" s="144">
        <f>IF(N357="zákl. přenesená",J357,0)</f>
        <v>0</v>
      </c>
      <c r="BH357" s="144">
        <f>IF(N357="sníž. přenesená",J357,0)</f>
        <v>0</v>
      </c>
      <c r="BI357" s="144">
        <f>IF(N357="nulová",J357,0)</f>
        <v>0</v>
      </c>
      <c r="BJ357" s="17" t="s">
        <v>89</v>
      </c>
      <c r="BK357" s="144">
        <f>ROUND(I357*H357,2)</f>
        <v>0</v>
      </c>
      <c r="BL357" s="17" t="s">
        <v>159</v>
      </c>
      <c r="BM357" s="143" t="s">
        <v>507</v>
      </c>
    </row>
    <row r="358" spans="2:65" s="13" customFormat="1">
      <c r="B358" s="153"/>
      <c r="D358" s="146" t="s">
        <v>162</v>
      </c>
      <c r="E358" s="154" t="s">
        <v>1</v>
      </c>
      <c r="F358" s="155" t="s">
        <v>508</v>
      </c>
      <c r="H358" s="154" t="s">
        <v>1</v>
      </c>
      <c r="I358" s="156"/>
      <c r="L358" s="153"/>
      <c r="M358" s="157"/>
      <c r="T358" s="158"/>
      <c r="AT358" s="154" t="s">
        <v>162</v>
      </c>
      <c r="AU358" s="154" t="s">
        <v>160</v>
      </c>
      <c r="AV358" s="13" t="s">
        <v>89</v>
      </c>
      <c r="AW358" s="13" t="s">
        <v>32</v>
      </c>
      <c r="AX358" s="13" t="s">
        <v>81</v>
      </c>
      <c r="AY358" s="154" t="s">
        <v>151</v>
      </c>
    </row>
    <row r="359" spans="2:65" s="12" customFormat="1">
      <c r="B359" s="145"/>
      <c r="D359" s="146" t="s">
        <v>162</v>
      </c>
      <c r="E359" s="147" t="s">
        <v>1</v>
      </c>
      <c r="F359" s="148" t="s">
        <v>509</v>
      </c>
      <c r="H359" s="149">
        <v>12.6</v>
      </c>
      <c r="I359" s="150"/>
      <c r="L359" s="145"/>
      <c r="M359" s="151"/>
      <c r="T359" s="152"/>
      <c r="AT359" s="147" t="s">
        <v>162</v>
      </c>
      <c r="AU359" s="147" t="s">
        <v>160</v>
      </c>
      <c r="AV359" s="12" t="s">
        <v>91</v>
      </c>
      <c r="AW359" s="12" t="s">
        <v>32</v>
      </c>
      <c r="AX359" s="12" t="s">
        <v>89</v>
      </c>
      <c r="AY359" s="147" t="s">
        <v>151</v>
      </c>
    </row>
    <row r="360" spans="2:65" s="1" customFormat="1" ht="33" customHeight="1">
      <c r="B360" s="32"/>
      <c r="C360" s="132" t="s">
        <v>510</v>
      </c>
      <c r="D360" s="132" t="s">
        <v>155</v>
      </c>
      <c r="E360" s="133" t="s">
        <v>511</v>
      </c>
      <c r="F360" s="134" t="s">
        <v>512</v>
      </c>
      <c r="G360" s="135" t="s">
        <v>205</v>
      </c>
      <c r="H360" s="136">
        <v>157.5</v>
      </c>
      <c r="I360" s="137"/>
      <c r="J360" s="138">
        <f>ROUND(I360*H360,2)</f>
        <v>0</v>
      </c>
      <c r="K360" s="134" t="s">
        <v>166</v>
      </c>
      <c r="L360" s="32"/>
      <c r="M360" s="139" t="s">
        <v>1</v>
      </c>
      <c r="N360" s="140" t="s">
        <v>46</v>
      </c>
      <c r="P360" s="141">
        <f>O360*H360</f>
        <v>0</v>
      </c>
      <c r="Q360" s="141">
        <v>3.1E-4</v>
      </c>
      <c r="R360" s="141">
        <f>Q360*H360</f>
        <v>4.8825E-2</v>
      </c>
      <c r="S360" s="141">
        <v>0</v>
      </c>
      <c r="T360" s="142">
        <f>S360*H360</f>
        <v>0</v>
      </c>
      <c r="AR360" s="143" t="s">
        <v>159</v>
      </c>
      <c r="AT360" s="143" t="s">
        <v>155</v>
      </c>
      <c r="AU360" s="143" t="s">
        <v>160</v>
      </c>
      <c r="AY360" s="17" t="s">
        <v>151</v>
      </c>
      <c r="BE360" s="144">
        <f>IF(N360="základní",J360,0)</f>
        <v>0</v>
      </c>
      <c r="BF360" s="144">
        <f>IF(N360="snížená",J360,0)</f>
        <v>0</v>
      </c>
      <c r="BG360" s="144">
        <f>IF(N360="zákl. přenesená",J360,0)</f>
        <v>0</v>
      </c>
      <c r="BH360" s="144">
        <f>IF(N360="sníž. přenesená",J360,0)</f>
        <v>0</v>
      </c>
      <c r="BI360" s="144">
        <f>IF(N360="nulová",J360,0)</f>
        <v>0</v>
      </c>
      <c r="BJ360" s="17" t="s">
        <v>89</v>
      </c>
      <c r="BK360" s="144">
        <f>ROUND(I360*H360,2)</f>
        <v>0</v>
      </c>
      <c r="BL360" s="17" t="s">
        <v>159</v>
      </c>
      <c r="BM360" s="143" t="s">
        <v>513</v>
      </c>
    </row>
    <row r="361" spans="2:65" s="13" customFormat="1">
      <c r="B361" s="153"/>
      <c r="D361" s="146" t="s">
        <v>162</v>
      </c>
      <c r="E361" s="154" t="s">
        <v>1</v>
      </c>
      <c r="F361" s="155" t="s">
        <v>514</v>
      </c>
      <c r="H361" s="154" t="s">
        <v>1</v>
      </c>
      <c r="I361" s="156"/>
      <c r="L361" s="153"/>
      <c r="M361" s="157"/>
      <c r="T361" s="158"/>
      <c r="AT361" s="154" t="s">
        <v>162</v>
      </c>
      <c r="AU361" s="154" t="s">
        <v>160</v>
      </c>
      <c r="AV361" s="13" t="s">
        <v>89</v>
      </c>
      <c r="AW361" s="13" t="s">
        <v>32</v>
      </c>
      <c r="AX361" s="13" t="s">
        <v>81</v>
      </c>
      <c r="AY361" s="154" t="s">
        <v>151</v>
      </c>
    </row>
    <row r="362" spans="2:65" s="12" customFormat="1">
      <c r="B362" s="145"/>
      <c r="D362" s="146" t="s">
        <v>162</v>
      </c>
      <c r="E362" s="147" t="s">
        <v>1</v>
      </c>
      <c r="F362" s="148" t="s">
        <v>515</v>
      </c>
      <c r="H362" s="149">
        <v>157.5</v>
      </c>
      <c r="I362" s="150"/>
      <c r="L362" s="145"/>
      <c r="M362" s="151"/>
      <c r="T362" s="152"/>
      <c r="AT362" s="147" t="s">
        <v>162</v>
      </c>
      <c r="AU362" s="147" t="s">
        <v>160</v>
      </c>
      <c r="AV362" s="12" t="s">
        <v>91</v>
      </c>
      <c r="AW362" s="12" t="s">
        <v>32</v>
      </c>
      <c r="AX362" s="12" t="s">
        <v>89</v>
      </c>
      <c r="AY362" s="147" t="s">
        <v>151</v>
      </c>
    </row>
    <row r="363" spans="2:65" s="1" customFormat="1" ht="24.2" customHeight="1">
      <c r="B363" s="32"/>
      <c r="C363" s="173" t="s">
        <v>516</v>
      </c>
      <c r="D363" s="173" t="s">
        <v>277</v>
      </c>
      <c r="E363" s="174" t="s">
        <v>517</v>
      </c>
      <c r="F363" s="175" t="s">
        <v>518</v>
      </c>
      <c r="G363" s="176" t="s">
        <v>205</v>
      </c>
      <c r="H363" s="177">
        <v>197.22499999999999</v>
      </c>
      <c r="I363" s="178"/>
      <c r="J363" s="179">
        <f>ROUND(I363*H363,2)</f>
        <v>0</v>
      </c>
      <c r="K363" s="175" t="s">
        <v>166</v>
      </c>
      <c r="L363" s="180"/>
      <c r="M363" s="181" t="s">
        <v>1</v>
      </c>
      <c r="N363" s="182" t="s">
        <v>46</v>
      </c>
      <c r="P363" s="141">
        <f>O363*H363</f>
        <v>0</v>
      </c>
      <c r="Q363" s="141">
        <v>2.9999999999999997E-4</v>
      </c>
      <c r="R363" s="141">
        <f>Q363*H363</f>
        <v>5.9167499999999991E-2</v>
      </c>
      <c r="S363" s="141">
        <v>0</v>
      </c>
      <c r="T363" s="142">
        <f>S363*H363</f>
        <v>0</v>
      </c>
      <c r="AR363" s="143" t="s">
        <v>202</v>
      </c>
      <c r="AT363" s="143" t="s">
        <v>277</v>
      </c>
      <c r="AU363" s="143" t="s">
        <v>160</v>
      </c>
      <c r="AY363" s="17" t="s">
        <v>151</v>
      </c>
      <c r="BE363" s="144">
        <f>IF(N363="základní",J363,0)</f>
        <v>0</v>
      </c>
      <c r="BF363" s="144">
        <f>IF(N363="snížená",J363,0)</f>
        <v>0</v>
      </c>
      <c r="BG363" s="144">
        <f>IF(N363="zákl. přenesená",J363,0)</f>
        <v>0</v>
      </c>
      <c r="BH363" s="144">
        <f>IF(N363="sníž. přenesená",J363,0)</f>
        <v>0</v>
      </c>
      <c r="BI363" s="144">
        <f>IF(N363="nulová",J363,0)</f>
        <v>0</v>
      </c>
      <c r="BJ363" s="17" t="s">
        <v>89</v>
      </c>
      <c r="BK363" s="144">
        <f>ROUND(I363*H363,2)</f>
        <v>0</v>
      </c>
      <c r="BL363" s="17" t="s">
        <v>159</v>
      </c>
      <c r="BM363" s="143" t="s">
        <v>519</v>
      </c>
    </row>
    <row r="364" spans="2:65" s="13" customFormat="1">
      <c r="B364" s="153"/>
      <c r="D364" s="146" t="s">
        <v>162</v>
      </c>
      <c r="E364" s="154" t="s">
        <v>1</v>
      </c>
      <c r="F364" s="155" t="s">
        <v>520</v>
      </c>
      <c r="H364" s="154" t="s">
        <v>1</v>
      </c>
      <c r="I364" s="156"/>
      <c r="L364" s="153"/>
      <c r="M364" s="157"/>
      <c r="T364" s="158"/>
      <c r="AT364" s="154" t="s">
        <v>162</v>
      </c>
      <c r="AU364" s="154" t="s">
        <v>160</v>
      </c>
      <c r="AV364" s="13" t="s">
        <v>89</v>
      </c>
      <c r="AW364" s="13" t="s">
        <v>32</v>
      </c>
      <c r="AX364" s="13" t="s">
        <v>81</v>
      </c>
      <c r="AY364" s="154" t="s">
        <v>151</v>
      </c>
    </row>
    <row r="365" spans="2:65" s="12" customFormat="1">
      <c r="B365" s="145"/>
      <c r="D365" s="146" t="s">
        <v>162</v>
      </c>
      <c r="E365" s="147" t="s">
        <v>1</v>
      </c>
      <c r="F365" s="148" t="s">
        <v>521</v>
      </c>
      <c r="H365" s="149">
        <v>171.5</v>
      </c>
      <c r="I365" s="150"/>
      <c r="L365" s="145"/>
      <c r="M365" s="151"/>
      <c r="T365" s="152"/>
      <c r="AT365" s="147" t="s">
        <v>162</v>
      </c>
      <c r="AU365" s="147" t="s">
        <v>160</v>
      </c>
      <c r="AV365" s="12" t="s">
        <v>91</v>
      </c>
      <c r="AW365" s="12" t="s">
        <v>32</v>
      </c>
      <c r="AX365" s="12" t="s">
        <v>81</v>
      </c>
      <c r="AY365" s="147" t="s">
        <v>151</v>
      </c>
    </row>
    <row r="366" spans="2:65" s="12" customFormat="1">
      <c r="B366" s="145"/>
      <c r="D366" s="146" t="s">
        <v>162</v>
      </c>
      <c r="E366" s="147" t="s">
        <v>1</v>
      </c>
      <c r="F366" s="148" t="s">
        <v>522</v>
      </c>
      <c r="H366" s="149">
        <v>25.725000000000001</v>
      </c>
      <c r="I366" s="150"/>
      <c r="L366" s="145"/>
      <c r="M366" s="151"/>
      <c r="T366" s="152"/>
      <c r="AT366" s="147" t="s">
        <v>162</v>
      </c>
      <c r="AU366" s="147" t="s">
        <v>160</v>
      </c>
      <c r="AV366" s="12" t="s">
        <v>91</v>
      </c>
      <c r="AW366" s="12" t="s">
        <v>32</v>
      </c>
      <c r="AX366" s="12" t="s">
        <v>81</v>
      </c>
      <c r="AY366" s="147" t="s">
        <v>151</v>
      </c>
    </row>
    <row r="367" spans="2:65" s="14" customFormat="1">
      <c r="B367" s="159"/>
      <c r="D367" s="146" t="s">
        <v>162</v>
      </c>
      <c r="E367" s="160" t="s">
        <v>1</v>
      </c>
      <c r="F367" s="161" t="s">
        <v>171</v>
      </c>
      <c r="H367" s="162">
        <v>197.22499999999999</v>
      </c>
      <c r="I367" s="163"/>
      <c r="L367" s="159"/>
      <c r="M367" s="164"/>
      <c r="T367" s="165"/>
      <c r="AT367" s="160" t="s">
        <v>162</v>
      </c>
      <c r="AU367" s="160" t="s">
        <v>160</v>
      </c>
      <c r="AV367" s="14" t="s">
        <v>159</v>
      </c>
      <c r="AW367" s="14" t="s">
        <v>32</v>
      </c>
      <c r="AX367" s="14" t="s">
        <v>89</v>
      </c>
      <c r="AY367" s="160" t="s">
        <v>151</v>
      </c>
    </row>
    <row r="368" spans="2:65" s="11" customFormat="1" ht="20.85" customHeight="1">
      <c r="B368" s="120"/>
      <c r="D368" s="121" t="s">
        <v>80</v>
      </c>
      <c r="E368" s="130" t="s">
        <v>523</v>
      </c>
      <c r="F368" s="130" t="s">
        <v>524</v>
      </c>
      <c r="I368" s="123"/>
      <c r="J368" s="131">
        <f>BK368</f>
        <v>0</v>
      </c>
      <c r="L368" s="120"/>
      <c r="M368" s="125"/>
      <c r="P368" s="126">
        <f>SUM(P369:P384)</f>
        <v>0</v>
      </c>
      <c r="R368" s="126">
        <f>SUM(R369:R384)</f>
        <v>0.2034849</v>
      </c>
      <c r="T368" s="127">
        <f>SUM(T369:T384)</f>
        <v>0</v>
      </c>
      <c r="AR368" s="121" t="s">
        <v>89</v>
      </c>
      <c r="AT368" s="128" t="s">
        <v>80</v>
      </c>
      <c r="AU368" s="128" t="s">
        <v>91</v>
      </c>
      <c r="AY368" s="121" t="s">
        <v>151</v>
      </c>
      <c r="BK368" s="129">
        <f>SUM(BK369:BK384)</f>
        <v>0</v>
      </c>
    </row>
    <row r="369" spans="2:65" s="1" customFormat="1" ht="24.2" customHeight="1">
      <c r="B369" s="32"/>
      <c r="C369" s="132" t="s">
        <v>525</v>
      </c>
      <c r="D369" s="132" t="s">
        <v>155</v>
      </c>
      <c r="E369" s="133" t="s">
        <v>526</v>
      </c>
      <c r="F369" s="134" t="s">
        <v>527</v>
      </c>
      <c r="G369" s="135" t="s">
        <v>350</v>
      </c>
      <c r="H369" s="136">
        <v>49</v>
      </c>
      <c r="I369" s="137"/>
      <c r="J369" s="138">
        <f>ROUND(I369*H369,2)</f>
        <v>0</v>
      </c>
      <c r="K369" s="134" t="s">
        <v>166</v>
      </c>
      <c r="L369" s="32"/>
      <c r="M369" s="139" t="s">
        <v>1</v>
      </c>
      <c r="N369" s="140" t="s">
        <v>46</v>
      </c>
      <c r="P369" s="141">
        <f>O369*H369</f>
        <v>0</v>
      </c>
      <c r="Q369" s="141">
        <v>7.2999999999999996E-4</v>
      </c>
      <c r="R369" s="141">
        <f>Q369*H369</f>
        <v>3.5769999999999996E-2</v>
      </c>
      <c r="S369" s="141">
        <v>0</v>
      </c>
      <c r="T369" s="142">
        <f>S369*H369</f>
        <v>0</v>
      </c>
      <c r="AR369" s="143" t="s">
        <v>159</v>
      </c>
      <c r="AT369" s="143" t="s">
        <v>155</v>
      </c>
      <c r="AU369" s="143" t="s">
        <v>160</v>
      </c>
      <c r="AY369" s="17" t="s">
        <v>151</v>
      </c>
      <c r="BE369" s="144">
        <f>IF(N369="základní",J369,0)</f>
        <v>0</v>
      </c>
      <c r="BF369" s="144">
        <f>IF(N369="snížená",J369,0)</f>
        <v>0</v>
      </c>
      <c r="BG369" s="144">
        <f>IF(N369="zákl. přenesená",J369,0)</f>
        <v>0</v>
      </c>
      <c r="BH369" s="144">
        <f>IF(N369="sníž. přenesená",J369,0)</f>
        <v>0</v>
      </c>
      <c r="BI369" s="144">
        <f>IF(N369="nulová",J369,0)</f>
        <v>0</v>
      </c>
      <c r="BJ369" s="17" t="s">
        <v>89</v>
      </c>
      <c r="BK369" s="144">
        <f>ROUND(I369*H369,2)</f>
        <v>0</v>
      </c>
      <c r="BL369" s="17" t="s">
        <v>159</v>
      </c>
      <c r="BM369" s="143" t="s">
        <v>528</v>
      </c>
    </row>
    <row r="370" spans="2:65" s="12" customFormat="1">
      <c r="B370" s="145"/>
      <c r="D370" s="146" t="s">
        <v>162</v>
      </c>
      <c r="E370" s="147" t="s">
        <v>1</v>
      </c>
      <c r="F370" s="148" t="s">
        <v>529</v>
      </c>
      <c r="H370" s="149">
        <v>49</v>
      </c>
      <c r="I370" s="150"/>
      <c r="L370" s="145"/>
      <c r="M370" s="151"/>
      <c r="T370" s="152"/>
      <c r="AT370" s="147" t="s">
        <v>162</v>
      </c>
      <c r="AU370" s="147" t="s">
        <v>160</v>
      </c>
      <c r="AV370" s="12" t="s">
        <v>91</v>
      </c>
      <c r="AW370" s="12" t="s">
        <v>32</v>
      </c>
      <c r="AX370" s="12" t="s">
        <v>89</v>
      </c>
      <c r="AY370" s="147" t="s">
        <v>151</v>
      </c>
    </row>
    <row r="371" spans="2:65" s="1" customFormat="1" ht="33" customHeight="1">
      <c r="B371" s="32"/>
      <c r="C371" s="132" t="s">
        <v>530</v>
      </c>
      <c r="D371" s="132" t="s">
        <v>155</v>
      </c>
      <c r="E371" s="133" t="s">
        <v>531</v>
      </c>
      <c r="F371" s="134" t="s">
        <v>532</v>
      </c>
      <c r="G371" s="135" t="s">
        <v>158</v>
      </c>
      <c r="H371" s="136">
        <v>34.979999999999997</v>
      </c>
      <c r="I371" s="137"/>
      <c r="J371" s="138">
        <f>ROUND(I371*H371,2)</f>
        <v>0</v>
      </c>
      <c r="K371" s="134" t="s">
        <v>1</v>
      </c>
      <c r="L371" s="32"/>
      <c r="M371" s="139" t="s">
        <v>1</v>
      </c>
      <c r="N371" s="140" t="s">
        <v>46</v>
      </c>
      <c r="P371" s="141">
        <f>O371*H371</f>
        <v>0</v>
      </c>
      <c r="Q371" s="141">
        <v>0</v>
      </c>
      <c r="R371" s="141">
        <f>Q371*H371</f>
        <v>0</v>
      </c>
      <c r="S371" s="141">
        <v>0</v>
      </c>
      <c r="T371" s="142">
        <f>S371*H371</f>
        <v>0</v>
      </c>
      <c r="AR371" s="143" t="s">
        <v>159</v>
      </c>
      <c r="AT371" s="143" t="s">
        <v>155</v>
      </c>
      <c r="AU371" s="143" t="s">
        <v>160</v>
      </c>
      <c r="AY371" s="17" t="s">
        <v>151</v>
      </c>
      <c r="BE371" s="144">
        <f>IF(N371="základní",J371,0)</f>
        <v>0</v>
      </c>
      <c r="BF371" s="144">
        <f>IF(N371="snížená",J371,0)</f>
        <v>0</v>
      </c>
      <c r="BG371" s="144">
        <f>IF(N371="zákl. přenesená",J371,0)</f>
        <v>0</v>
      </c>
      <c r="BH371" s="144">
        <f>IF(N371="sníž. přenesená",J371,0)</f>
        <v>0</v>
      </c>
      <c r="BI371" s="144">
        <f>IF(N371="nulová",J371,0)</f>
        <v>0</v>
      </c>
      <c r="BJ371" s="17" t="s">
        <v>89</v>
      </c>
      <c r="BK371" s="144">
        <f>ROUND(I371*H371,2)</f>
        <v>0</v>
      </c>
      <c r="BL371" s="17" t="s">
        <v>159</v>
      </c>
      <c r="BM371" s="143" t="s">
        <v>533</v>
      </c>
    </row>
    <row r="372" spans="2:65" s="12" customFormat="1" ht="22.5">
      <c r="B372" s="145"/>
      <c r="D372" s="146" t="s">
        <v>162</v>
      </c>
      <c r="E372" s="147" t="s">
        <v>1</v>
      </c>
      <c r="F372" s="148" t="s">
        <v>534</v>
      </c>
      <c r="H372" s="149">
        <v>34.979999999999997</v>
      </c>
      <c r="I372" s="150"/>
      <c r="L372" s="145"/>
      <c r="M372" s="151"/>
      <c r="T372" s="152"/>
      <c r="AT372" s="147" t="s">
        <v>162</v>
      </c>
      <c r="AU372" s="147" t="s">
        <v>160</v>
      </c>
      <c r="AV372" s="12" t="s">
        <v>91</v>
      </c>
      <c r="AW372" s="12" t="s">
        <v>32</v>
      </c>
      <c r="AX372" s="12" t="s">
        <v>89</v>
      </c>
      <c r="AY372" s="147" t="s">
        <v>151</v>
      </c>
    </row>
    <row r="373" spans="2:65" s="1" customFormat="1" ht="24.2" customHeight="1">
      <c r="B373" s="32"/>
      <c r="C373" s="132" t="s">
        <v>535</v>
      </c>
      <c r="D373" s="132" t="s">
        <v>155</v>
      </c>
      <c r="E373" s="133" t="s">
        <v>536</v>
      </c>
      <c r="F373" s="134" t="s">
        <v>537</v>
      </c>
      <c r="G373" s="135" t="s">
        <v>158</v>
      </c>
      <c r="H373" s="136">
        <v>8.82</v>
      </c>
      <c r="I373" s="137"/>
      <c r="J373" s="138">
        <f>ROUND(I373*H373,2)</f>
        <v>0</v>
      </c>
      <c r="K373" s="134" t="s">
        <v>166</v>
      </c>
      <c r="L373" s="32"/>
      <c r="M373" s="139" t="s">
        <v>1</v>
      </c>
      <c r="N373" s="140" t="s">
        <v>46</v>
      </c>
      <c r="P373" s="141">
        <f>O373*H373</f>
        <v>0</v>
      </c>
      <c r="Q373" s="141">
        <v>0</v>
      </c>
      <c r="R373" s="141">
        <f>Q373*H373</f>
        <v>0</v>
      </c>
      <c r="S373" s="141">
        <v>0</v>
      </c>
      <c r="T373" s="142">
        <f>S373*H373</f>
        <v>0</v>
      </c>
      <c r="AR373" s="143" t="s">
        <v>159</v>
      </c>
      <c r="AT373" s="143" t="s">
        <v>155</v>
      </c>
      <c r="AU373" s="143" t="s">
        <v>160</v>
      </c>
      <c r="AY373" s="17" t="s">
        <v>151</v>
      </c>
      <c r="BE373" s="144">
        <f>IF(N373="základní",J373,0)</f>
        <v>0</v>
      </c>
      <c r="BF373" s="144">
        <f>IF(N373="snížená",J373,0)</f>
        <v>0</v>
      </c>
      <c r="BG373" s="144">
        <f>IF(N373="zákl. přenesená",J373,0)</f>
        <v>0</v>
      </c>
      <c r="BH373" s="144">
        <f>IF(N373="sníž. přenesená",J373,0)</f>
        <v>0</v>
      </c>
      <c r="BI373" s="144">
        <f>IF(N373="nulová",J373,0)</f>
        <v>0</v>
      </c>
      <c r="BJ373" s="17" t="s">
        <v>89</v>
      </c>
      <c r="BK373" s="144">
        <f>ROUND(I373*H373,2)</f>
        <v>0</v>
      </c>
      <c r="BL373" s="17" t="s">
        <v>159</v>
      </c>
      <c r="BM373" s="143" t="s">
        <v>538</v>
      </c>
    </row>
    <row r="374" spans="2:65" s="12" customFormat="1">
      <c r="B374" s="145"/>
      <c r="D374" s="146" t="s">
        <v>162</v>
      </c>
      <c r="E374" s="147" t="s">
        <v>1</v>
      </c>
      <c r="F374" s="148" t="s">
        <v>539</v>
      </c>
      <c r="H374" s="149">
        <v>8.82</v>
      </c>
      <c r="I374" s="150"/>
      <c r="L374" s="145"/>
      <c r="M374" s="151"/>
      <c r="T374" s="152"/>
      <c r="AT374" s="147" t="s">
        <v>162</v>
      </c>
      <c r="AU374" s="147" t="s">
        <v>160</v>
      </c>
      <c r="AV374" s="12" t="s">
        <v>91</v>
      </c>
      <c r="AW374" s="12" t="s">
        <v>32</v>
      </c>
      <c r="AX374" s="12" t="s">
        <v>89</v>
      </c>
      <c r="AY374" s="147" t="s">
        <v>151</v>
      </c>
    </row>
    <row r="375" spans="2:65" s="1" customFormat="1" ht="24.2" customHeight="1">
      <c r="B375" s="32"/>
      <c r="C375" s="132" t="s">
        <v>540</v>
      </c>
      <c r="D375" s="132" t="s">
        <v>155</v>
      </c>
      <c r="E375" s="133" t="s">
        <v>541</v>
      </c>
      <c r="F375" s="134" t="s">
        <v>542</v>
      </c>
      <c r="G375" s="135" t="s">
        <v>205</v>
      </c>
      <c r="H375" s="136">
        <v>325.66000000000003</v>
      </c>
      <c r="I375" s="137"/>
      <c r="J375" s="138">
        <f>ROUND(I375*H375,2)</f>
        <v>0</v>
      </c>
      <c r="K375" s="134" t="s">
        <v>166</v>
      </c>
      <c r="L375" s="32"/>
      <c r="M375" s="139" t="s">
        <v>1</v>
      </c>
      <c r="N375" s="140" t="s">
        <v>46</v>
      </c>
      <c r="P375" s="141">
        <f>O375*H375</f>
        <v>0</v>
      </c>
      <c r="Q375" s="141">
        <v>1.7000000000000001E-4</v>
      </c>
      <c r="R375" s="141">
        <f>Q375*H375</f>
        <v>5.5362200000000007E-2</v>
      </c>
      <c r="S375" s="141">
        <v>0</v>
      </c>
      <c r="T375" s="142">
        <f>S375*H375</f>
        <v>0</v>
      </c>
      <c r="AR375" s="143" t="s">
        <v>159</v>
      </c>
      <c r="AT375" s="143" t="s">
        <v>155</v>
      </c>
      <c r="AU375" s="143" t="s">
        <v>160</v>
      </c>
      <c r="AY375" s="17" t="s">
        <v>151</v>
      </c>
      <c r="BE375" s="144">
        <f>IF(N375="základní",J375,0)</f>
        <v>0</v>
      </c>
      <c r="BF375" s="144">
        <f>IF(N375="snížená",J375,0)</f>
        <v>0</v>
      </c>
      <c r="BG375" s="144">
        <f>IF(N375="zákl. přenesená",J375,0)</f>
        <v>0</v>
      </c>
      <c r="BH375" s="144">
        <f>IF(N375="sníž. přenesená",J375,0)</f>
        <v>0</v>
      </c>
      <c r="BI375" s="144">
        <f>IF(N375="nulová",J375,0)</f>
        <v>0</v>
      </c>
      <c r="BJ375" s="17" t="s">
        <v>89</v>
      </c>
      <c r="BK375" s="144">
        <f>ROUND(I375*H375,2)</f>
        <v>0</v>
      </c>
      <c r="BL375" s="17" t="s">
        <v>159</v>
      </c>
      <c r="BM375" s="143" t="s">
        <v>543</v>
      </c>
    </row>
    <row r="376" spans="2:65" s="12" customFormat="1" ht="22.5">
      <c r="B376" s="145"/>
      <c r="D376" s="146" t="s">
        <v>162</v>
      </c>
      <c r="E376" s="147" t="s">
        <v>1</v>
      </c>
      <c r="F376" s="148" t="s">
        <v>544</v>
      </c>
      <c r="H376" s="149">
        <v>152.4</v>
      </c>
      <c r="I376" s="150"/>
      <c r="L376" s="145"/>
      <c r="M376" s="151"/>
      <c r="T376" s="152"/>
      <c r="AT376" s="147" t="s">
        <v>162</v>
      </c>
      <c r="AU376" s="147" t="s">
        <v>160</v>
      </c>
      <c r="AV376" s="12" t="s">
        <v>91</v>
      </c>
      <c r="AW376" s="12" t="s">
        <v>32</v>
      </c>
      <c r="AX376" s="12" t="s">
        <v>81</v>
      </c>
      <c r="AY376" s="147" t="s">
        <v>151</v>
      </c>
    </row>
    <row r="377" spans="2:65" s="12" customFormat="1" ht="33.75">
      <c r="B377" s="145"/>
      <c r="D377" s="146" t="s">
        <v>162</v>
      </c>
      <c r="E377" s="147" t="s">
        <v>1</v>
      </c>
      <c r="F377" s="148" t="s">
        <v>545</v>
      </c>
      <c r="H377" s="149">
        <v>173.26</v>
      </c>
      <c r="I377" s="150"/>
      <c r="L377" s="145"/>
      <c r="M377" s="151"/>
      <c r="T377" s="152"/>
      <c r="AT377" s="147" t="s">
        <v>162</v>
      </c>
      <c r="AU377" s="147" t="s">
        <v>160</v>
      </c>
      <c r="AV377" s="12" t="s">
        <v>91</v>
      </c>
      <c r="AW377" s="12" t="s">
        <v>32</v>
      </c>
      <c r="AX377" s="12" t="s">
        <v>81</v>
      </c>
      <c r="AY377" s="147" t="s">
        <v>151</v>
      </c>
    </row>
    <row r="378" spans="2:65" s="14" customFormat="1">
      <c r="B378" s="159"/>
      <c r="D378" s="146" t="s">
        <v>162</v>
      </c>
      <c r="E378" s="160" t="s">
        <v>1</v>
      </c>
      <c r="F378" s="161" t="s">
        <v>171</v>
      </c>
      <c r="H378" s="162">
        <v>325.66000000000003</v>
      </c>
      <c r="I378" s="163"/>
      <c r="L378" s="159"/>
      <c r="M378" s="164"/>
      <c r="T378" s="165"/>
      <c r="AT378" s="160" t="s">
        <v>162</v>
      </c>
      <c r="AU378" s="160" t="s">
        <v>160</v>
      </c>
      <c r="AV378" s="14" t="s">
        <v>159</v>
      </c>
      <c r="AW378" s="14" t="s">
        <v>32</v>
      </c>
      <c r="AX378" s="14" t="s">
        <v>89</v>
      </c>
      <c r="AY378" s="160" t="s">
        <v>151</v>
      </c>
    </row>
    <row r="379" spans="2:65" s="1" customFormat="1" ht="24.2" customHeight="1">
      <c r="B379" s="32"/>
      <c r="C379" s="173" t="s">
        <v>546</v>
      </c>
      <c r="D379" s="173" t="s">
        <v>277</v>
      </c>
      <c r="E379" s="174" t="s">
        <v>517</v>
      </c>
      <c r="F379" s="175" t="s">
        <v>518</v>
      </c>
      <c r="G379" s="176" t="s">
        <v>205</v>
      </c>
      <c r="H379" s="177">
        <v>374.50900000000001</v>
      </c>
      <c r="I379" s="178"/>
      <c r="J379" s="179">
        <f>ROUND(I379*H379,2)</f>
        <v>0</v>
      </c>
      <c r="K379" s="175" t="s">
        <v>166</v>
      </c>
      <c r="L379" s="180"/>
      <c r="M379" s="181" t="s">
        <v>1</v>
      </c>
      <c r="N379" s="182" t="s">
        <v>46</v>
      </c>
      <c r="P379" s="141">
        <f>O379*H379</f>
        <v>0</v>
      </c>
      <c r="Q379" s="141">
        <v>2.9999999999999997E-4</v>
      </c>
      <c r="R379" s="141">
        <f>Q379*H379</f>
        <v>0.1123527</v>
      </c>
      <c r="S379" s="141">
        <v>0</v>
      </c>
      <c r="T379" s="142">
        <f>S379*H379</f>
        <v>0</v>
      </c>
      <c r="AR379" s="143" t="s">
        <v>202</v>
      </c>
      <c r="AT379" s="143" t="s">
        <v>277</v>
      </c>
      <c r="AU379" s="143" t="s">
        <v>160</v>
      </c>
      <c r="AY379" s="17" t="s">
        <v>151</v>
      </c>
      <c r="BE379" s="144">
        <f>IF(N379="základní",J379,0)</f>
        <v>0</v>
      </c>
      <c r="BF379" s="144">
        <f>IF(N379="snížená",J379,0)</f>
        <v>0</v>
      </c>
      <c r="BG379" s="144">
        <f>IF(N379="zákl. přenesená",J379,0)</f>
        <v>0</v>
      </c>
      <c r="BH379" s="144">
        <f>IF(N379="sníž. přenesená",J379,0)</f>
        <v>0</v>
      </c>
      <c r="BI379" s="144">
        <f>IF(N379="nulová",J379,0)</f>
        <v>0</v>
      </c>
      <c r="BJ379" s="17" t="s">
        <v>89</v>
      </c>
      <c r="BK379" s="144">
        <f>ROUND(I379*H379,2)</f>
        <v>0</v>
      </c>
      <c r="BL379" s="17" t="s">
        <v>159</v>
      </c>
      <c r="BM379" s="143" t="s">
        <v>547</v>
      </c>
    </row>
    <row r="380" spans="2:65" s="12" customFormat="1" ht="22.5">
      <c r="B380" s="145"/>
      <c r="D380" s="146" t="s">
        <v>162</v>
      </c>
      <c r="E380" s="147" t="s">
        <v>1</v>
      </c>
      <c r="F380" s="148" t="s">
        <v>544</v>
      </c>
      <c r="H380" s="149">
        <v>152.4</v>
      </c>
      <c r="I380" s="150"/>
      <c r="L380" s="145"/>
      <c r="M380" s="151"/>
      <c r="T380" s="152"/>
      <c r="AT380" s="147" t="s">
        <v>162</v>
      </c>
      <c r="AU380" s="147" t="s">
        <v>160</v>
      </c>
      <c r="AV380" s="12" t="s">
        <v>91</v>
      </c>
      <c r="AW380" s="12" t="s">
        <v>32</v>
      </c>
      <c r="AX380" s="12" t="s">
        <v>81</v>
      </c>
      <c r="AY380" s="147" t="s">
        <v>151</v>
      </c>
    </row>
    <row r="381" spans="2:65" s="12" customFormat="1" ht="33.75">
      <c r="B381" s="145"/>
      <c r="D381" s="146" t="s">
        <v>162</v>
      </c>
      <c r="E381" s="147" t="s">
        <v>1</v>
      </c>
      <c r="F381" s="148" t="s">
        <v>545</v>
      </c>
      <c r="H381" s="149">
        <v>173.26</v>
      </c>
      <c r="I381" s="150"/>
      <c r="L381" s="145"/>
      <c r="M381" s="151"/>
      <c r="T381" s="152"/>
      <c r="AT381" s="147" t="s">
        <v>162</v>
      </c>
      <c r="AU381" s="147" t="s">
        <v>160</v>
      </c>
      <c r="AV381" s="12" t="s">
        <v>91</v>
      </c>
      <c r="AW381" s="12" t="s">
        <v>32</v>
      </c>
      <c r="AX381" s="12" t="s">
        <v>81</v>
      </c>
      <c r="AY381" s="147" t="s">
        <v>151</v>
      </c>
    </row>
    <row r="382" spans="2:65" s="15" customFormat="1">
      <c r="B382" s="166"/>
      <c r="D382" s="146" t="s">
        <v>162</v>
      </c>
      <c r="E382" s="167" t="s">
        <v>1</v>
      </c>
      <c r="F382" s="168" t="s">
        <v>225</v>
      </c>
      <c r="H382" s="169">
        <v>325.66000000000003</v>
      </c>
      <c r="I382" s="170"/>
      <c r="L382" s="166"/>
      <c r="M382" s="171"/>
      <c r="T382" s="172"/>
      <c r="AT382" s="167" t="s">
        <v>162</v>
      </c>
      <c r="AU382" s="167" t="s">
        <v>160</v>
      </c>
      <c r="AV382" s="15" t="s">
        <v>160</v>
      </c>
      <c r="AW382" s="15" t="s">
        <v>32</v>
      </c>
      <c r="AX382" s="15" t="s">
        <v>81</v>
      </c>
      <c r="AY382" s="167" t="s">
        <v>151</v>
      </c>
    </row>
    <row r="383" spans="2:65" s="12" customFormat="1">
      <c r="B383" s="145"/>
      <c r="D383" s="146" t="s">
        <v>162</v>
      </c>
      <c r="E383" s="147" t="s">
        <v>1</v>
      </c>
      <c r="F383" s="148" t="s">
        <v>548</v>
      </c>
      <c r="H383" s="149">
        <v>48.848999999999997</v>
      </c>
      <c r="I383" s="150"/>
      <c r="L383" s="145"/>
      <c r="M383" s="151"/>
      <c r="T383" s="152"/>
      <c r="AT383" s="147" t="s">
        <v>162</v>
      </c>
      <c r="AU383" s="147" t="s">
        <v>160</v>
      </c>
      <c r="AV383" s="12" t="s">
        <v>91</v>
      </c>
      <c r="AW383" s="12" t="s">
        <v>32</v>
      </c>
      <c r="AX383" s="12" t="s">
        <v>81</v>
      </c>
      <c r="AY383" s="147" t="s">
        <v>151</v>
      </c>
    </row>
    <row r="384" spans="2:65" s="14" customFormat="1">
      <c r="B384" s="159"/>
      <c r="D384" s="146" t="s">
        <v>162</v>
      </c>
      <c r="E384" s="160" t="s">
        <v>1</v>
      </c>
      <c r="F384" s="161" t="s">
        <v>171</v>
      </c>
      <c r="H384" s="162">
        <v>374.50900000000001</v>
      </c>
      <c r="I384" s="163"/>
      <c r="L384" s="159"/>
      <c r="M384" s="164"/>
      <c r="T384" s="165"/>
      <c r="AT384" s="160" t="s">
        <v>162</v>
      </c>
      <c r="AU384" s="160" t="s">
        <v>160</v>
      </c>
      <c r="AV384" s="14" t="s">
        <v>159</v>
      </c>
      <c r="AW384" s="14" t="s">
        <v>32</v>
      </c>
      <c r="AX384" s="14" t="s">
        <v>89</v>
      </c>
      <c r="AY384" s="160" t="s">
        <v>151</v>
      </c>
    </row>
    <row r="385" spans="2:65" s="11" customFormat="1" ht="20.85" customHeight="1">
      <c r="B385" s="120"/>
      <c r="D385" s="121" t="s">
        <v>80</v>
      </c>
      <c r="E385" s="130" t="s">
        <v>549</v>
      </c>
      <c r="F385" s="130" t="s">
        <v>550</v>
      </c>
      <c r="I385" s="123"/>
      <c r="J385" s="131">
        <f>BK385</f>
        <v>0</v>
      </c>
      <c r="L385" s="120"/>
      <c r="M385" s="125"/>
      <c r="P385" s="126">
        <f>SUM(P386:P399)</f>
        <v>0</v>
      </c>
      <c r="R385" s="126">
        <f>SUM(R386:R399)</f>
        <v>12.967767500000001</v>
      </c>
      <c r="T385" s="127">
        <f>SUM(T386:T399)</f>
        <v>0</v>
      </c>
      <c r="AR385" s="121" t="s">
        <v>89</v>
      </c>
      <c r="AT385" s="128" t="s">
        <v>80</v>
      </c>
      <c r="AU385" s="128" t="s">
        <v>91</v>
      </c>
      <c r="AY385" s="121" t="s">
        <v>151</v>
      </c>
      <c r="BK385" s="129">
        <f>SUM(BK386:BK399)</f>
        <v>0</v>
      </c>
    </row>
    <row r="386" spans="2:65" s="1" customFormat="1" ht="24.2" customHeight="1">
      <c r="B386" s="32"/>
      <c r="C386" s="132" t="s">
        <v>551</v>
      </c>
      <c r="D386" s="132" t="s">
        <v>155</v>
      </c>
      <c r="E386" s="133" t="s">
        <v>552</v>
      </c>
      <c r="F386" s="134" t="s">
        <v>553</v>
      </c>
      <c r="G386" s="135" t="s">
        <v>158</v>
      </c>
      <c r="H386" s="136">
        <v>0.375</v>
      </c>
      <c r="I386" s="137"/>
      <c r="J386" s="138">
        <f>ROUND(I386*H386,2)</f>
        <v>0</v>
      </c>
      <c r="K386" s="134" t="s">
        <v>166</v>
      </c>
      <c r="L386" s="32"/>
      <c r="M386" s="139" t="s">
        <v>1</v>
      </c>
      <c r="N386" s="140" t="s">
        <v>46</v>
      </c>
      <c r="P386" s="141">
        <f>O386*H386</f>
        <v>0</v>
      </c>
      <c r="Q386" s="141">
        <v>2.004</v>
      </c>
      <c r="R386" s="141">
        <f>Q386*H386</f>
        <v>0.75150000000000006</v>
      </c>
      <c r="S386" s="141">
        <v>0</v>
      </c>
      <c r="T386" s="142">
        <f>S386*H386</f>
        <v>0</v>
      </c>
      <c r="AR386" s="143" t="s">
        <v>159</v>
      </c>
      <c r="AT386" s="143" t="s">
        <v>155</v>
      </c>
      <c r="AU386" s="143" t="s">
        <v>160</v>
      </c>
      <c r="AY386" s="17" t="s">
        <v>151</v>
      </c>
      <c r="BE386" s="144">
        <f>IF(N386="základní",J386,0)</f>
        <v>0</v>
      </c>
      <c r="BF386" s="144">
        <f>IF(N386="snížená",J386,0)</f>
        <v>0</v>
      </c>
      <c r="BG386" s="144">
        <f>IF(N386="zákl. přenesená",J386,0)</f>
        <v>0</v>
      </c>
      <c r="BH386" s="144">
        <f>IF(N386="sníž. přenesená",J386,0)</f>
        <v>0</v>
      </c>
      <c r="BI386" s="144">
        <f>IF(N386="nulová",J386,0)</f>
        <v>0</v>
      </c>
      <c r="BJ386" s="17" t="s">
        <v>89</v>
      </c>
      <c r="BK386" s="144">
        <f>ROUND(I386*H386,2)</f>
        <v>0</v>
      </c>
      <c r="BL386" s="17" t="s">
        <v>159</v>
      </c>
      <c r="BM386" s="143" t="s">
        <v>554</v>
      </c>
    </row>
    <row r="387" spans="2:65" s="12" customFormat="1" ht="22.5">
      <c r="B387" s="145"/>
      <c r="D387" s="146" t="s">
        <v>162</v>
      </c>
      <c r="E387" s="147" t="s">
        <v>1</v>
      </c>
      <c r="F387" s="148" t="s">
        <v>555</v>
      </c>
      <c r="H387" s="149">
        <v>0.375</v>
      </c>
      <c r="I387" s="150"/>
      <c r="L387" s="145"/>
      <c r="M387" s="151"/>
      <c r="T387" s="152"/>
      <c r="AT387" s="147" t="s">
        <v>162</v>
      </c>
      <c r="AU387" s="147" t="s">
        <v>160</v>
      </c>
      <c r="AV387" s="12" t="s">
        <v>91</v>
      </c>
      <c r="AW387" s="12" t="s">
        <v>32</v>
      </c>
      <c r="AX387" s="12" t="s">
        <v>89</v>
      </c>
      <c r="AY387" s="147" t="s">
        <v>151</v>
      </c>
    </row>
    <row r="388" spans="2:65" s="1" customFormat="1" ht="16.5" customHeight="1">
      <c r="B388" s="32"/>
      <c r="C388" s="132" t="s">
        <v>556</v>
      </c>
      <c r="D388" s="132" t="s">
        <v>155</v>
      </c>
      <c r="E388" s="133" t="s">
        <v>557</v>
      </c>
      <c r="F388" s="134" t="s">
        <v>558</v>
      </c>
      <c r="G388" s="135" t="s">
        <v>158</v>
      </c>
      <c r="H388" s="136">
        <v>1.2</v>
      </c>
      <c r="I388" s="137"/>
      <c r="J388" s="138">
        <f>ROUND(I388*H388,2)</f>
        <v>0</v>
      </c>
      <c r="K388" s="134" t="s">
        <v>166</v>
      </c>
      <c r="L388" s="32"/>
      <c r="M388" s="139" t="s">
        <v>1</v>
      </c>
      <c r="N388" s="140" t="s">
        <v>46</v>
      </c>
      <c r="P388" s="141">
        <f>O388*H388</f>
        <v>0</v>
      </c>
      <c r="Q388" s="141">
        <v>0</v>
      </c>
      <c r="R388" s="141">
        <f>Q388*H388</f>
        <v>0</v>
      </c>
      <c r="S388" s="141">
        <v>0</v>
      </c>
      <c r="T388" s="142">
        <f>S388*H388</f>
        <v>0</v>
      </c>
      <c r="AR388" s="143" t="s">
        <v>159</v>
      </c>
      <c r="AT388" s="143" t="s">
        <v>155</v>
      </c>
      <c r="AU388" s="143" t="s">
        <v>160</v>
      </c>
      <c r="AY388" s="17" t="s">
        <v>151</v>
      </c>
      <c r="BE388" s="144">
        <f>IF(N388="základní",J388,0)</f>
        <v>0</v>
      </c>
      <c r="BF388" s="144">
        <f>IF(N388="snížená",J388,0)</f>
        <v>0</v>
      </c>
      <c r="BG388" s="144">
        <f>IF(N388="zákl. přenesená",J388,0)</f>
        <v>0</v>
      </c>
      <c r="BH388" s="144">
        <f>IF(N388="sníž. přenesená",J388,0)</f>
        <v>0</v>
      </c>
      <c r="BI388" s="144">
        <f>IF(N388="nulová",J388,0)</f>
        <v>0</v>
      </c>
      <c r="BJ388" s="17" t="s">
        <v>89</v>
      </c>
      <c r="BK388" s="144">
        <f>ROUND(I388*H388,2)</f>
        <v>0</v>
      </c>
      <c r="BL388" s="17" t="s">
        <v>159</v>
      </c>
      <c r="BM388" s="143" t="s">
        <v>559</v>
      </c>
    </row>
    <row r="389" spans="2:65" s="12" customFormat="1">
      <c r="B389" s="145"/>
      <c r="D389" s="146" t="s">
        <v>162</v>
      </c>
      <c r="E389" s="147" t="s">
        <v>1</v>
      </c>
      <c r="F389" s="148" t="s">
        <v>560</v>
      </c>
      <c r="H389" s="149">
        <v>1.2</v>
      </c>
      <c r="I389" s="150"/>
      <c r="L389" s="145"/>
      <c r="M389" s="151"/>
      <c r="T389" s="152"/>
      <c r="AT389" s="147" t="s">
        <v>162</v>
      </c>
      <c r="AU389" s="147" t="s">
        <v>160</v>
      </c>
      <c r="AV389" s="12" t="s">
        <v>91</v>
      </c>
      <c r="AW389" s="12" t="s">
        <v>32</v>
      </c>
      <c r="AX389" s="12" t="s">
        <v>89</v>
      </c>
      <c r="AY389" s="147" t="s">
        <v>151</v>
      </c>
    </row>
    <row r="390" spans="2:65" s="1" customFormat="1" ht="16.5" customHeight="1">
      <c r="B390" s="32"/>
      <c r="C390" s="132" t="s">
        <v>561</v>
      </c>
      <c r="D390" s="132" t="s">
        <v>155</v>
      </c>
      <c r="E390" s="133" t="s">
        <v>562</v>
      </c>
      <c r="F390" s="134" t="s">
        <v>563</v>
      </c>
      <c r="G390" s="135" t="s">
        <v>495</v>
      </c>
      <c r="H390" s="136">
        <v>9</v>
      </c>
      <c r="I390" s="137"/>
      <c r="J390" s="138">
        <f>ROUND(I390*H390,2)</f>
        <v>0</v>
      </c>
      <c r="K390" s="134" t="s">
        <v>166</v>
      </c>
      <c r="L390" s="32"/>
      <c r="M390" s="139" t="s">
        <v>1</v>
      </c>
      <c r="N390" s="140" t="s">
        <v>46</v>
      </c>
      <c r="P390" s="141">
        <f>O390*H390</f>
        <v>0</v>
      </c>
      <c r="Q390" s="141">
        <v>1.65E-3</v>
      </c>
      <c r="R390" s="141">
        <f>Q390*H390</f>
        <v>1.485E-2</v>
      </c>
      <c r="S390" s="141">
        <v>0</v>
      </c>
      <c r="T390" s="142">
        <f>S390*H390</f>
        <v>0</v>
      </c>
      <c r="AR390" s="143" t="s">
        <v>159</v>
      </c>
      <c r="AT390" s="143" t="s">
        <v>155</v>
      </c>
      <c r="AU390" s="143" t="s">
        <v>160</v>
      </c>
      <c r="AY390" s="17" t="s">
        <v>151</v>
      </c>
      <c r="BE390" s="144">
        <f>IF(N390="základní",J390,0)</f>
        <v>0</v>
      </c>
      <c r="BF390" s="144">
        <f>IF(N390="snížená",J390,0)</f>
        <v>0</v>
      </c>
      <c r="BG390" s="144">
        <f>IF(N390="zákl. přenesená",J390,0)</f>
        <v>0</v>
      </c>
      <c r="BH390" s="144">
        <f>IF(N390="sníž. přenesená",J390,0)</f>
        <v>0</v>
      </c>
      <c r="BI390" s="144">
        <f>IF(N390="nulová",J390,0)</f>
        <v>0</v>
      </c>
      <c r="BJ390" s="17" t="s">
        <v>89</v>
      </c>
      <c r="BK390" s="144">
        <f>ROUND(I390*H390,2)</f>
        <v>0</v>
      </c>
      <c r="BL390" s="17" t="s">
        <v>159</v>
      </c>
      <c r="BM390" s="143" t="s">
        <v>564</v>
      </c>
    </row>
    <row r="391" spans="2:65" s="12" customFormat="1">
      <c r="B391" s="145"/>
      <c r="D391" s="146" t="s">
        <v>162</v>
      </c>
      <c r="E391" s="147" t="s">
        <v>1</v>
      </c>
      <c r="F391" s="148" t="s">
        <v>565</v>
      </c>
      <c r="H391" s="149">
        <v>9</v>
      </c>
      <c r="I391" s="150"/>
      <c r="L391" s="145"/>
      <c r="M391" s="151"/>
      <c r="T391" s="152"/>
      <c r="AT391" s="147" t="s">
        <v>162</v>
      </c>
      <c r="AU391" s="147" t="s">
        <v>160</v>
      </c>
      <c r="AV391" s="12" t="s">
        <v>91</v>
      </c>
      <c r="AW391" s="12" t="s">
        <v>32</v>
      </c>
      <c r="AX391" s="12" t="s">
        <v>89</v>
      </c>
      <c r="AY391" s="147" t="s">
        <v>151</v>
      </c>
    </row>
    <row r="392" spans="2:65" s="1" customFormat="1" ht="16.5" customHeight="1">
      <c r="B392" s="32"/>
      <c r="C392" s="173" t="s">
        <v>566</v>
      </c>
      <c r="D392" s="173" t="s">
        <v>277</v>
      </c>
      <c r="E392" s="174" t="s">
        <v>567</v>
      </c>
      <c r="F392" s="175" t="s">
        <v>568</v>
      </c>
      <c r="G392" s="176" t="s">
        <v>495</v>
      </c>
      <c r="H392" s="177">
        <v>9</v>
      </c>
      <c r="I392" s="178"/>
      <c r="J392" s="179">
        <f>ROUND(I392*H392,2)</f>
        <v>0</v>
      </c>
      <c r="K392" s="175" t="s">
        <v>166</v>
      </c>
      <c r="L392" s="180"/>
      <c r="M392" s="181" t="s">
        <v>1</v>
      </c>
      <c r="N392" s="182" t="s">
        <v>46</v>
      </c>
      <c r="P392" s="141">
        <f>O392*H392</f>
        <v>0</v>
      </c>
      <c r="Q392" s="141">
        <v>0.02</v>
      </c>
      <c r="R392" s="141">
        <f>Q392*H392</f>
        <v>0.18</v>
      </c>
      <c r="S392" s="141">
        <v>0</v>
      </c>
      <c r="T392" s="142">
        <f>S392*H392</f>
        <v>0</v>
      </c>
      <c r="AR392" s="143" t="s">
        <v>202</v>
      </c>
      <c r="AT392" s="143" t="s">
        <v>277</v>
      </c>
      <c r="AU392" s="143" t="s">
        <v>160</v>
      </c>
      <c r="AY392" s="17" t="s">
        <v>151</v>
      </c>
      <c r="BE392" s="144">
        <f>IF(N392="základní",J392,0)</f>
        <v>0</v>
      </c>
      <c r="BF392" s="144">
        <f>IF(N392="snížená",J392,0)</f>
        <v>0</v>
      </c>
      <c r="BG392" s="144">
        <f>IF(N392="zákl. přenesená",J392,0)</f>
        <v>0</v>
      </c>
      <c r="BH392" s="144">
        <f>IF(N392="sníž. přenesená",J392,0)</f>
        <v>0</v>
      </c>
      <c r="BI392" s="144">
        <f>IF(N392="nulová",J392,0)</f>
        <v>0</v>
      </c>
      <c r="BJ392" s="17" t="s">
        <v>89</v>
      </c>
      <c r="BK392" s="144">
        <f>ROUND(I392*H392,2)</f>
        <v>0</v>
      </c>
      <c r="BL392" s="17" t="s">
        <v>159</v>
      </c>
      <c r="BM392" s="143" t="s">
        <v>569</v>
      </c>
    </row>
    <row r="393" spans="2:65" s="12" customFormat="1">
      <c r="B393" s="145"/>
      <c r="D393" s="146" t="s">
        <v>162</v>
      </c>
      <c r="E393" s="147" t="s">
        <v>1</v>
      </c>
      <c r="F393" s="148" t="s">
        <v>565</v>
      </c>
      <c r="H393" s="149">
        <v>9</v>
      </c>
      <c r="I393" s="150"/>
      <c r="L393" s="145"/>
      <c r="M393" s="151"/>
      <c r="T393" s="152"/>
      <c r="AT393" s="147" t="s">
        <v>162</v>
      </c>
      <c r="AU393" s="147" t="s">
        <v>160</v>
      </c>
      <c r="AV393" s="12" t="s">
        <v>91</v>
      </c>
      <c r="AW393" s="12" t="s">
        <v>32</v>
      </c>
      <c r="AX393" s="12" t="s">
        <v>89</v>
      </c>
      <c r="AY393" s="147" t="s">
        <v>151</v>
      </c>
    </row>
    <row r="394" spans="2:65" s="1" customFormat="1" ht="37.9" customHeight="1">
      <c r="B394" s="32"/>
      <c r="C394" s="132" t="s">
        <v>570</v>
      </c>
      <c r="D394" s="132" t="s">
        <v>155</v>
      </c>
      <c r="E394" s="133" t="s">
        <v>571</v>
      </c>
      <c r="F394" s="134" t="s">
        <v>572</v>
      </c>
      <c r="G394" s="135" t="s">
        <v>350</v>
      </c>
      <c r="H394" s="136">
        <v>3.75</v>
      </c>
      <c r="I394" s="137"/>
      <c r="J394" s="138">
        <f>ROUND(I394*H394,2)</f>
        <v>0</v>
      </c>
      <c r="K394" s="134" t="s">
        <v>166</v>
      </c>
      <c r="L394" s="32"/>
      <c r="M394" s="139" t="s">
        <v>1</v>
      </c>
      <c r="N394" s="140" t="s">
        <v>46</v>
      </c>
      <c r="P394" s="141">
        <f>O394*H394</f>
        <v>0</v>
      </c>
      <c r="Q394" s="141">
        <v>1.7000000000000001E-4</v>
      </c>
      <c r="R394" s="141">
        <f>Q394*H394</f>
        <v>6.3750000000000005E-4</v>
      </c>
      <c r="S394" s="141">
        <v>0</v>
      </c>
      <c r="T394" s="142">
        <f>S394*H394</f>
        <v>0</v>
      </c>
      <c r="AR394" s="143" t="s">
        <v>159</v>
      </c>
      <c r="AT394" s="143" t="s">
        <v>155</v>
      </c>
      <c r="AU394" s="143" t="s">
        <v>160</v>
      </c>
      <c r="AY394" s="17" t="s">
        <v>151</v>
      </c>
      <c r="BE394" s="144">
        <f>IF(N394="základní",J394,0)</f>
        <v>0</v>
      </c>
      <c r="BF394" s="144">
        <f>IF(N394="snížená",J394,0)</f>
        <v>0</v>
      </c>
      <c r="BG394" s="144">
        <f>IF(N394="zákl. přenesená",J394,0)</f>
        <v>0</v>
      </c>
      <c r="BH394" s="144">
        <f>IF(N394="sníž. přenesená",J394,0)</f>
        <v>0</v>
      </c>
      <c r="BI394" s="144">
        <f>IF(N394="nulová",J394,0)</f>
        <v>0</v>
      </c>
      <c r="BJ394" s="17" t="s">
        <v>89</v>
      </c>
      <c r="BK394" s="144">
        <f>ROUND(I394*H394,2)</f>
        <v>0</v>
      </c>
      <c r="BL394" s="17" t="s">
        <v>159</v>
      </c>
      <c r="BM394" s="143" t="s">
        <v>573</v>
      </c>
    </row>
    <row r="395" spans="2:65" s="12" customFormat="1">
      <c r="B395" s="145"/>
      <c r="D395" s="146" t="s">
        <v>162</v>
      </c>
      <c r="E395" s="147" t="s">
        <v>1</v>
      </c>
      <c r="F395" s="148" t="s">
        <v>574</v>
      </c>
      <c r="H395" s="149">
        <v>3.75</v>
      </c>
      <c r="I395" s="150"/>
      <c r="L395" s="145"/>
      <c r="M395" s="151"/>
      <c r="T395" s="152"/>
      <c r="AT395" s="147" t="s">
        <v>162</v>
      </c>
      <c r="AU395" s="147" t="s">
        <v>160</v>
      </c>
      <c r="AV395" s="12" t="s">
        <v>91</v>
      </c>
      <c r="AW395" s="12" t="s">
        <v>32</v>
      </c>
      <c r="AX395" s="12" t="s">
        <v>89</v>
      </c>
      <c r="AY395" s="147" t="s">
        <v>151</v>
      </c>
    </row>
    <row r="396" spans="2:65" s="1" customFormat="1" ht="16.5" customHeight="1">
      <c r="B396" s="32"/>
      <c r="C396" s="173" t="s">
        <v>575</v>
      </c>
      <c r="D396" s="173" t="s">
        <v>277</v>
      </c>
      <c r="E396" s="174" t="s">
        <v>576</v>
      </c>
      <c r="F396" s="175" t="s">
        <v>577</v>
      </c>
      <c r="G396" s="176" t="s">
        <v>350</v>
      </c>
      <c r="H396" s="177">
        <v>3.75</v>
      </c>
      <c r="I396" s="178"/>
      <c r="J396" s="179">
        <f>ROUND(I396*H396,2)</f>
        <v>0</v>
      </c>
      <c r="K396" s="175" t="s">
        <v>166</v>
      </c>
      <c r="L396" s="180"/>
      <c r="M396" s="181" t="s">
        <v>1</v>
      </c>
      <c r="N396" s="182" t="s">
        <v>46</v>
      </c>
      <c r="P396" s="141">
        <f>O396*H396</f>
        <v>0</v>
      </c>
      <c r="Q396" s="141">
        <v>0.112</v>
      </c>
      <c r="R396" s="141">
        <f>Q396*H396</f>
        <v>0.42</v>
      </c>
      <c r="S396" s="141">
        <v>0</v>
      </c>
      <c r="T396" s="142">
        <f>S396*H396</f>
        <v>0</v>
      </c>
      <c r="AR396" s="143" t="s">
        <v>202</v>
      </c>
      <c r="AT396" s="143" t="s">
        <v>277</v>
      </c>
      <c r="AU396" s="143" t="s">
        <v>160</v>
      </c>
      <c r="AY396" s="17" t="s">
        <v>151</v>
      </c>
      <c r="BE396" s="144">
        <f>IF(N396="základní",J396,0)</f>
        <v>0</v>
      </c>
      <c r="BF396" s="144">
        <f>IF(N396="snížená",J396,0)</f>
        <v>0</v>
      </c>
      <c r="BG396" s="144">
        <f>IF(N396="zákl. přenesená",J396,0)</f>
        <v>0</v>
      </c>
      <c r="BH396" s="144">
        <f>IF(N396="sníž. přenesená",J396,0)</f>
        <v>0</v>
      </c>
      <c r="BI396" s="144">
        <f>IF(N396="nulová",J396,0)</f>
        <v>0</v>
      </c>
      <c r="BJ396" s="17" t="s">
        <v>89</v>
      </c>
      <c r="BK396" s="144">
        <f>ROUND(I396*H396,2)</f>
        <v>0</v>
      </c>
      <c r="BL396" s="17" t="s">
        <v>159</v>
      </c>
      <c r="BM396" s="143" t="s">
        <v>578</v>
      </c>
    </row>
    <row r="397" spans="2:65" s="12" customFormat="1">
      <c r="B397" s="145"/>
      <c r="D397" s="146" t="s">
        <v>162</v>
      </c>
      <c r="E397" s="147" t="s">
        <v>1</v>
      </c>
      <c r="F397" s="148" t="s">
        <v>579</v>
      </c>
      <c r="H397" s="149">
        <v>3.75</v>
      </c>
      <c r="I397" s="150"/>
      <c r="L397" s="145"/>
      <c r="M397" s="151"/>
      <c r="T397" s="152"/>
      <c r="AT397" s="147" t="s">
        <v>162</v>
      </c>
      <c r="AU397" s="147" t="s">
        <v>160</v>
      </c>
      <c r="AV397" s="12" t="s">
        <v>91</v>
      </c>
      <c r="AW397" s="12" t="s">
        <v>32</v>
      </c>
      <c r="AX397" s="12" t="s">
        <v>89</v>
      </c>
      <c r="AY397" s="147" t="s">
        <v>151</v>
      </c>
    </row>
    <row r="398" spans="2:65" s="1" customFormat="1" ht="24.2" customHeight="1">
      <c r="B398" s="32"/>
      <c r="C398" s="132" t="s">
        <v>580</v>
      </c>
      <c r="D398" s="132" t="s">
        <v>155</v>
      </c>
      <c r="E398" s="133" t="s">
        <v>581</v>
      </c>
      <c r="F398" s="134" t="s">
        <v>582</v>
      </c>
      <c r="G398" s="135" t="s">
        <v>495</v>
      </c>
      <c r="H398" s="136">
        <v>2</v>
      </c>
      <c r="I398" s="137"/>
      <c r="J398" s="138">
        <f>ROUND(I398*H398,2)</f>
        <v>0</v>
      </c>
      <c r="K398" s="134" t="s">
        <v>166</v>
      </c>
      <c r="L398" s="32"/>
      <c r="M398" s="139" t="s">
        <v>1</v>
      </c>
      <c r="N398" s="140" t="s">
        <v>46</v>
      </c>
      <c r="P398" s="141">
        <f>O398*H398</f>
        <v>0</v>
      </c>
      <c r="Q398" s="141">
        <v>5.8003900000000002</v>
      </c>
      <c r="R398" s="141">
        <f>Q398*H398</f>
        <v>11.60078</v>
      </c>
      <c r="S398" s="141">
        <v>0</v>
      </c>
      <c r="T398" s="142">
        <f>S398*H398</f>
        <v>0</v>
      </c>
      <c r="AR398" s="143" t="s">
        <v>159</v>
      </c>
      <c r="AT398" s="143" t="s">
        <v>155</v>
      </c>
      <c r="AU398" s="143" t="s">
        <v>160</v>
      </c>
      <c r="AY398" s="17" t="s">
        <v>151</v>
      </c>
      <c r="BE398" s="144">
        <f>IF(N398="základní",J398,0)</f>
        <v>0</v>
      </c>
      <c r="BF398" s="144">
        <f>IF(N398="snížená",J398,0)</f>
        <v>0</v>
      </c>
      <c r="BG398" s="144">
        <f>IF(N398="zákl. přenesená",J398,0)</f>
        <v>0</v>
      </c>
      <c r="BH398" s="144">
        <f>IF(N398="sníž. přenesená",J398,0)</f>
        <v>0</v>
      </c>
      <c r="BI398" s="144">
        <f>IF(N398="nulová",J398,0)</f>
        <v>0</v>
      </c>
      <c r="BJ398" s="17" t="s">
        <v>89</v>
      </c>
      <c r="BK398" s="144">
        <f>ROUND(I398*H398,2)</f>
        <v>0</v>
      </c>
      <c r="BL398" s="17" t="s">
        <v>159</v>
      </c>
      <c r="BM398" s="143" t="s">
        <v>583</v>
      </c>
    </row>
    <row r="399" spans="2:65" s="12" customFormat="1">
      <c r="B399" s="145"/>
      <c r="D399" s="146" t="s">
        <v>162</v>
      </c>
      <c r="E399" s="147" t="s">
        <v>1</v>
      </c>
      <c r="F399" s="148" t="s">
        <v>584</v>
      </c>
      <c r="H399" s="149">
        <v>2</v>
      </c>
      <c r="I399" s="150"/>
      <c r="L399" s="145"/>
      <c r="M399" s="151"/>
      <c r="T399" s="152"/>
      <c r="AT399" s="147" t="s">
        <v>162</v>
      </c>
      <c r="AU399" s="147" t="s">
        <v>160</v>
      </c>
      <c r="AV399" s="12" t="s">
        <v>91</v>
      </c>
      <c r="AW399" s="12" t="s">
        <v>32</v>
      </c>
      <c r="AX399" s="12" t="s">
        <v>89</v>
      </c>
      <c r="AY399" s="147" t="s">
        <v>151</v>
      </c>
    </row>
    <row r="400" spans="2:65" s="11" customFormat="1" ht="22.9" customHeight="1">
      <c r="B400" s="120"/>
      <c r="D400" s="121" t="s">
        <v>80</v>
      </c>
      <c r="E400" s="130" t="s">
        <v>215</v>
      </c>
      <c r="F400" s="130" t="s">
        <v>585</v>
      </c>
      <c r="I400" s="123"/>
      <c r="J400" s="131">
        <f>BK400</f>
        <v>0</v>
      </c>
      <c r="L400" s="120"/>
      <c r="M400" s="125"/>
      <c r="P400" s="126">
        <f>P401+P416+P446+P468+P473+P483</f>
        <v>0</v>
      </c>
      <c r="R400" s="126">
        <f>R401+R416+R446+R468+R473+R483</f>
        <v>60.433380200000002</v>
      </c>
      <c r="T400" s="127">
        <f>T401+T416+T446+T468+T473+T483</f>
        <v>198.51900000000003</v>
      </c>
      <c r="AR400" s="121" t="s">
        <v>89</v>
      </c>
      <c r="AT400" s="128" t="s">
        <v>80</v>
      </c>
      <c r="AU400" s="128" t="s">
        <v>89</v>
      </c>
      <c r="AY400" s="121" t="s">
        <v>151</v>
      </c>
      <c r="BK400" s="129">
        <f>BK401+BK416+BK446+BK468+BK473+BK483</f>
        <v>0</v>
      </c>
    </row>
    <row r="401" spans="2:65" s="11" customFormat="1" ht="20.85" customHeight="1">
      <c r="B401" s="120"/>
      <c r="D401" s="121" t="s">
        <v>80</v>
      </c>
      <c r="E401" s="130" t="s">
        <v>586</v>
      </c>
      <c r="F401" s="130" t="s">
        <v>587</v>
      </c>
      <c r="I401" s="123"/>
      <c r="J401" s="131">
        <f>BK401</f>
        <v>0</v>
      </c>
      <c r="L401" s="120"/>
      <c r="M401" s="125"/>
      <c r="P401" s="126">
        <f>SUM(P402:P415)</f>
        <v>0</v>
      </c>
      <c r="R401" s="126">
        <f>SUM(R402:R415)</f>
        <v>1.5859999999999999E-2</v>
      </c>
      <c r="T401" s="127">
        <f>SUM(T402:T415)</f>
        <v>10.33</v>
      </c>
      <c r="AR401" s="121" t="s">
        <v>89</v>
      </c>
      <c r="AT401" s="128" t="s">
        <v>80</v>
      </c>
      <c r="AU401" s="128" t="s">
        <v>91</v>
      </c>
      <c r="AY401" s="121" t="s">
        <v>151</v>
      </c>
      <c r="BK401" s="129">
        <f>SUM(BK402:BK415)</f>
        <v>0</v>
      </c>
    </row>
    <row r="402" spans="2:65" s="1" customFormat="1" ht="16.5" customHeight="1">
      <c r="B402" s="32"/>
      <c r="C402" s="132" t="s">
        <v>588</v>
      </c>
      <c r="D402" s="132" t="s">
        <v>155</v>
      </c>
      <c r="E402" s="133" t="s">
        <v>589</v>
      </c>
      <c r="F402" s="134" t="s">
        <v>590</v>
      </c>
      <c r="G402" s="135" t="s">
        <v>350</v>
      </c>
      <c r="H402" s="136">
        <v>52</v>
      </c>
      <c r="I402" s="137"/>
      <c r="J402" s="138">
        <f>ROUND(I402*H402,2)</f>
        <v>0</v>
      </c>
      <c r="K402" s="134" t="s">
        <v>166</v>
      </c>
      <c r="L402" s="32"/>
      <c r="M402" s="139" t="s">
        <v>1</v>
      </c>
      <c r="N402" s="140" t="s">
        <v>46</v>
      </c>
      <c r="P402" s="141">
        <f>O402*H402</f>
        <v>0</v>
      </c>
      <c r="Q402" s="141">
        <v>0</v>
      </c>
      <c r="R402" s="141">
        <f>Q402*H402</f>
        <v>0</v>
      </c>
      <c r="S402" s="141">
        <v>0</v>
      </c>
      <c r="T402" s="142">
        <f>S402*H402</f>
        <v>0</v>
      </c>
      <c r="AR402" s="143" t="s">
        <v>159</v>
      </c>
      <c r="AT402" s="143" t="s">
        <v>155</v>
      </c>
      <c r="AU402" s="143" t="s">
        <v>160</v>
      </c>
      <c r="AY402" s="17" t="s">
        <v>151</v>
      </c>
      <c r="BE402" s="144">
        <f>IF(N402="základní",J402,0)</f>
        <v>0</v>
      </c>
      <c r="BF402" s="144">
        <f>IF(N402="snížená",J402,0)</f>
        <v>0</v>
      </c>
      <c r="BG402" s="144">
        <f>IF(N402="zákl. přenesená",J402,0)</f>
        <v>0</v>
      </c>
      <c r="BH402" s="144">
        <f>IF(N402="sníž. přenesená",J402,0)</f>
        <v>0</v>
      </c>
      <c r="BI402" s="144">
        <f>IF(N402="nulová",J402,0)</f>
        <v>0</v>
      </c>
      <c r="BJ402" s="17" t="s">
        <v>89</v>
      </c>
      <c r="BK402" s="144">
        <f>ROUND(I402*H402,2)</f>
        <v>0</v>
      </c>
      <c r="BL402" s="17" t="s">
        <v>159</v>
      </c>
      <c r="BM402" s="143" t="s">
        <v>591</v>
      </c>
    </row>
    <row r="403" spans="2:65" s="13" customFormat="1">
      <c r="B403" s="153"/>
      <c r="D403" s="146" t="s">
        <v>162</v>
      </c>
      <c r="E403" s="154" t="s">
        <v>1</v>
      </c>
      <c r="F403" s="155" t="s">
        <v>592</v>
      </c>
      <c r="H403" s="154" t="s">
        <v>1</v>
      </c>
      <c r="I403" s="156"/>
      <c r="L403" s="153"/>
      <c r="M403" s="157"/>
      <c r="T403" s="158"/>
      <c r="AT403" s="154" t="s">
        <v>162</v>
      </c>
      <c r="AU403" s="154" t="s">
        <v>160</v>
      </c>
      <c r="AV403" s="13" t="s">
        <v>89</v>
      </c>
      <c r="AW403" s="13" t="s">
        <v>32</v>
      </c>
      <c r="AX403" s="13" t="s">
        <v>81</v>
      </c>
      <c r="AY403" s="154" t="s">
        <v>151</v>
      </c>
    </row>
    <row r="404" spans="2:65" s="12" customFormat="1">
      <c r="B404" s="145"/>
      <c r="D404" s="146" t="s">
        <v>162</v>
      </c>
      <c r="E404" s="147" t="s">
        <v>1</v>
      </c>
      <c r="F404" s="148" t="s">
        <v>593</v>
      </c>
      <c r="H404" s="149">
        <v>52</v>
      </c>
      <c r="I404" s="150"/>
      <c r="L404" s="145"/>
      <c r="M404" s="151"/>
      <c r="T404" s="152"/>
      <c r="AT404" s="147" t="s">
        <v>162</v>
      </c>
      <c r="AU404" s="147" t="s">
        <v>160</v>
      </c>
      <c r="AV404" s="12" t="s">
        <v>91</v>
      </c>
      <c r="AW404" s="12" t="s">
        <v>32</v>
      </c>
      <c r="AX404" s="12" t="s">
        <v>89</v>
      </c>
      <c r="AY404" s="147" t="s">
        <v>151</v>
      </c>
    </row>
    <row r="405" spans="2:65" s="1" customFormat="1" ht="33" customHeight="1">
      <c r="B405" s="32"/>
      <c r="C405" s="132" t="s">
        <v>594</v>
      </c>
      <c r="D405" s="132" t="s">
        <v>155</v>
      </c>
      <c r="E405" s="133" t="s">
        <v>595</v>
      </c>
      <c r="F405" s="134" t="s">
        <v>596</v>
      </c>
      <c r="G405" s="135" t="s">
        <v>350</v>
      </c>
      <c r="H405" s="136">
        <v>26</v>
      </c>
      <c r="I405" s="137"/>
      <c r="J405" s="138">
        <f>ROUND(I405*H405,2)</f>
        <v>0</v>
      </c>
      <c r="K405" s="134" t="s">
        <v>166</v>
      </c>
      <c r="L405" s="32"/>
      <c r="M405" s="139" t="s">
        <v>1</v>
      </c>
      <c r="N405" s="140" t="s">
        <v>46</v>
      </c>
      <c r="P405" s="141">
        <f>O405*H405</f>
        <v>0</v>
      </c>
      <c r="Q405" s="141">
        <v>6.0999999999999997E-4</v>
      </c>
      <c r="R405" s="141">
        <f>Q405*H405</f>
        <v>1.5859999999999999E-2</v>
      </c>
      <c r="S405" s="141">
        <v>0</v>
      </c>
      <c r="T405" s="142">
        <f>S405*H405</f>
        <v>0</v>
      </c>
      <c r="AR405" s="143" t="s">
        <v>159</v>
      </c>
      <c r="AT405" s="143" t="s">
        <v>155</v>
      </c>
      <c r="AU405" s="143" t="s">
        <v>160</v>
      </c>
      <c r="AY405" s="17" t="s">
        <v>151</v>
      </c>
      <c r="BE405" s="144">
        <f>IF(N405="základní",J405,0)</f>
        <v>0</v>
      </c>
      <c r="BF405" s="144">
        <f>IF(N405="snížená",J405,0)</f>
        <v>0</v>
      </c>
      <c r="BG405" s="144">
        <f>IF(N405="zákl. přenesená",J405,0)</f>
        <v>0</v>
      </c>
      <c r="BH405" s="144">
        <f>IF(N405="sníž. přenesená",J405,0)</f>
        <v>0</v>
      </c>
      <c r="BI405" s="144">
        <f>IF(N405="nulová",J405,0)</f>
        <v>0</v>
      </c>
      <c r="BJ405" s="17" t="s">
        <v>89</v>
      </c>
      <c r="BK405" s="144">
        <f>ROUND(I405*H405,2)</f>
        <v>0</v>
      </c>
      <c r="BL405" s="17" t="s">
        <v>159</v>
      </c>
      <c r="BM405" s="143" t="s">
        <v>597</v>
      </c>
    </row>
    <row r="406" spans="2:65" s="13" customFormat="1">
      <c r="B406" s="153"/>
      <c r="D406" s="146" t="s">
        <v>162</v>
      </c>
      <c r="E406" s="154" t="s">
        <v>1</v>
      </c>
      <c r="F406" s="155" t="s">
        <v>598</v>
      </c>
      <c r="H406" s="154" t="s">
        <v>1</v>
      </c>
      <c r="I406" s="156"/>
      <c r="L406" s="153"/>
      <c r="M406" s="157"/>
      <c r="T406" s="158"/>
      <c r="AT406" s="154" t="s">
        <v>162</v>
      </c>
      <c r="AU406" s="154" t="s">
        <v>160</v>
      </c>
      <c r="AV406" s="13" t="s">
        <v>89</v>
      </c>
      <c r="AW406" s="13" t="s">
        <v>32</v>
      </c>
      <c r="AX406" s="13" t="s">
        <v>81</v>
      </c>
      <c r="AY406" s="154" t="s">
        <v>151</v>
      </c>
    </row>
    <row r="407" spans="2:65" s="12" customFormat="1">
      <c r="B407" s="145"/>
      <c r="D407" s="146" t="s">
        <v>162</v>
      </c>
      <c r="E407" s="147" t="s">
        <v>1</v>
      </c>
      <c r="F407" s="148" t="s">
        <v>599</v>
      </c>
      <c r="H407" s="149">
        <v>26</v>
      </c>
      <c r="I407" s="150"/>
      <c r="L407" s="145"/>
      <c r="M407" s="151"/>
      <c r="T407" s="152"/>
      <c r="AT407" s="147" t="s">
        <v>162</v>
      </c>
      <c r="AU407" s="147" t="s">
        <v>160</v>
      </c>
      <c r="AV407" s="12" t="s">
        <v>91</v>
      </c>
      <c r="AW407" s="12" t="s">
        <v>32</v>
      </c>
      <c r="AX407" s="12" t="s">
        <v>89</v>
      </c>
      <c r="AY407" s="147" t="s">
        <v>151</v>
      </c>
    </row>
    <row r="408" spans="2:65" s="1" customFormat="1" ht="24.2" customHeight="1">
      <c r="B408" s="32"/>
      <c r="C408" s="132" t="s">
        <v>600</v>
      </c>
      <c r="D408" s="132" t="s">
        <v>155</v>
      </c>
      <c r="E408" s="133" t="s">
        <v>601</v>
      </c>
      <c r="F408" s="134" t="s">
        <v>602</v>
      </c>
      <c r="G408" s="135" t="s">
        <v>205</v>
      </c>
      <c r="H408" s="136">
        <v>516.5</v>
      </c>
      <c r="I408" s="137"/>
      <c r="J408" s="138">
        <f>ROUND(I408*H408,2)</f>
        <v>0</v>
      </c>
      <c r="K408" s="134" t="s">
        <v>166</v>
      </c>
      <c r="L408" s="32"/>
      <c r="M408" s="139" t="s">
        <v>1</v>
      </c>
      <c r="N408" s="140" t="s">
        <v>46</v>
      </c>
      <c r="P408" s="141">
        <f>O408*H408</f>
        <v>0</v>
      </c>
      <c r="Q408" s="141">
        <v>0</v>
      </c>
      <c r="R408" s="141">
        <f>Q408*H408</f>
        <v>0</v>
      </c>
      <c r="S408" s="141">
        <v>0.02</v>
      </c>
      <c r="T408" s="142">
        <f>S408*H408</f>
        <v>10.33</v>
      </c>
      <c r="AR408" s="143" t="s">
        <v>159</v>
      </c>
      <c r="AT408" s="143" t="s">
        <v>155</v>
      </c>
      <c r="AU408" s="143" t="s">
        <v>160</v>
      </c>
      <c r="AY408" s="17" t="s">
        <v>151</v>
      </c>
      <c r="BE408" s="144">
        <f>IF(N408="základní",J408,0)</f>
        <v>0</v>
      </c>
      <c r="BF408" s="144">
        <f>IF(N408="snížená",J408,0)</f>
        <v>0</v>
      </c>
      <c r="BG408" s="144">
        <f>IF(N408="zákl. přenesená",J408,0)</f>
        <v>0</v>
      </c>
      <c r="BH408" s="144">
        <f>IF(N408="sníž. přenesená",J408,0)</f>
        <v>0</v>
      </c>
      <c r="BI408" s="144">
        <f>IF(N408="nulová",J408,0)</f>
        <v>0</v>
      </c>
      <c r="BJ408" s="17" t="s">
        <v>89</v>
      </c>
      <c r="BK408" s="144">
        <f>ROUND(I408*H408,2)</f>
        <v>0</v>
      </c>
      <c r="BL408" s="17" t="s">
        <v>159</v>
      </c>
      <c r="BM408" s="143" t="s">
        <v>603</v>
      </c>
    </row>
    <row r="409" spans="2:65" s="13" customFormat="1">
      <c r="B409" s="153"/>
      <c r="D409" s="146" t="s">
        <v>162</v>
      </c>
      <c r="E409" s="154" t="s">
        <v>1</v>
      </c>
      <c r="F409" s="155" t="s">
        <v>604</v>
      </c>
      <c r="H409" s="154" t="s">
        <v>1</v>
      </c>
      <c r="I409" s="156"/>
      <c r="L409" s="153"/>
      <c r="M409" s="157"/>
      <c r="T409" s="158"/>
      <c r="AT409" s="154" t="s">
        <v>162</v>
      </c>
      <c r="AU409" s="154" t="s">
        <v>160</v>
      </c>
      <c r="AV409" s="13" t="s">
        <v>89</v>
      </c>
      <c r="AW409" s="13" t="s">
        <v>32</v>
      </c>
      <c r="AX409" s="13" t="s">
        <v>81</v>
      </c>
      <c r="AY409" s="154" t="s">
        <v>151</v>
      </c>
    </row>
    <row r="410" spans="2:65" s="12" customFormat="1">
      <c r="B410" s="145"/>
      <c r="D410" s="146" t="s">
        <v>162</v>
      </c>
      <c r="E410" s="147" t="s">
        <v>1</v>
      </c>
      <c r="F410" s="148" t="s">
        <v>605</v>
      </c>
      <c r="H410" s="149">
        <v>284</v>
      </c>
      <c r="I410" s="150"/>
      <c r="L410" s="145"/>
      <c r="M410" s="151"/>
      <c r="T410" s="152"/>
      <c r="AT410" s="147" t="s">
        <v>162</v>
      </c>
      <c r="AU410" s="147" t="s">
        <v>160</v>
      </c>
      <c r="AV410" s="12" t="s">
        <v>91</v>
      </c>
      <c r="AW410" s="12" t="s">
        <v>32</v>
      </c>
      <c r="AX410" s="12" t="s">
        <v>81</v>
      </c>
      <c r="AY410" s="147" t="s">
        <v>151</v>
      </c>
    </row>
    <row r="411" spans="2:65" s="12" customFormat="1">
      <c r="B411" s="145"/>
      <c r="D411" s="146" t="s">
        <v>162</v>
      </c>
      <c r="E411" s="147" t="s">
        <v>1</v>
      </c>
      <c r="F411" s="148" t="s">
        <v>606</v>
      </c>
      <c r="H411" s="149">
        <v>42</v>
      </c>
      <c r="I411" s="150"/>
      <c r="L411" s="145"/>
      <c r="M411" s="151"/>
      <c r="T411" s="152"/>
      <c r="AT411" s="147" t="s">
        <v>162</v>
      </c>
      <c r="AU411" s="147" t="s">
        <v>160</v>
      </c>
      <c r="AV411" s="12" t="s">
        <v>91</v>
      </c>
      <c r="AW411" s="12" t="s">
        <v>32</v>
      </c>
      <c r="AX411" s="12" t="s">
        <v>81</v>
      </c>
      <c r="AY411" s="147" t="s">
        <v>151</v>
      </c>
    </row>
    <row r="412" spans="2:65" s="12" customFormat="1">
      <c r="B412" s="145"/>
      <c r="D412" s="146" t="s">
        <v>162</v>
      </c>
      <c r="E412" s="147" t="s">
        <v>1</v>
      </c>
      <c r="F412" s="148" t="s">
        <v>607</v>
      </c>
      <c r="H412" s="149">
        <v>81.5</v>
      </c>
      <c r="I412" s="150"/>
      <c r="L412" s="145"/>
      <c r="M412" s="151"/>
      <c r="T412" s="152"/>
      <c r="AT412" s="147" t="s">
        <v>162</v>
      </c>
      <c r="AU412" s="147" t="s">
        <v>160</v>
      </c>
      <c r="AV412" s="12" t="s">
        <v>91</v>
      </c>
      <c r="AW412" s="12" t="s">
        <v>32</v>
      </c>
      <c r="AX412" s="12" t="s">
        <v>81</v>
      </c>
      <c r="AY412" s="147" t="s">
        <v>151</v>
      </c>
    </row>
    <row r="413" spans="2:65" s="12" customFormat="1">
      <c r="B413" s="145"/>
      <c r="D413" s="146" t="s">
        <v>162</v>
      </c>
      <c r="E413" s="147" t="s">
        <v>1</v>
      </c>
      <c r="F413" s="148" t="s">
        <v>608</v>
      </c>
      <c r="H413" s="149">
        <v>9</v>
      </c>
      <c r="I413" s="150"/>
      <c r="L413" s="145"/>
      <c r="M413" s="151"/>
      <c r="T413" s="152"/>
      <c r="AT413" s="147" t="s">
        <v>162</v>
      </c>
      <c r="AU413" s="147" t="s">
        <v>160</v>
      </c>
      <c r="AV413" s="12" t="s">
        <v>91</v>
      </c>
      <c r="AW413" s="12" t="s">
        <v>32</v>
      </c>
      <c r="AX413" s="12" t="s">
        <v>81</v>
      </c>
      <c r="AY413" s="147" t="s">
        <v>151</v>
      </c>
    </row>
    <row r="414" spans="2:65" s="12" customFormat="1">
      <c r="B414" s="145"/>
      <c r="D414" s="146" t="s">
        <v>162</v>
      </c>
      <c r="E414" s="147" t="s">
        <v>1</v>
      </c>
      <c r="F414" s="148" t="s">
        <v>609</v>
      </c>
      <c r="H414" s="149">
        <v>100</v>
      </c>
      <c r="I414" s="150"/>
      <c r="L414" s="145"/>
      <c r="M414" s="151"/>
      <c r="T414" s="152"/>
      <c r="AT414" s="147" t="s">
        <v>162</v>
      </c>
      <c r="AU414" s="147" t="s">
        <v>160</v>
      </c>
      <c r="AV414" s="12" t="s">
        <v>91</v>
      </c>
      <c r="AW414" s="12" t="s">
        <v>32</v>
      </c>
      <c r="AX414" s="12" t="s">
        <v>81</v>
      </c>
      <c r="AY414" s="147" t="s">
        <v>151</v>
      </c>
    </row>
    <row r="415" spans="2:65" s="14" customFormat="1">
      <c r="B415" s="159"/>
      <c r="D415" s="146" t="s">
        <v>162</v>
      </c>
      <c r="E415" s="160" t="s">
        <v>1</v>
      </c>
      <c r="F415" s="161" t="s">
        <v>171</v>
      </c>
      <c r="H415" s="162">
        <v>516.5</v>
      </c>
      <c r="I415" s="163"/>
      <c r="L415" s="159"/>
      <c r="M415" s="164"/>
      <c r="T415" s="165"/>
      <c r="AT415" s="160" t="s">
        <v>162</v>
      </c>
      <c r="AU415" s="160" t="s">
        <v>160</v>
      </c>
      <c r="AV415" s="14" t="s">
        <v>159</v>
      </c>
      <c r="AW415" s="14" t="s">
        <v>32</v>
      </c>
      <c r="AX415" s="14" t="s">
        <v>89</v>
      </c>
      <c r="AY415" s="160" t="s">
        <v>151</v>
      </c>
    </row>
    <row r="416" spans="2:65" s="11" customFormat="1" ht="20.85" customHeight="1">
      <c r="B416" s="120"/>
      <c r="D416" s="121" t="s">
        <v>80</v>
      </c>
      <c r="E416" s="130" t="s">
        <v>610</v>
      </c>
      <c r="F416" s="130" t="s">
        <v>611</v>
      </c>
      <c r="I416" s="123"/>
      <c r="J416" s="131">
        <f>BK416</f>
        <v>0</v>
      </c>
      <c r="L416" s="120"/>
      <c r="M416" s="125"/>
      <c r="P416" s="126">
        <f>SUM(P417:P445)</f>
        <v>0</v>
      </c>
      <c r="R416" s="126">
        <f>SUM(R417:R445)</f>
        <v>60.169710199999997</v>
      </c>
      <c r="T416" s="127">
        <f>SUM(T417:T445)</f>
        <v>0</v>
      </c>
      <c r="AR416" s="121" t="s">
        <v>89</v>
      </c>
      <c r="AT416" s="128" t="s">
        <v>80</v>
      </c>
      <c r="AU416" s="128" t="s">
        <v>91</v>
      </c>
      <c r="AY416" s="121" t="s">
        <v>151</v>
      </c>
      <c r="BK416" s="129">
        <f>SUM(BK417:BK445)</f>
        <v>0</v>
      </c>
    </row>
    <row r="417" spans="2:65" s="1" customFormat="1" ht="33" customHeight="1">
      <c r="B417" s="32"/>
      <c r="C417" s="132" t="s">
        <v>612</v>
      </c>
      <c r="D417" s="132" t="s">
        <v>155</v>
      </c>
      <c r="E417" s="133" t="s">
        <v>613</v>
      </c>
      <c r="F417" s="134" t="s">
        <v>614</v>
      </c>
      <c r="G417" s="135" t="s">
        <v>350</v>
      </c>
      <c r="H417" s="136">
        <v>34.5</v>
      </c>
      <c r="I417" s="137"/>
      <c r="J417" s="138">
        <f>ROUND(I417*H417,2)</f>
        <v>0</v>
      </c>
      <c r="K417" s="134" t="s">
        <v>166</v>
      </c>
      <c r="L417" s="32"/>
      <c r="M417" s="139" t="s">
        <v>1</v>
      </c>
      <c r="N417" s="140" t="s">
        <v>46</v>
      </c>
      <c r="P417" s="141">
        <f>O417*H417</f>
        <v>0</v>
      </c>
      <c r="Q417" s="141">
        <v>0.16850000000000001</v>
      </c>
      <c r="R417" s="141">
        <f>Q417*H417</f>
        <v>5.81325</v>
      </c>
      <c r="S417" s="141">
        <v>0</v>
      </c>
      <c r="T417" s="142">
        <f>S417*H417</f>
        <v>0</v>
      </c>
      <c r="AR417" s="143" t="s">
        <v>159</v>
      </c>
      <c r="AT417" s="143" t="s">
        <v>155</v>
      </c>
      <c r="AU417" s="143" t="s">
        <v>160</v>
      </c>
      <c r="AY417" s="17" t="s">
        <v>151</v>
      </c>
      <c r="BE417" s="144">
        <f>IF(N417="základní",J417,0)</f>
        <v>0</v>
      </c>
      <c r="BF417" s="144">
        <f>IF(N417="snížená",J417,0)</f>
        <v>0</v>
      </c>
      <c r="BG417" s="144">
        <f>IF(N417="zákl. přenesená",J417,0)</f>
        <v>0</v>
      </c>
      <c r="BH417" s="144">
        <f>IF(N417="sníž. přenesená",J417,0)</f>
        <v>0</v>
      </c>
      <c r="BI417" s="144">
        <f>IF(N417="nulová",J417,0)</f>
        <v>0</v>
      </c>
      <c r="BJ417" s="17" t="s">
        <v>89</v>
      </c>
      <c r="BK417" s="144">
        <f>ROUND(I417*H417,2)</f>
        <v>0</v>
      </c>
      <c r="BL417" s="17" t="s">
        <v>159</v>
      </c>
      <c r="BM417" s="143" t="s">
        <v>615</v>
      </c>
    </row>
    <row r="418" spans="2:65" s="12" customFormat="1">
      <c r="B418" s="145"/>
      <c r="D418" s="146" t="s">
        <v>162</v>
      </c>
      <c r="E418" s="147" t="s">
        <v>1</v>
      </c>
      <c r="F418" s="148" t="s">
        <v>616</v>
      </c>
      <c r="H418" s="149">
        <v>34.5</v>
      </c>
      <c r="I418" s="150"/>
      <c r="L418" s="145"/>
      <c r="M418" s="151"/>
      <c r="T418" s="152"/>
      <c r="AT418" s="147" t="s">
        <v>162</v>
      </c>
      <c r="AU418" s="147" t="s">
        <v>160</v>
      </c>
      <c r="AV418" s="12" t="s">
        <v>91</v>
      </c>
      <c r="AW418" s="12" t="s">
        <v>32</v>
      </c>
      <c r="AX418" s="12" t="s">
        <v>89</v>
      </c>
      <c r="AY418" s="147" t="s">
        <v>151</v>
      </c>
    </row>
    <row r="419" spans="2:65" s="1" customFormat="1" ht="24.2" customHeight="1">
      <c r="B419" s="32"/>
      <c r="C419" s="173" t="s">
        <v>617</v>
      </c>
      <c r="D419" s="173" t="s">
        <v>277</v>
      </c>
      <c r="E419" s="174" t="s">
        <v>618</v>
      </c>
      <c r="F419" s="175" t="s">
        <v>619</v>
      </c>
      <c r="G419" s="176" t="s">
        <v>350</v>
      </c>
      <c r="H419" s="177">
        <v>6.12</v>
      </c>
      <c r="I419" s="178"/>
      <c r="J419" s="179">
        <f>ROUND(I419*H419,2)</f>
        <v>0</v>
      </c>
      <c r="K419" s="175" t="s">
        <v>166</v>
      </c>
      <c r="L419" s="180"/>
      <c r="M419" s="181" t="s">
        <v>1</v>
      </c>
      <c r="N419" s="182" t="s">
        <v>46</v>
      </c>
      <c r="P419" s="141">
        <f>O419*H419</f>
        <v>0</v>
      </c>
      <c r="Q419" s="141">
        <v>4.8300000000000003E-2</v>
      </c>
      <c r="R419" s="141">
        <f>Q419*H419</f>
        <v>0.29559600000000003</v>
      </c>
      <c r="S419" s="141">
        <v>0</v>
      </c>
      <c r="T419" s="142">
        <f>S419*H419</f>
        <v>0</v>
      </c>
      <c r="AR419" s="143" t="s">
        <v>202</v>
      </c>
      <c r="AT419" s="143" t="s">
        <v>277</v>
      </c>
      <c r="AU419" s="143" t="s">
        <v>160</v>
      </c>
      <c r="AY419" s="17" t="s">
        <v>151</v>
      </c>
      <c r="BE419" s="144">
        <f>IF(N419="základní",J419,0)</f>
        <v>0</v>
      </c>
      <c r="BF419" s="144">
        <f>IF(N419="snížená",J419,0)</f>
        <v>0</v>
      </c>
      <c r="BG419" s="144">
        <f>IF(N419="zákl. přenesená",J419,0)</f>
        <v>0</v>
      </c>
      <c r="BH419" s="144">
        <f>IF(N419="sníž. přenesená",J419,0)</f>
        <v>0</v>
      </c>
      <c r="BI419" s="144">
        <f>IF(N419="nulová",J419,0)</f>
        <v>0</v>
      </c>
      <c r="BJ419" s="17" t="s">
        <v>89</v>
      </c>
      <c r="BK419" s="144">
        <f>ROUND(I419*H419,2)</f>
        <v>0</v>
      </c>
      <c r="BL419" s="17" t="s">
        <v>159</v>
      </c>
      <c r="BM419" s="143" t="s">
        <v>620</v>
      </c>
    </row>
    <row r="420" spans="2:65" s="12" customFormat="1">
      <c r="B420" s="145"/>
      <c r="D420" s="146" t="s">
        <v>162</v>
      </c>
      <c r="E420" s="147" t="s">
        <v>1</v>
      </c>
      <c r="F420" s="148" t="s">
        <v>621</v>
      </c>
      <c r="H420" s="149">
        <v>6</v>
      </c>
      <c r="I420" s="150"/>
      <c r="L420" s="145"/>
      <c r="M420" s="151"/>
      <c r="T420" s="152"/>
      <c r="AT420" s="147" t="s">
        <v>162</v>
      </c>
      <c r="AU420" s="147" t="s">
        <v>160</v>
      </c>
      <c r="AV420" s="12" t="s">
        <v>91</v>
      </c>
      <c r="AW420" s="12" t="s">
        <v>32</v>
      </c>
      <c r="AX420" s="12" t="s">
        <v>89</v>
      </c>
      <c r="AY420" s="147" t="s">
        <v>151</v>
      </c>
    </row>
    <row r="421" spans="2:65" s="12" customFormat="1">
      <c r="B421" s="145"/>
      <c r="D421" s="146" t="s">
        <v>162</v>
      </c>
      <c r="F421" s="148" t="s">
        <v>622</v>
      </c>
      <c r="H421" s="149">
        <v>6.12</v>
      </c>
      <c r="I421" s="150"/>
      <c r="L421" s="145"/>
      <c r="M421" s="151"/>
      <c r="T421" s="152"/>
      <c r="AT421" s="147" t="s">
        <v>162</v>
      </c>
      <c r="AU421" s="147" t="s">
        <v>160</v>
      </c>
      <c r="AV421" s="12" t="s">
        <v>91</v>
      </c>
      <c r="AW421" s="12" t="s">
        <v>4</v>
      </c>
      <c r="AX421" s="12" t="s">
        <v>89</v>
      </c>
      <c r="AY421" s="147" t="s">
        <v>151</v>
      </c>
    </row>
    <row r="422" spans="2:65" s="1" customFormat="1" ht="24.2" customHeight="1">
      <c r="B422" s="32"/>
      <c r="C422" s="173" t="s">
        <v>623</v>
      </c>
      <c r="D422" s="173" t="s">
        <v>277</v>
      </c>
      <c r="E422" s="174" t="s">
        <v>624</v>
      </c>
      <c r="F422" s="175" t="s">
        <v>625</v>
      </c>
      <c r="G422" s="176" t="s">
        <v>350</v>
      </c>
      <c r="H422" s="177">
        <v>4.08</v>
      </c>
      <c r="I422" s="178"/>
      <c r="J422" s="179">
        <f>ROUND(I422*H422,2)</f>
        <v>0</v>
      </c>
      <c r="K422" s="175" t="s">
        <v>166</v>
      </c>
      <c r="L422" s="180"/>
      <c r="M422" s="181" t="s">
        <v>1</v>
      </c>
      <c r="N422" s="182" t="s">
        <v>46</v>
      </c>
      <c r="P422" s="141">
        <f>O422*H422</f>
        <v>0</v>
      </c>
      <c r="Q422" s="141">
        <v>6.5670000000000006E-2</v>
      </c>
      <c r="R422" s="141">
        <f>Q422*H422</f>
        <v>0.26793360000000005</v>
      </c>
      <c r="S422" s="141">
        <v>0</v>
      </c>
      <c r="T422" s="142">
        <f>S422*H422</f>
        <v>0</v>
      </c>
      <c r="AR422" s="143" t="s">
        <v>202</v>
      </c>
      <c r="AT422" s="143" t="s">
        <v>277</v>
      </c>
      <c r="AU422" s="143" t="s">
        <v>160</v>
      </c>
      <c r="AY422" s="17" t="s">
        <v>151</v>
      </c>
      <c r="BE422" s="144">
        <f>IF(N422="základní",J422,0)</f>
        <v>0</v>
      </c>
      <c r="BF422" s="144">
        <f>IF(N422="snížená",J422,0)</f>
        <v>0</v>
      </c>
      <c r="BG422" s="144">
        <f>IF(N422="zákl. přenesená",J422,0)</f>
        <v>0</v>
      </c>
      <c r="BH422" s="144">
        <f>IF(N422="sníž. přenesená",J422,0)</f>
        <v>0</v>
      </c>
      <c r="BI422" s="144">
        <f>IF(N422="nulová",J422,0)</f>
        <v>0</v>
      </c>
      <c r="BJ422" s="17" t="s">
        <v>89</v>
      </c>
      <c r="BK422" s="144">
        <f>ROUND(I422*H422,2)</f>
        <v>0</v>
      </c>
      <c r="BL422" s="17" t="s">
        <v>159</v>
      </c>
      <c r="BM422" s="143" t="s">
        <v>626</v>
      </c>
    </row>
    <row r="423" spans="2:65" s="12" customFormat="1">
      <c r="B423" s="145"/>
      <c r="D423" s="146" t="s">
        <v>162</v>
      </c>
      <c r="E423" s="147" t="s">
        <v>1</v>
      </c>
      <c r="F423" s="148" t="s">
        <v>627</v>
      </c>
      <c r="H423" s="149">
        <v>4</v>
      </c>
      <c r="I423" s="150"/>
      <c r="L423" s="145"/>
      <c r="M423" s="151"/>
      <c r="T423" s="152"/>
      <c r="AT423" s="147" t="s">
        <v>162</v>
      </c>
      <c r="AU423" s="147" t="s">
        <v>160</v>
      </c>
      <c r="AV423" s="12" t="s">
        <v>91</v>
      </c>
      <c r="AW423" s="12" t="s">
        <v>32</v>
      </c>
      <c r="AX423" s="12" t="s">
        <v>89</v>
      </c>
      <c r="AY423" s="147" t="s">
        <v>151</v>
      </c>
    </row>
    <row r="424" spans="2:65" s="12" customFormat="1">
      <c r="B424" s="145"/>
      <c r="D424" s="146" t="s">
        <v>162</v>
      </c>
      <c r="F424" s="148" t="s">
        <v>451</v>
      </c>
      <c r="H424" s="149">
        <v>4.08</v>
      </c>
      <c r="I424" s="150"/>
      <c r="L424" s="145"/>
      <c r="M424" s="151"/>
      <c r="T424" s="152"/>
      <c r="AT424" s="147" t="s">
        <v>162</v>
      </c>
      <c r="AU424" s="147" t="s">
        <v>160</v>
      </c>
      <c r="AV424" s="12" t="s">
        <v>91</v>
      </c>
      <c r="AW424" s="12" t="s">
        <v>4</v>
      </c>
      <c r="AX424" s="12" t="s">
        <v>89</v>
      </c>
      <c r="AY424" s="147" t="s">
        <v>151</v>
      </c>
    </row>
    <row r="425" spans="2:65" s="1" customFormat="1" ht="16.5" customHeight="1">
      <c r="B425" s="32"/>
      <c r="C425" s="173" t="s">
        <v>628</v>
      </c>
      <c r="D425" s="173" t="s">
        <v>277</v>
      </c>
      <c r="E425" s="174" t="s">
        <v>629</v>
      </c>
      <c r="F425" s="175" t="s">
        <v>630</v>
      </c>
      <c r="G425" s="176" t="s">
        <v>350</v>
      </c>
      <c r="H425" s="177">
        <v>24.99</v>
      </c>
      <c r="I425" s="178"/>
      <c r="J425" s="179">
        <f>ROUND(I425*H425,2)</f>
        <v>0</v>
      </c>
      <c r="K425" s="175" t="s">
        <v>166</v>
      </c>
      <c r="L425" s="180"/>
      <c r="M425" s="181" t="s">
        <v>1</v>
      </c>
      <c r="N425" s="182" t="s">
        <v>46</v>
      </c>
      <c r="P425" s="141">
        <f>O425*H425</f>
        <v>0</v>
      </c>
      <c r="Q425" s="141">
        <v>0.08</v>
      </c>
      <c r="R425" s="141">
        <f>Q425*H425</f>
        <v>1.9991999999999999</v>
      </c>
      <c r="S425" s="141">
        <v>0</v>
      </c>
      <c r="T425" s="142">
        <f>S425*H425</f>
        <v>0</v>
      </c>
      <c r="AR425" s="143" t="s">
        <v>202</v>
      </c>
      <c r="AT425" s="143" t="s">
        <v>277</v>
      </c>
      <c r="AU425" s="143" t="s">
        <v>160</v>
      </c>
      <c r="AY425" s="17" t="s">
        <v>151</v>
      </c>
      <c r="BE425" s="144">
        <f>IF(N425="základní",J425,0)</f>
        <v>0</v>
      </c>
      <c r="BF425" s="144">
        <f>IF(N425="snížená",J425,0)</f>
        <v>0</v>
      </c>
      <c r="BG425" s="144">
        <f>IF(N425="zákl. přenesená",J425,0)</f>
        <v>0</v>
      </c>
      <c r="BH425" s="144">
        <f>IF(N425="sníž. přenesená",J425,0)</f>
        <v>0</v>
      </c>
      <c r="BI425" s="144">
        <f>IF(N425="nulová",J425,0)</f>
        <v>0</v>
      </c>
      <c r="BJ425" s="17" t="s">
        <v>89</v>
      </c>
      <c r="BK425" s="144">
        <f>ROUND(I425*H425,2)</f>
        <v>0</v>
      </c>
      <c r="BL425" s="17" t="s">
        <v>159</v>
      </c>
      <c r="BM425" s="143" t="s">
        <v>631</v>
      </c>
    </row>
    <row r="426" spans="2:65" s="12" customFormat="1">
      <c r="B426" s="145"/>
      <c r="D426" s="146" t="s">
        <v>162</v>
      </c>
      <c r="E426" s="147" t="s">
        <v>1</v>
      </c>
      <c r="F426" s="148" t="s">
        <v>616</v>
      </c>
      <c r="H426" s="149">
        <v>34.5</v>
      </c>
      <c r="I426" s="150"/>
      <c r="L426" s="145"/>
      <c r="M426" s="151"/>
      <c r="T426" s="152"/>
      <c r="AT426" s="147" t="s">
        <v>162</v>
      </c>
      <c r="AU426" s="147" t="s">
        <v>160</v>
      </c>
      <c r="AV426" s="12" t="s">
        <v>91</v>
      </c>
      <c r="AW426" s="12" t="s">
        <v>32</v>
      </c>
      <c r="AX426" s="12" t="s">
        <v>81</v>
      </c>
      <c r="AY426" s="147" t="s">
        <v>151</v>
      </c>
    </row>
    <row r="427" spans="2:65" s="12" customFormat="1">
      <c r="B427" s="145"/>
      <c r="D427" s="146" t="s">
        <v>162</v>
      </c>
      <c r="E427" s="147" t="s">
        <v>1</v>
      </c>
      <c r="F427" s="148" t="s">
        <v>632</v>
      </c>
      <c r="H427" s="149">
        <v>-6</v>
      </c>
      <c r="I427" s="150"/>
      <c r="L427" s="145"/>
      <c r="M427" s="151"/>
      <c r="T427" s="152"/>
      <c r="AT427" s="147" t="s">
        <v>162</v>
      </c>
      <c r="AU427" s="147" t="s">
        <v>160</v>
      </c>
      <c r="AV427" s="12" t="s">
        <v>91</v>
      </c>
      <c r="AW427" s="12" t="s">
        <v>32</v>
      </c>
      <c r="AX427" s="12" t="s">
        <v>81</v>
      </c>
      <c r="AY427" s="147" t="s">
        <v>151</v>
      </c>
    </row>
    <row r="428" spans="2:65" s="12" customFormat="1">
      <c r="B428" s="145"/>
      <c r="D428" s="146" t="s">
        <v>162</v>
      </c>
      <c r="E428" s="147" t="s">
        <v>1</v>
      </c>
      <c r="F428" s="148" t="s">
        <v>633</v>
      </c>
      <c r="H428" s="149">
        <v>-4</v>
      </c>
      <c r="I428" s="150"/>
      <c r="L428" s="145"/>
      <c r="M428" s="151"/>
      <c r="T428" s="152"/>
      <c r="AT428" s="147" t="s">
        <v>162</v>
      </c>
      <c r="AU428" s="147" t="s">
        <v>160</v>
      </c>
      <c r="AV428" s="12" t="s">
        <v>91</v>
      </c>
      <c r="AW428" s="12" t="s">
        <v>32</v>
      </c>
      <c r="AX428" s="12" t="s">
        <v>81</v>
      </c>
      <c r="AY428" s="147" t="s">
        <v>151</v>
      </c>
    </row>
    <row r="429" spans="2:65" s="14" customFormat="1">
      <c r="B429" s="159"/>
      <c r="D429" s="146" t="s">
        <v>162</v>
      </c>
      <c r="E429" s="160" t="s">
        <v>1</v>
      </c>
      <c r="F429" s="161" t="s">
        <v>171</v>
      </c>
      <c r="H429" s="162">
        <v>24.5</v>
      </c>
      <c r="I429" s="163"/>
      <c r="L429" s="159"/>
      <c r="M429" s="164"/>
      <c r="T429" s="165"/>
      <c r="AT429" s="160" t="s">
        <v>162</v>
      </c>
      <c r="AU429" s="160" t="s">
        <v>160</v>
      </c>
      <c r="AV429" s="14" t="s">
        <v>159</v>
      </c>
      <c r="AW429" s="14" t="s">
        <v>32</v>
      </c>
      <c r="AX429" s="14" t="s">
        <v>89</v>
      </c>
      <c r="AY429" s="160" t="s">
        <v>151</v>
      </c>
    </row>
    <row r="430" spans="2:65" s="12" customFormat="1">
      <c r="B430" s="145"/>
      <c r="D430" s="146" t="s">
        <v>162</v>
      </c>
      <c r="F430" s="148" t="s">
        <v>634</v>
      </c>
      <c r="H430" s="149">
        <v>24.99</v>
      </c>
      <c r="I430" s="150"/>
      <c r="L430" s="145"/>
      <c r="M430" s="151"/>
      <c r="T430" s="152"/>
      <c r="AT430" s="147" t="s">
        <v>162</v>
      </c>
      <c r="AU430" s="147" t="s">
        <v>160</v>
      </c>
      <c r="AV430" s="12" t="s">
        <v>91</v>
      </c>
      <c r="AW430" s="12" t="s">
        <v>4</v>
      </c>
      <c r="AX430" s="12" t="s">
        <v>89</v>
      </c>
      <c r="AY430" s="147" t="s">
        <v>151</v>
      </c>
    </row>
    <row r="431" spans="2:65" s="1" customFormat="1" ht="33" customHeight="1">
      <c r="B431" s="32"/>
      <c r="C431" s="132" t="s">
        <v>635</v>
      </c>
      <c r="D431" s="132" t="s">
        <v>155</v>
      </c>
      <c r="E431" s="133" t="s">
        <v>636</v>
      </c>
      <c r="F431" s="134" t="s">
        <v>637</v>
      </c>
      <c r="G431" s="135" t="s">
        <v>350</v>
      </c>
      <c r="H431" s="136">
        <v>216</v>
      </c>
      <c r="I431" s="137"/>
      <c r="J431" s="138">
        <f>ROUND(I431*H431,2)</f>
        <v>0</v>
      </c>
      <c r="K431" s="134" t="s">
        <v>166</v>
      </c>
      <c r="L431" s="32"/>
      <c r="M431" s="139" t="s">
        <v>1</v>
      </c>
      <c r="N431" s="140" t="s">
        <v>46</v>
      </c>
      <c r="P431" s="141">
        <f>O431*H431</f>
        <v>0</v>
      </c>
      <c r="Q431" s="141">
        <v>0.14041999999999999</v>
      </c>
      <c r="R431" s="141">
        <f>Q431*H431</f>
        <v>30.330719999999999</v>
      </c>
      <c r="S431" s="141">
        <v>0</v>
      </c>
      <c r="T431" s="142">
        <f>S431*H431</f>
        <v>0</v>
      </c>
      <c r="AR431" s="143" t="s">
        <v>159</v>
      </c>
      <c r="AT431" s="143" t="s">
        <v>155</v>
      </c>
      <c r="AU431" s="143" t="s">
        <v>160</v>
      </c>
      <c r="AY431" s="17" t="s">
        <v>151</v>
      </c>
      <c r="BE431" s="144">
        <f>IF(N431="základní",J431,0)</f>
        <v>0</v>
      </c>
      <c r="BF431" s="144">
        <f>IF(N431="snížená",J431,0)</f>
        <v>0</v>
      </c>
      <c r="BG431" s="144">
        <f>IF(N431="zákl. přenesená",J431,0)</f>
        <v>0</v>
      </c>
      <c r="BH431" s="144">
        <f>IF(N431="sníž. přenesená",J431,0)</f>
        <v>0</v>
      </c>
      <c r="BI431" s="144">
        <f>IF(N431="nulová",J431,0)</f>
        <v>0</v>
      </c>
      <c r="BJ431" s="17" t="s">
        <v>89</v>
      </c>
      <c r="BK431" s="144">
        <f>ROUND(I431*H431,2)</f>
        <v>0</v>
      </c>
      <c r="BL431" s="17" t="s">
        <v>159</v>
      </c>
      <c r="BM431" s="143" t="s">
        <v>638</v>
      </c>
    </row>
    <row r="432" spans="2:65" s="12" customFormat="1">
      <c r="B432" s="145"/>
      <c r="D432" s="146" t="s">
        <v>162</v>
      </c>
      <c r="E432" s="147" t="s">
        <v>1</v>
      </c>
      <c r="F432" s="148" t="s">
        <v>639</v>
      </c>
      <c r="H432" s="149">
        <v>216</v>
      </c>
      <c r="I432" s="150"/>
      <c r="L432" s="145"/>
      <c r="M432" s="151"/>
      <c r="T432" s="152"/>
      <c r="AT432" s="147" t="s">
        <v>162</v>
      </c>
      <c r="AU432" s="147" t="s">
        <v>160</v>
      </c>
      <c r="AV432" s="12" t="s">
        <v>91</v>
      </c>
      <c r="AW432" s="12" t="s">
        <v>32</v>
      </c>
      <c r="AX432" s="12" t="s">
        <v>89</v>
      </c>
      <c r="AY432" s="147" t="s">
        <v>151</v>
      </c>
    </row>
    <row r="433" spans="2:65" s="1" customFormat="1" ht="16.5" customHeight="1">
      <c r="B433" s="32"/>
      <c r="C433" s="173" t="s">
        <v>640</v>
      </c>
      <c r="D433" s="173" t="s">
        <v>277</v>
      </c>
      <c r="E433" s="174" t="s">
        <v>641</v>
      </c>
      <c r="F433" s="175" t="s">
        <v>642</v>
      </c>
      <c r="G433" s="176" t="s">
        <v>350</v>
      </c>
      <c r="H433" s="177">
        <v>220.32</v>
      </c>
      <c r="I433" s="178"/>
      <c r="J433" s="179">
        <f>ROUND(I433*H433,2)</f>
        <v>0</v>
      </c>
      <c r="K433" s="175" t="s">
        <v>166</v>
      </c>
      <c r="L433" s="180"/>
      <c r="M433" s="181" t="s">
        <v>1</v>
      </c>
      <c r="N433" s="182" t="s">
        <v>46</v>
      </c>
      <c r="P433" s="141">
        <f>O433*H433</f>
        <v>0</v>
      </c>
      <c r="Q433" s="141">
        <v>5.6120000000000003E-2</v>
      </c>
      <c r="R433" s="141">
        <f>Q433*H433</f>
        <v>12.3643584</v>
      </c>
      <c r="S433" s="141">
        <v>0</v>
      </c>
      <c r="T433" s="142">
        <f>S433*H433</f>
        <v>0</v>
      </c>
      <c r="AR433" s="143" t="s">
        <v>202</v>
      </c>
      <c r="AT433" s="143" t="s">
        <v>277</v>
      </c>
      <c r="AU433" s="143" t="s">
        <v>160</v>
      </c>
      <c r="AY433" s="17" t="s">
        <v>151</v>
      </c>
      <c r="BE433" s="144">
        <f>IF(N433="základní",J433,0)</f>
        <v>0</v>
      </c>
      <c r="BF433" s="144">
        <f>IF(N433="snížená",J433,0)</f>
        <v>0</v>
      </c>
      <c r="BG433" s="144">
        <f>IF(N433="zákl. přenesená",J433,0)</f>
        <v>0</v>
      </c>
      <c r="BH433" s="144">
        <f>IF(N433="sníž. přenesená",J433,0)</f>
        <v>0</v>
      </c>
      <c r="BI433" s="144">
        <f>IF(N433="nulová",J433,0)</f>
        <v>0</v>
      </c>
      <c r="BJ433" s="17" t="s">
        <v>89</v>
      </c>
      <c r="BK433" s="144">
        <f>ROUND(I433*H433,2)</f>
        <v>0</v>
      </c>
      <c r="BL433" s="17" t="s">
        <v>159</v>
      </c>
      <c r="BM433" s="143" t="s">
        <v>643</v>
      </c>
    </row>
    <row r="434" spans="2:65" s="12" customFormat="1">
      <c r="B434" s="145"/>
      <c r="D434" s="146" t="s">
        <v>162</v>
      </c>
      <c r="E434" s="147" t="s">
        <v>1</v>
      </c>
      <c r="F434" s="148" t="s">
        <v>639</v>
      </c>
      <c r="H434" s="149">
        <v>216</v>
      </c>
      <c r="I434" s="150"/>
      <c r="L434" s="145"/>
      <c r="M434" s="151"/>
      <c r="T434" s="152"/>
      <c r="AT434" s="147" t="s">
        <v>162</v>
      </c>
      <c r="AU434" s="147" t="s">
        <v>160</v>
      </c>
      <c r="AV434" s="12" t="s">
        <v>91</v>
      </c>
      <c r="AW434" s="12" t="s">
        <v>32</v>
      </c>
      <c r="AX434" s="12" t="s">
        <v>89</v>
      </c>
      <c r="AY434" s="147" t="s">
        <v>151</v>
      </c>
    </row>
    <row r="435" spans="2:65" s="12" customFormat="1">
      <c r="B435" s="145"/>
      <c r="D435" s="146" t="s">
        <v>162</v>
      </c>
      <c r="F435" s="148" t="s">
        <v>644</v>
      </c>
      <c r="H435" s="149">
        <v>220.32</v>
      </c>
      <c r="I435" s="150"/>
      <c r="L435" s="145"/>
      <c r="M435" s="151"/>
      <c r="T435" s="152"/>
      <c r="AT435" s="147" t="s">
        <v>162</v>
      </c>
      <c r="AU435" s="147" t="s">
        <v>160</v>
      </c>
      <c r="AV435" s="12" t="s">
        <v>91</v>
      </c>
      <c r="AW435" s="12" t="s">
        <v>4</v>
      </c>
      <c r="AX435" s="12" t="s">
        <v>89</v>
      </c>
      <c r="AY435" s="147" t="s">
        <v>151</v>
      </c>
    </row>
    <row r="436" spans="2:65" s="1" customFormat="1" ht="24.2" customHeight="1">
      <c r="B436" s="32"/>
      <c r="C436" s="132" t="s">
        <v>645</v>
      </c>
      <c r="D436" s="132" t="s">
        <v>155</v>
      </c>
      <c r="E436" s="133" t="s">
        <v>646</v>
      </c>
      <c r="F436" s="134" t="s">
        <v>647</v>
      </c>
      <c r="G436" s="135" t="s">
        <v>350</v>
      </c>
      <c r="H436" s="136">
        <v>49.5</v>
      </c>
      <c r="I436" s="137"/>
      <c r="J436" s="138">
        <f>ROUND(I436*H436,2)</f>
        <v>0</v>
      </c>
      <c r="K436" s="134" t="s">
        <v>166</v>
      </c>
      <c r="L436" s="32"/>
      <c r="M436" s="139" t="s">
        <v>1</v>
      </c>
      <c r="N436" s="140" t="s">
        <v>46</v>
      </c>
      <c r="P436" s="141">
        <f>O436*H436</f>
        <v>0</v>
      </c>
      <c r="Q436" s="141">
        <v>0.10095</v>
      </c>
      <c r="R436" s="141">
        <f>Q436*H436</f>
        <v>4.9970249999999998</v>
      </c>
      <c r="S436" s="141">
        <v>0</v>
      </c>
      <c r="T436" s="142">
        <f>S436*H436</f>
        <v>0</v>
      </c>
      <c r="AR436" s="143" t="s">
        <v>159</v>
      </c>
      <c r="AT436" s="143" t="s">
        <v>155</v>
      </c>
      <c r="AU436" s="143" t="s">
        <v>160</v>
      </c>
      <c r="AY436" s="17" t="s">
        <v>151</v>
      </c>
      <c r="BE436" s="144">
        <f>IF(N436="základní",J436,0)</f>
        <v>0</v>
      </c>
      <c r="BF436" s="144">
        <f>IF(N436="snížená",J436,0)</f>
        <v>0</v>
      </c>
      <c r="BG436" s="144">
        <f>IF(N436="zákl. přenesená",J436,0)</f>
        <v>0</v>
      </c>
      <c r="BH436" s="144">
        <f>IF(N436="sníž. přenesená",J436,0)</f>
        <v>0</v>
      </c>
      <c r="BI436" s="144">
        <f>IF(N436="nulová",J436,0)</f>
        <v>0</v>
      </c>
      <c r="BJ436" s="17" t="s">
        <v>89</v>
      </c>
      <c r="BK436" s="144">
        <f>ROUND(I436*H436,2)</f>
        <v>0</v>
      </c>
      <c r="BL436" s="17" t="s">
        <v>159</v>
      </c>
      <c r="BM436" s="143" t="s">
        <v>648</v>
      </c>
    </row>
    <row r="437" spans="2:65" s="12" customFormat="1">
      <c r="B437" s="145"/>
      <c r="D437" s="146" t="s">
        <v>162</v>
      </c>
      <c r="E437" s="147" t="s">
        <v>1</v>
      </c>
      <c r="F437" s="148" t="s">
        <v>649</v>
      </c>
      <c r="H437" s="149">
        <v>49.5</v>
      </c>
      <c r="I437" s="150"/>
      <c r="L437" s="145"/>
      <c r="M437" s="151"/>
      <c r="T437" s="152"/>
      <c r="AT437" s="147" t="s">
        <v>162</v>
      </c>
      <c r="AU437" s="147" t="s">
        <v>160</v>
      </c>
      <c r="AV437" s="12" t="s">
        <v>91</v>
      </c>
      <c r="AW437" s="12" t="s">
        <v>32</v>
      </c>
      <c r="AX437" s="12" t="s">
        <v>89</v>
      </c>
      <c r="AY437" s="147" t="s">
        <v>151</v>
      </c>
    </row>
    <row r="438" spans="2:65" s="1" customFormat="1" ht="16.5" customHeight="1">
      <c r="B438" s="32"/>
      <c r="C438" s="173" t="s">
        <v>650</v>
      </c>
      <c r="D438" s="173" t="s">
        <v>277</v>
      </c>
      <c r="E438" s="174" t="s">
        <v>651</v>
      </c>
      <c r="F438" s="175" t="s">
        <v>652</v>
      </c>
      <c r="G438" s="176" t="s">
        <v>350</v>
      </c>
      <c r="H438" s="177">
        <v>50.49</v>
      </c>
      <c r="I438" s="178"/>
      <c r="J438" s="179">
        <f>ROUND(I438*H438,2)</f>
        <v>0</v>
      </c>
      <c r="K438" s="175" t="s">
        <v>166</v>
      </c>
      <c r="L438" s="180"/>
      <c r="M438" s="181" t="s">
        <v>1</v>
      </c>
      <c r="N438" s="182" t="s">
        <v>46</v>
      </c>
      <c r="P438" s="141">
        <f>O438*H438</f>
        <v>0</v>
      </c>
      <c r="Q438" s="141">
        <v>2.4E-2</v>
      </c>
      <c r="R438" s="141">
        <f>Q438*H438</f>
        <v>1.2117600000000002</v>
      </c>
      <c r="S438" s="141">
        <v>0</v>
      </c>
      <c r="T438" s="142">
        <f>S438*H438</f>
        <v>0</v>
      </c>
      <c r="AR438" s="143" t="s">
        <v>202</v>
      </c>
      <c r="AT438" s="143" t="s">
        <v>277</v>
      </c>
      <c r="AU438" s="143" t="s">
        <v>160</v>
      </c>
      <c r="AY438" s="17" t="s">
        <v>151</v>
      </c>
      <c r="BE438" s="144">
        <f>IF(N438="základní",J438,0)</f>
        <v>0</v>
      </c>
      <c r="BF438" s="144">
        <f>IF(N438="snížená",J438,0)</f>
        <v>0</v>
      </c>
      <c r="BG438" s="144">
        <f>IF(N438="zákl. přenesená",J438,0)</f>
        <v>0</v>
      </c>
      <c r="BH438" s="144">
        <f>IF(N438="sníž. přenesená",J438,0)</f>
        <v>0</v>
      </c>
      <c r="BI438" s="144">
        <f>IF(N438="nulová",J438,0)</f>
        <v>0</v>
      </c>
      <c r="BJ438" s="17" t="s">
        <v>89</v>
      </c>
      <c r="BK438" s="144">
        <f>ROUND(I438*H438,2)</f>
        <v>0</v>
      </c>
      <c r="BL438" s="17" t="s">
        <v>159</v>
      </c>
      <c r="BM438" s="143" t="s">
        <v>653</v>
      </c>
    </row>
    <row r="439" spans="2:65" s="12" customFormat="1">
      <c r="B439" s="145"/>
      <c r="D439" s="146" t="s">
        <v>162</v>
      </c>
      <c r="E439" s="147" t="s">
        <v>1</v>
      </c>
      <c r="F439" s="148" t="s">
        <v>649</v>
      </c>
      <c r="H439" s="149">
        <v>49.5</v>
      </c>
      <c r="I439" s="150"/>
      <c r="L439" s="145"/>
      <c r="M439" s="151"/>
      <c r="T439" s="152"/>
      <c r="AT439" s="147" t="s">
        <v>162</v>
      </c>
      <c r="AU439" s="147" t="s">
        <v>160</v>
      </c>
      <c r="AV439" s="12" t="s">
        <v>91</v>
      </c>
      <c r="AW439" s="12" t="s">
        <v>32</v>
      </c>
      <c r="AX439" s="12" t="s">
        <v>89</v>
      </c>
      <c r="AY439" s="147" t="s">
        <v>151</v>
      </c>
    </row>
    <row r="440" spans="2:65" s="12" customFormat="1">
      <c r="B440" s="145"/>
      <c r="D440" s="146" t="s">
        <v>162</v>
      </c>
      <c r="F440" s="148" t="s">
        <v>654</v>
      </c>
      <c r="H440" s="149">
        <v>50.49</v>
      </c>
      <c r="I440" s="150"/>
      <c r="L440" s="145"/>
      <c r="M440" s="151"/>
      <c r="T440" s="152"/>
      <c r="AT440" s="147" t="s">
        <v>162</v>
      </c>
      <c r="AU440" s="147" t="s">
        <v>160</v>
      </c>
      <c r="AV440" s="12" t="s">
        <v>91</v>
      </c>
      <c r="AW440" s="12" t="s">
        <v>4</v>
      </c>
      <c r="AX440" s="12" t="s">
        <v>89</v>
      </c>
      <c r="AY440" s="147" t="s">
        <v>151</v>
      </c>
    </row>
    <row r="441" spans="2:65" s="1" customFormat="1" ht="24.2" customHeight="1">
      <c r="B441" s="32"/>
      <c r="C441" s="132" t="s">
        <v>655</v>
      </c>
      <c r="D441" s="132" t="s">
        <v>155</v>
      </c>
      <c r="E441" s="133" t="s">
        <v>656</v>
      </c>
      <c r="F441" s="134" t="s">
        <v>657</v>
      </c>
      <c r="G441" s="135" t="s">
        <v>350</v>
      </c>
      <c r="H441" s="136">
        <v>12.98</v>
      </c>
      <c r="I441" s="137"/>
      <c r="J441" s="138">
        <f>ROUND(I441*H441,2)</f>
        <v>0</v>
      </c>
      <c r="K441" s="134" t="s">
        <v>166</v>
      </c>
      <c r="L441" s="32"/>
      <c r="M441" s="139" t="s">
        <v>1</v>
      </c>
      <c r="N441" s="140" t="s">
        <v>46</v>
      </c>
      <c r="P441" s="141">
        <f>O441*H441</f>
        <v>0</v>
      </c>
      <c r="Q441" s="141">
        <v>0.12064</v>
      </c>
      <c r="R441" s="141">
        <f>Q441*H441</f>
        <v>1.5659072000000001</v>
      </c>
      <c r="S441" s="141">
        <v>0</v>
      </c>
      <c r="T441" s="142">
        <f>S441*H441</f>
        <v>0</v>
      </c>
      <c r="AR441" s="143" t="s">
        <v>159</v>
      </c>
      <c r="AT441" s="143" t="s">
        <v>155</v>
      </c>
      <c r="AU441" s="143" t="s">
        <v>160</v>
      </c>
      <c r="AY441" s="17" t="s">
        <v>151</v>
      </c>
      <c r="BE441" s="144">
        <f>IF(N441="základní",J441,0)</f>
        <v>0</v>
      </c>
      <c r="BF441" s="144">
        <f>IF(N441="snížená",J441,0)</f>
        <v>0</v>
      </c>
      <c r="BG441" s="144">
        <f>IF(N441="zákl. přenesená",J441,0)</f>
        <v>0</v>
      </c>
      <c r="BH441" s="144">
        <f>IF(N441="sníž. přenesená",J441,0)</f>
        <v>0</v>
      </c>
      <c r="BI441" s="144">
        <f>IF(N441="nulová",J441,0)</f>
        <v>0</v>
      </c>
      <c r="BJ441" s="17" t="s">
        <v>89</v>
      </c>
      <c r="BK441" s="144">
        <f>ROUND(I441*H441,2)</f>
        <v>0</v>
      </c>
      <c r="BL441" s="17" t="s">
        <v>159</v>
      </c>
      <c r="BM441" s="143" t="s">
        <v>658</v>
      </c>
    </row>
    <row r="442" spans="2:65" s="12" customFormat="1">
      <c r="B442" s="145"/>
      <c r="D442" s="146" t="s">
        <v>162</v>
      </c>
      <c r="E442" s="147" t="s">
        <v>1</v>
      </c>
      <c r="F442" s="148" t="s">
        <v>659</v>
      </c>
      <c r="H442" s="149">
        <v>12.98</v>
      </c>
      <c r="I442" s="150"/>
      <c r="L442" s="145"/>
      <c r="M442" s="151"/>
      <c r="T442" s="152"/>
      <c r="AT442" s="147" t="s">
        <v>162</v>
      </c>
      <c r="AU442" s="147" t="s">
        <v>160</v>
      </c>
      <c r="AV442" s="12" t="s">
        <v>91</v>
      </c>
      <c r="AW442" s="12" t="s">
        <v>32</v>
      </c>
      <c r="AX442" s="12" t="s">
        <v>89</v>
      </c>
      <c r="AY442" s="147" t="s">
        <v>151</v>
      </c>
    </row>
    <row r="443" spans="2:65" s="1" customFormat="1" ht="24.2" customHeight="1">
      <c r="B443" s="32"/>
      <c r="C443" s="173" t="s">
        <v>660</v>
      </c>
      <c r="D443" s="173" t="s">
        <v>277</v>
      </c>
      <c r="E443" s="174" t="s">
        <v>661</v>
      </c>
      <c r="F443" s="175" t="s">
        <v>662</v>
      </c>
      <c r="G443" s="176" t="s">
        <v>495</v>
      </c>
      <c r="H443" s="177">
        <v>120.36</v>
      </c>
      <c r="I443" s="178"/>
      <c r="J443" s="179">
        <f>ROUND(I443*H443,2)</f>
        <v>0</v>
      </c>
      <c r="K443" s="175" t="s">
        <v>166</v>
      </c>
      <c r="L443" s="180"/>
      <c r="M443" s="181" t="s">
        <v>1</v>
      </c>
      <c r="N443" s="182" t="s">
        <v>46</v>
      </c>
      <c r="P443" s="141">
        <f>O443*H443</f>
        <v>0</v>
      </c>
      <c r="Q443" s="141">
        <v>1.0999999999999999E-2</v>
      </c>
      <c r="R443" s="141">
        <f>Q443*H443</f>
        <v>1.32396</v>
      </c>
      <c r="S443" s="141">
        <v>0</v>
      </c>
      <c r="T443" s="142">
        <f>S443*H443</f>
        <v>0</v>
      </c>
      <c r="AR443" s="143" t="s">
        <v>202</v>
      </c>
      <c r="AT443" s="143" t="s">
        <v>277</v>
      </c>
      <c r="AU443" s="143" t="s">
        <v>160</v>
      </c>
      <c r="AY443" s="17" t="s">
        <v>151</v>
      </c>
      <c r="BE443" s="144">
        <f>IF(N443="základní",J443,0)</f>
        <v>0</v>
      </c>
      <c r="BF443" s="144">
        <f>IF(N443="snížená",J443,0)</f>
        <v>0</v>
      </c>
      <c r="BG443" s="144">
        <f>IF(N443="zákl. přenesená",J443,0)</f>
        <v>0</v>
      </c>
      <c r="BH443" s="144">
        <f>IF(N443="sníž. přenesená",J443,0)</f>
        <v>0</v>
      </c>
      <c r="BI443" s="144">
        <f>IF(N443="nulová",J443,0)</f>
        <v>0</v>
      </c>
      <c r="BJ443" s="17" t="s">
        <v>89</v>
      </c>
      <c r="BK443" s="144">
        <f>ROUND(I443*H443,2)</f>
        <v>0</v>
      </c>
      <c r="BL443" s="17" t="s">
        <v>159</v>
      </c>
      <c r="BM443" s="143" t="s">
        <v>663</v>
      </c>
    </row>
    <row r="444" spans="2:65" s="12" customFormat="1">
      <c r="B444" s="145"/>
      <c r="D444" s="146" t="s">
        <v>162</v>
      </c>
      <c r="E444" s="147" t="s">
        <v>1</v>
      </c>
      <c r="F444" s="148" t="s">
        <v>664</v>
      </c>
      <c r="H444" s="149">
        <v>118</v>
      </c>
      <c r="I444" s="150"/>
      <c r="L444" s="145"/>
      <c r="M444" s="151"/>
      <c r="T444" s="152"/>
      <c r="AT444" s="147" t="s">
        <v>162</v>
      </c>
      <c r="AU444" s="147" t="s">
        <v>160</v>
      </c>
      <c r="AV444" s="12" t="s">
        <v>91</v>
      </c>
      <c r="AW444" s="12" t="s">
        <v>32</v>
      </c>
      <c r="AX444" s="12" t="s">
        <v>89</v>
      </c>
      <c r="AY444" s="147" t="s">
        <v>151</v>
      </c>
    </row>
    <row r="445" spans="2:65" s="12" customFormat="1">
      <c r="B445" s="145"/>
      <c r="D445" s="146" t="s">
        <v>162</v>
      </c>
      <c r="F445" s="148" t="s">
        <v>665</v>
      </c>
      <c r="H445" s="149">
        <v>120.36</v>
      </c>
      <c r="I445" s="150"/>
      <c r="L445" s="145"/>
      <c r="M445" s="151"/>
      <c r="T445" s="152"/>
      <c r="AT445" s="147" t="s">
        <v>162</v>
      </c>
      <c r="AU445" s="147" t="s">
        <v>160</v>
      </c>
      <c r="AV445" s="12" t="s">
        <v>91</v>
      </c>
      <c r="AW445" s="12" t="s">
        <v>4</v>
      </c>
      <c r="AX445" s="12" t="s">
        <v>89</v>
      </c>
      <c r="AY445" s="147" t="s">
        <v>151</v>
      </c>
    </row>
    <row r="446" spans="2:65" s="11" customFormat="1" ht="20.85" customHeight="1">
      <c r="B446" s="120"/>
      <c r="D446" s="121" t="s">
        <v>80</v>
      </c>
      <c r="E446" s="130" t="s">
        <v>666</v>
      </c>
      <c r="F446" s="130" t="s">
        <v>667</v>
      </c>
      <c r="I446" s="123"/>
      <c r="J446" s="131">
        <f>BK446</f>
        <v>0</v>
      </c>
      <c r="L446" s="120"/>
      <c r="M446" s="125"/>
      <c r="P446" s="126">
        <f>SUM(P447:P467)</f>
        <v>0</v>
      </c>
      <c r="R446" s="126">
        <f>SUM(R447:R467)</f>
        <v>1.1900000000000001E-3</v>
      </c>
      <c r="T446" s="127">
        <f>SUM(T447:T467)</f>
        <v>180.66400000000002</v>
      </c>
      <c r="AR446" s="121" t="s">
        <v>89</v>
      </c>
      <c r="AT446" s="128" t="s">
        <v>80</v>
      </c>
      <c r="AU446" s="128" t="s">
        <v>91</v>
      </c>
      <c r="AY446" s="121" t="s">
        <v>151</v>
      </c>
      <c r="BK446" s="129">
        <f>SUM(BK447:BK467)</f>
        <v>0</v>
      </c>
    </row>
    <row r="447" spans="2:65" s="1" customFormat="1" ht="24.2" customHeight="1">
      <c r="B447" s="32"/>
      <c r="C447" s="132" t="s">
        <v>668</v>
      </c>
      <c r="D447" s="132" t="s">
        <v>155</v>
      </c>
      <c r="E447" s="133" t="s">
        <v>669</v>
      </c>
      <c r="F447" s="134" t="s">
        <v>670</v>
      </c>
      <c r="G447" s="135" t="s">
        <v>205</v>
      </c>
      <c r="H447" s="136">
        <v>59.5</v>
      </c>
      <c r="I447" s="137"/>
      <c r="J447" s="138">
        <f>ROUND(I447*H447,2)</f>
        <v>0</v>
      </c>
      <c r="K447" s="134" t="s">
        <v>166</v>
      </c>
      <c r="L447" s="32"/>
      <c r="M447" s="139" t="s">
        <v>1</v>
      </c>
      <c r="N447" s="140" t="s">
        <v>46</v>
      </c>
      <c r="P447" s="141">
        <f>O447*H447</f>
        <v>0</v>
      </c>
      <c r="Q447" s="141">
        <v>1.0000000000000001E-5</v>
      </c>
      <c r="R447" s="141">
        <f>Q447*H447</f>
        <v>5.9500000000000004E-4</v>
      </c>
      <c r="S447" s="141">
        <v>9.1999999999999998E-2</v>
      </c>
      <c r="T447" s="142">
        <f>S447*H447</f>
        <v>5.4740000000000002</v>
      </c>
      <c r="AR447" s="143" t="s">
        <v>159</v>
      </c>
      <c r="AT447" s="143" t="s">
        <v>155</v>
      </c>
      <c r="AU447" s="143" t="s">
        <v>160</v>
      </c>
      <c r="AY447" s="17" t="s">
        <v>151</v>
      </c>
      <c r="BE447" s="144">
        <f>IF(N447="základní",J447,0)</f>
        <v>0</v>
      </c>
      <c r="BF447" s="144">
        <f>IF(N447="snížená",J447,0)</f>
        <v>0</v>
      </c>
      <c r="BG447" s="144">
        <f>IF(N447="zákl. přenesená",J447,0)</f>
        <v>0</v>
      </c>
      <c r="BH447" s="144">
        <f>IF(N447="sníž. přenesená",J447,0)</f>
        <v>0</v>
      </c>
      <c r="BI447" s="144">
        <f>IF(N447="nulová",J447,0)</f>
        <v>0</v>
      </c>
      <c r="BJ447" s="17" t="s">
        <v>89</v>
      </c>
      <c r="BK447" s="144">
        <f>ROUND(I447*H447,2)</f>
        <v>0</v>
      </c>
      <c r="BL447" s="17" t="s">
        <v>159</v>
      </c>
      <c r="BM447" s="143" t="s">
        <v>671</v>
      </c>
    </row>
    <row r="448" spans="2:65" s="12" customFormat="1">
      <c r="B448" s="145"/>
      <c r="D448" s="146" t="s">
        <v>162</v>
      </c>
      <c r="E448" s="147" t="s">
        <v>1</v>
      </c>
      <c r="F448" s="148" t="s">
        <v>672</v>
      </c>
      <c r="H448" s="149">
        <v>59.5</v>
      </c>
      <c r="I448" s="150"/>
      <c r="L448" s="145"/>
      <c r="M448" s="151"/>
      <c r="T448" s="152"/>
      <c r="AT448" s="147" t="s">
        <v>162</v>
      </c>
      <c r="AU448" s="147" t="s">
        <v>160</v>
      </c>
      <c r="AV448" s="12" t="s">
        <v>91</v>
      </c>
      <c r="AW448" s="12" t="s">
        <v>32</v>
      </c>
      <c r="AX448" s="12" t="s">
        <v>89</v>
      </c>
      <c r="AY448" s="147" t="s">
        <v>151</v>
      </c>
    </row>
    <row r="449" spans="2:65" s="1" customFormat="1" ht="24.2" customHeight="1">
      <c r="B449" s="32"/>
      <c r="C449" s="132" t="s">
        <v>673</v>
      </c>
      <c r="D449" s="132" t="s">
        <v>155</v>
      </c>
      <c r="E449" s="133" t="s">
        <v>674</v>
      </c>
      <c r="F449" s="134" t="s">
        <v>675</v>
      </c>
      <c r="G449" s="135" t="s">
        <v>205</v>
      </c>
      <c r="H449" s="136">
        <v>59.5</v>
      </c>
      <c r="I449" s="137"/>
      <c r="J449" s="138">
        <f>ROUND(I449*H449,2)</f>
        <v>0</v>
      </c>
      <c r="K449" s="134" t="s">
        <v>166</v>
      </c>
      <c r="L449" s="32"/>
      <c r="M449" s="139" t="s">
        <v>1</v>
      </c>
      <c r="N449" s="140" t="s">
        <v>46</v>
      </c>
      <c r="P449" s="141">
        <f>O449*H449</f>
        <v>0</v>
      </c>
      <c r="Q449" s="141">
        <v>1.0000000000000001E-5</v>
      </c>
      <c r="R449" s="141">
        <f>Q449*H449</f>
        <v>5.9500000000000004E-4</v>
      </c>
      <c r="S449" s="141">
        <v>0.115</v>
      </c>
      <c r="T449" s="142">
        <f>S449*H449</f>
        <v>6.8425000000000002</v>
      </c>
      <c r="AR449" s="143" t="s">
        <v>159</v>
      </c>
      <c r="AT449" s="143" t="s">
        <v>155</v>
      </c>
      <c r="AU449" s="143" t="s">
        <v>160</v>
      </c>
      <c r="AY449" s="17" t="s">
        <v>151</v>
      </c>
      <c r="BE449" s="144">
        <f>IF(N449="základní",J449,0)</f>
        <v>0</v>
      </c>
      <c r="BF449" s="144">
        <f>IF(N449="snížená",J449,0)</f>
        <v>0</v>
      </c>
      <c r="BG449" s="144">
        <f>IF(N449="zákl. přenesená",J449,0)</f>
        <v>0</v>
      </c>
      <c r="BH449" s="144">
        <f>IF(N449="sníž. přenesená",J449,0)</f>
        <v>0</v>
      </c>
      <c r="BI449" s="144">
        <f>IF(N449="nulová",J449,0)</f>
        <v>0</v>
      </c>
      <c r="BJ449" s="17" t="s">
        <v>89</v>
      </c>
      <c r="BK449" s="144">
        <f>ROUND(I449*H449,2)</f>
        <v>0</v>
      </c>
      <c r="BL449" s="17" t="s">
        <v>159</v>
      </c>
      <c r="BM449" s="143" t="s">
        <v>676</v>
      </c>
    </row>
    <row r="450" spans="2:65" s="12" customFormat="1">
      <c r="B450" s="145"/>
      <c r="D450" s="146" t="s">
        <v>162</v>
      </c>
      <c r="E450" s="147" t="s">
        <v>1</v>
      </c>
      <c r="F450" s="148" t="s">
        <v>672</v>
      </c>
      <c r="H450" s="149">
        <v>59.5</v>
      </c>
      <c r="I450" s="150"/>
      <c r="L450" s="145"/>
      <c r="M450" s="151"/>
      <c r="T450" s="152"/>
      <c r="AT450" s="147" t="s">
        <v>162</v>
      </c>
      <c r="AU450" s="147" t="s">
        <v>160</v>
      </c>
      <c r="AV450" s="12" t="s">
        <v>91</v>
      </c>
      <c r="AW450" s="12" t="s">
        <v>32</v>
      </c>
      <c r="AX450" s="12" t="s">
        <v>89</v>
      </c>
      <c r="AY450" s="147" t="s">
        <v>151</v>
      </c>
    </row>
    <row r="451" spans="2:65" s="1" customFormat="1" ht="24.2" customHeight="1">
      <c r="B451" s="32"/>
      <c r="C451" s="132" t="s">
        <v>677</v>
      </c>
      <c r="D451" s="132" t="s">
        <v>155</v>
      </c>
      <c r="E451" s="133" t="s">
        <v>678</v>
      </c>
      <c r="F451" s="134" t="s">
        <v>679</v>
      </c>
      <c r="G451" s="135" t="s">
        <v>205</v>
      </c>
      <c r="H451" s="136">
        <v>59.5</v>
      </c>
      <c r="I451" s="137"/>
      <c r="J451" s="138">
        <f>ROUND(I451*H451,2)</f>
        <v>0</v>
      </c>
      <c r="K451" s="134" t="s">
        <v>166</v>
      </c>
      <c r="L451" s="32"/>
      <c r="M451" s="139" t="s">
        <v>1</v>
      </c>
      <c r="N451" s="140" t="s">
        <v>46</v>
      </c>
      <c r="P451" s="141">
        <f>O451*H451</f>
        <v>0</v>
      </c>
      <c r="Q451" s="141">
        <v>0</v>
      </c>
      <c r="R451" s="141">
        <f>Q451*H451</f>
        <v>0</v>
      </c>
      <c r="S451" s="141">
        <v>0.44</v>
      </c>
      <c r="T451" s="142">
        <f>S451*H451</f>
        <v>26.18</v>
      </c>
      <c r="AR451" s="143" t="s">
        <v>159</v>
      </c>
      <c r="AT451" s="143" t="s">
        <v>155</v>
      </c>
      <c r="AU451" s="143" t="s">
        <v>160</v>
      </c>
      <c r="AY451" s="17" t="s">
        <v>151</v>
      </c>
      <c r="BE451" s="144">
        <f>IF(N451="základní",J451,0)</f>
        <v>0</v>
      </c>
      <c r="BF451" s="144">
        <f>IF(N451="snížená",J451,0)</f>
        <v>0</v>
      </c>
      <c r="BG451" s="144">
        <f>IF(N451="zákl. přenesená",J451,0)</f>
        <v>0</v>
      </c>
      <c r="BH451" s="144">
        <f>IF(N451="sníž. přenesená",J451,0)</f>
        <v>0</v>
      </c>
      <c r="BI451" s="144">
        <f>IF(N451="nulová",J451,0)</f>
        <v>0</v>
      </c>
      <c r="BJ451" s="17" t="s">
        <v>89</v>
      </c>
      <c r="BK451" s="144">
        <f>ROUND(I451*H451,2)</f>
        <v>0</v>
      </c>
      <c r="BL451" s="17" t="s">
        <v>159</v>
      </c>
      <c r="BM451" s="143" t="s">
        <v>680</v>
      </c>
    </row>
    <row r="452" spans="2:65" s="13" customFormat="1">
      <c r="B452" s="153"/>
      <c r="D452" s="146" t="s">
        <v>162</v>
      </c>
      <c r="E452" s="154" t="s">
        <v>1</v>
      </c>
      <c r="F452" s="155" t="s">
        <v>681</v>
      </c>
      <c r="H452" s="154" t="s">
        <v>1</v>
      </c>
      <c r="I452" s="156"/>
      <c r="L452" s="153"/>
      <c r="M452" s="157"/>
      <c r="T452" s="158"/>
      <c r="AT452" s="154" t="s">
        <v>162</v>
      </c>
      <c r="AU452" s="154" t="s">
        <v>160</v>
      </c>
      <c r="AV452" s="13" t="s">
        <v>89</v>
      </c>
      <c r="AW452" s="13" t="s">
        <v>32</v>
      </c>
      <c r="AX452" s="13" t="s">
        <v>81</v>
      </c>
      <c r="AY452" s="154" t="s">
        <v>151</v>
      </c>
    </row>
    <row r="453" spans="2:65" s="12" customFormat="1">
      <c r="B453" s="145"/>
      <c r="D453" s="146" t="s">
        <v>162</v>
      </c>
      <c r="E453" s="147" t="s">
        <v>1</v>
      </c>
      <c r="F453" s="148" t="s">
        <v>682</v>
      </c>
      <c r="H453" s="149">
        <v>59.5</v>
      </c>
      <c r="I453" s="150"/>
      <c r="L453" s="145"/>
      <c r="M453" s="151"/>
      <c r="T453" s="152"/>
      <c r="AT453" s="147" t="s">
        <v>162</v>
      </c>
      <c r="AU453" s="147" t="s">
        <v>160</v>
      </c>
      <c r="AV453" s="12" t="s">
        <v>91</v>
      </c>
      <c r="AW453" s="12" t="s">
        <v>32</v>
      </c>
      <c r="AX453" s="12" t="s">
        <v>89</v>
      </c>
      <c r="AY453" s="147" t="s">
        <v>151</v>
      </c>
    </row>
    <row r="454" spans="2:65" s="1" customFormat="1" ht="24.2" customHeight="1">
      <c r="B454" s="32"/>
      <c r="C454" s="132" t="s">
        <v>683</v>
      </c>
      <c r="D454" s="132" t="s">
        <v>155</v>
      </c>
      <c r="E454" s="133" t="s">
        <v>684</v>
      </c>
      <c r="F454" s="134" t="s">
        <v>685</v>
      </c>
      <c r="G454" s="135" t="s">
        <v>205</v>
      </c>
      <c r="H454" s="136">
        <v>35.5</v>
      </c>
      <c r="I454" s="137"/>
      <c r="J454" s="138">
        <f>ROUND(I454*H454,2)</f>
        <v>0</v>
      </c>
      <c r="K454" s="134" t="s">
        <v>166</v>
      </c>
      <c r="L454" s="32"/>
      <c r="M454" s="139" t="s">
        <v>1</v>
      </c>
      <c r="N454" s="140" t="s">
        <v>46</v>
      </c>
      <c r="P454" s="141">
        <f>O454*H454</f>
        <v>0</v>
      </c>
      <c r="Q454" s="141">
        <v>0</v>
      </c>
      <c r="R454" s="141">
        <f>Q454*H454</f>
        <v>0</v>
      </c>
      <c r="S454" s="141">
        <v>0.26</v>
      </c>
      <c r="T454" s="142">
        <f>S454*H454</f>
        <v>9.23</v>
      </c>
      <c r="AR454" s="143" t="s">
        <v>159</v>
      </c>
      <c r="AT454" s="143" t="s">
        <v>155</v>
      </c>
      <c r="AU454" s="143" t="s">
        <v>160</v>
      </c>
      <c r="AY454" s="17" t="s">
        <v>151</v>
      </c>
      <c r="BE454" s="144">
        <f>IF(N454="základní",J454,0)</f>
        <v>0</v>
      </c>
      <c r="BF454" s="144">
        <f>IF(N454="snížená",J454,0)</f>
        <v>0</v>
      </c>
      <c r="BG454" s="144">
        <f>IF(N454="zákl. přenesená",J454,0)</f>
        <v>0</v>
      </c>
      <c r="BH454" s="144">
        <f>IF(N454="sníž. přenesená",J454,0)</f>
        <v>0</v>
      </c>
      <c r="BI454" s="144">
        <f>IF(N454="nulová",J454,0)</f>
        <v>0</v>
      </c>
      <c r="BJ454" s="17" t="s">
        <v>89</v>
      </c>
      <c r="BK454" s="144">
        <f>ROUND(I454*H454,2)</f>
        <v>0</v>
      </c>
      <c r="BL454" s="17" t="s">
        <v>159</v>
      </c>
      <c r="BM454" s="143" t="s">
        <v>686</v>
      </c>
    </row>
    <row r="455" spans="2:65" s="12" customFormat="1">
      <c r="B455" s="145"/>
      <c r="D455" s="146" t="s">
        <v>162</v>
      </c>
      <c r="E455" s="147" t="s">
        <v>1</v>
      </c>
      <c r="F455" s="148" t="s">
        <v>687</v>
      </c>
      <c r="H455" s="149">
        <v>35.5</v>
      </c>
      <c r="I455" s="150"/>
      <c r="L455" s="145"/>
      <c r="M455" s="151"/>
      <c r="T455" s="152"/>
      <c r="AT455" s="147" t="s">
        <v>162</v>
      </c>
      <c r="AU455" s="147" t="s">
        <v>160</v>
      </c>
      <c r="AV455" s="12" t="s">
        <v>91</v>
      </c>
      <c r="AW455" s="12" t="s">
        <v>32</v>
      </c>
      <c r="AX455" s="12" t="s">
        <v>89</v>
      </c>
      <c r="AY455" s="147" t="s">
        <v>151</v>
      </c>
    </row>
    <row r="456" spans="2:65" s="1" customFormat="1" ht="24.2" customHeight="1">
      <c r="B456" s="32"/>
      <c r="C456" s="132" t="s">
        <v>688</v>
      </c>
      <c r="D456" s="132" t="s">
        <v>155</v>
      </c>
      <c r="E456" s="133" t="s">
        <v>689</v>
      </c>
      <c r="F456" s="134" t="s">
        <v>690</v>
      </c>
      <c r="G456" s="135" t="s">
        <v>205</v>
      </c>
      <c r="H456" s="136">
        <v>423</v>
      </c>
      <c r="I456" s="137"/>
      <c r="J456" s="138">
        <f>ROUND(I456*H456,2)</f>
        <v>0</v>
      </c>
      <c r="K456" s="134" t="s">
        <v>166</v>
      </c>
      <c r="L456" s="32"/>
      <c r="M456" s="139" t="s">
        <v>1</v>
      </c>
      <c r="N456" s="140" t="s">
        <v>46</v>
      </c>
      <c r="P456" s="141">
        <f>O456*H456</f>
        <v>0</v>
      </c>
      <c r="Q456" s="141">
        <v>0</v>
      </c>
      <c r="R456" s="141">
        <f>Q456*H456</f>
        <v>0</v>
      </c>
      <c r="S456" s="141">
        <v>0.28999999999999998</v>
      </c>
      <c r="T456" s="142">
        <f>S456*H456</f>
        <v>122.66999999999999</v>
      </c>
      <c r="AR456" s="143" t="s">
        <v>159</v>
      </c>
      <c r="AT456" s="143" t="s">
        <v>155</v>
      </c>
      <c r="AU456" s="143" t="s">
        <v>160</v>
      </c>
      <c r="AY456" s="17" t="s">
        <v>151</v>
      </c>
      <c r="BE456" s="144">
        <f>IF(N456="základní",J456,0)</f>
        <v>0</v>
      </c>
      <c r="BF456" s="144">
        <f>IF(N456="snížená",J456,0)</f>
        <v>0</v>
      </c>
      <c r="BG456" s="144">
        <f>IF(N456="zákl. přenesená",J456,0)</f>
        <v>0</v>
      </c>
      <c r="BH456" s="144">
        <f>IF(N456="sníž. přenesená",J456,0)</f>
        <v>0</v>
      </c>
      <c r="BI456" s="144">
        <f>IF(N456="nulová",J456,0)</f>
        <v>0</v>
      </c>
      <c r="BJ456" s="17" t="s">
        <v>89</v>
      </c>
      <c r="BK456" s="144">
        <f>ROUND(I456*H456,2)</f>
        <v>0</v>
      </c>
      <c r="BL456" s="17" t="s">
        <v>159</v>
      </c>
      <c r="BM456" s="143" t="s">
        <v>691</v>
      </c>
    </row>
    <row r="457" spans="2:65" s="13" customFormat="1">
      <c r="B457" s="153"/>
      <c r="D457" s="146" t="s">
        <v>162</v>
      </c>
      <c r="E457" s="154" t="s">
        <v>1</v>
      </c>
      <c r="F457" s="155" t="s">
        <v>364</v>
      </c>
      <c r="H457" s="154" t="s">
        <v>1</v>
      </c>
      <c r="I457" s="156"/>
      <c r="L457" s="153"/>
      <c r="M457" s="157"/>
      <c r="T457" s="158"/>
      <c r="AT457" s="154" t="s">
        <v>162</v>
      </c>
      <c r="AU457" s="154" t="s">
        <v>160</v>
      </c>
      <c r="AV457" s="13" t="s">
        <v>89</v>
      </c>
      <c r="AW457" s="13" t="s">
        <v>32</v>
      </c>
      <c r="AX457" s="13" t="s">
        <v>81</v>
      </c>
      <c r="AY457" s="154" t="s">
        <v>151</v>
      </c>
    </row>
    <row r="458" spans="2:65" s="12" customFormat="1">
      <c r="B458" s="145"/>
      <c r="D458" s="146" t="s">
        <v>162</v>
      </c>
      <c r="E458" s="147" t="s">
        <v>1</v>
      </c>
      <c r="F458" s="148" t="s">
        <v>692</v>
      </c>
      <c r="H458" s="149">
        <v>35.5</v>
      </c>
      <c r="I458" s="150"/>
      <c r="L458" s="145"/>
      <c r="M458" s="151"/>
      <c r="T458" s="152"/>
      <c r="AT458" s="147" t="s">
        <v>162</v>
      </c>
      <c r="AU458" s="147" t="s">
        <v>160</v>
      </c>
      <c r="AV458" s="12" t="s">
        <v>91</v>
      </c>
      <c r="AW458" s="12" t="s">
        <v>32</v>
      </c>
      <c r="AX458" s="12" t="s">
        <v>81</v>
      </c>
      <c r="AY458" s="147" t="s">
        <v>151</v>
      </c>
    </row>
    <row r="459" spans="2:65" s="13" customFormat="1">
      <c r="B459" s="153"/>
      <c r="D459" s="146" t="s">
        <v>162</v>
      </c>
      <c r="E459" s="154" t="s">
        <v>1</v>
      </c>
      <c r="F459" s="155" t="s">
        <v>368</v>
      </c>
      <c r="H459" s="154" t="s">
        <v>1</v>
      </c>
      <c r="I459" s="156"/>
      <c r="L459" s="153"/>
      <c r="M459" s="157"/>
      <c r="T459" s="158"/>
      <c r="AT459" s="154" t="s">
        <v>162</v>
      </c>
      <c r="AU459" s="154" t="s">
        <v>160</v>
      </c>
      <c r="AV459" s="13" t="s">
        <v>89</v>
      </c>
      <c r="AW459" s="13" t="s">
        <v>32</v>
      </c>
      <c r="AX459" s="13" t="s">
        <v>81</v>
      </c>
      <c r="AY459" s="154" t="s">
        <v>151</v>
      </c>
    </row>
    <row r="460" spans="2:65" s="12" customFormat="1">
      <c r="B460" s="145"/>
      <c r="D460" s="146" t="s">
        <v>162</v>
      </c>
      <c r="E460" s="147" t="s">
        <v>1</v>
      </c>
      <c r="F460" s="148" t="s">
        <v>693</v>
      </c>
      <c r="H460" s="149">
        <v>387.5</v>
      </c>
      <c r="I460" s="150"/>
      <c r="L460" s="145"/>
      <c r="M460" s="151"/>
      <c r="T460" s="152"/>
      <c r="AT460" s="147" t="s">
        <v>162</v>
      </c>
      <c r="AU460" s="147" t="s">
        <v>160</v>
      </c>
      <c r="AV460" s="12" t="s">
        <v>91</v>
      </c>
      <c r="AW460" s="12" t="s">
        <v>32</v>
      </c>
      <c r="AX460" s="12" t="s">
        <v>81</v>
      </c>
      <c r="AY460" s="147" t="s">
        <v>151</v>
      </c>
    </row>
    <row r="461" spans="2:65" s="14" customFormat="1">
      <c r="B461" s="159"/>
      <c r="D461" s="146" t="s">
        <v>162</v>
      </c>
      <c r="E461" s="160" t="s">
        <v>1</v>
      </c>
      <c r="F461" s="161" t="s">
        <v>171</v>
      </c>
      <c r="H461" s="162">
        <v>423</v>
      </c>
      <c r="I461" s="163"/>
      <c r="L461" s="159"/>
      <c r="M461" s="164"/>
      <c r="T461" s="165"/>
      <c r="AT461" s="160" t="s">
        <v>162</v>
      </c>
      <c r="AU461" s="160" t="s">
        <v>160</v>
      </c>
      <c r="AV461" s="14" t="s">
        <v>159</v>
      </c>
      <c r="AW461" s="14" t="s">
        <v>32</v>
      </c>
      <c r="AX461" s="14" t="s">
        <v>89</v>
      </c>
      <c r="AY461" s="160" t="s">
        <v>151</v>
      </c>
    </row>
    <row r="462" spans="2:65" s="1" customFormat="1" ht="16.5" customHeight="1">
      <c r="B462" s="32"/>
      <c r="C462" s="132" t="s">
        <v>694</v>
      </c>
      <c r="D462" s="132" t="s">
        <v>155</v>
      </c>
      <c r="E462" s="133" t="s">
        <v>695</v>
      </c>
      <c r="F462" s="134" t="s">
        <v>696</v>
      </c>
      <c r="G462" s="135" t="s">
        <v>350</v>
      </c>
      <c r="H462" s="136">
        <v>14.5</v>
      </c>
      <c r="I462" s="137"/>
      <c r="J462" s="138">
        <f>ROUND(I462*H462,2)</f>
        <v>0</v>
      </c>
      <c r="K462" s="134" t="s">
        <v>166</v>
      </c>
      <c r="L462" s="32"/>
      <c r="M462" s="139" t="s">
        <v>1</v>
      </c>
      <c r="N462" s="140" t="s">
        <v>46</v>
      </c>
      <c r="P462" s="141">
        <f>O462*H462</f>
        <v>0</v>
      </c>
      <c r="Q462" s="141">
        <v>0</v>
      </c>
      <c r="R462" s="141">
        <f>Q462*H462</f>
        <v>0</v>
      </c>
      <c r="S462" s="141">
        <v>0.28999999999999998</v>
      </c>
      <c r="T462" s="142">
        <f>S462*H462</f>
        <v>4.2050000000000001</v>
      </c>
      <c r="AR462" s="143" t="s">
        <v>159</v>
      </c>
      <c r="AT462" s="143" t="s">
        <v>155</v>
      </c>
      <c r="AU462" s="143" t="s">
        <v>160</v>
      </c>
      <c r="AY462" s="17" t="s">
        <v>151</v>
      </c>
      <c r="BE462" s="144">
        <f>IF(N462="základní",J462,0)</f>
        <v>0</v>
      </c>
      <c r="BF462" s="144">
        <f>IF(N462="snížená",J462,0)</f>
        <v>0</v>
      </c>
      <c r="BG462" s="144">
        <f>IF(N462="zákl. přenesená",J462,0)</f>
        <v>0</v>
      </c>
      <c r="BH462" s="144">
        <f>IF(N462="sníž. přenesená",J462,0)</f>
        <v>0</v>
      </c>
      <c r="BI462" s="144">
        <f>IF(N462="nulová",J462,0)</f>
        <v>0</v>
      </c>
      <c r="BJ462" s="17" t="s">
        <v>89</v>
      </c>
      <c r="BK462" s="144">
        <f>ROUND(I462*H462,2)</f>
        <v>0</v>
      </c>
      <c r="BL462" s="17" t="s">
        <v>159</v>
      </c>
      <c r="BM462" s="143" t="s">
        <v>697</v>
      </c>
    </row>
    <row r="463" spans="2:65" s="12" customFormat="1">
      <c r="B463" s="145"/>
      <c r="D463" s="146" t="s">
        <v>162</v>
      </c>
      <c r="E463" s="147" t="s">
        <v>1</v>
      </c>
      <c r="F463" s="148" t="s">
        <v>698</v>
      </c>
      <c r="H463" s="149">
        <v>14.5</v>
      </c>
      <c r="I463" s="150"/>
      <c r="L463" s="145"/>
      <c r="M463" s="151"/>
      <c r="T463" s="152"/>
      <c r="AT463" s="147" t="s">
        <v>162</v>
      </c>
      <c r="AU463" s="147" t="s">
        <v>160</v>
      </c>
      <c r="AV463" s="12" t="s">
        <v>91</v>
      </c>
      <c r="AW463" s="12" t="s">
        <v>32</v>
      </c>
      <c r="AX463" s="12" t="s">
        <v>89</v>
      </c>
      <c r="AY463" s="147" t="s">
        <v>151</v>
      </c>
    </row>
    <row r="464" spans="2:65" s="1" customFormat="1" ht="16.5" customHeight="1">
      <c r="B464" s="32"/>
      <c r="C464" s="132" t="s">
        <v>699</v>
      </c>
      <c r="D464" s="132" t="s">
        <v>155</v>
      </c>
      <c r="E464" s="133" t="s">
        <v>700</v>
      </c>
      <c r="F464" s="134" t="s">
        <v>701</v>
      </c>
      <c r="G464" s="135" t="s">
        <v>350</v>
      </c>
      <c r="H464" s="136">
        <v>28.5</v>
      </c>
      <c r="I464" s="137"/>
      <c r="J464" s="138">
        <f>ROUND(I464*H464,2)</f>
        <v>0</v>
      </c>
      <c r="K464" s="134" t="s">
        <v>166</v>
      </c>
      <c r="L464" s="32"/>
      <c r="M464" s="139" t="s">
        <v>1</v>
      </c>
      <c r="N464" s="140" t="s">
        <v>46</v>
      </c>
      <c r="P464" s="141">
        <f>O464*H464</f>
        <v>0</v>
      </c>
      <c r="Q464" s="141">
        <v>0</v>
      </c>
      <c r="R464" s="141">
        <f>Q464*H464</f>
        <v>0</v>
      </c>
      <c r="S464" s="141">
        <v>0.20499999999999999</v>
      </c>
      <c r="T464" s="142">
        <f>S464*H464</f>
        <v>5.8424999999999994</v>
      </c>
      <c r="AR464" s="143" t="s">
        <v>159</v>
      </c>
      <c r="AT464" s="143" t="s">
        <v>155</v>
      </c>
      <c r="AU464" s="143" t="s">
        <v>160</v>
      </c>
      <c r="AY464" s="17" t="s">
        <v>151</v>
      </c>
      <c r="BE464" s="144">
        <f>IF(N464="základní",J464,0)</f>
        <v>0</v>
      </c>
      <c r="BF464" s="144">
        <f>IF(N464="snížená",J464,0)</f>
        <v>0</v>
      </c>
      <c r="BG464" s="144">
        <f>IF(N464="zákl. přenesená",J464,0)</f>
        <v>0</v>
      </c>
      <c r="BH464" s="144">
        <f>IF(N464="sníž. přenesená",J464,0)</f>
        <v>0</v>
      </c>
      <c r="BI464" s="144">
        <f>IF(N464="nulová",J464,0)</f>
        <v>0</v>
      </c>
      <c r="BJ464" s="17" t="s">
        <v>89</v>
      </c>
      <c r="BK464" s="144">
        <f>ROUND(I464*H464,2)</f>
        <v>0</v>
      </c>
      <c r="BL464" s="17" t="s">
        <v>159</v>
      </c>
      <c r="BM464" s="143" t="s">
        <v>702</v>
      </c>
    </row>
    <row r="465" spans="2:65" s="12" customFormat="1">
      <c r="B465" s="145"/>
      <c r="D465" s="146" t="s">
        <v>162</v>
      </c>
      <c r="E465" s="147" t="s">
        <v>1</v>
      </c>
      <c r="F465" s="148" t="s">
        <v>703</v>
      </c>
      <c r="H465" s="149">
        <v>28.5</v>
      </c>
      <c r="I465" s="150"/>
      <c r="L465" s="145"/>
      <c r="M465" s="151"/>
      <c r="T465" s="152"/>
      <c r="AT465" s="147" t="s">
        <v>162</v>
      </c>
      <c r="AU465" s="147" t="s">
        <v>160</v>
      </c>
      <c r="AV465" s="12" t="s">
        <v>91</v>
      </c>
      <c r="AW465" s="12" t="s">
        <v>32</v>
      </c>
      <c r="AX465" s="12" t="s">
        <v>89</v>
      </c>
      <c r="AY465" s="147" t="s">
        <v>151</v>
      </c>
    </row>
    <row r="466" spans="2:65" s="1" customFormat="1" ht="16.5" customHeight="1">
      <c r="B466" s="32"/>
      <c r="C466" s="132" t="s">
        <v>704</v>
      </c>
      <c r="D466" s="132" t="s">
        <v>155</v>
      </c>
      <c r="E466" s="133" t="s">
        <v>705</v>
      </c>
      <c r="F466" s="134" t="s">
        <v>706</v>
      </c>
      <c r="G466" s="135" t="s">
        <v>350</v>
      </c>
      <c r="H466" s="136">
        <v>5.5</v>
      </c>
      <c r="I466" s="137"/>
      <c r="J466" s="138">
        <f>ROUND(I466*H466,2)</f>
        <v>0</v>
      </c>
      <c r="K466" s="134" t="s">
        <v>166</v>
      </c>
      <c r="L466" s="32"/>
      <c r="M466" s="139" t="s">
        <v>1</v>
      </c>
      <c r="N466" s="140" t="s">
        <v>46</v>
      </c>
      <c r="P466" s="141">
        <f>O466*H466</f>
        <v>0</v>
      </c>
      <c r="Q466" s="141">
        <v>0</v>
      </c>
      <c r="R466" s="141">
        <f>Q466*H466</f>
        <v>0</v>
      </c>
      <c r="S466" s="141">
        <v>0.04</v>
      </c>
      <c r="T466" s="142">
        <f>S466*H466</f>
        <v>0.22</v>
      </c>
      <c r="AR466" s="143" t="s">
        <v>159</v>
      </c>
      <c r="AT466" s="143" t="s">
        <v>155</v>
      </c>
      <c r="AU466" s="143" t="s">
        <v>160</v>
      </c>
      <c r="AY466" s="17" t="s">
        <v>151</v>
      </c>
      <c r="BE466" s="144">
        <f>IF(N466="základní",J466,0)</f>
        <v>0</v>
      </c>
      <c r="BF466" s="144">
        <f>IF(N466="snížená",J466,0)</f>
        <v>0</v>
      </c>
      <c r="BG466" s="144">
        <f>IF(N466="zákl. přenesená",J466,0)</f>
        <v>0</v>
      </c>
      <c r="BH466" s="144">
        <f>IF(N466="sníž. přenesená",J466,0)</f>
        <v>0</v>
      </c>
      <c r="BI466" s="144">
        <f>IF(N466="nulová",J466,0)</f>
        <v>0</v>
      </c>
      <c r="BJ466" s="17" t="s">
        <v>89</v>
      </c>
      <c r="BK466" s="144">
        <f>ROUND(I466*H466,2)</f>
        <v>0</v>
      </c>
      <c r="BL466" s="17" t="s">
        <v>159</v>
      </c>
      <c r="BM466" s="143" t="s">
        <v>707</v>
      </c>
    </row>
    <row r="467" spans="2:65" s="12" customFormat="1">
      <c r="B467" s="145"/>
      <c r="D467" s="146" t="s">
        <v>162</v>
      </c>
      <c r="E467" s="147" t="s">
        <v>1</v>
      </c>
      <c r="F467" s="148" t="s">
        <v>708</v>
      </c>
      <c r="H467" s="149">
        <v>5.5</v>
      </c>
      <c r="I467" s="150"/>
      <c r="L467" s="145"/>
      <c r="M467" s="151"/>
      <c r="T467" s="152"/>
      <c r="AT467" s="147" t="s">
        <v>162</v>
      </c>
      <c r="AU467" s="147" t="s">
        <v>160</v>
      </c>
      <c r="AV467" s="12" t="s">
        <v>91</v>
      </c>
      <c r="AW467" s="12" t="s">
        <v>32</v>
      </c>
      <c r="AX467" s="12" t="s">
        <v>89</v>
      </c>
      <c r="AY467" s="147" t="s">
        <v>151</v>
      </c>
    </row>
    <row r="468" spans="2:65" s="11" customFormat="1" ht="20.85" customHeight="1">
      <c r="B468" s="120"/>
      <c r="D468" s="121" t="s">
        <v>80</v>
      </c>
      <c r="E468" s="130" t="s">
        <v>709</v>
      </c>
      <c r="F468" s="130" t="s">
        <v>710</v>
      </c>
      <c r="I468" s="123"/>
      <c r="J468" s="131">
        <f>BK468</f>
        <v>0</v>
      </c>
      <c r="L468" s="120"/>
      <c r="M468" s="125"/>
      <c r="P468" s="126">
        <f>SUM(P469:P472)</f>
        <v>0</v>
      </c>
      <c r="R468" s="126">
        <f>SUM(R469:R472)</f>
        <v>0</v>
      </c>
      <c r="T468" s="127">
        <f>SUM(T469:T472)</f>
        <v>7.5249999999999995</v>
      </c>
      <c r="AR468" s="121" t="s">
        <v>89</v>
      </c>
      <c r="AT468" s="128" t="s">
        <v>80</v>
      </c>
      <c r="AU468" s="128" t="s">
        <v>91</v>
      </c>
      <c r="AY468" s="121" t="s">
        <v>151</v>
      </c>
      <c r="BK468" s="129">
        <f>SUM(BK469:BK472)</f>
        <v>0</v>
      </c>
    </row>
    <row r="469" spans="2:65" s="1" customFormat="1" ht="24.2" customHeight="1">
      <c r="B469" s="32"/>
      <c r="C469" s="132" t="s">
        <v>711</v>
      </c>
      <c r="D469" s="132" t="s">
        <v>155</v>
      </c>
      <c r="E469" s="133" t="s">
        <v>712</v>
      </c>
      <c r="F469" s="134" t="s">
        <v>713</v>
      </c>
      <c r="G469" s="135" t="s">
        <v>350</v>
      </c>
      <c r="H469" s="136">
        <v>19</v>
      </c>
      <c r="I469" s="137"/>
      <c r="J469" s="138">
        <f>ROUND(I469*H469,2)</f>
        <v>0</v>
      </c>
      <c r="K469" s="134" t="s">
        <v>166</v>
      </c>
      <c r="L469" s="32"/>
      <c r="M469" s="139" t="s">
        <v>1</v>
      </c>
      <c r="N469" s="140" t="s">
        <v>46</v>
      </c>
      <c r="P469" s="141">
        <f>O469*H469</f>
        <v>0</v>
      </c>
      <c r="Q469" s="141">
        <v>0</v>
      </c>
      <c r="R469" s="141">
        <f>Q469*H469</f>
        <v>0</v>
      </c>
      <c r="S469" s="141">
        <v>3.5000000000000003E-2</v>
      </c>
      <c r="T469" s="142">
        <f>S469*H469</f>
        <v>0.66500000000000004</v>
      </c>
      <c r="AR469" s="143" t="s">
        <v>159</v>
      </c>
      <c r="AT469" s="143" t="s">
        <v>155</v>
      </c>
      <c r="AU469" s="143" t="s">
        <v>160</v>
      </c>
      <c r="AY469" s="17" t="s">
        <v>151</v>
      </c>
      <c r="BE469" s="144">
        <f>IF(N469="základní",J469,0)</f>
        <v>0</v>
      </c>
      <c r="BF469" s="144">
        <f>IF(N469="snížená",J469,0)</f>
        <v>0</v>
      </c>
      <c r="BG469" s="144">
        <f>IF(N469="zákl. přenesená",J469,0)</f>
        <v>0</v>
      </c>
      <c r="BH469" s="144">
        <f>IF(N469="sníž. přenesená",J469,0)</f>
        <v>0</v>
      </c>
      <c r="BI469" s="144">
        <f>IF(N469="nulová",J469,0)</f>
        <v>0</v>
      </c>
      <c r="BJ469" s="17" t="s">
        <v>89</v>
      </c>
      <c r="BK469" s="144">
        <f>ROUND(I469*H469,2)</f>
        <v>0</v>
      </c>
      <c r="BL469" s="17" t="s">
        <v>159</v>
      </c>
      <c r="BM469" s="143" t="s">
        <v>714</v>
      </c>
    </row>
    <row r="470" spans="2:65" s="12" customFormat="1">
      <c r="B470" s="145"/>
      <c r="D470" s="146" t="s">
        <v>162</v>
      </c>
      <c r="E470" s="147" t="s">
        <v>1</v>
      </c>
      <c r="F470" s="148" t="s">
        <v>715</v>
      </c>
      <c r="H470" s="149">
        <v>19</v>
      </c>
      <c r="I470" s="150"/>
      <c r="L470" s="145"/>
      <c r="M470" s="151"/>
      <c r="T470" s="152"/>
      <c r="AT470" s="147" t="s">
        <v>162</v>
      </c>
      <c r="AU470" s="147" t="s">
        <v>160</v>
      </c>
      <c r="AV470" s="12" t="s">
        <v>91</v>
      </c>
      <c r="AW470" s="12" t="s">
        <v>32</v>
      </c>
      <c r="AX470" s="12" t="s">
        <v>89</v>
      </c>
      <c r="AY470" s="147" t="s">
        <v>151</v>
      </c>
    </row>
    <row r="471" spans="2:65" s="1" customFormat="1" ht="21.75" customHeight="1">
      <c r="B471" s="32"/>
      <c r="C471" s="132" t="s">
        <v>716</v>
      </c>
      <c r="D471" s="132" t="s">
        <v>155</v>
      </c>
      <c r="E471" s="133" t="s">
        <v>717</v>
      </c>
      <c r="F471" s="134" t="s">
        <v>718</v>
      </c>
      <c r="G471" s="135" t="s">
        <v>350</v>
      </c>
      <c r="H471" s="136">
        <v>7</v>
      </c>
      <c r="I471" s="137"/>
      <c r="J471" s="138">
        <f>ROUND(I471*H471,2)</f>
        <v>0</v>
      </c>
      <c r="K471" s="134" t="s">
        <v>166</v>
      </c>
      <c r="L471" s="32"/>
      <c r="M471" s="139" t="s">
        <v>1</v>
      </c>
      <c r="N471" s="140" t="s">
        <v>46</v>
      </c>
      <c r="P471" s="141">
        <f>O471*H471</f>
        <v>0</v>
      </c>
      <c r="Q471" s="141">
        <v>0</v>
      </c>
      <c r="R471" s="141">
        <f>Q471*H471</f>
        <v>0</v>
      </c>
      <c r="S471" s="141">
        <v>0.98</v>
      </c>
      <c r="T471" s="142">
        <f>S471*H471</f>
        <v>6.8599999999999994</v>
      </c>
      <c r="AR471" s="143" t="s">
        <v>159</v>
      </c>
      <c r="AT471" s="143" t="s">
        <v>155</v>
      </c>
      <c r="AU471" s="143" t="s">
        <v>160</v>
      </c>
      <c r="AY471" s="17" t="s">
        <v>151</v>
      </c>
      <c r="BE471" s="144">
        <f>IF(N471="základní",J471,0)</f>
        <v>0</v>
      </c>
      <c r="BF471" s="144">
        <f>IF(N471="snížená",J471,0)</f>
        <v>0</v>
      </c>
      <c r="BG471" s="144">
        <f>IF(N471="zákl. přenesená",J471,0)</f>
        <v>0</v>
      </c>
      <c r="BH471" s="144">
        <f>IF(N471="sníž. přenesená",J471,0)</f>
        <v>0</v>
      </c>
      <c r="BI471" s="144">
        <f>IF(N471="nulová",J471,0)</f>
        <v>0</v>
      </c>
      <c r="BJ471" s="17" t="s">
        <v>89</v>
      </c>
      <c r="BK471" s="144">
        <f>ROUND(I471*H471,2)</f>
        <v>0</v>
      </c>
      <c r="BL471" s="17" t="s">
        <v>159</v>
      </c>
      <c r="BM471" s="143" t="s">
        <v>719</v>
      </c>
    </row>
    <row r="472" spans="2:65" s="12" customFormat="1">
      <c r="B472" s="145"/>
      <c r="D472" s="146" t="s">
        <v>162</v>
      </c>
      <c r="E472" s="147" t="s">
        <v>1</v>
      </c>
      <c r="F472" s="148" t="s">
        <v>720</v>
      </c>
      <c r="H472" s="149">
        <v>7</v>
      </c>
      <c r="I472" s="150"/>
      <c r="L472" s="145"/>
      <c r="M472" s="151"/>
      <c r="T472" s="152"/>
      <c r="AT472" s="147" t="s">
        <v>162</v>
      </c>
      <c r="AU472" s="147" t="s">
        <v>160</v>
      </c>
      <c r="AV472" s="12" t="s">
        <v>91</v>
      </c>
      <c r="AW472" s="12" t="s">
        <v>32</v>
      </c>
      <c r="AX472" s="12" t="s">
        <v>89</v>
      </c>
      <c r="AY472" s="147" t="s">
        <v>151</v>
      </c>
    </row>
    <row r="473" spans="2:65" s="11" customFormat="1" ht="20.85" customHeight="1">
      <c r="B473" s="120"/>
      <c r="D473" s="121" t="s">
        <v>80</v>
      </c>
      <c r="E473" s="130" t="s">
        <v>721</v>
      </c>
      <c r="F473" s="130" t="s">
        <v>722</v>
      </c>
      <c r="I473" s="123"/>
      <c r="J473" s="131">
        <f>BK473</f>
        <v>0</v>
      </c>
      <c r="L473" s="120"/>
      <c r="M473" s="125"/>
      <c r="P473" s="126">
        <f>SUM(P474:P482)</f>
        <v>0</v>
      </c>
      <c r="R473" s="126">
        <f>SUM(R474:R482)</f>
        <v>0.24661999999999998</v>
      </c>
      <c r="T473" s="127">
        <f>SUM(T474:T482)</f>
        <v>0</v>
      </c>
      <c r="AR473" s="121" t="s">
        <v>89</v>
      </c>
      <c r="AT473" s="128" t="s">
        <v>80</v>
      </c>
      <c r="AU473" s="128" t="s">
        <v>91</v>
      </c>
      <c r="AY473" s="121" t="s">
        <v>151</v>
      </c>
      <c r="BK473" s="129">
        <f>SUM(BK474:BK482)</f>
        <v>0</v>
      </c>
    </row>
    <row r="474" spans="2:65" s="1" customFormat="1" ht="24.2" customHeight="1">
      <c r="B474" s="32"/>
      <c r="C474" s="132" t="s">
        <v>723</v>
      </c>
      <c r="D474" s="132" t="s">
        <v>155</v>
      </c>
      <c r="E474" s="133" t="s">
        <v>724</v>
      </c>
      <c r="F474" s="134" t="s">
        <v>725</v>
      </c>
      <c r="G474" s="135" t="s">
        <v>495</v>
      </c>
      <c r="H474" s="136">
        <v>2</v>
      </c>
      <c r="I474" s="137"/>
      <c r="J474" s="138">
        <f>ROUND(I474*H474,2)</f>
        <v>0</v>
      </c>
      <c r="K474" s="134" t="s">
        <v>166</v>
      </c>
      <c r="L474" s="32"/>
      <c r="M474" s="139" t="s">
        <v>1</v>
      </c>
      <c r="N474" s="140" t="s">
        <v>46</v>
      </c>
      <c r="P474" s="141">
        <f>O474*H474</f>
        <v>0</v>
      </c>
      <c r="Q474" s="141">
        <v>0.11241</v>
      </c>
      <c r="R474" s="141">
        <f>Q474*H474</f>
        <v>0.22481999999999999</v>
      </c>
      <c r="S474" s="141">
        <v>0</v>
      </c>
      <c r="T474" s="142">
        <f>S474*H474</f>
        <v>0</v>
      </c>
      <c r="AR474" s="143" t="s">
        <v>159</v>
      </c>
      <c r="AT474" s="143" t="s">
        <v>155</v>
      </c>
      <c r="AU474" s="143" t="s">
        <v>160</v>
      </c>
      <c r="AY474" s="17" t="s">
        <v>151</v>
      </c>
      <c r="BE474" s="144">
        <f>IF(N474="základní",J474,0)</f>
        <v>0</v>
      </c>
      <c r="BF474" s="144">
        <f>IF(N474="snížená",J474,0)</f>
        <v>0</v>
      </c>
      <c r="BG474" s="144">
        <f>IF(N474="zákl. přenesená",J474,0)</f>
        <v>0</v>
      </c>
      <c r="BH474" s="144">
        <f>IF(N474="sníž. přenesená",J474,0)</f>
        <v>0</v>
      </c>
      <c r="BI474" s="144">
        <f>IF(N474="nulová",J474,0)</f>
        <v>0</v>
      </c>
      <c r="BJ474" s="17" t="s">
        <v>89</v>
      </c>
      <c r="BK474" s="144">
        <f>ROUND(I474*H474,2)</f>
        <v>0</v>
      </c>
      <c r="BL474" s="17" t="s">
        <v>159</v>
      </c>
      <c r="BM474" s="143" t="s">
        <v>726</v>
      </c>
    </row>
    <row r="475" spans="2:65" s="12" customFormat="1">
      <c r="B475" s="145"/>
      <c r="D475" s="146" t="s">
        <v>162</v>
      </c>
      <c r="E475" s="147" t="s">
        <v>1</v>
      </c>
      <c r="F475" s="148" t="s">
        <v>727</v>
      </c>
      <c r="H475" s="149">
        <v>2</v>
      </c>
      <c r="I475" s="150"/>
      <c r="L475" s="145"/>
      <c r="M475" s="151"/>
      <c r="T475" s="152"/>
      <c r="AT475" s="147" t="s">
        <v>162</v>
      </c>
      <c r="AU475" s="147" t="s">
        <v>160</v>
      </c>
      <c r="AV475" s="12" t="s">
        <v>91</v>
      </c>
      <c r="AW475" s="12" t="s">
        <v>32</v>
      </c>
      <c r="AX475" s="12" t="s">
        <v>89</v>
      </c>
      <c r="AY475" s="147" t="s">
        <v>151</v>
      </c>
    </row>
    <row r="476" spans="2:65" s="1" customFormat="1" ht="21.75" customHeight="1">
      <c r="B476" s="32"/>
      <c r="C476" s="173" t="s">
        <v>728</v>
      </c>
      <c r="D476" s="173" t="s">
        <v>277</v>
      </c>
      <c r="E476" s="174" t="s">
        <v>729</v>
      </c>
      <c r="F476" s="175" t="s">
        <v>730</v>
      </c>
      <c r="G476" s="176" t="s">
        <v>495</v>
      </c>
      <c r="H476" s="177">
        <v>2</v>
      </c>
      <c r="I476" s="178"/>
      <c r="J476" s="179">
        <f>ROUND(I476*H476,2)</f>
        <v>0</v>
      </c>
      <c r="K476" s="175" t="s">
        <v>166</v>
      </c>
      <c r="L476" s="180"/>
      <c r="M476" s="181" t="s">
        <v>1</v>
      </c>
      <c r="N476" s="182" t="s">
        <v>46</v>
      </c>
      <c r="P476" s="141">
        <f>O476*H476</f>
        <v>0</v>
      </c>
      <c r="Q476" s="141">
        <v>6.1000000000000004E-3</v>
      </c>
      <c r="R476" s="141">
        <f>Q476*H476</f>
        <v>1.2200000000000001E-2</v>
      </c>
      <c r="S476" s="141">
        <v>0</v>
      </c>
      <c r="T476" s="142">
        <f>S476*H476</f>
        <v>0</v>
      </c>
      <c r="AR476" s="143" t="s">
        <v>202</v>
      </c>
      <c r="AT476" s="143" t="s">
        <v>277</v>
      </c>
      <c r="AU476" s="143" t="s">
        <v>160</v>
      </c>
      <c r="AY476" s="17" t="s">
        <v>151</v>
      </c>
      <c r="BE476" s="144">
        <f>IF(N476="základní",J476,0)</f>
        <v>0</v>
      </c>
      <c r="BF476" s="144">
        <f>IF(N476="snížená",J476,0)</f>
        <v>0</v>
      </c>
      <c r="BG476" s="144">
        <f>IF(N476="zákl. přenesená",J476,0)</f>
        <v>0</v>
      </c>
      <c r="BH476" s="144">
        <f>IF(N476="sníž. přenesená",J476,0)</f>
        <v>0</v>
      </c>
      <c r="BI476" s="144">
        <f>IF(N476="nulová",J476,0)</f>
        <v>0</v>
      </c>
      <c r="BJ476" s="17" t="s">
        <v>89</v>
      </c>
      <c r="BK476" s="144">
        <f>ROUND(I476*H476,2)</f>
        <v>0</v>
      </c>
      <c r="BL476" s="17" t="s">
        <v>159</v>
      </c>
      <c r="BM476" s="143" t="s">
        <v>731</v>
      </c>
    </row>
    <row r="477" spans="2:65" s="12" customFormat="1">
      <c r="B477" s="145"/>
      <c r="D477" s="146" t="s">
        <v>162</v>
      </c>
      <c r="E477" s="147" t="s">
        <v>1</v>
      </c>
      <c r="F477" s="148" t="s">
        <v>727</v>
      </c>
      <c r="H477" s="149">
        <v>2</v>
      </c>
      <c r="I477" s="150"/>
      <c r="L477" s="145"/>
      <c r="M477" s="151"/>
      <c r="T477" s="152"/>
      <c r="AT477" s="147" t="s">
        <v>162</v>
      </c>
      <c r="AU477" s="147" t="s">
        <v>160</v>
      </c>
      <c r="AV477" s="12" t="s">
        <v>91</v>
      </c>
      <c r="AW477" s="12" t="s">
        <v>32</v>
      </c>
      <c r="AX477" s="12" t="s">
        <v>89</v>
      </c>
      <c r="AY477" s="147" t="s">
        <v>151</v>
      </c>
    </row>
    <row r="478" spans="2:65" s="1" customFormat="1" ht="24.2" customHeight="1">
      <c r="B478" s="32"/>
      <c r="C478" s="132" t="s">
        <v>732</v>
      </c>
      <c r="D478" s="132" t="s">
        <v>155</v>
      </c>
      <c r="E478" s="133" t="s">
        <v>733</v>
      </c>
      <c r="F478" s="134" t="s">
        <v>734</v>
      </c>
      <c r="G478" s="135" t="s">
        <v>495</v>
      </c>
      <c r="H478" s="136">
        <v>1</v>
      </c>
      <c r="I478" s="137"/>
      <c r="J478" s="138">
        <f>ROUND(I478*H478,2)</f>
        <v>0</v>
      </c>
      <c r="K478" s="134" t="s">
        <v>166</v>
      </c>
      <c r="L478" s="32"/>
      <c r="M478" s="139" t="s">
        <v>1</v>
      </c>
      <c r="N478" s="140" t="s">
        <v>46</v>
      </c>
      <c r="P478" s="141">
        <f>O478*H478</f>
        <v>0</v>
      </c>
      <c r="Q478" s="141">
        <v>6.9999999999999999E-4</v>
      </c>
      <c r="R478" s="141">
        <f>Q478*H478</f>
        <v>6.9999999999999999E-4</v>
      </c>
      <c r="S478" s="141">
        <v>0</v>
      </c>
      <c r="T478" s="142">
        <f>S478*H478</f>
        <v>0</v>
      </c>
      <c r="AR478" s="143" t="s">
        <v>159</v>
      </c>
      <c r="AT478" s="143" t="s">
        <v>155</v>
      </c>
      <c r="AU478" s="143" t="s">
        <v>160</v>
      </c>
      <c r="AY478" s="17" t="s">
        <v>151</v>
      </c>
      <c r="BE478" s="144">
        <f>IF(N478="základní",J478,0)</f>
        <v>0</v>
      </c>
      <c r="BF478" s="144">
        <f>IF(N478="snížená",J478,0)</f>
        <v>0</v>
      </c>
      <c r="BG478" s="144">
        <f>IF(N478="zákl. přenesená",J478,0)</f>
        <v>0</v>
      </c>
      <c r="BH478" s="144">
        <f>IF(N478="sníž. přenesená",J478,0)</f>
        <v>0</v>
      </c>
      <c r="BI478" s="144">
        <f>IF(N478="nulová",J478,0)</f>
        <v>0</v>
      </c>
      <c r="BJ478" s="17" t="s">
        <v>89</v>
      </c>
      <c r="BK478" s="144">
        <f>ROUND(I478*H478,2)</f>
        <v>0</v>
      </c>
      <c r="BL478" s="17" t="s">
        <v>159</v>
      </c>
      <c r="BM478" s="143" t="s">
        <v>735</v>
      </c>
    </row>
    <row r="479" spans="2:65" s="1" customFormat="1" ht="24.2" customHeight="1">
      <c r="B479" s="32"/>
      <c r="C479" s="173" t="s">
        <v>736</v>
      </c>
      <c r="D479" s="173" t="s">
        <v>277</v>
      </c>
      <c r="E479" s="174" t="s">
        <v>737</v>
      </c>
      <c r="F479" s="175" t="s">
        <v>738</v>
      </c>
      <c r="G479" s="176" t="s">
        <v>495</v>
      </c>
      <c r="H479" s="177">
        <v>1</v>
      </c>
      <c r="I479" s="178"/>
      <c r="J479" s="179">
        <f>ROUND(I479*H479,2)</f>
        <v>0</v>
      </c>
      <c r="K479" s="175" t="s">
        <v>166</v>
      </c>
      <c r="L479" s="180"/>
      <c r="M479" s="181" t="s">
        <v>1</v>
      </c>
      <c r="N479" s="182" t="s">
        <v>46</v>
      </c>
      <c r="P479" s="141">
        <f>O479*H479</f>
        <v>0</v>
      </c>
      <c r="Q479" s="141">
        <v>2.5999999999999999E-3</v>
      </c>
      <c r="R479" s="141">
        <f>Q479*H479</f>
        <v>2.5999999999999999E-3</v>
      </c>
      <c r="S479" s="141">
        <v>0</v>
      </c>
      <c r="T479" s="142">
        <f>S479*H479</f>
        <v>0</v>
      </c>
      <c r="AR479" s="143" t="s">
        <v>202</v>
      </c>
      <c r="AT479" s="143" t="s">
        <v>277</v>
      </c>
      <c r="AU479" s="143" t="s">
        <v>160</v>
      </c>
      <c r="AY479" s="17" t="s">
        <v>151</v>
      </c>
      <c r="BE479" s="144">
        <f>IF(N479="základní",J479,0)</f>
        <v>0</v>
      </c>
      <c r="BF479" s="144">
        <f>IF(N479="snížená",J479,0)</f>
        <v>0</v>
      </c>
      <c r="BG479" s="144">
        <f>IF(N479="zákl. přenesená",J479,0)</f>
        <v>0</v>
      </c>
      <c r="BH479" s="144">
        <f>IF(N479="sníž. přenesená",J479,0)</f>
        <v>0</v>
      </c>
      <c r="BI479" s="144">
        <f>IF(N479="nulová",J479,0)</f>
        <v>0</v>
      </c>
      <c r="BJ479" s="17" t="s">
        <v>89</v>
      </c>
      <c r="BK479" s="144">
        <f>ROUND(I479*H479,2)</f>
        <v>0</v>
      </c>
      <c r="BL479" s="17" t="s">
        <v>159</v>
      </c>
      <c r="BM479" s="143" t="s">
        <v>739</v>
      </c>
    </row>
    <row r="480" spans="2:65" s="12" customFormat="1">
      <c r="B480" s="145"/>
      <c r="D480" s="146" t="s">
        <v>162</v>
      </c>
      <c r="E480" s="147" t="s">
        <v>1</v>
      </c>
      <c r="F480" s="148" t="s">
        <v>740</v>
      </c>
      <c r="H480" s="149">
        <v>1</v>
      </c>
      <c r="I480" s="150"/>
      <c r="L480" s="145"/>
      <c r="M480" s="151"/>
      <c r="T480" s="152"/>
      <c r="AT480" s="147" t="s">
        <v>162</v>
      </c>
      <c r="AU480" s="147" t="s">
        <v>160</v>
      </c>
      <c r="AV480" s="12" t="s">
        <v>91</v>
      </c>
      <c r="AW480" s="12" t="s">
        <v>32</v>
      </c>
      <c r="AX480" s="12" t="s">
        <v>89</v>
      </c>
      <c r="AY480" s="147" t="s">
        <v>151</v>
      </c>
    </row>
    <row r="481" spans="2:65" s="1" customFormat="1" ht="24.2" customHeight="1">
      <c r="B481" s="32"/>
      <c r="C481" s="132" t="s">
        <v>741</v>
      </c>
      <c r="D481" s="132" t="s">
        <v>155</v>
      </c>
      <c r="E481" s="133" t="s">
        <v>742</v>
      </c>
      <c r="F481" s="134" t="s">
        <v>743</v>
      </c>
      <c r="G481" s="135" t="s">
        <v>495</v>
      </c>
      <c r="H481" s="136">
        <v>1</v>
      </c>
      <c r="I481" s="137"/>
      <c r="J481" s="138">
        <f>ROUND(I481*H481,2)</f>
        <v>0</v>
      </c>
      <c r="K481" s="134" t="s">
        <v>166</v>
      </c>
      <c r="L481" s="32"/>
      <c r="M481" s="139" t="s">
        <v>1</v>
      </c>
      <c r="N481" s="140" t="s">
        <v>46</v>
      </c>
      <c r="P481" s="141">
        <f>O481*H481</f>
        <v>0</v>
      </c>
      <c r="Q481" s="141">
        <v>0</v>
      </c>
      <c r="R481" s="141">
        <f>Q481*H481</f>
        <v>0</v>
      </c>
      <c r="S481" s="141">
        <v>0</v>
      </c>
      <c r="T481" s="142">
        <f>S481*H481</f>
        <v>0</v>
      </c>
      <c r="AR481" s="143" t="s">
        <v>159</v>
      </c>
      <c r="AT481" s="143" t="s">
        <v>155</v>
      </c>
      <c r="AU481" s="143" t="s">
        <v>160</v>
      </c>
      <c r="AY481" s="17" t="s">
        <v>151</v>
      </c>
      <c r="BE481" s="144">
        <f>IF(N481="základní",J481,0)</f>
        <v>0</v>
      </c>
      <c r="BF481" s="144">
        <f>IF(N481="snížená",J481,0)</f>
        <v>0</v>
      </c>
      <c r="BG481" s="144">
        <f>IF(N481="zákl. přenesená",J481,0)</f>
        <v>0</v>
      </c>
      <c r="BH481" s="144">
        <f>IF(N481="sníž. přenesená",J481,0)</f>
        <v>0</v>
      </c>
      <c r="BI481" s="144">
        <f>IF(N481="nulová",J481,0)</f>
        <v>0</v>
      </c>
      <c r="BJ481" s="17" t="s">
        <v>89</v>
      </c>
      <c r="BK481" s="144">
        <f>ROUND(I481*H481,2)</f>
        <v>0</v>
      </c>
      <c r="BL481" s="17" t="s">
        <v>159</v>
      </c>
      <c r="BM481" s="143" t="s">
        <v>744</v>
      </c>
    </row>
    <row r="482" spans="2:65" s="1" customFormat="1" ht="16.5" customHeight="1">
      <c r="B482" s="32"/>
      <c r="C482" s="173" t="s">
        <v>745</v>
      </c>
      <c r="D482" s="173" t="s">
        <v>277</v>
      </c>
      <c r="E482" s="174" t="s">
        <v>746</v>
      </c>
      <c r="F482" s="175" t="s">
        <v>747</v>
      </c>
      <c r="G482" s="176" t="s">
        <v>495</v>
      </c>
      <c r="H482" s="177">
        <v>1</v>
      </c>
      <c r="I482" s="178"/>
      <c r="J482" s="179">
        <f>ROUND(I482*H482,2)</f>
        <v>0</v>
      </c>
      <c r="K482" s="175" t="s">
        <v>166</v>
      </c>
      <c r="L482" s="180"/>
      <c r="M482" s="181" t="s">
        <v>1</v>
      </c>
      <c r="N482" s="182" t="s">
        <v>46</v>
      </c>
      <c r="P482" s="141">
        <f>O482*H482</f>
        <v>0</v>
      </c>
      <c r="Q482" s="141">
        <v>6.3E-3</v>
      </c>
      <c r="R482" s="141">
        <f>Q482*H482</f>
        <v>6.3E-3</v>
      </c>
      <c r="S482" s="141">
        <v>0</v>
      </c>
      <c r="T482" s="142">
        <f>S482*H482</f>
        <v>0</v>
      </c>
      <c r="AR482" s="143" t="s">
        <v>202</v>
      </c>
      <c r="AT482" s="143" t="s">
        <v>277</v>
      </c>
      <c r="AU482" s="143" t="s">
        <v>160</v>
      </c>
      <c r="AY482" s="17" t="s">
        <v>151</v>
      </c>
      <c r="BE482" s="144">
        <f>IF(N482="základní",J482,0)</f>
        <v>0</v>
      </c>
      <c r="BF482" s="144">
        <f>IF(N482="snížená",J482,0)</f>
        <v>0</v>
      </c>
      <c r="BG482" s="144">
        <f>IF(N482="zákl. přenesená",J482,0)</f>
        <v>0</v>
      </c>
      <c r="BH482" s="144">
        <f>IF(N482="sníž. přenesená",J482,0)</f>
        <v>0</v>
      </c>
      <c r="BI482" s="144">
        <f>IF(N482="nulová",J482,0)</f>
        <v>0</v>
      </c>
      <c r="BJ482" s="17" t="s">
        <v>89</v>
      </c>
      <c r="BK482" s="144">
        <f>ROUND(I482*H482,2)</f>
        <v>0</v>
      </c>
      <c r="BL482" s="17" t="s">
        <v>159</v>
      </c>
      <c r="BM482" s="143" t="s">
        <v>748</v>
      </c>
    </row>
    <row r="483" spans="2:65" s="11" customFormat="1" ht="20.85" customHeight="1">
      <c r="B483" s="120"/>
      <c r="D483" s="121" t="s">
        <v>80</v>
      </c>
      <c r="E483" s="130" t="s">
        <v>736</v>
      </c>
      <c r="F483" s="130" t="s">
        <v>749</v>
      </c>
      <c r="I483" s="123"/>
      <c r="J483" s="131">
        <f>BK483</f>
        <v>0</v>
      </c>
      <c r="L483" s="120"/>
      <c r="M483" s="125"/>
      <c r="P483" s="126">
        <f>SUM(P484:P493)</f>
        <v>0</v>
      </c>
      <c r="R483" s="126">
        <f>SUM(R484:R493)</f>
        <v>0</v>
      </c>
      <c r="T483" s="127">
        <f>SUM(T484:T493)</f>
        <v>0</v>
      </c>
      <c r="AR483" s="121" t="s">
        <v>89</v>
      </c>
      <c r="AT483" s="128" t="s">
        <v>80</v>
      </c>
      <c r="AU483" s="128" t="s">
        <v>91</v>
      </c>
      <c r="AY483" s="121" t="s">
        <v>151</v>
      </c>
      <c r="BK483" s="129">
        <f>SUM(BK484:BK493)</f>
        <v>0</v>
      </c>
    </row>
    <row r="484" spans="2:65" s="1" customFormat="1" ht="16.5" customHeight="1">
      <c r="B484" s="32"/>
      <c r="C484" s="132" t="s">
        <v>750</v>
      </c>
      <c r="D484" s="132" t="s">
        <v>155</v>
      </c>
      <c r="E484" s="133" t="s">
        <v>751</v>
      </c>
      <c r="F484" s="134" t="s">
        <v>752</v>
      </c>
      <c r="G484" s="135" t="s">
        <v>199</v>
      </c>
      <c r="H484" s="136">
        <v>199.839</v>
      </c>
      <c r="I484" s="137"/>
      <c r="J484" s="138">
        <f>ROUND(I484*H484,2)</f>
        <v>0</v>
      </c>
      <c r="K484" s="134" t="s">
        <v>166</v>
      </c>
      <c r="L484" s="32"/>
      <c r="M484" s="139" t="s">
        <v>1</v>
      </c>
      <c r="N484" s="140" t="s">
        <v>46</v>
      </c>
      <c r="P484" s="141">
        <f>O484*H484</f>
        <v>0</v>
      </c>
      <c r="Q484" s="141">
        <v>0</v>
      </c>
      <c r="R484" s="141">
        <f>Q484*H484</f>
        <v>0</v>
      </c>
      <c r="S484" s="141">
        <v>0</v>
      </c>
      <c r="T484" s="142">
        <f>S484*H484</f>
        <v>0</v>
      </c>
      <c r="AR484" s="143" t="s">
        <v>159</v>
      </c>
      <c r="AT484" s="143" t="s">
        <v>155</v>
      </c>
      <c r="AU484" s="143" t="s">
        <v>160</v>
      </c>
      <c r="AY484" s="17" t="s">
        <v>151</v>
      </c>
      <c r="BE484" s="144">
        <f>IF(N484="základní",J484,0)</f>
        <v>0</v>
      </c>
      <c r="BF484" s="144">
        <f>IF(N484="snížená",J484,0)</f>
        <v>0</v>
      </c>
      <c r="BG484" s="144">
        <f>IF(N484="zákl. přenesená",J484,0)</f>
        <v>0</v>
      </c>
      <c r="BH484" s="144">
        <f>IF(N484="sníž. přenesená",J484,0)</f>
        <v>0</v>
      </c>
      <c r="BI484" s="144">
        <f>IF(N484="nulová",J484,0)</f>
        <v>0</v>
      </c>
      <c r="BJ484" s="17" t="s">
        <v>89</v>
      </c>
      <c r="BK484" s="144">
        <f>ROUND(I484*H484,2)</f>
        <v>0</v>
      </c>
      <c r="BL484" s="17" t="s">
        <v>159</v>
      </c>
      <c r="BM484" s="143" t="s">
        <v>753</v>
      </c>
    </row>
    <row r="485" spans="2:65" s="1" customFormat="1" ht="24.2" customHeight="1">
      <c r="B485" s="32"/>
      <c r="C485" s="132" t="s">
        <v>754</v>
      </c>
      <c r="D485" s="132" t="s">
        <v>155</v>
      </c>
      <c r="E485" s="133" t="s">
        <v>755</v>
      </c>
      <c r="F485" s="134" t="s">
        <v>756</v>
      </c>
      <c r="G485" s="135" t="s">
        <v>199</v>
      </c>
      <c r="H485" s="136">
        <v>4796.1360000000004</v>
      </c>
      <c r="I485" s="137"/>
      <c r="J485" s="138">
        <f>ROUND(I485*H485,2)</f>
        <v>0</v>
      </c>
      <c r="K485" s="134" t="s">
        <v>166</v>
      </c>
      <c r="L485" s="32"/>
      <c r="M485" s="139" t="s">
        <v>1</v>
      </c>
      <c r="N485" s="140" t="s">
        <v>46</v>
      </c>
      <c r="P485" s="141">
        <f>O485*H485</f>
        <v>0</v>
      </c>
      <c r="Q485" s="141">
        <v>0</v>
      </c>
      <c r="R485" s="141">
        <f>Q485*H485</f>
        <v>0</v>
      </c>
      <c r="S485" s="141">
        <v>0</v>
      </c>
      <c r="T485" s="142">
        <f>S485*H485</f>
        <v>0</v>
      </c>
      <c r="AR485" s="143" t="s">
        <v>159</v>
      </c>
      <c r="AT485" s="143" t="s">
        <v>155</v>
      </c>
      <c r="AU485" s="143" t="s">
        <v>160</v>
      </c>
      <c r="AY485" s="17" t="s">
        <v>151</v>
      </c>
      <c r="BE485" s="144">
        <f>IF(N485="základní",J485,0)</f>
        <v>0</v>
      </c>
      <c r="BF485" s="144">
        <f>IF(N485="snížená",J485,0)</f>
        <v>0</v>
      </c>
      <c r="BG485" s="144">
        <f>IF(N485="zákl. přenesená",J485,0)</f>
        <v>0</v>
      </c>
      <c r="BH485" s="144">
        <f>IF(N485="sníž. přenesená",J485,0)</f>
        <v>0</v>
      </c>
      <c r="BI485" s="144">
        <f>IF(N485="nulová",J485,0)</f>
        <v>0</v>
      </c>
      <c r="BJ485" s="17" t="s">
        <v>89</v>
      </c>
      <c r="BK485" s="144">
        <f>ROUND(I485*H485,2)</f>
        <v>0</v>
      </c>
      <c r="BL485" s="17" t="s">
        <v>159</v>
      </c>
      <c r="BM485" s="143" t="s">
        <v>757</v>
      </c>
    </row>
    <row r="486" spans="2:65" s="12" customFormat="1" ht="22.5">
      <c r="B486" s="145"/>
      <c r="D486" s="146" t="s">
        <v>162</v>
      </c>
      <c r="E486" s="147" t="s">
        <v>1</v>
      </c>
      <c r="F486" s="148" t="s">
        <v>758</v>
      </c>
      <c r="H486" s="149">
        <v>4796.1360000000004</v>
      </c>
      <c r="I486" s="150"/>
      <c r="L486" s="145"/>
      <c r="M486" s="151"/>
      <c r="T486" s="152"/>
      <c r="AT486" s="147" t="s">
        <v>162</v>
      </c>
      <c r="AU486" s="147" t="s">
        <v>160</v>
      </c>
      <c r="AV486" s="12" t="s">
        <v>91</v>
      </c>
      <c r="AW486" s="12" t="s">
        <v>32</v>
      </c>
      <c r="AX486" s="12" t="s">
        <v>89</v>
      </c>
      <c r="AY486" s="147" t="s">
        <v>151</v>
      </c>
    </row>
    <row r="487" spans="2:65" s="1" customFormat="1" ht="33" customHeight="1">
      <c r="B487" s="32"/>
      <c r="C487" s="132" t="s">
        <v>759</v>
      </c>
      <c r="D487" s="132" t="s">
        <v>155</v>
      </c>
      <c r="E487" s="133" t="s">
        <v>760</v>
      </c>
      <c r="F487" s="134" t="s">
        <v>761</v>
      </c>
      <c r="G487" s="135" t="s">
        <v>199</v>
      </c>
      <c r="H487" s="136">
        <v>12.317</v>
      </c>
      <c r="I487" s="137"/>
      <c r="J487" s="138">
        <f>ROUND(I487*H487,2)</f>
        <v>0</v>
      </c>
      <c r="K487" s="134" t="s">
        <v>166</v>
      </c>
      <c r="L487" s="32"/>
      <c r="M487" s="139" t="s">
        <v>1</v>
      </c>
      <c r="N487" s="140" t="s">
        <v>46</v>
      </c>
      <c r="P487" s="141">
        <f>O487*H487</f>
        <v>0</v>
      </c>
      <c r="Q487" s="141">
        <v>0</v>
      </c>
      <c r="R487" s="141">
        <f>Q487*H487</f>
        <v>0</v>
      </c>
      <c r="S487" s="141">
        <v>0</v>
      </c>
      <c r="T487" s="142">
        <f>S487*H487</f>
        <v>0</v>
      </c>
      <c r="AR487" s="143" t="s">
        <v>159</v>
      </c>
      <c r="AT487" s="143" t="s">
        <v>155</v>
      </c>
      <c r="AU487" s="143" t="s">
        <v>160</v>
      </c>
      <c r="AY487" s="17" t="s">
        <v>151</v>
      </c>
      <c r="BE487" s="144">
        <f>IF(N487="základní",J487,0)</f>
        <v>0</v>
      </c>
      <c r="BF487" s="144">
        <f>IF(N487="snížená",J487,0)</f>
        <v>0</v>
      </c>
      <c r="BG487" s="144">
        <f>IF(N487="zákl. přenesená",J487,0)</f>
        <v>0</v>
      </c>
      <c r="BH487" s="144">
        <f>IF(N487="sníž. přenesená",J487,0)</f>
        <v>0</v>
      </c>
      <c r="BI487" s="144">
        <f>IF(N487="nulová",J487,0)</f>
        <v>0</v>
      </c>
      <c r="BJ487" s="17" t="s">
        <v>89</v>
      </c>
      <c r="BK487" s="144">
        <f>ROUND(I487*H487,2)</f>
        <v>0</v>
      </c>
      <c r="BL487" s="17" t="s">
        <v>159</v>
      </c>
      <c r="BM487" s="143" t="s">
        <v>762</v>
      </c>
    </row>
    <row r="488" spans="2:65" s="12" customFormat="1">
      <c r="B488" s="145"/>
      <c r="D488" s="146" t="s">
        <v>162</v>
      </c>
      <c r="E488" s="147" t="s">
        <v>1</v>
      </c>
      <c r="F488" s="148" t="s">
        <v>763</v>
      </c>
      <c r="H488" s="149">
        <v>12.317</v>
      </c>
      <c r="I488" s="150"/>
      <c r="L488" s="145"/>
      <c r="M488" s="151"/>
      <c r="T488" s="152"/>
      <c r="AT488" s="147" t="s">
        <v>162</v>
      </c>
      <c r="AU488" s="147" t="s">
        <v>160</v>
      </c>
      <c r="AV488" s="12" t="s">
        <v>91</v>
      </c>
      <c r="AW488" s="12" t="s">
        <v>32</v>
      </c>
      <c r="AX488" s="12" t="s">
        <v>89</v>
      </c>
      <c r="AY488" s="147" t="s">
        <v>151</v>
      </c>
    </row>
    <row r="489" spans="2:65" s="1" customFormat="1" ht="37.9" customHeight="1">
      <c r="B489" s="32"/>
      <c r="C489" s="132" t="s">
        <v>764</v>
      </c>
      <c r="D489" s="132" t="s">
        <v>155</v>
      </c>
      <c r="E489" s="133" t="s">
        <v>765</v>
      </c>
      <c r="F489" s="134" t="s">
        <v>766</v>
      </c>
      <c r="G489" s="135" t="s">
        <v>199</v>
      </c>
      <c r="H489" s="136">
        <v>27.678000000000001</v>
      </c>
      <c r="I489" s="137"/>
      <c r="J489" s="138">
        <f>ROUND(I489*H489,2)</f>
        <v>0</v>
      </c>
      <c r="K489" s="134" t="s">
        <v>166</v>
      </c>
      <c r="L489" s="32"/>
      <c r="M489" s="139" t="s">
        <v>1</v>
      </c>
      <c r="N489" s="140" t="s">
        <v>46</v>
      </c>
      <c r="P489" s="141">
        <f>O489*H489</f>
        <v>0</v>
      </c>
      <c r="Q489" s="141">
        <v>0</v>
      </c>
      <c r="R489" s="141">
        <f>Q489*H489</f>
        <v>0</v>
      </c>
      <c r="S489" s="141">
        <v>0</v>
      </c>
      <c r="T489" s="142">
        <f>S489*H489</f>
        <v>0</v>
      </c>
      <c r="AR489" s="143" t="s">
        <v>159</v>
      </c>
      <c r="AT489" s="143" t="s">
        <v>155</v>
      </c>
      <c r="AU489" s="143" t="s">
        <v>160</v>
      </c>
      <c r="AY489" s="17" t="s">
        <v>151</v>
      </c>
      <c r="BE489" s="144">
        <f>IF(N489="základní",J489,0)</f>
        <v>0</v>
      </c>
      <c r="BF489" s="144">
        <f>IF(N489="snížená",J489,0)</f>
        <v>0</v>
      </c>
      <c r="BG489" s="144">
        <f>IF(N489="zákl. přenesená",J489,0)</f>
        <v>0</v>
      </c>
      <c r="BH489" s="144">
        <f>IF(N489="sníž. přenesená",J489,0)</f>
        <v>0</v>
      </c>
      <c r="BI489" s="144">
        <f>IF(N489="nulová",J489,0)</f>
        <v>0</v>
      </c>
      <c r="BJ489" s="17" t="s">
        <v>89</v>
      </c>
      <c r="BK489" s="144">
        <f>ROUND(I489*H489,2)</f>
        <v>0</v>
      </c>
      <c r="BL489" s="17" t="s">
        <v>159</v>
      </c>
      <c r="BM489" s="143" t="s">
        <v>767</v>
      </c>
    </row>
    <row r="490" spans="2:65" s="12" customFormat="1">
      <c r="B490" s="145"/>
      <c r="D490" s="146" t="s">
        <v>162</v>
      </c>
      <c r="E490" s="147" t="s">
        <v>1</v>
      </c>
      <c r="F490" s="148" t="s">
        <v>768</v>
      </c>
      <c r="H490" s="149">
        <v>27.678000000000001</v>
      </c>
      <c r="I490" s="150"/>
      <c r="L490" s="145"/>
      <c r="M490" s="151"/>
      <c r="T490" s="152"/>
      <c r="AT490" s="147" t="s">
        <v>162</v>
      </c>
      <c r="AU490" s="147" t="s">
        <v>160</v>
      </c>
      <c r="AV490" s="12" t="s">
        <v>91</v>
      </c>
      <c r="AW490" s="12" t="s">
        <v>32</v>
      </c>
      <c r="AX490" s="12" t="s">
        <v>89</v>
      </c>
      <c r="AY490" s="147" t="s">
        <v>151</v>
      </c>
    </row>
    <row r="491" spans="2:65" s="1" customFormat="1" ht="44.25" customHeight="1">
      <c r="B491" s="32"/>
      <c r="C491" s="132" t="s">
        <v>769</v>
      </c>
      <c r="D491" s="132" t="s">
        <v>155</v>
      </c>
      <c r="E491" s="133" t="s">
        <v>770</v>
      </c>
      <c r="F491" s="134" t="s">
        <v>771</v>
      </c>
      <c r="G491" s="135" t="s">
        <v>199</v>
      </c>
      <c r="H491" s="136">
        <v>159.84399999999999</v>
      </c>
      <c r="I491" s="137"/>
      <c r="J491" s="138">
        <f>ROUND(I491*H491,2)</f>
        <v>0</v>
      </c>
      <c r="K491" s="134" t="s">
        <v>166</v>
      </c>
      <c r="L491" s="32"/>
      <c r="M491" s="139" t="s">
        <v>1</v>
      </c>
      <c r="N491" s="140" t="s">
        <v>46</v>
      </c>
      <c r="P491" s="141">
        <f>O491*H491</f>
        <v>0</v>
      </c>
      <c r="Q491" s="141">
        <v>0</v>
      </c>
      <c r="R491" s="141">
        <f>Q491*H491</f>
        <v>0</v>
      </c>
      <c r="S491" s="141">
        <v>0</v>
      </c>
      <c r="T491" s="142">
        <f>S491*H491</f>
        <v>0</v>
      </c>
      <c r="AR491" s="143" t="s">
        <v>159</v>
      </c>
      <c r="AT491" s="143" t="s">
        <v>155</v>
      </c>
      <c r="AU491" s="143" t="s">
        <v>160</v>
      </c>
      <c r="AY491" s="17" t="s">
        <v>151</v>
      </c>
      <c r="BE491" s="144">
        <f>IF(N491="základní",J491,0)</f>
        <v>0</v>
      </c>
      <c r="BF491" s="144">
        <f>IF(N491="snížená",J491,0)</f>
        <v>0</v>
      </c>
      <c r="BG491" s="144">
        <f>IF(N491="zákl. přenesená",J491,0)</f>
        <v>0</v>
      </c>
      <c r="BH491" s="144">
        <f>IF(N491="sníž. přenesená",J491,0)</f>
        <v>0</v>
      </c>
      <c r="BI491" s="144">
        <f>IF(N491="nulová",J491,0)</f>
        <v>0</v>
      </c>
      <c r="BJ491" s="17" t="s">
        <v>89</v>
      </c>
      <c r="BK491" s="144">
        <f>ROUND(I491*H491,2)</f>
        <v>0</v>
      </c>
      <c r="BL491" s="17" t="s">
        <v>159</v>
      </c>
      <c r="BM491" s="143" t="s">
        <v>772</v>
      </c>
    </row>
    <row r="492" spans="2:65" s="12" customFormat="1" ht="22.5">
      <c r="B492" s="145"/>
      <c r="D492" s="146" t="s">
        <v>162</v>
      </c>
      <c r="E492" s="147" t="s">
        <v>1</v>
      </c>
      <c r="F492" s="148" t="s">
        <v>773</v>
      </c>
      <c r="H492" s="149">
        <v>159.84399999999999</v>
      </c>
      <c r="I492" s="150"/>
      <c r="L492" s="145"/>
      <c r="M492" s="151"/>
      <c r="T492" s="152"/>
      <c r="AT492" s="147" t="s">
        <v>162</v>
      </c>
      <c r="AU492" s="147" t="s">
        <v>160</v>
      </c>
      <c r="AV492" s="12" t="s">
        <v>91</v>
      </c>
      <c r="AW492" s="12" t="s">
        <v>32</v>
      </c>
      <c r="AX492" s="12" t="s">
        <v>89</v>
      </c>
      <c r="AY492" s="147" t="s">
        <v>151</v>
      </c>
    </row>
    <row r="493" spans="2:65" s="1" customFormat="1" ht="24.2" customHeight="1">
      <c r="B493" s="32"/>
      <c r="C493" s="132" t="s">
        <v>774</v>
      </c>
      <c r="D493" s="132" t="s">
        <v>155</v>
      </c>
      <c r="E493" s="133" t="s">
        <v>775</v>
      </c>
      <c r="F493" s="134" t="s">
        <v>776</v>
      </c>
      <c r="G493" s="135" t="s">
        <v>199</v>
      </c>
      <c r="H493" s="136">
        <v>600.06799999999998</v>
      </c>
      <c r="I493" s="137"/>
      <c r="J493" s="138">
        <f>ROUND(I493*H493,2)</f>
        <v>0</v>
      </c>
      <c r="K493" s="134" t="s">
        <v>166</v>
      </c>
      <c r="L493" s="32"/>
      <c r="M493" s="183" t="s">
        <v>1</v>
      </c>
      <c r="N493" s="184" t="s">
        <v>46</v>
      </c>
      <c r="O493" s="185"/>
      <c r="P493" s="186">
        <f>O493*H493</f>
        <v>0</v>
      </c>
      <c r="Q493" s="186">
        <v>0</v>
      </c>
      <c r="R493" s="186">
        <f>Q493*H493</f>
        <v>0</v>
      </c>
      <c r="S493" s="186">
        <v>0</v>
      </c>
      <c r="T493" s="187">
        <f>S493*H493</f>
        <v>0</v>
      </c>
      <c r="AR493" s="143" t="s">
        <v>159</v>
      </c>
      <c r="AT493" s="143" t="s">
        <v>155</v>
      </c>
      <c r="AU493" s="143" t="s">
        <v>160</v>
      </c>
      <c r="AY493" s="17" t="s">
        <v>151</v>
      </c>
      <c r="BE493" s="144">
        <f>IF(N493="základní",J493,0)</f>
        <v>0</v>
      </c>
      <c r="BF493" s="144">
        <f>IF(N493="snížená",J493,0)</f>
        <v>0</v>
      </c>
      <c r="BG493" s="144">
        <f>IF(N493="zákl. přenesená",J493,0)</f>
        <v>0</v>
      </c>
      <c r="BH493" s="144">
        <f>IF(N493="sníž. přenesená",J493,0)</f>
        <v>0</v>
      </c>
      <c r="BI493" s="144">
        <f>IF(N493="nulová",J493,0)</f>
        <v>0</v>
      </c>
      <c r="BJ493" s="17" t="s">
        <v>89</v>
      </c>
      <c r="BK493" s="144">
        <f>ROUND(I493*H493,2)</f>
        <v>0</v>
      </c>
      <c r="BL493" s="17" t="s">
        <v>159</v>
      </c>
      <c r="BM493" s="143" t="s">
        <v>777</v>
      </c>
    </row>
    <row r="494" spans="2:65" s="1" customFormat="1" ht="6.95" customHeight="1">
      <c r="B494" s="44"/>
      <c r="C494" s="45"/>
      <c r="D494" s="45"/>
      <c r="E494" s="45"/>
      <c r="F494" s="45"/>
      <c r="G494" s="45"/>
      <c r="H494" s="45"/>
      <c r="I494" s="45"/>
      <c r="J494" s="45"/>
      <c r="K494" s="45"/>
      <c r="L494" s="32"/>
    </row>
  </sheetData>
  <sheetProtection algorithmName="SHA-512" hashValue="+J/y2ryzsQzUZRwlswbOfaKwUSJjdxehTz1JkZx3pGS8OSDCniQVZD/hS9AUVBaUN7Zw1yw5kBofuRA8KmwBUw==" saltValue="TN+yQniLL00DDvjrFIxGtVUMk2eqjbxjDdhI8IzJoAZ7Rh9GsVx6GU7Mw2XeJgxcihvg/rKWFj5ZcfenQMwW8A==" spinCount="100000" sheet="1" objects="1" scenarios="1" formatColumns="0" formatRows="0" autoFilter="0"/>
  <autoFilter ref="C143:K493" xr:uid="{00000000-0009-0000-0000-000001000000}"/>
  <mergeCells count="9">
    <mergeCell ref="E87:H87"/>
    <mergeCell ref="E134:H134"/>
    <mergeCell ref="E136:H136"/>
    <mergeCell ref="L2:V2"/>
    <mergeCell ref="E7:H7"/>
    <mergeCell ref="E9:H9"/>
    <mergeCell ref="E18:H18"/>
    <mergeCell ref="E27:H27"/>
    <mergeCell ref="E85:H85"/>
  </mergeCells>
  <pageMargins left="0.39370078740157483" right="0.39370078740157483" top="0.39370078740157483" bottom="0.39370078740157483" header="0" footer="0"/>
  <pageSetup paperSize="9" scale="76" fitToHeight="0" orientation="portrait"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71"/>
  <sheetViews>
    <sheetView showGridLines="0" tabSelected="1" topLeftCell="A100" workbookViewId="0">
      <selection activeCell="H122" sqref="H12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c r="M2" s="198"/>
      <c r="N2" s="198"/>
      <c r="O2" s="198"/>
      <c r="P2" s="198"/>
      <c r="Q2" s="198"/>
      <c r="R2" s="198"/>
      <c r="S2" s="198"/>
      <c r="T2" s="198"/>
      <c r="U2" s="198"/>
      <c r="V2" s="198"/>
      <c r="AT2" s="17" t="s">
        <v>94</v>
      </c>
    </row>
    <row r="3" spans="2:46" ht="6.95" customHeight="1">
      <c r="B3" s="18"/>
      <c r="C3" s="19"/>
      <c r="D3" s="19"/>
      <c r="E3" s="19"/>
      <c r="F3" s="19"/>
      <c r="G3" s="19"/>
      <c r="H3" s="19"/>
      <c r="I3" s="19"/>
      <c r="J3" s="19"/>
      <c r="K3" s="19"/>
      <c r="L3" s="20"/>
      <c r="AT3" s="17" t="s">
        <v>91</v>
      </c>
    </row>
    <row r="4" spans="2:46" ht="24.95" customHeight="1">
      <c r="B4" s="20"/>
      <c r="D4" s="21" t="s">
        <v>98</v>
      </c>
      <c r="L4" s="20"/>
      <c r="M4" s="88" t="s">
        <v>10</v>
      </c>
      <c r="AT4" s="17" t="s">
        <v>4</v>
      </c>
    </row>
    <row r="5" spans="2:46" ht="6.95" customHeight="1">
      <c r="B5" s="20"/>
      <c r="L5" s="20"/>
    </row>
    <row r="6" spans="2:46" ht="12" customHeight="1">
      <c r="B6" s="20"/>
      <c r="D6" s="27" t="s">
        <v>16</v>
      </c>
      <c r="L6" s="20"/>
    </row>
    <row r="7" spans="2:46" ht="16.5" customHeight="1">
      <c r="B7" s="20"/>
      <c r="E7" s="230" t="str">
        <f>'Rekapitulace stavby'!K6</f>
        <v>Zpevnění části ulice Šlikova od ulice Prouskova, Turnov</v>
      </c>
      <c r="F7" s="231"/>
      <c r="G7" s="231"/>
      <c r="H7" s="231"/>
      <c r="L7" s="20"/>
    </row>
    <row r="8" spans="2:46" s="1" customFormat="1" ht="12" customHeight="1">
      <c r="B8" s="32"/>
      <c r="D8" s="27" t="s">
        <v>99</v>
      </c>
      <c r="L8" s="32"/>
    </row>
    <row r="9" spans="2:46" s="1" customFormat="1" ht="16.5" customHeight="1">
      <c r="B9" s="32"/>
      <c r="E9" s="216" t="s">
        <v>778</v>
      </c>
      <c r="F9" s="229"/>
      <c r="G9" s="229"/>
      <c r="H9" s="229"/>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101</v>
      </c>
      <c r="I12" s="27" t="s">
        <v>22</v>
      </c>
      <c r="J12" s="52" t="str">
        <f>'Rekapitulace stavby'!AN8</f>
        <v>8. 10. 2025</v>
      </c>
      <c r="L12" s="32"/>
    </row>
    <row r="13" spans="2:46" s="1" customFormat="1" ht="10.9" customHeight="1">
      <c r="B13" s="32"/>
      <c r="L13" s="32"/>
    </row>
    <row r="14" spans="2:46" s="1" customFormat="1" ht="12" customHeight="1">
      <c r="B14" s="32"/>
      <c r="D14" s="27" t="s">
        <v>24</v>
      </c>
      <c r="I14" s="27" t="s">
        <v>25</v>
      </c>
      <c r="J14" s="25" t="s">
        <v>26</v>
      </c>
      <c r="L14" s="32"/>
    </row>
    <row r="15" spans="2:46" s="1" customFormat="1" ht="18" customHeight="1">
      <c r="B15" s="32"/>
      <c r="E15" s="25" t="s">
        <v>27</v>
      </c>
      <c r="I15" s="27" t="s">
        <v>28</v>
      </c>
      <c r="J15" s="25" t="s">
        <v>29</v>
      </c>
      <c r="L15" s="32"/>
    </row>
    <row r="16" spans="2:46" s="1" customFormat="1" ht="6.95" customHeight="1">
      <c r="B16" s="32"/>
      <c r="L16" s="32"/>
    </row>
    <row r="17" spans="2:12" s="1" customFormat="1" ht="12" customHeight="1">
      <c r="B17" s="32"/>
      <c r="D17" s="27" t="s">
        <v>30</v>
      </c>
      <c r="I17" s="27" t="s">
        <v>25</v>
      </c>
      <c r="J17" s="28" t="str">
        <f>'Rekapitulace stavby'!AN13</f>
        <v>Vyplň údaj</v>
      </c>
      <c r="L17" s="32"/>
    </row>
    <row r="18" spans="2:12" s="1" customFormat="1" ht="18" customHeight="1">
      <c r="B18" s="32"/>
      <c r="E18" s="232" t="str">
        <f>'Rekapitulace stavby'!E14</f>
        <v>Vyplň údaj</v>
      </c>
      <c r="F18" s="197"/>
      <c r="G18" s="197"/>
      <c r="H18" s="197"/>
      <c r="I18" s="27" t="s">
        <v>28</v>
      </c>
      <c r="J18" s="28" t="str">
        <f>'Rekapitulace stavby'!AN14</f>
        <v>Vyplň údaj</v>
      </c>
      <c r="L18" s="32"/>
    </row>
    <row r="19" spans="2:12" s="1" customFormat="1" ht="6.95" customHeight="1">
      <c r="B19" s="32"/>
      <c r="L19" s="32"/>
    </row>
    <row r="20" spans="2:12" s="1" customFormat="1" ht="12" customHeight="1">
      <c r="B20" s="32"/>
      <c r="D20" s="27" t="s">
        <v>33</v>
      </c>
      <c r="I20" s="27" t="s">
        <v>25</v>
      </c>
      <c r="J20" s="25" t="s">
        <v>1</v>
      </c>
      <c r="L20" s="32"/>
    </row>
    <row r="21" spans="2:12" s="1" customFormat="1" ht="18" customHeight="1">
      <c r="B21" s="32"/>
      <c r="E21" s="25" t="s">
        <v>779</v>
      </c>
      <c r="I21" s="27" t="s">
        <v>28</v>
      </c>
      <c r="J21" s="25" t="s">
        <v>36</v>
      </c>
      <c r="L21" s="32"/>
    </row>
    <row r="22" spans="2:12" s="1" customFormat="1" ht="6.95" customHeight="1">
      <c r="B22" s="32"/>
      <c r="L22" s="32"/>
    </row>
    <row r="23" spans="2:12" s="1" customFormat="1" ht="12" customHeight="1">
      <c r="B23" s="32"/>
      <c r="D23" s="27" t="s">
        <v>37</v>
      </c>
      <c r="I23" s="27" t="s">
        <v>25</v>
      </c>
      <c r="J23" s="25" t="s">
        <v>1</v>
      </c>
      <c r="L23" s="32"/>
    </row>
    <row r="24" spans="2:12" s="1" customFormat="1" ht="18" customHeight="1">
      <c r="B24" s="32"/>
      <c r="E24" s="25" t="s">
        <v>780</v>
      </c>
      <c r="I24" s="27" t="s">
        <v>28</v>
      </c>
      <c r="J24" s="25" t="s">
        <v>1</v>
      </c>
      <c r="L24" s="32"/>
    </row>
    <row r="25" spans="2:12" s="1" customFormat="1" ht="6.95" customHeight="1">
      <c r="B25" s="32"/>
      <c r="L25" s="32"/>
    </row>
    <row r="26" spans="2:12" s="1" customFormat="1" ht="12" customHeight="1">
      <c r="B26" s="32"/>
      <c r="D26" s="27" t="s">
        <v>39</v>
      </c>
      <c r="L26" s="32"/>
    </row>
    <row r="27" spans="2:12" s="7" customFormat="1" ht="16.5" customHeight="1">
      <c r="B27" s="89"/>
      <c r="E27" s="202" t="s">
        <v>1</v>
      </c>
      <c r="F27" s="202"/>
      <c r="G27" s="202"/>
      <c r="H27" s="20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41</v>
      </c>
      <c r="J30" s="66">
        <f>ROUND(J118, 2)</f>
        <v>0</v>
      </c>
      <c r="L30" s="32"/>
    </row>
    <row r="31" spans="2:12" s="1" customFormat="1" ht="6.95" customHeight="1">
      <c r="B31" s="32"/>
      <c r="D31" s="53"/>
      <c r="E31" s="53"/>
      <c r="F31" s="53"/>
      <c r="G31" s="53"/>
      <c r="H31" s="53"/>
      <c r="I31" s="53"/>
      <c r="J31" s="53"/>
      <c r="K31" s="53"/>
      <c r="L31" s="32"/>
    </row>
    <row r="32" spans="2:12" s="1" customFormat="1" ht="14.45" customHeight="1">
      <c r="B32" s="32"/>
      <c r="F32" s="35" t="s">
        <v>43</v>
      </c>
      <c r="I32" s="35" t="s">
        <v>42</v>
      </c>
      <c r="J32" s="35" t="s">
        <v>44</v>
      </c>
      <c r="L32" s="32"/>
    </row>
    <row r="33" spans="2:12" s="1" customFormat="1" ht="14.45" customHeight="1">
      <c r="B33" s="32"/>
      <c r="D33" s="55" t="s">
        <v>45</v>
      </c>
      <c r="E33" s="27" t="s">
        <v>46</v>
      </c>
      <c r="F33" s="91">
        <f>ROUND((SUM(BE118:BE170)),  2)</f>
        <v>0</v>
      </c>
      <c r="I33" s="92">
        <v>0.21</v>
      </c>
      <c r="J33" s="91">
        <f>ROUND(((SUM(BE118:BE170))*I33),  2)</f>
        <v>0</v>
      </c>
      <c r="L33" s="32"/>
    </row>
    <row r="34" spans="2:12" s="1" customFormat="1" ht="14.45" customHeight="1">
      <c r="B34" s="32"/>
      <c r="E34" s="27" t="s">
        <v>47</v>
      </c>
      <c r="F34" s="91">
        <f>ROUND((SUM(BF118:BF170)),  2)</f>
        <v>0</v>
      </c>
      <c r="I34" s="92">
        <v>0.12</v>
      </c>
      <c r="J34" s="91">
        <f>ROUND(((SUM(BF118:BF170))*I34),  2)</f>
        <v>0</v>
      </c>
      <c r="L34" s="32"/>
    </row>
    <row r="35" spans="2:12" s="1" customFormat="1" ht="14.45" hidden="1" customHeight="1">
      <c r="B35" s="32"/>
      <c r="E35" s="27" t="s">
        <v>48</v>
      </c>
      <c r="F35" s="91">
        <f>ROUND((SUM(BG118:BG170)),  2)</f>
        <v>0</v>
      </c>
      <c r="I35" s="92">
        <v>0.21</v>
      </c>
      <c r="J35" s="91">
        <f>0</f>
        <v>0</v>
      </c>
      <c r="L35" s="32"/>
    </row>
    <row r="36" spans="2:12" s="1" customFormat="1" ht="14.45" hidden="1" customHeight="1">
      <c r="B36" s="32"/>
      <c r="E36" s="27" t="s">
        <v>49</v>
      </c>
      <c r="F36" s="91">
        <f>ROUND((SUM(BH118:BH170)),  2)</f>
        <v>0</v>
      </c>
      <c r="I36" s="92">
        <v>0.12</v>
      </c>
      <c r="J36" s="91">
        <f>0</f>
        <v>0</v>
      </c>
      <c r="L36" s="32"/>
    </row>
    <row r="37" spans="2:12" s="1" customFormat="1" ht="14.45" hidden="1" customHeight="1">
      <c r="B37" s="32"/>
      <c r="E37" s="27" t="s">
        <v>50</v>
      </c>
      <c r="F37" s="91">
        <f>ROUND((SUM(BI118:BI170)),  2)</f>
        <v>0</v>
      </c>
      <c r="I37" s="92">
        <v>0</v>
      </c>
      <c r="J37" s="91">
        <f>0</f>
        <v>0</v>
      </c>
      <c r="L37" s="32"/>
    </row>
    <row r="38" spans="2:12" s="1" customFormat="1" ht="6.95" customHeight="1">
      <c r="B38" s="32"/>
      <c r="L38" s="32"/>
    </row>
    <row r="39" spans="2:12" s="1" customFormat="1" ht="25.35" customHeight="1">
      <c r="B39" s="32"/>
      <c r="C39" s="93"/>
      <c r="D39" s="94" t="s">
        <v>51</v>
      </c>
      <c r="E39" s="57"/>
      <c r="F39" s="57"/>
      <c r="G39" s="95" t="s">
        <v>52</v>
      </c>
      <c r="H39" s="96" t="s">
        <v>53</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54</v>
      </c>
      <c r="E50" s="42"/>
      <c r="F50" s="42"/>
      <c r="G50" s="41" t="s">
        <v>55</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56</v>
      </c>
      <c r="E61" s="34"/>
      <c r="F61" s="99" t="s">
        <v>57</v>
      </c>
      <c r="G61" s="43" t="s">
        <v>56</v>
      </c>
      <c r="H61" s="34"/>
      <c r="I61" s="34"/>
      <c r="J61" s="100" t="s">
        <v>57</v>
      </c>
      <c r="K61" s="34"/>
      <c r="L61" s="32"/>
    </row>
    <row r="62" spans="2:12">
      <c r="B62" s="20"/>
      <c r="L62" s="20"/>
    </row>
    <row r="63" spans="2:12">
      <c r="B63" s="20"/>
      <c r="L63" s="20"/>
    </row>
    <row r="64" spans="2:12">
      <c r="B64" s="20"/>
      <c r="L64" s="20"/>
    </row>
    <row r="65" spans="2:12" s="1" customFormat="1" ht="12.75">
      <c r="B65" s="32"/>
      <c r="D65" s="41" t="s">
        <v>58</v>
      </c>
      <c r="E65" s="42"/>
      <c r="F65" s="42"/>
      <c r="G65" s="41" t="s">
        <v>59</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56</v>
      </c>
      <c r="E76" s="34"/>
      <c r="F76" s="99" t="s">
        <v>57</v>
      </c>
      <c r="G76" s="43" t="s">
        <v>56</v>
      </c>
      <c r="H76" s="34"/>
      <c r="I76" s="34"/>
      <c r="J76" s="100" t="s">
        <v>57</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103</v>
      </c>
      <c r="L82" s="32"/>
    </row>
    <row r="83" spans="2:47" s="1" customFormat="1" ht="6.95" customHeight="1">
      <c r="B83" s="32"/>
      <c r="L83" s="32"/>
    </row>
    <row r="84" spans="2:47" s="1" customFormat="1" ht="12" customHeight="1">
      <c r="B84" s="32"/>
      <c r="C84" s="27" t="s">
        <v>16</v>
      </c>
      <c r="L84" s="32"/>
    </row>
    <row r="85" spans="2:47" s="1" customFormat="1" ht="16.5" customHeight="1">
      <c r="B85" s="32"/>
      <c r="E85" s="230" t="str">
        <f>E7</f>
        <v>Zpevnění části ulice Šlikova od ulice Prouskova, Turnov</v>
      </c>
      <c r="F85" s="231"/>
      <c r="G85" s="231"/>
      <c r="H85" s="231"/>
      <c r="L85" s="32"/>
    </row>
    <row r="86" spans="2:47" s="1" customFormat="1" ht="12" customHeight="1">
      <c r="B86" s="32"/>
      <c r="C86" s="27" t="s">
        <v>99</v>
      </c>
      <c r="L86" s="32"/>
    </row>
    <row r="87" spans="2:47" s="1" customFormat="1" ht="16.5" customHeight="1">
      <c r="B87" s="32"/>
      <c r="E87" s="216" t="str">
        <f>E9</f>
        <v>SO.401 - SO.401 - Veřejné osvětlení</v>
      </c>
      <c r="F87" s="229"/>
      <c r="G87" s="229"/>
      <c r="H87" s="229"/>
      <c r="L87" s="32"/>
    </row>
    <row r="88" spans="2:47" s="1" customFormat="1" ht="6.95" customHeight="1">
      <c r="B88" s="32"/>
      <c r="L88" s="32"/>
    </row>
    <row r="89" spans="2:47" s="1" customFormat="1" ht="12" customHeight="1">
      <c r="B89" s="32"/>
      <c r="C89" s="27" t="s">
        <v>20</v>
      </c>
      <c r="F89" s="25" t="str">
        <f>F12</f>
        <v>Turnov</v>
      </c>
      <c r="I89" s="27" t="s">
        <v>22</v>
      </c>
      <c r="J89" s="52" t="str">
        <f>IF(J12="","",J12)</f>
        <v>8. 10. 2025</v>
      </c>
      <c r="L89" s="32"/>
    </row>
    <row r="90" spans="2:47" s="1" customFormat="1" ht="6.95" customHeight="1">
      <c r="B90" s="32"/>
      <c r="L90" s="32"/>
    </row>
    <row r="91" spans="2:47" s="1" customFormat="1" ht="15.2" customHeight="1">
      <c r="B91" s="32"/>
      <c r="C91" s="27" t="s">
        <v>24</v>
      </c>
      <c r="F91" s="25" t="str">
        <f>E15</f>
        <v>Město Turnov</v>
      </c>
      <c r="I91" s="27" t="s">
        <v>33</v>
      </c>
      <c r="J91" s="30" t="str">
        <f>E21</f>
        <v>ANADA HS s.r.o.</v>
      </c>
      <c r="L91" s="32"/>
    </row>
    <row r="92" spans="2:47" s="1" customFormat="1" ht="15.2" customHeight="1">
      <c r="B92" s="32"/>
      <c r="C92" s="27" t="s">
        <v>30</v>
      </c>
      <c r="F92" s="25" t="str">
        <f>IF(E18="","",E18)</f>
        <v>Vyplň údaj</v>
      </c>
      <c r="I92" s="27" t="s">
        <v>37</v>
      </c>
      <c r="J92" s="30" t="str">
        <f>E24</f>
        <v>Ing. Jaroslav Altera</v>
      </c>
      <c r="L92" s="32"/>
    </row>
    <row r="93" spans="2:47" s="1" customFormat="1" ht="10.35" customHeight="1">
      <c r="B93" s="32"/>
      <c r="L93" s="32"/>
    </row>
    <row r="94" spans="2:47" s="1" customFormat="1" ht="29.25" customHeight="1">
      <c r="B94" s="32"/>
      <c r="C94" s="101" t="s">
        <v>104</v>
      </c>
      <c r="D94" s="93"/>
      <c r="E94" s="93"/>
      <c r="F94" s="93"/>
      <c r="G94" s="93"/>
      <c r="H94" s="93"/>
      <c r="I94" s="93"/>
      <c r="J94" s="102" t="s">
        <v>105</v>
      </c>
      <c r="K94" s="93"/>
      <c r="L94" s="32"/>
    </row>
    <row r="95" spans="2:47" s="1" customFormat="1" ht="10.35" customHeight="1">
      <c r="B95" s="32"/>
      <c r="L95" s="32"/>
    </row>
    <row r="96" spans="2:47" s="1" customFormat="1" ht="22.9" customHeight="1">
      <c r="B96" s="32"/>
      <c r="C96" s="103" t="s">
        <v>106</v>
      </c>
      <c r="J96" s="66">
        <f>J118</f>
        <v>0</v>
      </c>
      <c r="L96" s="32"/>
      <c r="AU96" s="17" t="s">
        <v>107</v>
      </c>
    </row>
    <row r="97" spans="2:12" s="8" customFormat="1" ht="24.95" customHeight="1">
      <c r="B97" s="104"/>
      <c r="D97" s="105" t="s">
        <v>781</v>
      </c>
      <c r="E97" s="106"/>
      <c r="F97" s="106"/>
      <c r="G97" s="106"/>
      <c r="H97" s="106"/>
      <c r="I97" s="106"/>
      <c r="J97" s="107">
        <f>J119</f>
        <v>0</v>
      </c>
      <c r="L97" s="104"/>
    </row>
    <row r="98" spans="2:12" s="8" customFormat="1" ht="24.95" customHeight="1">
      <c r="B98" s="104"/>
      <c r="D98" s="105" t="s">
        <v>782</v>
      </c>
      <c r="E98" s="106"/>
      <c r="F98" s="106"/>
      <c r="G98" s="106"/>
      <c r="H98" s="106"/>
      <c r="I98" s="106"/>
      <c r="J98" s="107">
        <f>J147</f>
        <v>0</v>
      </c>
      <c r="L98" s="104"/>
    </row>
    <row r="99" spans="2:12" s="1" customFormat="1" ht="21.75" customHeight="1">
      <c r="B99" s="32"/>
      <c r="L99" s="32"/>
    </row>
    <row r="100" spans="2:12" s="1" customFormat="1" ht="6.95" customHeight="1">
      <c r="B100" s="44"/>
      <c r="C100" s="45"/>
      <c r="D100" s="45"/>
      <c r="E100" s="45"/>
      <c r="F100" s="45"/>
      <c r="G100" s="45"/>
      <c r="H100" s="45"/>
      <c r="I100" s="45"/>
      <c r="J100" s="45"/>
      <c r="K100" s="45"/>
      <c r="L100" s="32"/>
    </row>
    <row r="104" spans="2:12" s="1" customFormat="1" ht="6.95" customHeight="1">
      <c r="B104" s="46"/>
      <c r="C104" s="47"/>
      <c r="D104" s="47"/>
      <c r="E104" s="47"/>
      <c r="F104" s="47"/>
      <c r="G104" s="47"/>
      <c r="H104" s="47"/>
      <c r="I104" s="47"/>
      <c r="J104" s="47"/>
      <c r="K104" s="47"/>
      <c r="L104" s="32"/>
    </row>
    <row r="105" spans="2:12" s="1" customFormat="1" ht="24.95" customHeight="1">
      <c r="B105" s="32"/>
      <c r="C105" s="21" t="s">
        <v>136</v>
      </c>
      <c r="L105" s="32"/>
    </row>
    <row r="106" spans="2:12" s="1" customFormat="1" ht="6.95" customHeight="1">
      <c r="B106" s="32"/>
      <c r="L106" s="32"/>
    </row>
    <row r="107" spans="2:12" s="1" customFormat="1" ht="12" customHeight="1">
      <c r="B107" s="32"/>
      <c r="C107" s="27" t="s">
        <v>16</v>
      </c>
      <c r="L107" s="32"/>
    </row>
    <row r="108" spans="2:12" s="1" customFormat="1" ht="16.5" customHeight="1">
      <c r="B108" s="32"/>
      <c r="E108" s="230" t="str">
        <f>E7</f>
        <v>Zpevnění části ulice Šlikova od ulice Prouskova, Turnov</v>
      </c>
      <c r="F108" s="231"/>
      <c r="G108" s="231"/>
      <c r="H108" s="231"/>
      <c r="L108" s="32"/>
    </row>
    <row r="109" spans="2:12" s="1" customFormat="1" ht="12" customHeight="1">
      <c r="B109" s="32"/>
      <c r="C109" s="27" t="s">
        <v>99</v>
      </c>
      <c r="L109" s="32"/>
    </row>
    <row r="110" spans="2:12" s="1" customFormat="1" ht="16.5" customHeight="1">
      <c r="B110" s="32"/>
      <c r="E110" s="216" t="str">
        <f>E9</f>
        <v>SO.401 - SO.401 - Veřejné osvětlení</v>
      </c>
      <c r="F110" s="229"/>
      <c r="G110" s="229"/>
      <c r="H110" s="229"/>
      <c r="L110" s="32"/>
    </row>
    <row r="111" spans="2:12" s="1" customFormat="1" ht="6.95" customHeight="1">
      <c r="B111" s="32"/>
      <c r="L111" s="32"/>
    </row>
    <row r="112" spans="2:12" s="1" customFormat="1" ht="12" customHeight="1">
      <c r="B112" s="32"/>
      <c r="C112" s="27" t="s">
        <v>20</v>
      </c>
      <c r="F112" s="25" t="str">
        <f>F12</f>
        <v>Turnov</v>
      </c>
      <c r="I112" s="27" t="s">
        <v>22</v>
      </c>
      <c r="J112" s="52" t="str">
        <f>IF(J12="","",J12)</f>
        <v>8. 10. 2025</v>
      </c>
      <c r="L112" s="32"/>
    </row>
    <row r="113" spans="2:65" s="1" customFormat="1" ht="6.95" customHeight="1">
      <c r="B113" s="32"/>
      <c r="L113" s="32"/>
    </row>
    <row r="114" spans="2:65" s="1" customFormat="1" ht="15.2" customHeight="1">
      <c r="B114" s="32"/>
      <c r="C114" s="27" t="s">
        <v>24</v>
      </c>
      <c r="F114" s="25" t="str">
        <f>E15</f>
        <v>Město Turnov</v>
      </c>
      <c r="I114" s="27" t="s">
        <v>33</v>
      </c>
      <c r="J114" s="30" t="str">
        <f>E21</f>
        <v>ANADA HS s.r.o.</v>
      </c>
      <c r="L114" s="32"/>
    </row>
    <row r="115" spans="2:65" s="1" customFormat="1" ht="15.2" customHeight="1">
      <c r="B115" s="32"/>
      <c r="C115" s="27" t="s">
        <v>30</v>
      </c>
      <c r="F115" s="25" t="str">
        <f>IF(E18="","",E18)</f>
        <v>Vyplň údaj</v>
      </c>
      <c r="I115" s="27" t="s">
        <v>37</v>
      </c>
      <c r="J115" s="30" t="str">
        <f>E24</f>
        <v>Ing. Jaroslav Altera</v>
      </c>
      <c r="L115" s="32"/>
    </row>
    <row r="116" spans="2:65" s="1" customFormat="1" ht="10.35" customHeight="1">
      <c r="B116" s="32"/>
      <c r="L116" s="32"/>
    </row>
    <row r="117" spans="2:65" s="10" customFormat="1" ht="29.25" customHeight="1">
      <c r="B117" s="112"/>
      <c r="C117" s="113" t="s">
        <v>137</v>
      </c>
      <c r="D117" s="114" t="s">
        <v>66</v>
      </c>
      <c r="E117" s="114" t="s">
        <v>62</v>
      </c>
      <c r="F117" s="114" t="s">
        <v>63</v>
      </c>
      <c r="G117" s="114" t="s">
        <v>138</v>
      </c>
      <c r="H117" s="114" t="s">
        <v>139</v>
      </c>
      <c r="I117" s="114" t="s">
        <v>140</v>
      </c>
      <c r="J117" s="114" t="s">
        <v>105</v>
      </c>
      <c r="K117" s="115" t="s">
        <v>141</v>
      </c>
      <c r="L117" s="112"/>
      <c r="M117" s="59" t="s">
        <v>1</v>
      </c>
      <c r="N117" s="60" t="s">
        <v>45</v>
      </c>
      <c r="O117" s="60" t="s">
        <v>142</v>
      </c>
      <c r="P117" s="60" t="s">
        <v>143</v>
      </c>
      <c r="Q117" s="60" t="s">
        <v>144</v>
      </c>
      <c r="R117" s="60" t="s">
        <v>145</v>
      </c>
      <c r="S117" s="60" t="s">
        <v>146</v>
      </c>
      <c r="T117" s="61" t="s">
        <v>147</v>
      </c>
    </row>
    <row r="118" spans="2:65" s="1" customFormat="1" ht="22.9" customHeight="1">
      <c r="B118" s="32"/>
      <c r="C118" s="64" t="s">
        <v>148</v>
      </c>
      <c r="J118" s="116">
        <f>BK118</f>
        <v>0</v>
      </c>
      <c r="L118" s="32"/>
      <c r="M118" s="62"/>
      <c r="N118" s="53"/>
      <c r="O118" s="53"/>
      <c r="P118" s="117">
        <f>P119+P147</f>
        <v>0</v>
      </c>
      <c r="Q118" s="53"/>
      <c r="R118" s="117">
        <f>R119+R147</f>
        <v>43.622886999999999</v>
      </c>
      <c r="S118" s="53"/>
      <c r="T118" s="118">
        <f>T119+T147</f>
        <v>0</v>
      </c>
      <c r="AT118" s="17" t="s">
        <v>80</v>
      </c>
      <c r="AU118" s="17" t="s">
        <v>107</v>
      </c>
      <c r="BK118" s="119">
        <f>BK119+BK147</f>
        <v>0</v>
      </c>
    </row>
    <row r="119" spans="2:65" s="11" customFormat="1" ht="25.9" customHeight="1">
      <c r="B119" s="120"/>
      <c r="D119" s="121" t="s">
        <v>80</v>
      </c>
      <c r="E119" s="122" t="s">
        <v>783</v>
      </c>
      <c r="F119" s="122" t="s">
        <v>784</v>
      </c>
      <c r="I119" s="123"/>
      <c r="J119" s="124">
        <f>BK119</f>
        <v>0</v>
      </c>
      <c r="L119" s="120"/>
      <c r="M119" s="125"/>
      <c r="P119" s="126">
        <f>SUM(P120:P146)</f>
        <v>0</v>
      </c>
      <c r="R119" s="126">
        <f>SUM(R120:R146)</f>
        <v>0.21816000000000002</v>
      </c>
      <c r="T119" s="127">
        <f>SUM(T120:T146)</f>
        <v>0</v>
      </c>
      <c r="AR119" s="121" t="s">
        <v>89</v>
      </c>
      <c r="AT119" s="128" t="s">
        <v>80</v>
      </c>
      <c r="AU119" s="128" t="s">
        <v>81</v>
      </c>
      <c r="AY119" s="121" t="s">
        <v>151</v>
      </c>
      <c r="BK119" s="129">
        <f>SUM(BK120:BK146)</f>
        <v>0</v>
      </c>
    </row>
    <row r="120" spans="2:65" s="1" customFormat="1" ht="24.2" customHeight="1">
      <c r="B120" s="32"/>
      <c r="C120" s="132" t="s">
        <v>89</v>
      </c>
      <c r="D120" s="132" t="s">
        <v>155</v>
      </c>
      <c r="E120" s="133" t="s">
        <v>785</v>
      </c>
      <c r="F120" s="134" t="s">
        <v>786</v>
      </c>
      <c r="G120" s="135" t="s">
        <v>495</v>
      </c>
      <c r="H120" s="136">
        <v>30</v>
      </c>
      <c r="I120" s="137"/>
      <c r="J120" s="138">
        <f t="shared" ref="J120:J137" si="0">ROUND(I120*H120,2)</f>
        <v>0</v>
      </c>
      <c r="K120" s="134" t="s">
        <v>166</v>
      </c>
      <c r="L120" s="32"/>
      <c r="M120" s="139" t="s">
        <v>1</v>
      </c>
      <c r="N120" s="140" t="s">
        <v>46</v>
      </c>
      <c r="P120" s="141">
        <f t="shared" ref="P120:P137" si="1">O120*H120</f>
        <v>0</v>
      </c>
      <c r="Q120" s="141">
        <v>0</v>
      </c>
      <c r="R120" s="141">
        <f t="shared" ref="R120:R137" si="2">Q120*H120</f>
        <v>0</v>
      </c>
      <c r="S120" s="141">
        <v>0</v>
      </c>
      <c r="T120" s="142">
        <f t="shared" ref="T120:T137" si="3">S120*H120</f>
        <v>0</v>
      </c>
      <c r="AR120" s="143" t="s">
        <v>159</v>
      </c>
      <c r="AT120" s="143" t="s">
        <v>155</v>
      </c>
      <c r="AU120" s="143" t="s">
        <v>89</v>
      </c>
      <c r="AY120" s="17" t="s">
        <v>151</v>
      </c>
      <c r="BE120" s="144">
        <f t="shared" ref="BE120:BE137" si="4">IF(N120="základní",J120,0)</f>
        <v>0</v>
      </c>
      <c r="BF120" s="144">
        <f t="shared" ref="BF120:BF137" si="5">IF(N120="snížená",J120,0)</f>
        <v>0</v>
      </c>
      <c r="BG120" s="144">
        <f t="shared" ref="BG120:BG137" si="6">IF(N120="zákl. přenesená",J120,0)</f>
        <v>0</v>
      </c>
      <c r="BH120" s="144">
        <f t="shared" ref="BH120:BH137" si="7">IF(N120="sníž. přenesená",J120,0)</f>
        <v>0</v>
      </c>
      <c r="BI120" s="144">
        <f t="shared" ref="BI120:BI137" si="8">IF(N120="nulová",J120,0)</f>
        <v>0</v>
      </c>
      <c r="BJ120" s="17" t="s">
        <v>89</v>
      </c>
      <c r="BK120" s="144">
        <f t="shared" ref="BK120:BK137" si="9">ROUND(I120*H120,2)</f>
        <v>0</v>
      </c>
      <c r="BL120" s="17" t="s">
        <v>159</v>
      </c>
      <c r="BM120" s="143" t="s">
        <v>91</v>
      </c>
    </row>
    <row r="121" spans="2:65" s="1" customFormat="1" ht="37.9" customHeight="1">
      <c r="B121" s="32"/>
      <c r="C121" s="132" t="s">
        <v>91</v>
      </c>
      <c r="D121" s="132" t="s">
        <v>155</v>
      </c>
      <c r="E121" s="133" t="s">
        <v>787</v>
      </c>
      <c r="F121" s="134" t="s">
        <v>788</v>
      </c>
      <c r="G121" s="135" t="s">
        <v>495</v>
      </c>
      <c r="H121" s="136">
        <v>50</v>
      </c>
      <c r="I121" s="137"/>
      <c r="J121" s="138">
        <f t="shared" si="0"/>
        <v>0</v>
      </c>
      <c r="K121" s="134" t="s">
        <v>166</v>
      </c>
      <c r="L121" s="32"/>
      <c r="M121" s="139" t="s">
        <v>1</v>
      </c>
      <c r="N121" s="140" t="s">
        <v>46</v>
      </c>
      <c r="P121" s="141">
        <f t="shared" si="1"/>
        <v>0</v>
      </c>
      <c r="Q121" s="141">
        <v>0</v>
      </c>
      <c r="R121" s="141">
        <f t="shared" si="2"/>
        <v>0</v>
      </c>
      <c r="S121" s="141">
        <v>0</v>
      </c>
      <c r="T121" s="142">
        <f t="shared" si="3"/>
        <v>0</v>
      </c>
      <c r="AR121" s="143" t="s">
        <v>159</v>
      </c>
      <c r="AT121" s="143" t="s">
        <v>155</v>
      </c>
      <c r="AU121" s="143" t="s">
        <v>89</v>
      </c>
      <c r="AY121" s="17" t="s">
        <v>151</v>
      </c>
      <c r="BE121" s="144">
        <f t="shared" si="4"/>
        <v>0</v>
      </c>
      <c r="BF121" s="144">
        <f t="shared" si="5"/>
        <v>0</v>
      </c>
      <c r="BG121" s="144">
        <f t="shared" si="6"/>
        <v>0</v>
      </c>
      <c r="BH121" s="144">
        <f t="shared" si="7"/>
        <v>0</v>
      </c>
      <c r="BI121" s="144">
        <f t="shared" si="8"/>
        <v>0</v>
      </c>
      <c r="BJ121" s="17" t="s">
        <v>89</v>
      </c>
      <c r="BK121" s="144">
        <f t="shared" si="9"/>
        <v>0</v>
      </c>
      <c r="BL121" s="17" t="s">
        <v>159</v>
      </c>
      <c r="BM121" s="143" t="s">
        <v>159</v>
      </c>
    </row>
    <row r="122" spans="2:65" s="1" customFormat="1" ht="24.2" customHeight="1">
      <c r="B122" s="32"/>
      <c r="C122" s="132" t="s">
        <v>160</v>
      </c>
      <c r="D122" s="132" t="s">
        <v>155</v>
      </c>
      <c r="E122" s="133" t="s">
        <v>789</v>
      </c>
      <c r="F122" s="134" t="s">
        <v>790</v>
      </c>
      <c r="G122" s="135" t="s">
        <v>495</v>
      </c>
      <c r="H122" s="136">
        <v>2</v>
      </c>
      <c r="I122" s="137"/>
      <c r="J122" s="138">
        <f t="shared" si="0"/>
        <v>0</v>
      </c>
      <c r="K122" s="134" t="s">
        <v>1</v>
      </c>
      <c r="L122" s="32"/>
      <c r="M122" s="139" t="s">
        <v>1</v>
      </c>
      <c r="N122" s="140" t="s">
        <v>46</v>
      </c>
      <c r="P122" s="141">
        <f t="shared" si="1"/>
        <v>0</v>
      </c>
      <c r="Q122" s="141">
        <v>0</v>
      </c>
      <c r="R122" s="141">
        <f t="shared" si="2"/>
        <v>0</v>
      </c>
      <c r="S122" s="141">
        <v>0</v>
      </c>
      <c r="T122" s="142">
        <f t="shared" si="3"/>
        <v>0</v>
      </c>
      <c r="AR122" s="143" t="s">
        <v>159</v>
      </c>
      <c r="AT122" s="143" t="s">
        <v>155</v>
      </c>
      <c r="AU122" s="143" t="s">
        <v>89</v>
      </c>
      <c r="AY122" s="17" t="s">
        <v>151</v>
      </c>
      <c r="BE122" s="144">
        <f t="shared" si="4"/>
        <v>0</v>
      </c>
      <c r="BF122" s="144">
        <f t="shared" si="5"/>
        <v>0</v>
      </c>
      <c r="BG122" s="144">
        <f t="shared" si="6"/>
        <v>0</v>
      </c>
      <c r="BH122" s="144">
        <f t="shared" si="7"/>
        <v>0</v>
      </c>
      <c r="BI122" s="144">
        <f t="shared" si="8"/>
        <v>0</v>
      </c>
      <c r="BJ122" s="17" t="s">
        <v>89</v>
      </c>
      <c r="BK122" s="144">
        <f t="shared" si="9"/>
        <v>0</v>
      </c>
      <c r="BL122" s="17" t="s">
        <v>159</v>
      </c>
      <c r="BM122" s="143" t="s">
        <v>191</v>
      </c>
    </row>
    <row r="123" spans="2:65" s="1" customFormat="1" ht="21.75" customHeight="1">
      <c r="B123" s="32"/>
      <c r="C123" s="173" t="s">
        <v>159</v>
      </c>
      <c r="D123" s="173" t="s">
        <v>277</v>
      </c>
      <c r="E123" s="174" t="s">
        <v>791</v>
      </c>
      <c r="F123" s="175" t="s">
        <v>792</v>
      </c>
      <c r="G123" s="176" t="s">
        <v>495</v>
      </c>
      <c r="H123" s="177">
        <v>2</v>
      </c>
      <c r="I123" s="178"/>
      <c r="J123" s="179">
        <f t="shared" si="0"/>
        <v>0</v>
      </c>
      <c r="K123" s="175" t="s">
        <v>1</v>
      </c>
      <c r="L123" s="180"/>
      <c r="M123" s="181" t="s">
        <v>1</v>
      </c>
      <c r="N123" s="182" t="s">
        <v>46</v>
      </c>
      <c r="P123" s="141">
        <f t="shared" si="1"/>
        <v>0</v>
      </c>
      <c r="Q123" s="141">
        <v>0</v>
      </c>
      <c r="R123" s="141">
        <f t="shared" si="2"/>
        <v>0</v>
      </c>
      <c r="S123" s="141">
        <v>0</v>
      </c>
      <c r="T123" s="142">
        <f t="shared" si="3"/>
        <v>0</v>
      </c>
      <c r="AR123" s="143" t="s">
        <v>202</v>
      </c>
      <c r="AT123" s="143" t="s">
        <v>277</v>
      </c>
      <c r="AU123" s="143" t="s">
        <v>89</v>
      </c>
      <c r="AY123" s="17" t="s">
        <v>151</v>
      </c>
      <c r="BE123" s="144">
        <f t="shared" si="4"/>
        <v>0</v>
      </c>
      <c r="BF123" s="144">
        <f t="shared" si="5"/>
        <v>0</v>
      </c>
      <c r="BG123" s="144">
        <f t="shared" si="6"/>
        <v>0</v>
      </c>
      <c r="BH123" s="144">
        <f t="shared" si="7"/>
        <v>0</v>
      </c>
      <c r="BI123" s="144">
        <f t="shared" si="8"/>
        <v>0</v>
      </c>
      <c r="BJ123" s="17" t="s">
        <v>89</v>
      </c>
      <c r="BK123" s="144">
        <f t="shared" si="9"/>
        <v>0</v>
      </c>
      <c r="BL123" s="17" t="s">
        <v>159</v>
      </c>
      <c r="BM123" s="143" t="s">
        <v>202</v>
      </c>
    </row>
    <row r="124" spans="2:65" s="1" customFormat="1" ht="33" customHeight="1">
      <c r="B124" s="32"/>
      <c r="C124" s="132" t="s">
        <v>186</v>
      </c>
      <c r="D124" s="132" t="s">
        <v>155</v>
      </c>
      <c r="E124" s="133" t="s">
        <v>793</v>
      </c>
      <c r="F124" s="134" t="s">
        <v>794</v>
      </c>
      <c r="G124" s="135" t="s">
        <v>495</v>
      </c>
      <c r="H124" s="136">
        <v>10</v>
      </c>
      <c r="I124" s="137"/>
      <c r="J124" s="138">
        <f t="shared" si="0"/>
        <v>0</v>
      </c>
      <c r="K124" s="134" t="s">
        <v>166</v>
      </c>
      <c r="L124" s="32"/>
      <c r="M124" s="139" t="s">
        <v>1</v>
      </c>
      <c r="N124" s="140" t="s">
        <v>46</v>
      </c>
      <c r="P124" s="141">
        <f t="shared" si="1"/>
        <v>0</v>
      </c>
      <c r="Q124" s="141">
        <v>0</v>
      </c>
      <c r="R124" s="141">
        <f t="shared" si="2"/>
        <v>0</v>
      </c>
      <c r="S124" s="141">
        <v>0</v>
      </c>
      <c r="T124" s="142">
        <f t="shared" si="3"/>
        <v>0</v>
      </c>
      <c r="AR124" s="143" t="s">
        <v>159</v>
      </c>
      <c r="AT124" s="143" t="s">
        <v>155</v>
      </c>
      <c r="AU124" s="143" t="s">
        <v>89</v>
      </c>
      <c r="AY124" s="17" t="s">
        <v>151</v>
      </c>
      <c r="BE124" s="144">
        <f t="shared" si="4"/>
        <v>0</v>
      </c>
      <c r="BF124" s="144">
        <f t="shared" si="5"/>
        <v>0</v>
      </c>
      <c r="BG124" s="144">
        <f t="shared" si="6"/>
        <v>0</v>
      </c>
      <c r="BH124" s="144">
        <f t="shared" si="7"/>
        <v>0</v>
      </c>
      <c r="BI124" s="144">
        <f t="shared" si="8"/>
        <v>0</v>
      </c>
      <c r="BJ124" s="17" t="s">
        <v>89</v>
      </c>
      <c r="BK124" s="144">
        <f t="shared" si="9"/>
        <v>0</v>
      </c>
      <c r="BL124" s="17" t="s">
        <v>159</v>
      </c>
      <c r="BM124" s="143" t="s">
        <v>232</v>
      </c>
    </row>
    <row r="125" spans="2:65" s="1" customFormat="1" ht="16.5" customHeight="1">
      <c r="B125" s="32"/>
      <c r="C125" s="173" t="s">
        <v>191</v>
      </c>
      <c r="D125" s="173" t="s">
        <v>277</v>
      </c>
      <c r="E125" s="174" t="s">
        <v>795</v>
      </c>
      <c r="F125" s="175" t="s">
        <v>796</v>
      </c>
      <c r="G125" s="176" t="s">
        <v>495</v>
      </c>
      <c r="H125" s="177">
        <v>10</v>
      </c>
      <c r="I125" s="178"/>
      <c r="J125" s="179">
        <f t="shared" si="0"/>
        <v>0</v>
      </c>
      <c r="K125" s="175" t="s">
        <v>1</v>
      </c>
      <c r="L125" s="180"/>
      <c r="M125" s="181" t="s">
        <v>1</v>
      </c>
      <c r="N125" s="182" t="s">
        <v>46</v>
      </c>
      <c r="P125" s="141">
        <f t="shared" si="1"/>
        <v>0</v>
      </c>
      <c r="Q125" s="141">
        <v>0</v>
      </c>
      <c r="R125" s="141">
        <f t="shared" si="2"/>
        <v>0</v>
      </c>
      <c r="S125" s="141">
        <v>0</v>
      </c>
      <c r="T125" s="142">
        <f t="shared" si="3"/>
        <v>0</v>
      </c>
      <c r="AR125" s="143" t="s">
        <v>202</v>
      </c>
      <c r="AT125" s="143" t="s">
        <v>277</v>
      </c>
      <c r="AU125" s="143" t="s">
        <v>89</v>
      </c>
      <c r="AY125" s="17" t="s">
        <v>151</v>
      </c>
      <c r="BE125" s="144">
        <f t="shared" si="4"/>
        <v>0</v>
      </c>
      <c r="BF125" s="144">
        <f t="shared" si="5"/>
        <v>0</v>
      </c>
      <c r="BG125" s="144">
        <f t="shared" si="6"/>
        <v>0</v>
      </c>
      <c r="BH125" s="144">
        <f t="shared" si="7"/>
        <v>0</v>
      </c>
      <c r="BI125" s="144">
        <f t="shared" si="8"/>
        <v>0</v>
      </c>
      <c r="BJ125" s="17" t="s">
        <v>89</v>
      </c>
      <c r="BK125" s="144">
        <f t="shared" si="9"/>
        <v>0</v>
      </c>
      <c r="BL125" s="17" t="s">
        <v>159</v>
      </c>
      <c r="BM125" s="143" t="s">
        <v>8</v>
      </c>
    </row>
    <row r="126" spans="2:65" s="1" customFormat="1" ht="24.2" customHeight="1">
      <c r="B126" s="32"/>
      <c r="C126" s="132" t="s">
        <v>196</v>
      </c>
      <c r="D126" s="132" t="s">
        <v>155</v>
      </c>
      <c r="E126" s="133" t="s">
        <v>797</v>
      </c>
      <c r="F126" s="134" t="s">
        <v>798</v>
      </c>
      <c r="G126" s="135" t="s">
        <v>495</v>
      </c>
      <c r="H126" s="136">
        <v>6</v>
      </c>
      <c r="I126" s="137"/>
      <c r="J126" s="138">
        <f t="shared" si="0"/>
        <v>0</v>
      </c>
      <c r="K126" s="134" t="s">
        <v>166</v>
      </c>
      <c r="L126" s="32"/>
      <c r="M126" s="139" t="s">
        <v>1</v>
      </c>
      <c r="N126" s="140" t="s">
        <v>46</v>
      </c>
      <c r="P126" s="141">
        <f t="shared" si="1"/>
        <v>0</v>
      </c>
      <c r="Q126" s="141">
        <v>0</v>
      </c>
      <c r="R126" s="141">
        <f t="shared" si="2"/>
        <v>0</v>
      </c>
      <c r="S126" s="141">
        <v>0</v>
      </c>
      <c r="T126" s="142">
        <f t="shared" si="3"/>
        <v>0</v>
      </c>
      <c r="AR126" s="143" t="s">
        <v>159</v>
      </c>
      <c r="AT126" s="143" t="s">
        <v>155</v>
      </c>
      <c r="AU126" s="143" t="s">
        <v>89</v>
      </c>
      <c r="AY126" s="17" t="s">
        <v>151</v>
      </c>
      <c r="BE126" s="144">
        <f t="shared" si="4"/>
        <v>0</v>
      </c>
      <c r="BF126" s="144">
        <f t="shared" si="5"/>
        <v>0</v>
      </c>
      <c r="BG126" s="144">
        <f t="shared" si="6"/>
        <v>0</v>
      </c>
      <c r="BH126" s="144">
        <f t="shared" si="7"/>
        <v>0</v>
      </c>
      <c r="BI126" s="144">
        <f t="shared" si="8"/>
        <v>0</v>
      </c>
      <c r="BJ126" s="17" t="s">
        <v>89</v>
      </c>
      <c r="BK126" s="144">
        <f t="shared" si="9"/>
        <v>0</v>
      </c>
      <c r="BL126" s="17" t="s">
        <v>159</v>
      </c>
      <c r="BM126" s="143" t="s">
        <v>255</v>
      </c>
    </row>
    <row r="127" spans="2:65" s="1" customFormat="1" ht="24.2" customHeight="1">
      <c r="B127" s="32"/>
      <c r="C127" s="173" t="s">
        <v>202</v>
      </c>
      <c r="D127" s="173" t="s">
        <v>277</v>
      </c>
      <c r="E127" s="174" t="s">
        <v>799</v>
      </c>
      <c r="F127" s="175" t="s">
        <v>800</v>
      </c>
      <c r="G127" s="176" t="s">
        <v>495</v>
      </c>
      <c r="H127" s="177">
        <v>6</v>
      </c>
      <c r="I127" s="178"/>
      <c r="J127" s="179">
        <f t="shared" si="0"/>
        <v>0</v>
      </c>
      <c r="K127" s="175" t="s">
        <v>1</v>
      </c>
      <c r="L127" s="180"/>
      <c r="M127" s="181" t="s">
        <v>1</v>
      </c>
      <c r="N127" s="182" t="s">
        <v>46</v>
      </c>
      <c r="P127" s="141">
        <f t="shared" si="1"/>
        <v>0</v>
      </c>
      <c r="Q127" s="141">
        <v>8.6E-3</v>
      </c>
      <c r="R127" s="141">
        <f t="shared" si="2"/>
        <v>5.16E-2</v>
      </c>
      <c r="S127" s="141">
        <v>0</v>
      </c>
      <c r="T127" s="142">
        <f t="shared" si="3"/>
        <v>0</v>
      </c>
      <c r="AR127" s="143" t="s">
        <v>202</v>
      </c>
      <c r="AT127" s="143" t="s">
        <v>277</v>
      </c>
      <c r="AU127" s="143" t="s">
        <v>89</v>
      </c>
      <c r="AY127" s="17" t="s">
        <v>151</v>
      </c>
      <c r="BE127" s="144">
        <f t="shared" si="4"/>
        <v>0</v>
      </c>
      <c r="BF127" s="144">
        <f t="shared" si="5"/>
        <v>0</v>
      </c>
      <c r="BG127" s="144">
        <f t="shared" si="6"/>
        <v>0</v>
      </c>
      <c r="BH127" s="144">
        <f t="shared" si="7"/>
        <v>0</v>
      </c>
      <c r="BI127" s="144">
        <f t="shared" si="8"/>
        <v>0</v>
      </c>
      <c r="BJ127" s="17" t="s">
        <v>89</v>
      </c>
      <c r="BK127" s="144">
        <f t="shared" si="9"/>
        <v>0</v>
      </c>
      <c r="BL127" s="17" t="s">
        <v>159</v>
      </c>
      <c r="BM127" s="143" t="s">
        <v>265</v>
      </c>
    </row>
    <row r="128" spans="2:65" s="1" customFormat="1" ht="24.2" customHeight="1">
      <c r="B128" s="32"/>
      <c r="C128" s="132" t="s">
        <v>215</v>
      </c>
      <c r="D128" s="132" t="s">
        <v>155</v>
      </c>
      <c r="E128" s="133" t="s">
        <v>801</v>
      </c>
      <c r="F128" s="134" t="s">
        <v>802</v>
      </c>
      <c r="G128" s="135" t="s">
        <v>495</v>
      </c>
      <c r="H128" s="136">
        <v>5</v>
      </c>
      <c r="I128" s="137"/>
      <c r="J128" s="138">
        <f t="shared" si="0"/>
        <v>0</v>
      </c>
      <c r="K128" s="134" t="s">
        <v>166</v>
      </c>
      <c r="L128" s="32"/>
      <c r="M128" s="139" t="s">
        <v>1</v>
      </c>
      <c r="N128" s="140" t="s">
        <v>46</v>
      </c>
      <c r="P128" s="141">
        <f t="shared" si="1"/>
        <v>0</v>
      </c>
      <c r="Q128" s="141">
        <v>0</v>
      </c>
      <c r="R128" s="141">
        <f t="shared" si="2"/>
        <v>0</v>
      </c>
      <c r="S128" s="141">
        <v>0</v>
      </c>
      <c r="T128" s="142">
        <f t="shared" si="3"/>
        <v>0</v>
      </c>
      <c r="AR128" s="143" t="s">
        <v>159</v>
      </c>
      <c r="AT128" s="143" t="s">
        <v>155</v>
      </c>
      <c r="AU128" s="143" t="s">
        <v>89</v>
      </c>
      <c r="AY128" s="17" t="s">
        <v>151</v>
      </c>
      <c r="BE128" s="144">
        <f t="shared" si="4"/>
        <v>0</v>
      </c>
      <c r="BF128" s="144">
        <f t="shared" si="5"/>
        <v>0</v>
      </c>
      <c r="BG128" s="144">
        <f t="shared" si="6"/>
        <v>0</v>
      </c>
      <c r="BH128" s="144">
        <f t="shared" si="7"/>
        <v>0</v>
      </c>
      <c r="BI128" s="144">
        <f t="shared" si="8"/>
        <v>0</v>
      </c>
      <c r="BJ128" s="17" t="s">
        <v>89</v>
      </c>
      <c r="BK128" s="144">
        <f t="shared" si="9"/>
        <v>0</v>
      </c>
      <c r="BL128" s="17" t="s">
        <v>159</v>
      </c>
      <c r="BM128" s="143" t="s">
        <v>276</v>
      </c>
    </row>
    <row r="129" spans="2:65" s="1" customFormat="1" ht="16.5" customHeight="1">
      <c r="B129" s="32"/>
      <c r="C129" s="173" t="s">
        <v>232</v>
      </c>
      <c r="D129" s="173" t="s">
        <v>277</v>
      </c>
      <c r="E129" s="174" t="s">
        <v>803</v>
      </c>
      <c r="F129" s="175" t="s">
        <v>804</v>
      </c>
      <c r="G129" s="176" t="s">
        <v>495</v>
      </c>
      <c r="H129" s="177">
        <v>5</v>
      </c>
      <c r="I129" s="178"/>
      <c r="J129" s="179">
        <f t="shared" si="0"/>
        <v>0</v>
      </c>
      <c r="K129" s="175" t="s">
        <v>1</v>
      </c>
      <c r="L129" s="180"/>
      <c r="M129" s="181" t="s">
        <v>1</v>
      </c>
      <c r="N129" s="182" t="s">
        <v>46</v>
      </c>
      <c r="P129" s="141">
        <f t="shared" si="1"/>
        <v>0</v>
      </c>
      <c r="Q129" s="141">
        <v>0</v>
      </c>
      <c r="R129" s="141">
        <f t="shared" si="2"/>
        <v>0</v>
      </c>
      <c r="S129" s="141">
        <v>0</v>
      </c>
      <c r="T129" s="142">
        <f t="shared" si="3"/>
        <v>0</v>
      </c>
      <c r="AR129" s="143" t="s">
        <v>202</v>
      </c>
      <c r="AT129" s="143" t="s">
        <v>277</v>
      </c>
      <c r="AU129" s="143" t="s">
        <v>89</v>
      </c>
      <c r="AY129" s="17" t="s">
        <v>151</v>
      </c>
      <c r="BE129" s="144">
        <f t="shared" si="4"/>
        <v>0</v>
      </c>
      <c r="BF129" s="144">
        <f t="shared" si="5"/>
        <v>0</v>
      </c>
      <c r="BG129" s="144">
        <f t="shared" si="6"/>
        <v>0</v>
      </c>
      <c r="BH129" s="144">
        <f t="shared" si="7"/>
        <v>0</v>
      </c>
      <c r="BI129" s="144">
        <f t="shared" si="8"/>
        <v>0</v>
      </c>
      <c r="BJ129" s="17" t="s">
        <v>89</v>
      </c>
      <c r="BK129" s="144">
        <f t="shared" si="9"/>
        <v>0</v>
      </c>
      <c r="BL129" s="17" t="s">
        <v>159</v>
      </c>
      <c r="BM129" s="143" t="s">
        <v>293</v>
      </c>
    </row>
    <row r="130" spans="2:65" s="1" customFormat="1" ht="16.5" customHeight="1">
      <c r="B130" s="32"/>
      <c r="C130" s="132" t="s">
        <v>238</v>
      </c>
      <c r="D130" s="132" t="s">
        <v>155</v>
      </c>
      <c r="E130" s="133" t="s">
        <v>805</v>
      </c>
      <c r="F130" s="134" t="s">
        <v>806</v>
      </c>
      <c r="G130" s="135" t="s">
        <v>495</v>
      </c>
      <c r="H130" s="136">
        <v>5</v>
      </c>
      <c r="I130" s="137"/>
      <c r="J130" s="138">
        <f t="shared" si="0"/>
        <v>0</v>
      </c>
      <c r="K130" s="134" t="s">
        <v>166</v>
      </c>
      <c r="L130" s="32"/>
      <c r="M130" s="139" t="s">
        <v>1</v>
      </c>
      <c r="N130" s="140" t="s">
        <v>46</v>
      </c>
      <c r="P130" s="141">
        <f t="shared" si="1"/>
        <v>0</v>
      </c>
      <c r="Q130" s="141">
        <v>0</v>
      </c>
      <c r="R130" s="141">
        <f t="shared" si="2"/>
        <v>0</v>
      </c>
      <c r="S130" s="141">
        <v>0</v>
      </c>
      <c r="T130" s="142">
        <f t="shared" si="3"/>
        <v>0</v>
      </c>
      <c r="AR130" s="143" t="s">
        <v>159</v>
      </c>
      <c r="AT130" s="143" t="s">
        <v>155</v>
      </c>
      <c r="AU130" s="143" t="s">
        <v>89</v>
      </c>
      <c r="AY130" s="17" t="s">
        <v>151</v>
      </c>
      <c r="BE130" s="144">
        <f t="shared" si="4"/>
        <v>0</v>
      </c>
      <c r="BF130" s="144">
        <f t="shared" si="5"/>
        <v>0</v>
      </c>
      <c r="BG130" s="144">
        <f t="shared" si="6"/>
        <v>0</v>
      </c>
      <c r="BH130" s="144">
        <f t="shared" si="7"/>
        <v>0</v>
      </c>
      <c r="BI130" s="144">
        <f t="shared" si="8"/>
        <v>0</v>
      </c>
      <c r="BJ130" s="17" t="s">
        <v>89</v>
      </c>
      <c r="BK130" s="144">
        <f t="shared" si="9"/>
        <v>0</v>
      </c>
      <c r="BL130" s="17" t="s">
        <v>159</v>
      </c>
      <c r="BM130" s="143" t="s">
        <v>301</v>
      </c>
    </row>
    <row r="131" spans="2:65" s="1" customFormat="1" ht="16.5" customHeight="1">
      <c r="B131" s="32"/>
      <c r="C131" s="173" t="s">
        <v>8</v>
      </c>
      <c r="D131" s="173" t="s">
        <v>277</v>
      </c>
      <c r="E131" s="174" t="s">
        <v>807</v>
      </c>
      <c r="F131" s="175" t="s">
        <v>808</v>
      </c>
      <c r="G131" s="176" t="s">
        <v>495</v>
      </c>
      <c r="H131" s="177">
        <v>5</v>
      </c>
      <c r="I131" s="178"/>
      <c r="J131" s="179">
        <f t="shared" si="0"/>
        <v>0</v>
      </c>
      <c r="K131" s="175" t="s">
        <v>1</v>
      </c>
      <c r="L131" s="180"/>
      <c r="M131" s="181" t="s">
        <v>1</v>
      </c>
      <c r="N131" s="182" t="s">
        <v>46</v>
      </c>
      <c r="P131" s="141">
        <f t="shared" si="1"/>
        <v>0</v>
      </c>
      <c r="Q131" s="141">
        <v>0</v>
      </c>
      <c r="R131" s="141">
        <f t="shared" si="2"/>
        <v>0</v>
      </c>
      <c r="S131" s="141">
        <v>0</v>
      </c>
      <c r="T131" s="142">
        <f t="shared" si="3"/>
        <v>0</v>
      </c>
      <c r="AR131" s="143" t="s">
        <v>202</v>
      </c>
      <c r="AT131" s="143" t="s">
        <v>277</v>
      </c>
      <c r="AU131" s="143" t="s">
        <v>89</v>
      </c>
      <c r="AY131" s="17" t="s">
        <v>151</v>
      </c>
      <c r="BE131" s="144">
        <f t="shared" si="4"/>
        <v>0</v>
      </c>
      <c r="BF131" s="144">
        <f t="shared" si="5"/>
        <v>0</v>
      </c>
      <c r="BG131" s="144">
        <f t="shared" si="6"/>
        <v>0</v>
      </c>
      <c r="BH131" s="144">
        <f t="shared" si="7"/>
        <v>0</v>
      </c>
      <c r="BI131" s="144">
        <f t="shared" si="8"/>
        <v>0</v>
      </c>
      <c r="BJ131" s="17" t="s">
        <v>89</v>
      </c>
      <c r="BK131" s="144">
        <f t="shared" si="9"/>
        <v>0</v>
      </c>
      <c r="BL131" s="17" t="s">
        <v>159</v>
      </c>
      <c r="BM131" s="143" t="s">
        <v>309</v>
      </c>
    </row>
    <row r="132" spans="2:65" s="1" customFormat="1" ht="37.9" customHeight="1">
      <c r="B132" s="32"/>
      <c r="C132" s="132" t="s">
        <v>249</v>
      </c>
      <c r="D132" s="132" t="s">
        <v>155</v>
      </c>
      <c r="E132" s="133" t="s">
        <v>809</v>
      </c>
      <c r="F132" s="134" t="s">
        <v>810</v>
      </c>
      <c r="G132" s="135" t="s">
        <v>350</v>
      </c>
      <c r="H132" s="136">
        <v>150</v>
      </c>
      <c r="I132" s="137"/>
      <c r="J132" s="138">
        <f t="shared" si="0"/>
        <v>0</v>
      </c>
      <c r="K132" s="134" t="s">
        <v>166</v>
      </c>
      <c r="L132" s="32"/>
      <c r="M132" s="139" t="s">
        <v>1</v>
      </c>
      <c r="N132" s="140" t="s">
        <v>46</v>
      </c>
      <c r="P132" s="141">
        <f t="shared" si="1"/>
        <v>0</v>
      </c>
      <c r="Q132" s="141">
        <v>0</v>
      </c>
      <c r="R132" s="141">
        <f t="shared" si="2"/>
        <v>0</v>
      </c>
      <c r="S132" s="141">
        <v>0</v>
      </c>
      <c r="T132" s="142">
        <f t="shared" si="3"/>
        <v>0</v>
      </c>
      <c r="AR132" s="143" t="s">
        <v>159</v>
      </c>
      <c r="AT132" s="143" t="s">
        <v>155</v>
      </c>
      <c r="AU132" s="143" t="s">
        <v>89</v>
      </c>
      <c r="AY132" s="17" t="s">
        <v>151</v>
      </c>
      <c r="BE132" s="144">
        <f t="shared" si="4"/>
        <v>0</v>
      </c>
      <c r="BF132" s="144">
        <f t="shared" si="5"/>
        <v>0</v>
      </c>
      <c r="BG132" s="144">
        <f t="shared" si="6"/>
        <v>0</v>
      </c>
      <c r="BH132" s="144">
        <f t="shared" si="7"/>
        <v>0</v>
      </c>
      <c r="BI132" s="144">
        <f t="shared" si="8"/>
        <v>0</v>
      </c>
      <c r="BJ132" s="17" t="s">
        <v>89</v>
      </c>
      <c r="BK132" s="144">
        <f t="shared" si="9"/>
        <v>0</v>
      </c>
      <c r="BL132" s="17" t="s">
        <v>159</v>
      </c>
      <c r="BM132" s="143" t="s">
        <v>320</v>
      </c>
    </row>
    <row r="133" spans="2:65" s="1" customFormat="1" ht="16.5" customHeight="1">
      <c r="B133" s="32"/>
      <c r="C133" s="173" t="s">
        <v>255</v>
      </c>
      <c r="D133" s="173" t="s">
        <v>277</v>
      </c>
      <c r="E133" s="174" t="s">
        <v>811</v>
      </c>
      <c r="F133" s="175" t="s">
        <v>812</v>
      </c>
      <c r="G133" s="176" t="s">
        <v>350</v>
      </c>
      <c r="H133" s="177">
        <v>155</v>
      </c>
      <c r="I133" s="178"/>
      <c r="J133" s="179">
        <f t="shared" si="0"/>
        <v>0</v>
      </c>
      <c r="K133" s="175" t="s">
        <v>1</v>
      </c>
      <c r="L133" s="180"/>
      <c r="M133" s="181" t="s">
        <v>1</v>
      </c>
      <c r="N133" s="182" t="s">
        <v>46</v>
      </c>
      <c r="P133" s="141">
        <f t="shared" si="1"/>
        <v>0</v>
      </c>
      <c r="Q133" s="141">
        <v>0</v>
      </c>
      <c r="R133" s="141">
        <f t="shared" si="2"/>
        <v>0</v>
      </c>
      <c r="S133" s="141">
        <v>0</v>
      </c>
      <c r="T133" s="142">
        <f t="shared" si="3"/>
        <v>0</v>
      </c>
      <c r="AR133" s="143" t="s">
        <v>202</v>
      </c>
      <c r="AT133" s="143" t="s">
        <v>277</v>
      </c>
      <c r="AU133" s="143" t="s">
        <v>89</v>
      </c>
      <c r="AY133" s="17" t="s">
        <v>151</v>
      </c>
      <c r="BE133" s="144">
        <f t="shared" si="4"/>
        <v>0</v>
      </c>
      <c r="BF133" s="144">
        <f t="shared" si="5"/>
        <v>0</v>
      </c>
      <c r="BG133" s="144">
        <f t="shared" si="6"/>
        <v>0</v>
      </c>
      <c r="BH133" s="144">
        <f t="shared" si="7"/>
        <v>0</v>
      </c>
      <c r="BI133" s="144">
        <f t="shared" si="8"/>
        <v>0</v>
      </c>
      <c r="BJ133" s="17" t="s">
        <v>89</v>
      </c>
      <c r="BK133" s="144">
        <f t="shared" si="9"/>
        <v>0</v>
      </c>
      <c r="BL133" s="17" t="s">
        <v>159</v>
      </c>
      <c r="BM133" s="143" t="s">
        <v>332</v>
      </c>
    </row>
    <row r="134" spans="2:65" s="1" customFormat="1" ht="21.75" customHeight="1">
      <c r="B134" s="32"/>
      <c r="C134" s="132" t="s">
        <v>260</v>
      </c>
      <c r="D134" s="132" t="s">
        <v>155</v>
      </c>
      <c r="E134" s="133" t="s">
        <v>813</v>
      </c>
      <c r="F134" s="134" t="s">
        <v>814</v>
      </c>
      <c r="G134" s="135" t="s">
        <v>495</v>
      </c>
      <c r="H134" s="136">
        <v>15</v>
      </c>
      <c r="I134" s="137"/>
      <c r="J134" s="138">
        <f t="shared" si="0"/>
        <v>0</v>
      </c>
      <c r="K134" s="134" t="s">
        <v>166</v>
      </c>
      <c r="L134" s="32"/>
      <c r="M134" s="139" t="s">
        <v>1</v>
      </c>
      <c r="N134" s="140" t="s">
        <v>46</v>
      </c>
      <c r="P134" s="141">
        <f t="shared" si="1"/>
        <v>0</v>
      </c>
      <c r="Q134" s="141">
        <v>0</v>
      </c>
      <c r="R134" s="141">
        <f t="shared" si="2"/>
        <v>0</v>
      </c>
      <c r="S134" s="141">
        <v>0</v>
      </c>
      <c r="T134" s="142">
        <f t="shared" si="3"/>
        <v>0</v>
      </c>
      <c r="AR134" s="143" t="s">
        <v>159</v>
      </c>
      <c r="AT134" s="143" t="s">
        <v>155</v>
      </c>
      <c r="AU134" s="143" t="s">
        <v>89</v>
      </c>
      <c r="AY134" s="17" t="s">
        <v>151</v>
      </c>
      <c r="BE134" s="144">
        <f t="shared" si="4"/>
        <v>0</v>
      </c>
      <c r="BF134" s="144">
        <f t="shared" si="5"/>
        <v>0</v>
      </c>
      <c r="BG134" s="144">
        <f t="shared" si="6"/>
        <v>0</v>
      </c>
      <c r="BH134" s="144">
        <f t="shared" si="7"/>
        <v>0</v>
      </c>
      <c r="BI134" s="144">
        <f t="shared" si="8"/>
        <v>0</v>
      </c>
      <c r="BJ134" s="17" t="s">
        <v>89</v>
      </c>
      <c r="BK134" s="144">
        <f t="shared" si="9"/>
        <v>0</v>
      </c>
      <c r="BL134" s="17" t="s">
        <v>159</v>
      </c>
      <c r="BM134" s="143" t="s">
        <v>340</v>
      </c>
    </row>
    <row r="135" spans="2:65" s="1" customFormat="1" ht="24.2" customHeight="1">
      <c r="B135" s="32"/>
      <c r="C135" s="173" t="s">
        <v>265</v>
      </c>
      <c r="D135" s="173" t="s">
        <v>277</v>
      </c>
      <c r="E135" s="174" t="s">
        <v>815</v>
      </c>
      <c r="F135" s="175" t="s">
        <v>816</v>
      </c>
      <c r="G135" s="176" t="s">
        <v>495</v>
      </c>
      <c r="H135" s="177">
        <v>15</v>
      </c>
      <c r="I135" s="178"/>
      <c r="J135" s="179">
        <f t="shared" si="0"/>
        <v>0</v>
      </c>
      <c r="K135" s="175" t="s">
        <v>1</v>
      </c>
      <c r="L135" s="180"/>
      <c r="M135" s="181" t="s">
        <v>1</v>
      </c>
      <c r="N135" s="182" t="s">
        <v>46</v>
      </c>
      <c r="P135" s="141">
        <f t="shared" si="1"/>
        <v>0</v>
      </c>
      <c r="Q135" s="141">
        <v>0</v>
      </c>
      <c r="R135" s="141">
        <f t="shared" si="2"/>
        <v>0</v>
      </c>
      <c r="S135" s="141">
        <v>0</v>
      </c>
      <c r="T135" s="142">
        <f t="shared" si="3"/>
        <v>0</v>
      </c>
      <c r="AR135" s="143" t="s">
        <v>202</v>
      </c>
      <c r="AT135" s="143" t="s">
        <v>277</v>
      </c>
      <c r="AU135" s="143" t="s">
        <v>89</v>
      </c>
      <c r="AY135" s="17" t="s">
        <v>151</v>
      </c>
      <c r="BE135" s="144">
        <f t="shared" si="4"/>
        <v>0</v>
      </c>
      <c r="BF135" s="144">
        <f t="shared" si="5"/>
        <v>0</v>
      </c>
      <c r="BG135" s="144">
        <f t="shared" si="6"/>
        <v>0</v>
      </c>
      <c r="BH135" s="144">
        <f t="shared" si="7"/>
        <v>0</v>
      </c>
      <c r="BI135" s="144">
        <f t="shared" si="8"/>
        <v>0</v>
      </c>
      <c r="BJ135" s="17" t="s">
        <v>89</v>
      </c>
      <c r="BK135" s="144">
        <f t="shared" si="9"/>
        <v>0</v>
      </c>
      <c r="BL135" s="17" t="s">
        <v>159</v>
      </c>
      <c r="BM135" s="143" t="s">
        <v>353</v>
      </c>
    </row>
    <row r="136" spans="2:65" s="1" customFormat="1" ht="37.9" customHeight="1">
      <c r="B136" s="32"/>
      <c r="C136" s="132" t="s">
        <v>270</v>
      </c>
      <c r="D136" s="132" t="s">
        <v>155</v>
      </c>
      <c r="E136" s="133" t="s">
        <v>817</v>
      </c>
      <c r="F136" s="134" t="s">
        <v>818</v>
      </c>
      <c r="G136" s="135" t="s">
        <v>350</v>
      </c>
      <c r="H136" s="136">
        <v>32</v>
      </c>
      <c r="I136" s="137"/>
      <c r="J136" s="138">
        <f t="shared" si="0"/>
        <v>0</v>
      </c>
      <c r="K136" s="134" t="s">
        <v>166</v>
      </c>
      <c r="L136" s="32"/>
      <c r="M136" s="139" t="s">
        <v>1</v>
      </c>
      <c r="N136" s="140" t="s">
        <v>46</v>
      </c>
      <c r="P136" s="141">
        <f t="shared" si="1"/>
        <v>0</v>
      </c>
      <c r="Q136" s="141">
        <v>0</v>
      </c>
      <c r="R136" s="141">
        <f t="shared" si="2"/>
        <v>0</v>
      </c>
      <c r="S136" s="141">
        <v>0</v>
      </c>
      <c r="T136" s="142">
        <f t="shared" si="3"/>
        <v>0</v>
      </c>
      <c r="AR136" s="143" t="s">
        <v>159</v>
      </c>
      <c r="AT136" s="143" t="s">
        <v>155</v>
      </c>
      <c r="AU136" s="143" t="s">
        <v>89</v>
      </c>
      <c r="AY136" s="17" t="s">
        <v>151</v>
      </c>
      <c r="BE136" s="144">
        <f t="shared" si="4"/>
        <v>0</v>
      </c>
      <c r="BF136" s="144">
        <f t="shared" si="5"/>
        <v>0</v>
      </c>
      <c r="BG136" s="144">
        <f t="shared" si="6"/>
        <v>0</v>
      </c>
      <c r="BH136" s="144">
        <f t="shared" si="7"/>
        <v>0</v>
      </c>
      <c r="BI136" s="144">
        <f t="shared" si="8"/>
        <v>0</v>
      </c>
      <c r="BJ136" s="17" t="s">
        <v>89</v>
      </c>
      <c r="BK136" s="144">
        <f t="shared" si="9"/>
        <v>0</v>
      </c>
      <c r="BL136" s="17" t="s">
        <v>159</v>
      </c>
      <c r="BM136" s="143" t="s">
        <v>370</v>
      </c>
    </row>
    <row r="137" spans="2:65" s="1" customFormat="1" ht="24.2" customHeight="1">
      <c r="B137" s="32"/>
      <c r="C137" s="173" t="s">
        <v>276</v>
      </c>
      <c r="D137" s="173" t="s">
        <v>277</v>
      </c>
      <c r="E137" s="174" t="s">
        <v>819</v>
      </c>
      <c r="F137" s="175" t="s">
        <v>820</v>
      </c>
      <c r="G137" s="176" t="s">
        <v>350</v>
      </c>
      <c r="H137" s="177">
        <v>38</v>
      </c>
      <c r="I137" s="178"/>
      <c r="J137" s="179">
        <f t="shared" si="0"/>
        <v>0</v>
      </c>
      <c r="K137" s="175" t="s">
        <v>166</v>
      </c>
      <c r="L137" s="180"/>
      <c r="M137" s="181" t="s">
        <v>1</v>
      </c>
      <c r="N137" s="182" t="s">
        <v>46</v>
      </c>
      <c r="P137" s="141">
        <f t="shared" si="1"/>
        <v>0</v>
      </c>
      <c r="Q137" s="141">
        <v>1.2E-4</v>
      </c>
      <c r="R137" s="141">
        <f t="shared" si="2"/>
        <v>4.5599999999999998E-3</v>
      </c>
      <c r="S137" s="141">
        <v>0</v>
      </c>
      <c r="T137" s="142">
        <f t="shared" si="3"/>
        <v>0</v>
      </c>
      <c r="AR137" s="143" t="s">
        <v>202</v>
      </c>
      <c r="AT137" s="143" t="s">
        <v>277</v>
      </c>
      <c r="AU137" s="143" t="s">
        <v>89</v>
      </c>
      <c r="AY137" s="17" t="s">
        <v>151</v>
      </c>
      <c r="BE137" s="144">
        <f t="shared" si="4"/>
        <v>0</v>
      </c>
      <c r="BF137" s="144">
        <f t="shared" si="5"/>
        <v>0</v>
      </c>
      <c r="BG137" s="144">
        <f t="shared" si="6"/>
        <v>0</v>
      </c>
      <c r="BH137" s="144">
        <f t="shared" si="7"/>
        <v>0</v>
      </c>
      <c r="BI137" s="144">
        <f t="shared" si="8"/>
        <v>0</v>
      </c>
      <c r="BJ137" s="17" t="s">
        <v>89</v>
      </c>
      <c r="BK137" s="144">
        <f t="shared" si="9"/>
        <v>0</v>
      </c>
      <c r="BL137" s="17" t="s">
        <v>159</v>
      </c>
      <c r="BM137" s="143" t="s">
        <v>382</v>
      </c>
    </row>
    <row r="138" spans="2:65" s="1" customFormat="1" ht="19.5">
      <c r="B138" s="32"/>
      <c r="D138" s="146" t="s">
        <v>821</v>
      </c>
      <c r="F138" s="188" t="s">
        <v>822</v>
      </c>
      <c r="I138" s="189"/>
      <c r="L138" s="32"/>
      <c r="M138" s="190"/>
      <c r="T138" s="56"/>
      <c r="AT138" s="17" t="s">
        <v>821</v>
      </c>
      <c r="AU138" s="17" t="s">
        <v>89</v>
      </c>
    </row>
    <row r="139" spans="2:65" s="1" customFormat="1" ht="37.9" customHeight="1">
      <c r="B139" s="32"/>
      <c r="C139" s="132" t="s">
        <v>284</v>
      </c>
      <c r="D139" s="132" t="s">
        <v>155</v>
      </c>
      <c r="E139" s="133" t="s">
        <v>823</v>
      </c>
      <c r="F139" s="134" t="s">
        <v>824</v>
      </c>
      <c r="G139" s="135" t="s">
        <v>350</v>
      </c>
      <c r="H139" s="136">
        <v>170</v>
      </c>
      <c r="I139" s="137"/>
      <c r="J139" s="138">
        <f>ROUND(I139*H139,2)</f>
        <v>0</v>
      </c>
      <c r="K139" s="134" t="s">
        <v>166</v>
      </c>
      <c r="L139" s="32"/>
      <c r="M139" s="139" t="s">
        <v>1</v>
      </c>
      <c r="N139" s="140" t="s">
        <v>46</v>
      </c>
      <c r="P139" s="141">
        <f>O139*H139</f>
        <v>0</v>
      </c>
      <c r="Q139" s="141">
        <v>0</v>
      </c>
      <c r="R139" s="141">
        <f>Q139*H139</f>
        <v>0</v>
      </c>
      <c r="S139" s="141">
        <v>0</v>
      </c>
      <c r="T139" s="142">
        <f>S139*H139</f>
        <v>0</v>
      </c>
      <c r="AR139" s="143" t="s">
        <v>159</v>
      </c>
      <c r="AT139" s="143" t="s">
        <v>155</v>
      </c>
      <c r="AU139" s="143" t="s">
        <v>89</v>
      </c>
      <c r="AY139" s="17" t="s">
        <v>151</v>
      </c>
      <c r="BE139" s="144">
        <f>IF(N139="základní",J139,0)</f>
        <v>0</v>
      </c>
      <c r="BF139" s="144">
        <f>IF(N139="snížená",J139,0)</f>
        <v>0</v>
      </c>
      <c r="BG139" s="144">
        <f>IF(N139="zákl. přenesená",J139,0)</f>
        <v>0</v>
      </c>
      <c r="BH139" s="144">
        <f>IF(N139="sníž. přenesená",J139,0)</f>
        <v>0</v>
      </c>
      <c r="BI139" s="144">
        <f>IF(N139="nulová",J139,0)</f>
        <v>0</v>
      </c>
      <c r="BJ139" s="17" t="s">
        <v>89</v>
      </c>
      <c r="BK139" s="144">
        <f>ROUND(I139*H139,2)</f>
        <v>0</v>
      </c>
      <c r="BL139" s="17" t="s">
        <v>159</v>
      </c>
      <c r="BM139" s="143" t="s">
        <v>396</v>
      </c>
    </row>
    <row r="140" spans="2:65" s="1" customFormat="1" ht="24.2" customHeight="1">
      <c r="B140" s="32"/>
      <c r="C140" s="173" t="s">
        <v>293</v>
      </c>
      <c r="D140" s="173" t="s">
        <v>277</v>
      </c>
      <c r="E140" s="174" t="s">
        <v>825</v>
      </c>
      <c r="F140" s="175" t="s">
        <v>826</v>
      </c>
      <c r="G140" s="176" t="s">
        <v>350</v>
      </c>
      <c r="H140" s="177">
        <v>180</v>
      </c>
      <c r="I140" s="178"/>
      <c r="J140" s="179">
        <f>ROUND(I140*H140,2)</f>
        <v>0</v>
      </c>
      <c r="K140" s="175" t="s">
        <v>166</v>
      </c>
      <c r="L140" s="180"/>
      <c r="M140" s="181" t="s">
        <v>1</v>
      </c>
      <c r="N140" s="182" t="s">
        <v>46</v>
      </c>
      <c r="P140" s="141">
        <f>O140*H140</f>
        <v>0</v>
      </c>
      <c r="Q140" s="141">
        <v>8.9999999999999998E-4</v>
      </c>
      <c r="R140" s="141">
        <f>Q140*H140</f>
        <v>0.16200000000000001</v>
      </c>
      <c r="S140" s="141">
        <v>0</v>
      </c>
      <c r="T140" s="142">
        <f>S140*H140</f>
        <v>0</v>
      </c>
      <c r="AR140" s="143" t="s">
        <v>202</v>
      </c>
      <c r="AT140" s="143" t="s">
        <v>277</v>
      </c>
      <c r="AU140" s="143" t="s">
        <v>89</v>
      </c>
      <c r="AY140" s="17" t="s">
        <v>151</v>
      </c>
      <c r="BE140" s="144">
        <f>IF(N140="základní",J140,0)</f>
        <v>0</v>
      </c>
      <c r="BF140" s="144">
        <f>IF(N140="snížená",J140,0)</f>
        <v>0</v>
      </c>
      <c r="BG140" s="144">
        <f>IF(N140="zákl. přenesená",J140,0)</f>
        <v>0</v>
      </c>
      <c r="BH140" s="144">
        <f>IF(N140="sníž. přenesená",J140,0)</f>
        <v>0</v>
      </c>
      <c r="BI140" s="144">
        <f>IF(N140="nulová",J140,0)</f>
        <v>0</v>
      </c>
      <c r="BJ140" s="17" t="s">
        <v>89</v>
      </c>
      <c r="BK140" s="144">
        <f>ROUND(I140*H140,2)</f>
        <v>0</v>
      </c>
      <c r="BL140" s="17" t="s">
        <v>159</v>
      </c>
      <c r="BM140" s="143" t="s">
        <v>407</v>
      </c>
    </row>
    <row r="141" spans="2:65" s="1" customFormat="1" ht="19.5">
      <c r="B141" s="32"/>
      <c r="D141" s="146" t="s">
        <v>821</v>
      </c>
      <c r="F141" s="188" t="s">
        <v>827</v>
      </c>
      <c r="I141" s="189"/>
      <c r="L141" s="32"/>
      <c r="M141" s="190"/>
      <c r="T141" s="56"/>
      <c r="AT141" s="17" t="s">
        <v>821</v>
      </c>
      <c r="AU141" s="17" t="s">
        <v>89</v>
      </c>
    </row>
    <row r="142" spans="2:65" s="1" customFormat="1" ht="37.9" customHeight="1">
      <c r="B142" s="32"/>
      <c r="C142" s="132" t="s">
        <v>7</v>
      </c>
      <c r="D142" s="132" t="s">
        <v>155</v>
      </c>
      <c r="E142" s="133" t="s">
        <v>828</v>
      </c>
      <c r="F142" s="134" t="s">
        <v>829</v>
      </c>
      <c r="G142" s="135" t="s">
        <v>495</v>
      </c>
      <c r="H142" s="136">
        <v>1</v>
      </c>
      <c r="I142" s="137"/>
      <c r="J142" s="138">
        <f>ROUND(I142*H142,2)</f>
        <v>0</v>
      </c>
      <c r="K142" s="134" t="s">
        <v>166</v>
      </c>
      <c r="L142" s="32"/>
      <c r="M142" s="139" t="s">
        <v>1</v>
      </c>
      <c r="N142" s="140" t="s">
        <v>46</v>
      </c>
      <c r="P142" s="141">
        <f>O142*H142</f>
        <v>0</v>
      </c>
      <c r="Q142" s="141">
        <v>0</v>
      </c>
      <c r="R142" s="141">
        <f>Q142*H142</f>
        <v>0</v>
      </c>
      <c r="S142" s="141">
        <v>0</v>
      </c>
      <c r="T142" s="142">
        <f>S142*H142</f>
        <v>0</v>
      </c>
      <c r="AR142" s="143" t="s">
        <v>159</v>
      </c>
      <c r="AT142" s="143" t="s">
        <v>155</v>
      </c>
      <c r="AU142" s="143" t="s">
        <v>89</v>
      </c>
      <c r="AY142" s="17" t="s">
        <v>151</v>
      </c>
      <c r="BE142" s="144">
        <f>IF(N142="základní",J142,0)</f>
        <v>0</v>
      </c>
      <c r="BF142" s="144">
        <f>IF(N142="snížená",J142,0)</f>
        <v>0</v>
      </c>
      <c r="BG142" s="144">
        <f>IF(N142="zákl. přenesená",J142,0)</f>
        <v>0</v>
      </c>
      <c r="BH142" s="144">
        <f>IF(N142="sníž. přenesená",J142,0)</f>
        <v>0</v>
      </c>
      <c r="BI142" s="144">
        <f>IF(N142="nulová",J142,0)</f>
        <v>0</v>
      </c>
      <c r="BJ142" s="17" t="s">
        <v>89</v>
      </c>
      <c r="BK142" s="144">
        <f>ROUND(I142*H142,2)</f>
        <v>0</v>
      </c>
      <c r="BL142" s="17" t="s">
        <v>159</v>
      </c>
      <c r="BM142" s="143" t="s">
        <v>417</v>
      </c>
    </row>
    <row r="143" spans="2:65" s="1" customFormat="1" ht="16.5" customHeight="1">
      <c r="B143" s="32"/>
      <c r="C143" s="132" t="s">
        <v>301</v>
      </c>
      <c r="D143" s="132" t="s">
        <v>155</v>
      </c>
      <c r="E143" s="133" t="s">
        <v>830</v>
      </c>
      <c r="F143" s="134" t="s">
        <v>831</v>
      </c>
      <c r="G143" s="135" t="s">
        <v>832</v>
      </c>
      <c r="H143" s="136">
        <v>6</v>
      </c>
      <c r="I143" s="137"/>
      <c r="J143" s="138">
        <f>ROUND(I143*H143,2)</f>
        <v>0</v>
      </c>
      <c r="K143" s="134" t="s">
        <v>1</v>
      </c>
      <c r="L143" s="32"/>
      <c r="M143" s="139" t="s">
        <v>1</v>
      </c>
      <c r="N143" s="140" t="s">
        <v>46</v>
      </c>
      <c r="P143" s="141">
        <f>O143*H143</f>
        <v>0</v>
      </c>
      <c r="Q143" s="141">
        <v>0</v>
      </c>
      <c r="R143" s="141">
        <f>Q143*H143</f>
        <v>0</v>
      </c>
      <c r="S143" s="141">
        <v>0</v>
      </c>
      <c r="T143" s="142">
        <f>S143*H143</f>
        <v>0</v>
      </c>
      <c r="AR143" s="143" t="s">
        <v>159</v>
      </c>
      <c r="AT143" s="143" t="s">
        <v>155</v>
      </c>
      <c r="AU143" s="143" t="s">
        <v>89</v>
      </c>
      <c r="AY143" s="17" t="s">
        <v>151</v>
      </c>
      <c r="BE143" s="144">
        <f>IF(N143="základní",J143,0)</f>
        <v>0</v>
      </c>
      <c r="BF143" s="144">
        <f>IF(N143="snížená",J143,0)</f>
        <v>0</v>
      </c>
      <c r="BG143" s="144">
        <f>IF(N143="zákl. přenesená",J143,0)</f>
        <v>0</v>
      </c>
      <c r="BH143" s="144">
        <f>IF(N143="sníž. přenesená",J143,0)</f>
        <v>0</v>
      </c>
      <c r="BI143" s="144">
        <f>IF(N143="nulová",J143,0)</f>
        <v>0</v>
      </c>
      <c r="BJ143" s="17" t="s">
        <v>89</v>
      </c>
      <c r="BK143" s="144">
        <f>ROUND(I143*H143,2)</f>
        <v>0</v>
      </c>
      <c r="BL143" s="17" t="s">
        <v>159</v>
      </c>
      <c r="BM143" s="143" t="s">
        <v>430</v>
      </c>
    </row>
    <row r="144" spans="2:65" s="1" customFormat="1" ht="16.5" customHeight="1">
      <c r="B144" s="32"/>
      <c r="C144" s="132" t="s">
        <v>305</v>
      </c>
      <c r="D144" s="132" t="s">
        <v>155</v>
      </c>
      <c r="E144" s="133" t="s">
        <v>833</v>
      </c>
      <c r="F144" s="134" t="s">
        <v>834</v>
      </c>
      <c r="G144" s="135" t="s">
        <v>350</v>
      </c>
      <c r="H144" s="136">
        <v>140</v>
      </c>
      <c r="I144" s="137"/>
      <c r="J144" s="138">
        <f>ROUND(I144*H144,2)</f>
        <v>0</v>
      </c>
      <c r="K144" s="134" t="s">
        <v>1</v>
      </c>
      <c r="L144" s="32"/>
      <c r="M144" s="139" t="s">
        <v>1</v>
      </c>
      <c r="N144" s="140" t="s">
        <v>46</v>
      </c>
      <c r="P144" s="141">
        <f>O144*H144</f>
        <v>0</v>
      </c>
      <c r="Q144" s="141">
        <v>0</v>
      </c>
      <c r="R144" s="141">
        <f>Q144*H144</f>
        <v>0</v>
      </c>
      <c r="S144" s="141">
        <v>0</v>
      </c>
      <c r="T144" s="142">
        <f>S144*H144</f>
        <v>0</v>
      </c>
      <c r="AR144" s="143" t="s">
        <v>159</v>
      </c>
      <c r="AT144" s="143" t="s">
        <v>155</v>
      </c>
      <c r="AU144" s="143" t="s">
        <v>89</v>
      </c>
      <c r="AY144" s="17" t="s">
        <v>151</v>
      </c>
      <c r="BE144" s="144">
        <f>IF(N144="základní",J144,0)</f>
        <v>0</v>
      </c>
      <c r="BF144" s="144">
        <f>IF(N144="snížená",J144,0)</f>
        <v>0</v>
      </c>
      <c r="BG144" s="144">
        <f>IF(N144="zákl. přenesená",J144,0)</f>
        <v>0</v>
      </c>
      <c r="BH144" s="144">
        <f>IF(N144="sníž. přenesená",J144,0)</f>
        <v>0</v>
      </c>
      <c r="BI144" s="144">
        <f>IF(N144="nulová",J144,0)</f>
        <v>0</v>
      </c>
      <c r="BJ144" s="17" t="s">
        <v>89</v>
      </c>
      <c r="BK144" s="144">
        <f>ROUND(I144*H144,2)</f>
        <v>0</v>
      </c>
      <c r="BL144" s="17" t="s">
        <v>159</v>
      </c>
      <c r="BM144" s="143" t="s">
        <v>441</v>
      </c>
    </row>
    <row r="145" spans="2:65" s="1" customFormat="1" ht="24.2" customHeight="1">
      <c r="B145" s="32"/>
      <c r="C145" s="132" t="s">
        <v>309</v>
      </c>
      <c r="D145" s="132" t="s">
        <v>155</v>
      </c>
      <c r="E145" s="133" t="s">
        <v>835</v>
      </c>
      <c r="F145" s="134" t="s">
        <v>836</v>
      </c>
      <c r="G145" s="135" t="s">
        <v>832</v>
      </c>
      <c r="H145" s="136">
        <v>30</v>
      </c>
      <c r="I145" s="137"/>
      <c r="J145" s="138">
        <f>ROUND(I145*H145,2)</f>
        <v>0</v>
      </c>
      <c r="K145" s="134" t="s">
        <v>1</v>
      </c>
      <c r="L145" s="32"/>
      <c r="M145" s="139" t="s">
        <v>1</v>
      </c>
      <c r="N145" s="140" t="s">
        <v>46</v>
      </c>
      <c r="P145" s="141">
        <f>O145*H145</f>
        <v>0</v>
      </c>
      <c r="Q145" s="141">
        <v>0</v>
      </c>
      <c r="R145" s="141">
        <f>Q145*H145</f>
        <v>0</v>
      </c>
      <c r="S145" s="141">
        <v>0</v>
      </c>
      <c r="T145" s="142">
        <f>S145*H145</f>
        <v>0</v>
      </c>
      <c r="AR145" s="143" t="s">
        <v>159</v>
      </c>
      <c r="AT145" s="143" t="s">
        <v>155</v>
      </c>
      <c r="AU145" s="143" t="s">
        <v>89</v>
      </c>
      <c r="AY145" s="17" t="s">
        <v>151</v>
      </c>
      <c r="BE145" s="144">
        <f>IF(N145="základní",J145,0)</f>
        <v>0</v>
      </c>
      <c r="BF145" s="144">
        <f>IF(N145="snížená",J145,0)</f>
        <v>0</v>
      </c>
      <c r="BG145" s="144">
        <f>IF(N145="zákl. přenesená",J145,0)</f>
        <v>0</v>
      </c>
      <c r="BH145" s="144">
        <f>IF(N145="sníž. přenesená",J145,0)</f>
        <v>0</v>
      </c>
      <c r="BI145" s="144">
        <f>IF(N145="nulová",J145,0)</f>
        <v>0</v>
      </c>
      <c r="BJ145" s="17" t="s">
        <v>89</v>
      </c>
      <c r="BK145" s="144">
        <f>ROUND(I145*H145,2)</f>
        <v>0</v>
      </c>
      <c r="BL145" s="17" t="s">
        <v>159</v>
      </c>
      <c r="BM145" s="143" t="s">
        <v>454</v>
      </c>
    </row>
    <row r="146" spans="2:65" s="1" customFormat="1" ht="16.5" customHeight="1">
      <c r="B146" s="32"/>
      <c r="C146" s="173" t="s">
        <v>313</v>
      </c>
      <c r="D146" s="173" t="s">
        <v>277</v>
      </c>
      <c r="E146" s="174" t="s">
        <v>837</v>
      </c>
      <c r="F146" s="175" t="s">
        <v>838</v>
      </c>
      <c r="G146" s="176" t="s">
        <v>839</v>
      </c>
      <c r="H146" s="177">
        <v>1</v>
      </c>
      <c r="I146" s="178"/>
      <c r="J146" s="179">
        <f>ROUND(I146*H146,2)</f>
        <v>0</v>
      </c>
      <c r="K146" s="175" t="s">
        <v>1</v>
      </c>
      <c r="L146" s="180"/>
      <c r="M146" s="181" t="s">
        <v>1</v>
      </c>
      <c r="N146" s="182" t="s">
        <v>46</v>
      </c>
      <c r="P146" s="141">
        <f>O146*H146</f>
        <v>0</v>
      </c>
      <c r="Q146" s="141">
        <v>0</v>
      </c>
      <c r="R146" s="141">
        <f>Q146*H146</f>
        <v>0</v>
      </c>
      <c r="S146" s="141">
        <v>0</v>
      </c>
      <c r="T146" s="142">
        <f>S146*H146</f>
        <v>0</v>
      </c>
      <c r="AR146" s="143" t="s">
        <v>202</v>
      </c>
      <c r="AT146" s="143" t="s">
        <v>277</v>
      </c>
      <c r="AU146" s="143" t="s">
        <v>89</v>
      </c>
      <c r="AY146" s="17" t="s">
        <v>151</v>
      </c>
      <c r="BE146" s="144">
        <f>IF(N146="základní",J146,0)</f>
        <v>0</v>
      </c>
      <c r="BF146" s="144">
        <f>IF(N146="snížená",J146,0)</f>
        <v>0</v>
      </c>
      <c r="BG146" s="144">
        <f>IF(N146="zákl. přenesená",J146,0)</f>
        <v>0</v>
      </c>
      <c r="BH146" s="144">
        <f>IF(N146="sníž. přenesená",J146,0)</f>
        <v>0</v>
      </c>
      <c r="BI146" s="144">
        <f>IF(N146="nulová",J146,0)</f>
        <v>0</v>
      </c>
      <c r="BJ146" s="17" t="s">
        <v>89</v>
      </c>
      <c r="BK146" s="144">
        <f>ROUND(I146*H146,2)</f>
        <v>0</v>
      </c>
      <c r="BL146" s="17" t="s">
        <v>159</v>
      </c>
      <c r="BM146" s="143" t="s">
        <v>465</v>
      </c>
    </row>
    <row r="147" spans="2:65" s="11" customFormat="1" ht="25.9" customHeight="1">
      <c r="B147" s="120"/>
      <c r="D147" s="121" t="s">
        <v>80</v>
      </c>
      <c r="E147" s="122" t="s">
        <v>840</v>
      </c>
      <c r="F147" s="122" t="s">
        <v>841</v>
      </c>
      <c r="I147" s="123"/>
      <c r="J147" s="124">
        <f>BK147</f>
        <v>0</v>
      </c>
      <c r="L147" s="120"/>
      <c r="M147" s="125"/>
      <c r="P147" s="126">
        <f>SUM(P148:P170)</f>
        <v>0</v>
      </c>
      <c r="R147" s="126">
        <f>SUM(R148:R170)</f>
        <v>43.404727000000001</v>
      </c>
      <c r="T147" s="127">
        <f>SUM(T148:T170)</f>
        <v>0</v>
      </c>
      <c r="AR147" s="121" t="s">
        <v>89</v>
      </c>
      <c r="AT147" s="128" t="s">
        <v>80</v>
      </c>
      <c r="AU147" s="128" t="s">
        <v>81</v>
      </c>
      <c r="AY147" s="121" t="s">
        <v>151</v>
      </c>
      <c r="BK147" s="129">
        <f>SUM(BK148:BK170)</f>
        <v>0</v>
      </c>
    </row>
    <row r="148" spans="2:65" s="1" customFormat="1" ht="24.2" customHeight="1">
      <c r="B148" s="32"/>
      <c r="C148" s="132" t="s">
        <v>320</v>
      </c>
      <c r="D148" s="132" t="s">
        <v>155</v>
      </c>
      <c r="E148" s="133" t="s">
        <v>842</v>
      </c>
      <c r="F148" s="134" t="s">
        <v>843</v>
      </c>
      <c r="G148" s="135" t="s">
        <v>844</v>
      </c>
      <c r="H148" s="136">
        <v>0.14000000000000001</v>
      </c>
      <c r="I148" s="137"/>
      <c r="J148" s="138">
        <f t="shared" ref="J148:J167" si="10">ROUND(I148*H148,2)</f>
        <v>0</v>
      </c>
      <c r="K148" s="134" t="s">
        <v>166</v>
      </c>
      <c r="L148" s="32"/>
      <c r="M148" s="139" t="s">
        <v>1</v>
      </c>
      <c r="N148" s="140" t="s">
        <v>46</v>
      </c>
      <c r="P148" s="141">
        <f t="shared" ref="P148:P167" si="11">O148*H148</f>
        <v>0</v>
      </c>
      <c r="Q148" s="141">
        <v>8.8000000000000005E-3</v>
      </c>
      <c r="R148" s="141">
        <f t="shared" ref="R148:R167" si="12">Q148*H148</f>
        <v>1.2320000000000002E-3</v>
      </c>
      <c r="S148" s="141">
        <v>0</v>
      </c>
      <c r="T148" s="142">
        <f t="shared" ref="T148:T167" si="13">S148*H148</f>
        <v>0</v>
      </c>
      <c r="AR148" s="143" t="s">
        <v>159</v>
      </c>
      <c r="AT148" s="143" t="s">
        <v>155</v>
      </c>
      <c r="AU148" s="143" t="s">
        <v>89</v>
      </c>
      <c r="AY148" s="17" t="s">
        <v>151</v>
      </c>
      <c r="BE148" s="144">
        <f t="shared" ref="BE148:BE167" si="14">IF(N148="základní",J148,0)</f>
        <v>0</v>
      </c>
      <c r="BF148" s="144">
        <f t="shared" ref="BF148:BF167" si="15">IF(N148="snížená",J148,0)</f>
        <v>0</v>
      </c>
      <c r="BG148" s="144">
        <f t="shared" ref="BG148:BG167" si="16">IF(N148="zákl. přenesená",J148,0)</f>
        <v>0</v>
      </c>
      <c r="BH148" s="144">
        <f t="shared" ref="BH148:BH167" si="17">IF(N148="sníž. přenesená",J148,0)</f>
        <v>0</v>
      </c>
      <c r="BI148" s="144">
        <f t="shared" ref="BI148:BI167" si="18">IF(N148="nulová",J148,0)</f>
        <v>0</v>
      </c>
      <c r="BJ148" s="17" t="s">
        <v>89</v>
      </c>
      <c r="BK148" s="144">
        <f t="shared" ref="BK148:BK167" si="19">ROUND(I148*H148,2)</f>
        <v>0</v>
      </c>
      <c r="BL148" s="17" t="s">
        <v>159</v>
      </c>
      <c r="BM148" s="143" t="s">
        <v>476</v>
      </c>
    </row>
    <row r="149" spans="2:65" s="1" customFormat="1" ht="24.2" customHeight="1">
      <c r="B149" s="32"/>
      <c r="C149" s="132" t="s">
        <v>326</v>
      </c>
      <c r="D149" s="132" t="s">
        <v>155</v>
      </c>
      <c r="E149" s="133" t="s">
        <v>845</v>
      </c>
      <c r="F149" s="134" t="s">
        <v>846</v>
      </c>
      <c r="G149" s="135" t="s">
        <v>158</v>
      </c>
      <c r="H149" s="136">
        <v>6.25</v>
      </c>
      <c r="I149" s="137"/>
      <c r="J149" s="138">
        <f t="shared" si="10"/>
        <v>0</v>
      </c>
      <c r="K149" s="134" t="s">
        <v>166</v>
      </c>
      <c r="L149" s="32"/>
      <c r="M149" s="139" t="s">
        <v>1</v>
      </c>
      <c r="N149" s="140" t="s">
        <v>46</v>
      </c>
      <c r="P149" s="141">
        <f t="shared" si="11"/>
        <v>0</v>
      </c>
      <c r="Q149" s="141">
        <v>0</v>
      </c>
      <c r="R149" s="141">
        <f t="shared" si="12"/>
        <v>0</v>
      </c>
      <c r="S149" s="141">
        <v>0</v>
      </c>
      <c r="T149" s="142">
        <f t="shared" si="13"/>
        <v>0</v>
      </c>
      <c r="AR149" s="143" t="s">
        <v>540</v>
      </c>
      <c r="AT149" s="143" t="s">
        <v>155</v>
      </c>
      <c r="AU149" s="143" t="s">
        <v>89</v>
      </c>
      <c r="AY149" s="17" t="s">
        <v>151</v>
      </c>
      <c r="BE149" s="144">
        <f t="shared" si="14"/>
        <v>0</v>
      </c>
      <c r="BF149" s="144">
        <f t="shared" si="15"/>
        <v>0</v>
      </c>
      <c r="BG149" s="144">
        <f t="shared" si="16"/>
        <v>0</v>
      </c>
      <c r="BH149" s="144">
        <f t="shared" si="17"/>
        <v>0</v>
      </c>
      <c r="BI149" s="144">
        <f t="shared" si="18"/>
        <v>0</v>
      </c>
      <c r="BJ149" s="17" t="s">
        <v>89</v>
      </c>
      <c r="BK149" s="144">
        <f t="shared" si="19"/>
        <v>0</v>
      </c>
      <c r="BL149" s="17" t="s">
        <v>540</v>
      </c>
      <c r="BM149" s="143" t="s">
        <v>847</v>
      </c>
    </row>
    <row r="150" spans="2:65" s="1" customFormat="1" ht="24.2" customHeight="1">
      <c r="B150" s="32"/>
      <c r="C150" s="132" t="s">
        <v>332</v>
      </c>
      <c r="D150" s="132" t="s">
        <v>155</v>
      </c>
      <c r="E150" s="133" t="s">
        <v>848</v>
      </c>
      <c r="F150" s="134" t="s">
        <v>849</v>
      </c>
      <c r="G150" s="135" t="s">
        <v>158</v>
      </c>
      <c r="H150" s="136">
        <v>4.75</v>
      </c>
      <c r="I150" s="137"/>
      <c r="J150" s="138">
        <f t="shared" si="10"/>
        <v>0</v>
      </c>
      <c r="K150" s="134" t="s">
        <v>1</v>
      </c>
      <c r="L150" s="32"/>
      <c r="M150" s="139" t="s">
        <v>1</v>
      </c>
      <c r="N150" s="140" t="s">
        <v>46</v>
      </c>
      <c r="P150" s="141">
        <f t="shared" si="11"/>
        <v>0</v>
      </c>
      <c r="Q150" s="141">
        <v>2.2563399999999998</v>
      </c>
      <c r="R150" s="141">
        <f t="shared" si="12"/>
        <v>10.717614999999999</v>
      </c>
      <c r="S150" s="141">
        <v>0</v>
      </c>
      <c r="T150" s="142">
        <f t="shared" si="13"/>
        <v>0</v>
      </c>
      <c r="AR150" s="143" t="s">
        <v>540</v>
      </c>
      <c r="AT150" s="143" t="s">
        <v>155</v>
      </c>
      <c r="AU150" s="143" t="s">
        <v>89</v>
      </c>
      <c r="AY150" s="17" t="s">
        <v>151</v>
      </c>
      <c r="BE150" s="144">
        <f t="shared" si="14"/>
        <v>0</v>
      </c>
      <c r="BF150" s="144">
        <f t="shared" si="15"/>
        <v>0</v>
      </c>
      <c r="BG150" s="144">
        <f t="shared" si="16"/>
        <v>0</v>
      </c>
      <c r="BH150" s="144">
        <f t="shared" si="17"/>
        <v>0</v>
      </c>
      <c r="BI150" s="144">
        <f t="shared" si="18"/>
        <v>0</v>
      </c>
      <c r="BJ150" s="17" t="s">
        <v>89</v>
      </c>
      <c r="BK150" s="144">
        <f t="shared" si="19"/>
        <v>0</v>
      </c>
      <c r="BL150" s="17" t="s">
        <v>540</v>
      </c>
      <c r="BM150" s="143" t="s">
        <v>850</v>
      </c>
    </row>
    <row r="151" spans="2:65" s="1" customFormat="1" ht="16.5" customHeight="1">
      <c r="B151" s="32"/>
      <c r="C151" s="173" t="s">
        <v>336</v>
      </c>
      <c r="D151" s="173" t="s">
        <v>277</v>
      </c>
      <c r="E151" s="174" t="s">
        <v>851</v>
      </c>
      <c r="F151" s="175" t="s">
        <v>852</v>
      </c>
      <c r="G151" s="176" t="s">
        <v>158</v>
      </c>
      <c r="H151" s="177">
        <v>4.75</v>
      </c>
      <c r="I151" s="178"/>
      <c r="J151" s="179">
        <f t="shared" si="10"/>
        <v>0</v>
      </c>
      <c r="K151" s="175" t="s">
        <v>1</v>
      </c>
      <c r="L151" s="180"/>
      <c r="M151" s="181" t="s">
        <v>1</v>
      </c>
      <c r="N151" s="182" t="s">
        <v>46</v>
      </c>
      <c r="P151" s="141">
        <f t="shared" si="11"/>
        <v>0</v>
      </c>
      <c r="Q151" s="141">
        <v>0</v>
      </c>
      <c r="R151" s="141">
        <f t="shared" si="12"/>
        <v>0</v>
      </c>
      <c r="S151" s="141">
        <v>0</v>
      </c>
      <c r="T151" s="142">
        <f t="shared" si="13"/>
        <v>0</v>
      </c>
      <c r="AR151" s="143" t="s">
        <v>202</v>
      </c>
      <c r="AT151" s="143" t="s">
        <v>277</v>
      </c>
      <c r="AU151" s="143" t="s">
        <v>89</v>
      </c>
      <c r="AY151" s="17" t="s">
        <v>151</v>
      </c>
      <c r="BE151" s="144">
        <f t="shared" si="14"/>
        <v>0</v>
      </c>
      <c r="BF151" s="144">
        <f t="shared" si="15"/>
        <v>0</v>
      </c>
      <c r="BG151" s="144">
        <f t="shared" si="16"/>
        <v>0</v>
      </c>
      <c r="BH151" s="144">
        <f t="shared" si="17"/>
        <v>0</v>
      </c>
      <c r="BI151" s="144">
        <f t="shared" si="18"/>
        <v>0</v>
      </c>
      <c r="BJ151" s="17" t="s">
        <v>89</v>
      </c>
      <c r="BK151" s="144">
        <f t="shared" si="19"/>
        <v>0</v>
      </c>
      <c r="BL151" s="17" t="s">
        <v>159</v>
      </c>
      <c r="BM151" s="143" t="s">
        <v>504</v>
      </c>
    </row>
    <row r="152" spans="2:65" s="1" customFormat="1" ht="24.2" customHeight="1">
      <c r="B152" s="32"/>
      <c r="C152" s="173" t="s">
        <v>340</v>
      </c>
      <c r="D152" s="173" t="s">
        <v>277</v>
      </c>
      <c r="E152" s="174" t="s">
        <v>853</v>
      </c>
      <c r="F152" s="175" t="s">
        <v>854</v>
      </c>
      <c r="G152" s="176" t="s">
        <v>855</v>
      </c>
      <c r="H152" s="177">
        <v>5</v>
      </c>
      <c r="I152" s="178"/>
      <c r="J152" s="179">
        <f t="shared" si="10"/>
        <v>0</v>
      </c>
      <c r="K152" s="175" t="s">
        <v>1</v>
      </c>
      <c r="L152" s="180"/>
      <c r="M152" s="181" t="s">
        <v>1</v>
      </c>
      <c r="N152" s="182" t="s">
        <v>46</v>
      </c>
      <c r="P152" s="141">
        <f t="shared" si="11"/>
        <v>0</v>
      </c>
      <c r="Q152" s="141">
        <v>0</v>
      </c>
      <c r="R152" s="141">
        <f t="shared" si="12"/>
        <v>0</v>
      </c>
      <c r="S152" s="141">
        <v>0</v>
      </c>
      <c r="T152" s="142">
        <f t="shared" si="13"/>
        <v>0</v>
      </c>
      <c r="AR152" s="143" t="s">
        <v>202</v>
      </c>
      <c r="AT152" s="143" t="s">
        <v>277</v>
      </c>
      <c r="AU152" s="143" t="s">
        <v>89</v>
      </c>
      <c r="AY152" s="17" t="s">
        <v>151</v>
      </c>
      <c r="BE152" s="144">
        <f t="shared" si="14"/>
        <v>0</v>
      </c>
      <c r="BF152" s="144">
        <f t="shared" si="15"/>
        <v>0</v>
      </c>
      <c r="BG152" s="144">
        <f t="shared" si="16"/>
        <v>0</v>
      </c>
      <c r="BH152" s="144">
        <f t="shared" si="17"/>
        <v>0</v>
      </c>
      <c r="BI152" s="144">
        <f t="shared" si="18"/>
        <v>0</v>
      </c>
      <c r="BJ152" s="17" t="s">
        <v>89</v>
      </c>
      <c r="BK152" s="144">
        <f t="shared" si="19"/>
        <v>0</v>
      </c>
      <c r="BL152" s="17" t="s">
        <v>159</v>
      </c>
      <c r="BM152" s="143" t="s">
        <v>516</v>
      </c>
    </row>
    <row r="153" spans="2:65" s="1" customFormat="1" ht="49.15" customHeight="1">
      <c r="B153" s="32"/>
      <c r="C153" s="132" t="s">
        <v>347</v>
      </c>
      <c r="D153" s="132" t="s">
        <v>155</v>
      </c>
      <c r="E153" s="133" t="s">
        <v>856</v>
      </c>
      <c r="F153" s="134" t="s">
        <v>857</v>
      </c>
      <c r="G153" s="135" t="s">
        <v>158</v>
      </c>
      <c r="H153" s="136">
        <v>0.625</v>
      </c>
      <c r="I153" s="137"/>
      <c r="J153" s="138">
        <f t="shared" si="10"/>
        <v>0</v>
      </c>
      <c r="K153" s="134" t="s">
        <v>1</v>
      </c>
      <c r="L153" s="32"/>
      <c r="M153" s="139" t="s">
        <v>1</v>
      </c>
      <c r="N153" s="140" t="s">
        <v>46</v>
      </c>
      <c r="P153" s="141">
        <f t="shared" si="11"/>
        <v>0</v>
      </c>
      <c r="Q153" s="141">
        <v>0</v>
      </c>
      <c r="R153" s="141">
        <f t="shared" si="12"/>
        <v>0</v>
      </c>
      <c r="S153" s="141">
        <v>0</v>
      </c>
      <c r="T153" s="142">
        <f t="shared" si="13"/>
        <v>0</v>
      </c>
      <c r="AR153" s="143" t="s">
        <v>159</v>
      </c>
      <c r="AT153" s="143" t="s">
        <v>155</v>
      </c>
      <c r="AU153" s="143" t="s">
        <v>89</v>
      </c>
      <c r="AY153" s="17" t="s">
        <v>151</v>
      </c>
      <c r="BE153" s="144">
        <f t="shared" si="14"/>
        <v>0</v>
      </c>
      <c r="BF153" s="144">
        <f t="shared" si="15"/>
        <v>0</v>
      </c>
      <c r="BG153" s="144">
        <f t="shared" si="16"/>
        <v>0</v>
      </c>
      <c r="BH153" s="144">
        <f t="shared" si="17"/>
        <v>0</v>
      </c>
      <c r="BI153" s="144">
        <f t="shared" si="18"/>
        <v>0</v>
      </c>
      <c r="BJ153" s="17" t="s">
        <v>89</v>
      </c>
      <c r="BK153" s="144">
        <f t="shared" si="19"/>
        <v>0</v>
      </c>
      <c r="BL153" s="17" t="s">
        <v>159</v>
      </c>
      <c r="BM153" s="143" t="s">
        <v>530</v>
      </c>
    </row>
    <row r="154" spans="2:65" s="1" customFormat="1" ht="24.2" customHeight="1">
      <c r="B154" s="32"/>
      <c r="C154" s="132" t="s">
        <v>353</v>
      </c>
      <c r="D154" s="132" t="s">
        <v>155</v>
      </c>
      <c r="E154" s="133" t="s">
        <v>858</v>
      </c>
      <c r="F154" s="134" t="s">
        <v>859</v>
      </c>
      <c r="G154" s="135" t="s">
        <v>158</v>
      </c>
      <c r="H154" s="136">
        <v>0.5</v>
      </c>
      <c r="I154" s="137"/>
      <c r="J154" s="138">
        <f t="shared" si="10"/>
        <v>0</v>
      </c>
      <c r="K154" s="134" t="s">
        <v>1</v>
      </c>
      <c r="L154" s="32"/>
      <c r="M154" s="139" t="s">
        <v>1</v>
      </c>
      <c r="N154" s="140" t="s">
        <v>46</v>
      </c>
      <c r="P154" s="141">
        <f t="shared" si="11"/>
        <v>0</v>
      </c>
      <c r="Q154" s="141">
        <v>0</v>
      </c>
      <c r="R154" s="141">
        <f t="shared" si="12"/>
        <v>0</v>
      </c>
      <c r="S154" s="141">
        <v>0</v>
      </c>
      <c r="T154" s="142">
        <f t="shared" si="13"/>
        <v>0</v>
      </c>
      <c r="AR154" s="143" t="s">
        <v>159</v>
      </c>
      <c r="AT154" s="143" t="s">
        <v>155</v>
      </c>
      <c r="AU154" s="143" t="s">
        <v>89</v>
      </c>
      <c r="AY154" s="17" t="s">
        <v>151</v>
      </c>
      <c r="BE154" s="144">
        <f t="shared" si="14"/>
        <v>0</v>
      </c>
      <c r="BF154" s="144">
        <f t="shared" si="15"/>
        <v>0</v>
      </c>
      <c r="BG154" s="144">
        <f t="shared" si="16"/>
        <v>0</v>
      </c>
      <c r="BH154" s="144">
        <f t="shared" si="17"/>
        <v>0</v>
      </c>
      <c r="BI154" s="144">
        <f t="shared" si="18"/>
        <v>0</v>
      </c>
      <c r="BJ154" s="17" t="s">
        <v>89</v>
      </c>
      <c r="BK154" s="144">
        <f t="shared" si="19"/>
        <v>0</v>
      </c>
      <c r="BL154" s="17" t="s">
        <v>159</v>
      </c>
      <c r="BM154" s="143" t="s">
        <v>540</v>
      </c>
    </row>
    <row r="155" spans="2:65" s="1" customFormat="1" ht="24.2" customHeight="1">
      <c r="B155" s="32"/>
      <c r="C155" s="132" t="s">
        <v>360</v>
      </c>
      <c r="D155" s="132" t="s">
        <v>155</v>
      </c>
      <c r="E155" s="133" t="s">
        <v>860</v>
      </c>
      <c r="F155" s="134" t="s">
        <v>861</v>
      </c>
      <c r="G155" s="135" t="s">
        <v>350</v>
      </c>
      <c r="H155" s="136">
        <v>120</v>
      </c>
      <c r="I155" s="137"/>
      <c r="J155" s="138">
        <f t="shared" si="10"/>
        <v>0</v>
      </c>
      <c r="K155" s="134" t="s">
        <v>166</v>
      </c>
      <c r="L155" s="32"/>
      <c r="M155" s="139" t="s">
        <v>1</v>
      </c>
      <c r="N155" s="140" t="s">
        <v>46</v>
      </c>
      <c r="P155" s="141">
        <f t="shared" si="11"/>
        <v>0</v>
      </c>
      <c r="Q155" s="141">
        <v>0</v>
      </c>
      <c r="R155" s="141">
        <f t="shared" si="12"/>
        <v>0</v>
      </c>
      <c r="S155" s="141">
        <v>0</v>
      </c>
      <c r="T155" s="142">
        <f t="shared" si="13"/>
        <v>0</v>
      </c>
      <c r="AR155" s="143" t="s">
        <v>540</v>
      </c>
      <c r="AT155" s="143" t="s">
        <v>155</v>
      </c>
      <c r="AU155" s="143" t="s">
        <v>89</v>
      </c>
      <c r="AY155" s="17" t="s">
        <v>151</v>
      </c>
      <c r="BE155" s="144">
        <f t="shared" si="14"/>
        <v>0</v>
      </c>
      <c r="BF155" s="144">
        <f t="shared" si="15"/>
        <v>0</v>
      </c>
      <c r="BG155" s="144">
        <f t="shared" si="16"/>
        <v>0</v>
      </c>
      <c r="BH155" s="144">
        <f t="shared" si="17"/>
        <v>0</v>
      </c>
      <c r="BI155" s="144">
        <f t="shared" si="18"/>
        <v>0</v>
      </c>
      <c r="BJ155" s="17" t="s">
        <v>89</v>
      </c>
      <c r="BK155" s="144">
        <f t="shared" si="19"/>
        <v>0</v>
      </c>
      <c r="BL155" s="17" t="s">
        <v>540</v>
      </c>
      <c r="BM155" s="143" t="s">
        <v>862</v>
      </c>
    </row>
    <row r="156" spans="2:65" s="1" customFormat="1" ht="24.2" customHeight="1">
      <c r="B156" s="32"/>
      <c r="C156" s="132" t="s">
        <v>370</v>
      </c>
      <c r="D156" s="132" t="s">
        <v>155</v>
      </c>
      <c r="E156" s="133" t="s">
        <v>863</v>
      </c>
      <c r="F156" s="134" t="s">
        <v>864</v>
      </c>
      <c r="G156" s="135" t="s">
        <v>350</v>
      </c>
      <c r="H156" s="136">
        <v>15</v>
      </c>
      <c r="I156" s="137"/>
      <c r="J156" s="138">
        <f t="shared" si="10"/>
        <v>0</v>
      </c>
      <c r="K156" s="134" t="s">
        <v>166</v>
      </c>
      <c r="L156" s="32"/>
      <c r="M156" s="139" t="s">
        <v>1</v>
      </c>
      <c r="N156" s="140" t="s">
        <v>46</v>
      </c>
      <c r="P156" s="141">
        <f t="shared" si="11"/>
        <v>0</v>
      </c>
      <c r="Q156" s="141">
        <v>0</v>
      </c>
      <c r="R156" s="141">
        <f t="shared" si="12"/>
        <v>0</v>
      </c>
      <c r="S156" s="141">
        <v>0</v>
      </c>
      <c r="T156" s="142">
        <f t="shared" si="13"/>
        <v>0</v>
      </c>
      <c r="AR156" s="143" t="s">
        <v>540</v>
      </c>
      <c r="AT156" s="143" t="s">
        <v>155</v>
      </c>
      <c r="AU156" s="143" t="s">
        <v>89</v>
      </c>
      <c r="AY156" s="17" t="s">
        <v>151</v>
      </c>
      <c r="BE156" s="144">
        <f t="shared" si="14"/>
        <v>0</v>
      </c>
      <c r="BF156" s="144">
        <f t="shared" si="15"/>
        <v>0</v>
      </c>
      <c r="BG156" s="144">
        <f t="shared" si="16"/>
        <v>0</v>
      </c>
      <c r="BH156" s="144">
        <f t="shared" si="17"/>
        <v>0</v>
      </c>
      <c r="BI156" s="144">
        <f t="shared" si="18"/>
        <v>0</v>
      </c>
      <c r="BJ156" s="17" t="s">
        <v>89</v>
      </c>
      <c r="BK156" s="144">
        <f t="shared" si="19"/>
        <v>0</v>
      </c>
      <c r="BL156" s="17" t="s">
        <v>540</v>
      </c>
      <c r="BM156" s="143" t="s">
        <v>865</v>
      </c>
    </row>
    <row r="157" spans="2:65" s="1" customFormat="1" ht="16.5" customHeight="1">
      <c r="B157" s="32"/>
      <c r="C157" s="132" t="s">
        <v>376</v>
      </c>
      <c r="D157" s="132" t="s">
        <v>155</v>
      </c>
      <c r="E157" s="133" t="s">
        <v>866</v>
      </c>
      <c r="F157" s="134" t="s">
        <v>867</v>
      </c>
      <c r="G157" s="135" t="s">
        <v>350</v>
      </c>
      <c r="H157" s="136">
        <v>200</v>
      </c>
      <c r="I157" s="137"/>
      <c r="J157" s="138">
        <f t="shared" si="10"/>
        <v>0</v>
      </c>
      <c r="K157" s="134" t="s">
        <v>166</v>
      </c>
      <c r="L157" s="32"/>
      <c r="M157" s="139" t="s">
        <v>1</v>
      </c>
      <c r="N157" s="140" t="s">
        <v>46</v>
      </c>
      <c r="P157" s="141">
        <f t="shared" si="11"/>
        <v>0</v>
      </c>
      <c r="Q157" s="141">
        <v>0</v>
      </c>
      <c r="R157" s="141">
        <f t="shared" si="12"/>
        <v>0</v>
      </c>
      <c r="S157" s="141">
        <v>0</v>
      </c>
      <c r="T157" s="142">
        <f t="shared" si="13"/>
        <v>0</v>
      </c>
      <c r="AR157" s="143" t="s">
        <v>159</v>
      </c>
      <c r="AT157" s="143" t="s">
        <v>155</v>
      </c>
      <c r="AU157" s="143" t="s">
        <v>89</v>
      </c>
      <c r="AY157" s="17" t="s">
        <v>151</v>
      </c>
      <c r="BE157" s="144">
        <f t="shared" si="14"/>
        <v>0</v>
      </c>
      <c r="BF157" s="144">
        <f t="shared" si="15"/>
        <v>0</v>
      </c>
      <c r="BG157" s="144">
        <f t="shared" si="16"/>
        <v>0</v>
      </c>
      <c r="BH157" s="144">
        <f t="shared" si="17"/>
        <v>0</v>
      </c>
      <c r="BI157" s="144">
        <f t="shared" si="18"/>
        <v>0</v>
      </c>
      <c r="BJ157" s="17" t="s">
        <v>89</v>
      </c>
      <c r="BK157" s="144">
        <f t="shared" si="19"/>
        <v>0</v>
      </c>
      <c r="BL157" s="17" t="s">
        <v>159</v>
      </c>
      <c r="BM157" s="143" t="s">
        <v>570</v>
      </c>
    </row>
    <row r="158" spans="2:65" s="1" customFormat="1" ht="24.2" customHeight="1">
      <c r="B158" s="32"/>
      <c r="C158" s="132" t="s">
        <v>382</v>
      </c>
      <c r="D158" s="132" t="s">
        <v>155</v>
      </c>
      <c r="E158" s="133" t="s">
        <v>868</v>
      </c>
      <c r="F158" s="134" t="s">
        <v>869</v>
      </c>
      <c r="G158" s="135" t="s">
        <v>350</v>
      </c>
      <c r="H158" s="136">
        <v>125</v>
      </c>
      <c r="I158" s="137"/>
      <c r="J158" s="138">
        <f t="shared" si="10"/>
        <v>0</v>
      </c>
      <c r="K158" s="134" t="s">
        <v>166</v>
      </c>
      <c r="L158" s="32"/>
      <c r="M158" s="139" t="s">
        <v>1</v>
      </c>
      <c r="N158" s="140" t="s">
        <v>46</v>
      </c>
      <c r="P158" s="141">
        <f t="shared" si="11"/>
        <v>0</v>
      </c>
      <c r="Q158" s="141">
        <v>0</v>
      </c>
      <c r="R158" s="141">
        <f t="shared" si="12"/>
        <v>0</v>
      </c>
      <c r="S158" s="141">
        <v>0</v>
      </c>
      <c r="T158" s="142">
        <f t="shared" si="13"/>
        <v>0</v>
      </c>
      <c r="AR158" s="143" t="s">
        <v>540</v>
      </c>
      <c r="AT158" s="143" t="s">
        <v>155</v>
      </c>
      <c r="AU158" s="143" t="s">
        <v>89</v>
      </c>
      <c r="AY158" s="17" t="s">
        <v>151</v>
      </c>
      <c r="BE158" s="144">
        <f t="shared" si="14"/>
        <v>0</v>
      </c>
      <c r="BF158" s="144">
        <f t="shared" si="15"/>
        <v>0</v>
      </c>
      <c r="BG158" s="144">
        <f t="shared" si="16"/>
        <v>0</v>
      </c>
      <c r="BH158" s="144">
        <f t="shared" si="17"/>
        <v>0</v>
      </c>
      <c r="BI158" s="144">
        <f t="shared" si="18"/>
        <v>0</v>
      </c>
      <c r="BJ158" s="17" t="s">
        <v>89</v>
      </c>
      <c r="BK158" s="144">
        <f t="shared" si="19"/>
        <v>0</v>
      </c>
      <c r="BL158" s="17" t="s">
        <v>540</v>
      </c>
      <c r="BM158" s="143" t="s">
        <v>870</v>
      </c>
    </row>
    <row r="159" spans="2:65" s="1" customFormat="1" ht="16.5" customHeight="1">
      <c r="B159" s="32"/>
      <c r="C159" s="173" t="s">
        <v>388</v>
      </c>
      <c r="D159" s="173" t="s">
        <v>277</v>
      </c>
      <c r="E159" s="174" t="s">
        <v>871</v>
      </c>
      <c r="F159" s="175" t="s">
        <v>872</v>
      </c>
      <c r="G159" s="176" t="s">
        <v>158</v>
      </c>
      <c r="H159" s="177">
        <v>10</v>
      </c>
      <c r="I159" s="178"/>
      <c r="J159" s="179">
        <f t="shared" si="10"/>
        <v>0</v>
      </c>
      <c r="K159" s="175" t="s">
        <v>1</v>
      </c>
      <c r="L159" s="180"/>
      <c r="M159" s="181" t="s">
        <v>1</v>
      </c>
      <c r="N159" s="182" t="s">
        <v>46</v>
      </c>
      <c r="P159" s="141">
        <f t="shared" si="11"/>
        <v>0</v>
      </c>
      <c r="Q159" s="141">
        <v>0</v>
      </c>
      <c r="R159" s="141">
        <f t="shared" si="12"/>
        <v>0</v>
      </c>
      <c r="S159" s="141">
        <v>0</v>
      </c>
      <c r="T159" s="142">
        <f t="shared" si="13"/>
        <v>0</v>
      </c>
      <c r="AR159" s="143" t="s">
        <v>202</v>
      </c>
      <c r="AT159" s="143" t="s">
        <v>277</v>
      </c>
      <c r="AU159" s="143" t="s">
        <v>89</v>
      </c>
      <c r="AY159" s="17" t="s">
        <v>151</v>
      </c>
      <c r="BE159" s="144">
        <f t="shared" si="14"/>
        <v>0</v>
      </c>
      <c r="BF159" s="144">
        <f t="shared" si="15"/>
        <v>0</v>
      </c>
      <c r="BG159" s="144">
        <f t="shared" si="16"/>
        <v>0</v>
      </c>
      <c r="BH159" s="144">
        <f t="shared" si="17"/>
        <v>0</v>
      </c>
      <c r="BI159" s="144">
        <f t="shared" si="18"/>
        <v>0</v>
      </c>
      <c r="BJ159" s="17" t="s">
        <v>89</v>
      </c>
      <c r="BK159" s="144">
        <f t="shared" si="19"/>
        <v>0</v>
      </c>
      <c r="BL159" s="17" t="s">
        <v>159</v>
      </c>
      <c r="BM159" s="143" t="s">
        <v>594</v>
      </c>
    </row>
    <row r="160" spans="2:65" s="1" customFormat="1" ht="24.2" customHeight="1">
      <c r="B160" s="32"/>
      <c r="C160" s="132" t="s">
        <v>396</v>
      </c>
      <c r="D160" s="132" t="s">
        <v>155</v>
      </c>
      <c r="E160" s="133" t="s">
        <v>873</v>
      </c>
      <c r="F160" s="134" t="s">
        <v>874</v>
      </c>
      <c r="G160" s="135" t="s">
        <v>495</v>
      </c>
      <c r="H160" s="136">
        <v>2</v>
      </c>
      <c r="I160" s="137"/>
      <c r="J160" s="138">
        <f t="shared" si="10"/>
        <v>0</v>
      </c>
      <c r="K160" s="134" t="s">
        <v>166</v>
      </c>
      <c r="L160" s="32"/>
      <c r="M160" s="139" t="s">
        <v>1</v>
      </c>
      <c r="N160" s="140" t="s">
        <v>46</v>
      </c>
      <c r="P160" s="141">
        <f t="shared" si="11"/>
        <v>0</v>
      </c>
      <c r="Q160" s="141">
        <v>3.8E-3</v>
      </c>
      <c r="R160" s="141">
        <f t="shared" si="12"/>
        <v>7.6E-3</v>
      </c>
      <c r="S160" s="141">
        <v>0</v>
      </c>
      <c r="T160" s="142">
        <f t="shared" si="13"/>
        <v>0</v>
      </c>
      <c r="AR160" s="143" t="s">
        <v>159</v>
      </c>
      <c r="AT160" s="143" t="s">
        <v>155</v>
      </c>
      <c r="AU160" s="143" t="s">
        <v>89</v>
      </c>
      <c r="AY160" s="17" t="s">
        <v>151</v>
      </c>
      <c r="BE160" s="144">
        <f t="shared" si="14"/>
        <v>0</v>
      </c>
      <c r="BF160" s="144">
        <f t="shared" si="15"/>
        <v>0</v>
      </c>
      <c r="BG160" s="144">
        <f t="shared" si="16"/>
        <v>0</v>
      </c>
      <c r="BH160" s="144">
        <f t="shared" si="17"/>
        <v>0</v>
      </c>
      <c r="BI160" s="144">
        <f t="shared" si="18"/>
        <v>0</v>
      </c>
      <c r="BJ160" s="17" t="s">
        <v>89</v>
      </c>
      <c r="BK160" s="144">
        <f t="shared" si="19"/>
        <v>0</v>
      </c>
      <c r="BL160" s="17" t="s">
        <v>159</v>
      </c>
      <c r="BM160" s="143" t="s">
        <v>612</v>
      </c>
    </row>
    <row r="161" spans="2:65" s="1" customFormat="1" ht="21.75" customHeight="1">
      <c r="B161" s="32"/>
      <c r="C161" s="132" t="s">
        <v>402</v>
      </c>
      <c r="D161" s="132" t="s">
        <v>155</v>
      </c>
      <c r="E161" s="133" t="s">
        <v>875</v>
      </c>
      <c r="F161" s="134" t="s">
        <v>876</v>
      </c>
      <c r="G161" s="135" t="s">
        <v>495</v>
      </c>
      <c r="H161" s="136">
        <v>4</v>
      </c>
      <c r="I161" s="137"/>
      <c r="J161" s="138">
        <f t="shared" si="10"/>
        <v>0</v>
      </c>
      <c r="K161" s="134" t="s">
        <v>166</v>
      </c>
      <c r="L161" s="32"/>
      <c r="M161" s="139" t="s">
        <v>1</v>
      </c>
      <c r="N161" s="140" t="s">
        <v>46</v>
      </c>
      <c r="P161" s="141">
        <f t="shared" si="11"/>
        <v>0</v>
      </c>
      <c r="Q161" s="141">
        <v>7.6E-3</v>
      </c>
      <c r="R161" s="141">
        <f t="shared" si="12"/>
        <v>3.04E-2</v>
      </c>
      <c r="S161" s="141">
        <v>0</v>
      </c>
      <c r="T161" s="142">
        <f t="shared" si="13"/>
        <v>0</v>
      </c>
      <c r="AR161" s="143" t="s">
        <v>159</v>
      </c>
      <c r="AT161" s="143" t="s">
        <v>155</v>
      </c>
      <c r="AU161" s="143" t="s">
        <v>89</v>
      </c>
      <c r="AY161" s="17" t="s">
        <v>151</v>
      </c>
      <c r="BE161" s="144">
        <f t="shared" si="14"/>
        <v>0</v>
      </c>
      <c r="BF161" s="144">
        <f t="shared" si="15"/>
        <v>0</v>
      </c>
      <c r="BG161" s="144">
        <f t="shared" si="16"/>
        <v>0</v>
      </c>
      <c r="BH161" s="144">
        <f t="shared" si="17"/>
        <v>0</v>
      </c>
      <c r="BI161" s="144">
        <f t="shared" si="18"/>
        <v>0</v>
      </c>
      <c r="BJ161" s="17" t="s">
        <v>89</v>
      </c>
      <c r="BK161" s="144">
        <f t="shared" si="19"/>
        <v>0</v>
      </c>
      <c r="BL161" s="17" t="s">
        <v>159</v>
      </c>
      <c r="BM161" s="143" t="s">
        <v>623</v>
      </c>
    </row>
    <row r="162" spans="2:65" s="1" customFormat="1" ht="24.2" customHeight="1">
      <c r="B162" s="32"/>
      <c r="C162" s="132" t="s">
        <v>407</v>
      </c>
      <c r="D162" s="132" t="s">
        <v>155</v>
      </c>
      <c r="E162" s="133" t="s">
        <v>877</v>
      </c>
      <c r="F162" s="134" t="s">
        <v>878</v>
      </c>
      <c r="G162" s="135" t="s">
        <v>350</v>
      </c>
      <c r="H162" s="136">
        <v>20</v>
      </c>
      <c r="I162" s="137"/>
      <c r="J162" s="138">
        <f t="shared" si="10"/>
        <v>0</v>
      </c>
      <c r="K162" s="134" t="s">
        <v>166</v>
      </c>
      <c r="L162" s="32"/>
      <c r="M162" s="139" t="s">
        <v>1</v>
      </c>
      <c r="N162" s="140" t="s">
        <v>46</v>
      </c>
      <c r="P162" s="141">
        <f t="shared" si="11"/>
        <v>0</v>
      </c>
      <c r="Q162" s="141">
        <v>1.9E-3</v>
      </c>
      <c r="R162" s="141">
        <f t="shared" si="12"/>
        <v>3.7999999999999999E-2</v>
      </c>
      <c r="S162" s="141">
        <v>0</v>
      </c>
      <c r="T162" s="142">
        <f t="shared" si="13"/>
        <v>0</v>
      </c>
      <c r="AR162" s="143" t="s">
        <v>159</v>
      </c>
      <c r="AT162" s="143" t="s">
        <v>155</v>
      </c>
      <c r="AU162" s="143" t="s">
        <v>89</v>
      </c>
      <c r="AY162" s="17" t="s">
        <v>151</v>
      </c>
      <c r="BE162" s="144">
        <f t="shared" si="14"/>
        <v>0</v>
      </c>
      <c r="BF162" s="144">
        <f t="shared" si="15"/>
        <v>0</v>
      </c>
      <c r="BG162" s="144">
        <f t="shared" si="16"/>
        <v>0</v>
      </c>
      <c r="BH162" s="144">
        <f t="shared" si="17"/>
        <v>0</v>
      </c>
      <c r="BI162" s="144">
        <f t="shared" si="18"/>
        <v>0</v>
      </c>
      <c r="BJ162" s="17" t="s">
        <v>89</v>
      </c>
      <c r="BK162" s="144">
        <f t="shared" si="19"/>
        <v>0</v>
      </c>
      <c r="BL162" s="17" t="s">
        <v>159</v>
      </c>
      <c r="BM162" s="143" t="s">
        <v>635</v>
      </c>
    </row>
    <row r="163" spans="2:65" s="1" customFormat="1" ht="21.75" customHeight="1">
      <c r="B163" s="32"/>
      <c r="C163" s="132" t="s">
        <v>411</v>
      </c>
      <c r="D163" s="132" t="s">
        <v>155</v>
      </c>
      <c r="E163" s="133" t="s">
        <v>879</v>
      </c>
      <c r="F163" s="134" t="s">
        <v>880</v>
      </c>
      <c r="G163" s="135" t="s">
        <v>350</v>
      </c>
      <c r="H163" s="136">
        <v>150</v>
      </c>
      <c r="I163" s="137"/>
      <c r="J163" s="138">
        <f t="shared" si="10"/>
        <v>0</v>
      </c>
      <c r="K163" s="134" t="s">
        <v>166</v>
      </c>
      <c r="L163" s="32"/>
      <c r="M163" s="139" t="s">
        <v>1</v>
      </c>
      <c r="N163" s="140" t="s">
        <v>46</v>
      </c>
      <c r="P163" s="141">
        <f t="shared" si="11"/>
        <v>0</v>
      </c>
      <c r="Q163" s="141">
        <v>6.9999999999999994E-5</v>
      </c>
      <c r="R163" s="141">
        <f t="shared" si="12"/>
        <v>1.0499999999999999E-2</v>
      </c>
      <c r="S163" s="141">
        <v>0</v>
      </c>
      <c r="T163" s="142">
        <f t="shared" si="13"/>
        <v>0</v>
      </c>
      <c r="AR163" s="143" t="s">
        <v>540</v>
      </c>
      <c r="AT163" s="143" t="s">
        <v>155</v>
      </c>
      <c r="AU163" s="143" t="s">
        <v>89</v>
      </c>
      <c r="AY163" s="17" t="s">
        <v>151</v>
      </c>
      <c r="BE163" s="144">
        <f t="shared" si="14"/>
        <v>0</v>
      </c>
      <c r="BF163" s="144">
        <f t="shared" si="15"/>
        <v>0</v>
      </c>
      <c r="BG163" s="144">
        <f t="shared" si="16"/>
        <v>0</v>
      </c>
      <c r="BH163" s="144">
        <f t="shared" si="17"/>
        <v>0</v>
      </c>
      <c r="BI163" s="144">
        <f t="shared" si="18"/>
        <v>0</v>
      </c>
      <c r="BJ163" s="17" t="s">
        <v>89</v>
      </c>
      <c r="BK163" s="144">
        <f t="shared" si="19"/>
        <v>0</v>
      </c>
      <c r="BL163" s="17" t="s">
        <v>540</v>
      </c>
      <c r="BM163" s="143" t="s">
        <v>881</v>
      </c>
    </row>
    <row r="164" spans="2:65" s="1" customFormat="1" ht="33" customHeight="1">
      <c r="B164" s="32"/>
      <c r="C164" s="132" t="s">
        <v>417</v>
      </c>
      <c r="D164" s="132" t="s">
        <v>155</v>
      </c>
      <c r="E164" s="133" t="s">
        <v>882</v>
      </c>
      <c r="F164" s="134" t="s">
        <v>883</v>
      </c>
      <c r="G164" s="135" t="s">
        <v>350</v>
      </c>
      <c r="H164" s="136">
        <v>162</v>
      </c>
      <c r="I164" s="137"/>
      <c r="J164" s="138">
        <f t="shared" si="10"/>
        <v>0</v>
      </c>
      <c r="K164" s="134" t="s">
        <v>166</v>
      </c>
      <c r="L164" s="32"/>
      <c r="M164" s="139" t="s">
        <v>1</v>
      </c>
      <c r="N164" s="140" t="s">
        <v>46</v>
      </c>
      <c r="P164" s="141">
        <f t="shared" si="11"/>
        <v>0</v>
      </c>
      <c r="Q164" s="141">
        <v>0.18</v>
      </c>
      <c r="R164" s="141">
        <f t="shared" si="12"/>
        <v>29.16</v>
      </c>
      <c r="S164" s="141">
        <v>0</v>
      </c>
      <c r="T164" s="142">
        <f t="shared" si="13"/>
        <v>0</v>
      </c>
      <c r="AR164" s="143" t="s">
        <v>540</v>
      </c>
      <c r="AT164" s="143" t="s">
        <v>155</v>
      </c>
      <c r="AU164" s="143" t="s">
        <v>89</v>
      </c>
      <c r="AY164" s="17" t="s">
        <v>151</v>
      </c>
      <c r="BE164" s="144">
        <f t="shared" si="14"/>
        <v>0</v>
      </c>
      <c r="BF164" s="144">
        <f t="shared" si="15"/>
        <v>0</v>
      </c>
      <c r="BG164" s="144">
        <f t="shared" si="16"/>
        <v>0</v>
      </c>
      <c r="BH164" s="144">
        <f t="shared" si="17"/>
        <v>0</v>
      </c>
      <c r="BI164" s="144">
        <f t="shared" si="18"/>
        <v>0</v>
      </c>
      <c r="BJ164" s="17" t="s">
        <v>89</v>
      </c>
      <c r="BK164" s="144">
        <f t="shared" si="19"/>
        <v>0</v>
      </c>
      <c r="BL164" s="17" t="s">
        <v>540</v>
      </c>
      <c r="BM164" s="143" t="s">
        <v>884</v>
      </c>
    </row>
    <row r="165" spans="2:65" s="1" customFormat="1" ht="33" customHeight="1">
      <c r="B165" s="32"/>
      <c r="C165" s="132" t="s">
        <v>423</v>
      </c>
      <c r="D165" s="132" t="s">
        <v>155</v>
      </c>
      <c r="E165" s="133" t="s">
        <v>885</v>
      </c>
      <c r="F165" s="134" t="s">
        <v>886</v>
      </c>
      <c r="G165" s="135" t="s">
        <v>350</v>
      </c>
      <c r="H165" s="136">
        <v>15</v>
      </c>
      <c r="I165" s="137"/>
      <c r="J165" s="138">
        <f t="shared" si="10"/>
        <v>0</v>
      </c>
      <c r="K165" s="134" t="s">
        <v>166</v>
      </c>
      <c r="L165" s="32"/>
      <c r="M165" s="139" t="s">
        <v>1</v>
      </c>
      <c r="N165" s="140" t="s">
        <v>46</v>
      </c>
      <c r="P165" s="141">
        <f t="shared" si="11"/>
        <v>0</v>
      </c>
      <c r="Q165" s="141">
        <v>0.22563</v>
      </c>
      <c r="R165" s="141">
        <f t="shared" si="12"/>
        <v>3.3844500000000002</v>
      </c>
      <c r="S165" s="141">
        <v>0</v>
      </c>
      <c r="T165" s="142">
        <f t="shared" si="13"/>
        <v>0</v>
      </c>
      <c r="AR165" s="143" t="s">
        <v>540</v>
      </c>
      <c r="AT165" s="143" t="s">
        <v>155</v>
      </c>
      <c r="AU165" s="143" t="s">
        <v>89</v>
      </c>
      <c r="AY165" s="17" t="s">
        <v>151</v>
      </c>
      <c r="BE165" s="144">
        <f t="shared" si="14"/>
        <v>0</v>
      </c>
      <c r="BF165" s="144">
        <f t="shared" si="15"/>
        <v>0</v>
      </c>
      <c r="BG165" s="144">
        <f t="shared" si="16"/>
        <v>0</v>
      </c>
      <c r="BH165" s="144">
        <f t="shared" si="17"/>
        <v>0</v>
      </c>
      <c r="BI165" s="144">
        <f t="shared" si="18"/>
        <v>0</v>
      </c>
      <c r="BJ165" s="17" t="s">
        <v>89</v>
      </c>
      <c r="BK165" s="144">
        <f t="shared" si="19"/>
        <v>0</v>
      </c>
      <c r="BL165" s="17" t="s">
        <v>540</v>
      </c>
      <c r="BM165" s="143" t="s">
        <v>887</v>
      </c>
    </row>
    <row r="166" spans="2:65" s="1" customFormat="1" ht="24.2" customHeight="1">
      <c r="B166" s="32"/>
      <c r="C166" s="173" t="s">
        <v>430</v>
      </c>
      <c r="D166" s="173" t="s">
        <v>277</v>
      </c>
      <c r="E166" s="174" t="s">
        <v>888</v>
      </c>
      <c r="F166" s="175" t="s">
        <v>889</v>
      </c>
      <c r="G166" s="176" t="s">
        <v>350</v>
      </c>
      <c r="H166" s="177">
        <v>160</v>
      </c>
      <c r="I166" s="178"/>
      <c r="J166" s="179">
        <f t="shared" si="10"/>
        <v>0</v>
      </c>
      <c r="K166" s="175" t="s">
        <v>166</v>
      </c>
      <c r="L166" s="180"/>
      <c r="M166" s="181" t="s">
        <v>1</v>
      </c>
      <c r="N166" s="182" t="s">
        <v>46</v>
      </c>
      <c r="P166" s="141">
        <f t="shared" si="11"/>
        <v>0</v>
      </c>
      <c r="Q166" s="141">
        <v>2.7E-4</v>
      </c>
      <c r="R166" s="141">
        <f t="shared" si="12"/>
        <v>4.3200000000000002E-2</v>
      </c>
      <c r="S166" s="141">
        <v>0</v>
      </c>
      <c r="T166" s="142">
        <f t="shared" si="13"/>
        <v>0</v>
      </c>
      <c r="AR166" s="143" t="s">
        <v>890</v>
      </c>
      <c r="AT166" s="143" t="s">
        <v>277</v>
      </c>
      <c r="AU166" s="143" t="s">
        <v>89</v>
      </c>
      <c r="AY166" s="17" t="s">
        <v>151</v>
      </c>
      <c r="BE166" s="144">
        <f t="shared" si="14"/>
        <v>0</v>
      </c>
      <c r="BF166" s="144">
        <f t="shared" si="15"/>
        <v>0</v>
      </c>
      <c r="BG166" s="144">
        <f t="shared" si="16"/>
        <v>0</v>
      </c>
      <c r="BH166" s="144">
        <f t="shared" si="17"/>
        <v>0</v>
      </c>
      <c r="BI166" s="144">
        <f t="shared" si="18"/>
        <v>0</v>
      </c>
      <c r="BJ166" s="17" t="s">
        <v>89</v>
      </c>
      <c r="BK166" s="144">
        <f t="shared" si="19"/>
        <v>0</v>
      </c>
      <c r="BL166" s="17" t="s">
        <v>540</v>
      </c>
      <c r="BM166" s="143" t="s">
        <v>891</v>
      </c>
    </row>
    <row r="167" spans="2:65" s="1" customFormat="1" ht="24.2" customHeight="1">
      <c r="B167" s="32"/>
      <c r="C167" s="173" t="s">
        <v>436</v>
      </c>
      <c r="D167" s="173" t="s">
        <v>277</v>
      </c>
      <c r="E167" s="174" t="s">
        <v>892</v>
      </c>
      <c r="F167" s="175" t="s">
        <v>893</v>
      </c>
      <c r="G167" s="176" t="s">
        <v>350</v>
      </c>
      <c r="H167" s="177">
        <v>17</v>
      </c>
      <c r="I167" s="178"/>
      <c r="J167" s="179">
        <f t="shared" si="10"/>
        <v>0</v>
      </c>
      <c r="K167" s="175" t="s">
        <v>166</v>
      </c>
      <c r="L167" s="180"/>
      <c r="M167" s="181" t="s">
        <v>1</v>
      </c>
      <c r="N167" s="182" t="s">
        <v>46</v>
      </c>
      <c r="P167" s="141">
        <f t="shared" si="11"/>
        <v>0</v>
      </c>
      <c r="Q167" s="141">
        <v>6.8999999999999997E-4</v>
      </c>
      <c r="R167" s="141">
        <f t="shared" si="12"/>
        <v>1.1729999999999999E-2</v>
      </c>
      <c r="S167" s="141">
        <v>0</v>
      </c>
      <c r="T167" s="142">
        <f t="shared" si="13"/>
        <v>0</v>
      </c>
      <c r="AR167" s="143" t="s">
        <v>890</v>
      </c>
      <c r="AT167" s="143" t="s">
        <v>277</v>
      </c>
      <c r="AU167" s="143" t="s">
        <v>89</v>
      </c>
      <c r="AY167" s="17" t="s">
        <v>151</v>
      </c>
      <c r="BE167" s="144">
        <f t="shared" si="14"/>
        <v>0</v>
      </c>
      <c r="BF167" s="144">
        <f t="shared" si="15"/>
        <v>0</v>
      </c>
      <c r="BG167" s="144">
        <f t="shared" si="16"/>
        <v>0</v>
      </c>
      <c r="BH167" s="144">
        <f t="shared" si="17"/>
        <v>0</v>
      </c>
      <c r="BI167" s="144">
        <f t="shared" si="18"/>
        <v>0</v>
      </c>
      <c r="BJ167" s="17" t="s">
        <v>89</v>
      </c>
      <c r="BK167" s="144">
        <f t="shared" si="19"/>
        <v>0</v>
      </c>
      <c r="BL167" s="17" t="s">
        <v>540</v>
      </c>
      <c r="BM167" s="143" t="s">
        <v>894</v>
      </c>
    </row>
    <row r="168" spans="2:65" s="12" customFormat="1">
      <c r="B168" s="145"/>
      <c r="D168" s="146" t="s">
        <v>162</v>
      </c>
      <c r="E168" s="147" t="s">
        <v>1</v>
      </c>
      <c r="F168" s="148" t="s">
        <v>895</v>
      </c>
      <c r="H168" s="149">
        <v>17</v>
      </c>
      <c r="I168" s="150"/>
      <c r="L168" s="145"/>
      <c r="M168" s="151"/>
      <c r="T168" s="152"/>
      <c r="AT168" s="147" t="s">
        <v>162</v>
      </c>
      <c r="AU168" s="147" t="s">
        <v>89</v>
      </c>
      <c r="AV168" s="12" t="s">
        <v>91</v>
      </c>
      <c r="AW168" s="12" t="s">
        <v>32</v>
      </c>
      <c r="AX168" s="12" t="s">
        <v>89</v>
      </c>
      <c r="AY168" s="147" t="s">
        <v>151</v>
      </c>
    </row>
    <row r="169" spans="2:65" s="1" customFormat="1" ht="24.2" customHeight="1">
      <c r="B169" s="32"/>
      <c r="C169" s="132" t="s">
        <v>441</v>
      </c>
      <c r="D169" s="132" t="s">
        <v>155</v>
      </c>
      <c r="E169" s="133" t="s">
        <v>896</v>
      </c>
      <c r="F169" s="134" t="s">
        <v>897</v>
      </c>
      <c r="G169" s="135" t="s">
        <v>350</v>
      </c>
      <c r="H169" s="136">
        <v>120</v>
      </c>
      <c r="I169" s="137"/>
      <c r="J169" s="138">
        <f>ROUND(I169*H169,2)</f>
        <v>0</v>
      </c>
      <c r="K169" s="134" t="s">
        <v>166</v>
      </c>
      <c r="L169" s="32"/>
      <c r="M169" s="139" t="s">
        <v>1</v>
      </c>
      <c r="N169" s="140" t="s">
        <v>46</v>
      </c>
      <c r="P169" s="141">
        <f>O169*H169</f>
        <v>0</v>
      </c>
      <c r="Q169" s="141">
        <v>0</v>
      </c>
      <c r="R169" s="141">
        <f>Q169*H169</f>
        <v>0</v>
      </c>
      <c r="S169" s="141">
        <v>0</v>
      </c>
      <c r="T169" s="142">
        <f>S169*H169</f>
        <v>0</v>
      </c>
      <c r="AR169" s="143" t="s">
        <v>540</v>
      </c>
      <c r="AT169" s="143" t="s">
        <v>155</v>
      </c>
      <c r="AU169" s="143" t="s">
        <v>89</v>
      </c>
      <c r="AY169" s="17" t="s">
        <v>151</v>
      </c>
      <c r="BE169" s="144">
        <f>IF(N169="základní",J169,0)</f>
        <v>0</v>
      </c>
      <c r="BF169" s="144">
        <f>IF(N169="snížená",J169,0)</f>
        <v>0</v>
      </c>
      <c r="BG169" s="144">
        <f>IF(N169="zákl. přenesená",J169,0)</f>
        <v>0</v>
      </c>
      <c r="BH169" s="144">
        <f>IF(N169="sníž. přenesená",J169,0)</f>
        <v>0</v>
      </c>
      <c r="BI169" s="144">
        <f>IF(N169="nulová",J169,0)</f>
        <v>0</v>
      </c>
      <c r="BJ169" s="17" t="s">
        <v>89</v>
      </c>
      <c r="BK169" s="144">
        <f>ROUND(I169*H169,2)</f>
        <v>0</v>
      </c>
      <c r="BL169" s="17" t="s">
        <v>540</v>
      </c>
      <c r="BM169" s="143" t="s">
        <v>898</v>
      </c>
    </row>
    <row r="170" spans="2:65" s="1" customFormat="1" ht="24.2" customHeight="1">
      <c r="B170" s="32"/>
      <c r="C170" s="132" t="s">
        <v>445</v>
      </c>
      <c r="D170" s="132" t="s">
        <v>155</v>
      </c>
      <c r="E170" s="133" t="s">
        <v>899</v>
      </c>
      <c r="F170" s="134" t="s">
        <v>900</v>
      </c>
      <c r="G170" s="135" t="s">
        <v>350</v>
      </c>
      <c r="H170" s="136">
        <v>15</v>
      </c>
      <c r="I170" s="137"/>
      <c r="J170" s="138">
        <f>ROUND(I170*H170,2)</f>
        <v>0</v>
      </c>
      <c r="K170" s="134" t="s">
        <v>166</v>
      </c>
      <c r="L170" s="32"/>
      <c r="M170" s="183" t="s">
        <v>1</v>
      </c>
      <c r="N170" s="184" t="s">
        <v>46</v>
      </c>
      <c r="O170" s="185"/>
      <c r="P170" s="186">
        <f>O170*H170</f>
        <v>0</v>
      </c>
      <c r="Q170" s="186">
        <v>0</v>
      </c>
      <c r="R170" s="186">
        <f>Q170*H170</f>
        <v>0</v>
      </c>
      <c r="S170" s="186">
        <v>0</v>
      </c>
      <c r="T170" s="187">
        <f>S170*H170</f>
        <v>0</v>
      </c>
      <c r="AR170" s="143" t="s">
        <v>540</v>
      </c>
      <c r="AT170" s="143" t="s">
        <v>155</v>
      </c>
      <c r="AU170" s="143" t="s">
        <v>89</v>
      </c>
      <c r="AY170" s="17" t="s">
        <v>151</v>
      </c>
      <c r="BE170" s="144">
        <f>IF(N170="základní",J170,0)</f>
        <v>0</v>
      </c>
      <c r="BF170" s="144">
        <f>IF(N170="snížená",J170,0)</f>
        <v>0</v>
      </c>
      <c r="BG170" s="144">
        <f>IF(N170="zákl. přenesená",J170,0)</f>
        <v>0</v>
      </c>
      <c r="BH170" s="144">
        <f>IF(N170="sníž. přenesená",J170,0)</f>
        <v>0</v>
      </c>
      <c r="BI170" s="144">
        <f>IF(N170="nulová",J170,0)</f>
        <v>0</v>
      </c>
      <c r="BJ170" s="17" t="s">
        <v>89</v>
      </c>
      <c r="BK170" s="144">
        <f>ROUND(I170*H170,2)</f>
        <v>0</v>
      </c>
      <c r="BL170" s="17" t="s">
        <v>540</v>
      </c>
      <c r="BM170" s="143" t="s">
        <v>901</v>
      </c>
    </row>
    <row r="171" spans="2:65" s="1" customFormat="1" ht="6.95" customHeight="1">
      <c r="B171" s="44"/>
      <c r="C171" s="45"/>
      <c r="D171" s="45"/>
      <c r="E171" s="45"/>
      <c r="F171" s="45"/>
      <c r="G171" s="45"/>
      <c r="H171" s="45"/>
      <c r="I171" s="45"/>
      <c r="J171" s="45"/>
      <c r="K171" s="45"/>
      <c r="L171" s="32"/>
    </row>
  </sheetData>
  <sheetProtection algorithmName="SHA-512" hashValue="hayMX9c+4suuTyfrs5AJJotQDFZg/zonRvtoMtLpINRDT89p1/v+aSZyC+46KyO2C7XeogylCE/+8lZMnocALg==" saltValue="Jt4+Xso/PKCqXTfD93+0Vg==" spinCount="100000" sheet="1" objects="1" scenarios="1"/>
  <autoFilter ref="C117:K170" xr:uid="{00000000-0009-0000-0000-000002000000}"/>
  <mergeCells count="9">
    <mergeCell ref="E87:H87"/>
    <mergeCell ref="E108:H108"/>
    <mergeCell ref="E110:H110"/>
    <mergeCell ref="L2:V2"/>
    <mergeCell ref="E7:H7"/>
    <mergeCell ref="E9:H9"/>
    <mergeCell ref="E18:H18"/>
    <mergeCell ref="E27:H27"/>
    <mergeCell ref="E85:H85"/>
  </mergeCells>
  <pageMargins left="0.39370078740157483" right="0.39370078740157483" top="0.39370078740157483" bottom="0.39370078740157483" header="0" footer="0"/>
  <pageSetup paperSize="9" scale="76" fitToHeight="0" orientation="portrait"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45"/>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8"/>
      <c r="M2" s="198"/>
      <c r="N2" s="198"/>
      <c r="O2" s="198"/>
      <c r="P2" s="198"/>
      <c r="Q2" s="198"/>
      <c r="R2" s="198"/>
      <c r="S2" s="198"/>
      <c r="T2" s="198"/>
      <c r="U2" s="198"/>
      <c r="V2" s="198"/>
      <c r="AT2" s="17" t="s">
        <v>97</v>
      </c>
    </row>
    <row r="3" spans="2:46" ht="6.95" customHeight="1">
      <c r="B3" s="18"/>
      <c r="C3" s="19"/>
      <c r="D3" s="19"/>
      <c r="E3" s="19"/>
      <c r="F3" s="19"/>
      <c r="G3" s="19"/>
      <c r="H3" s="19"/>
      <c r="I3" s="19"/>
      <c r="J3" s="19"/>
      <c r="K3" s="19"/>
      <c r="L3" s="20"/>
      <c r="AT3" s="17" t="s">
        <v>91</v>
      </c>
    </row>
    <row r="4" spans="2:46" ht="24.95" customHeight="1">
      <c r="B4" s="20"/>
      <c r="D4" s="21" t="s">
        <v>98</v>
      </c>
      <c r="L4" s="20"/>
      <c r="M4" s="88" t="s">
        <v>10</v>
      </c>
      <c r="AT4" s="17" t="s">
        <v>4</v>
      </c>
    </row>
    <row r="5" spans="2:46" ht="6.95" customHeight="1">
      <c r="B5" s="20"/>
      <c r="L5" s="20"/>
    </row>
    <row r="6" spans="2:46" ht="12" customHeight="1">
      <c r="B6" s="20"/>
      <c r="D6" s="27" t="s">
        <v>16</v>
      </c>
      <c r="L6" s="20"/>
    </row>
    <row r="7" spans="2:46" ht="16.5" customHeight="1">
      <c r="B7" s="20"/>
      <c r="E7" s="230" t="str">
        <f>'Rekapitulace stavby'!K6</f>
        <v>Zpevnění části ulice Šlikova od ulice Prouskova, Turnov</v>
      </c>
      <c r="F7" s="231"/>
      <c r="G7" s="231"/>
      <c r="H7" s="231"/>
      <c r="L7" s="20"/>
    </row>
    <row r="8" spans="2:46" s="1" customFormat="1" ht="12" customHeight="1">
      <c r="B8" s="32"/>
      <c r="D8" s="27" t="s">
        <v>99</v>
      </c>
      <c r="L8" s="32"/>
    </row>
    <row r="9" spans="2:46" s="1" customFormat="1" ht="16.5" customHeight="1">
      <c r="B9" s="32"/>
      <c r="E9" s="216" t="s">
        <v>902</v>
      </c>
      <c r="F9" s="229"/>
      <c r="G9" s="229"/>
      <c r="H9" s="229"/>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101</v>
      </c>
      <c r="I12" s="27" t="s">
        <v>22</v>
      </c>
      <c r="J12" s="52" t="str">
        <f>'Rekapitulace stavby'!AN8</f>
        <v>8. 10. 2025</v>
      </c>
      <c r="L12" s="32"/>
    </row>
    <row r="13" spans="2:46" s="1" customFormat="1" ht="10.9" customHeight="1">
      <c r="B13" s="32"/>
      <c r="L13" s="32"/>
    </row>
    <row r="14" spans="2:46" s="1" customFormat="1" ht="12" customHeight="1">
      <c r="B14" s="32"/>
      <c r="D14" s="27" t="s">
        <v>24</v>
      </c>
      <c r="I14" s="27" t="s">
        <v>25</v>
      </c>
      <c r="J14" s="25" t="s">
        <v>26</v>
      </c>
      <c r="L14" s="32"/>
    </row>
    <row r="15" spans="2:46" s="1" customFormat="1" ht="18" customHeight="1">
      <c r="B15" s="32"/>
      <c r="E15" s="25" t="s">
        <v>27</v>
      </c>
      <c r="I15" s="27" t="s">
        <v>28</v>
      </c>
      <c r="J15" s="25" t="s">
        <v>29</v>
      </c>
      <c r="L15" s="32"/>
    </row>
    <row r="16" spans="2:46" s="1" customFormat="1" ht="6.95" customHeight="1">
      <c r="B16" s="32"/>
      <c r="L16" s="32"/>
    </row>
    <row r="17" spans="2:12" s="1" customFormat="1" ht="12" customHeight="1">
      <c r="B17" s="32"/>
      <c r="D17" s="27" t="s">
        <v>30</v>
      </c>
      <c r="I17" s="27" t="s">
        <v>25</v>
      </c>
      <c r="J17" s="28" t="str">
        <f>'Rekapitulace stavby'!AN13</f>
        <v>Vyplň údaj</v>
      </c>
      <c r="L17" s="32"/>
    </row>
    <row r="18" spans="2:12" s="1" customFormat="1" ht="18" customHeight="1">
      <c r="B18" s="32"/>
      <c r="E18" s="232" t="str">
        <f>'Rekapitulace stavby'!E14</f>
        <v>Vyplň údaj</v>
      </c>
      <c r="F18" s="197"/>
      <c r="G18" s="197"/>
      <c r="H18" s="197"/>
      <c r="I18" s="27" t="s">
        <v>28</v>
      </c>
      <c r="J18" s="28" t="str">
        <f>'Rekapitulace stavby'!AN14</f>
        <v>Vyplň údaj</v>
      </c>
      <c r="L18" s="32"/>
    </row>
    <row r="19" spans="2:12" s="1" customFormat="1" ht="6.95" customHeight="1">
      <c r="B19" s="32"/>
      <c r="L19" s="32"/>
    </row>
    <row r="20" spans="2:12" s="1" customFormat="1" ht="12" customHeight="1">
      <c r="B20" s="32"/>
      <c r="D20" s="27" t="s">
        <v>33</v>
      </c>
      <c r="I20" s="27" t="s">
        <v>25</v>
      </c>
      <c r="J20" s="25" t="s">
        <v>34</v>
      </c>
      <c r="L20" s="32"/>
    </row>
    <row r="21" spans="2:12" s="1" customFormat="1" ht="18" customHeight="1">
      <c r="B21" s="32"/>
      <c r="E21" s="25" t="s">
        <v>35</v>
      </c>
      <c r="I21" s="27" t="s">
        <v>28</v>
      </c>
      <c r="J21" s="25" t="s">
        <v>36</v>
      </c>
      <c r="L21" s="32"/>
    </row>
    <row r="22" spans="2:12" s="1" customFormat="1" ht="6.95" customHeight="1">
      <c r="B22" s="32"/>
      <c r="L22" s="32"/>
    </row>
    <row r="23" spans="2:12" s="1" customFormat="1" ht="12" customHeight="1">
      <c r="B23" s="32"/>
      <c r="D23" s="27" t="s">
        <v>37</v>
      </c>
      <c r="I23" s="27" t="s">
        <v>25</v>
      </c>
      <c r="J23" s="25" t="s">
        <v>1</v>
      </c>
      <c r="L23" s="32"/>
    </row>
    <row r="24" spans="2:12" s="1" customFormat="1" ht="18" customHeight="1">
      <c r="B24" s="32"/>
      <c r="E24" s="25" t="s">
        <v>38</v>
      </c>
      <c r="I24" s="27" t="s">
        <v>28</v>
      </c>
      <c r="J24" s="25" t="s">
        <v>1</v>
      </c>
      <c r="L24" s="32"/>
    </row>
    <row r="25" spans="2:12" s="1" customFormat="1" ht="6.95" customHeight="1">
      <c r="B25" s="32"/>
      <c r="L25" s="32"/>
    </row>
    <row r="26" spans="2:12" s="1" customFormat="1" ht="12" customHeight="1">
      <c r="B26" s="32"/>
      <c r="D26" s="27" t="s">
        <v>39</v>
      </c>
      <c r="L26" s="32"/>
    </row>
    <row r="27" spans="2:12" s="7" customFormat="1" ht="16.5" customHeight="1">
      <c r="B27" s="89"/>
      <c r="E27" s="202" t="s">
        <v>1</v>
      </c>
      <c r="F27" s="202"/>
      <c r="G27" s="202"/>
      <c r="H27" s="202"/>
      <c r="L27" s="89"/>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0" t="s">
        <v>41</v>
      </c>
      <c r="J30" s="66">
        <f>ROUND(J119, 2)</f>
        <v>0</v>
      </c>
      <c r="L30" s="32"/>
    </row>
    <row r="31" spans="2:12" s="1" customFormat="1" ht="6.95" customHeight="1">
      <c r="B31" s="32"/>
      <c r="D31" s="53"/>
      <c r="E31" s="53"/>
      <c r="F31" s="53"/>
      <c r="G31" s="53"/>
      <c r="H31" s="53"/>
      <c r="I31" s="53"/>
      <c r="J31" s="53"/>
      <c r="K31" s="53"/>
      <c r="L31" s="32"/>
    </row>
    <row r="32" spans="2:12" s="1" customFormat="1" ht="14.45" customHeight="1">
      <c r="B32" s="32"/>
      <c r="F32" s="35" t="s">
        <v>43</v>
      </c>
      <c r="I32" s="35" t="s">
        <v>42</v>
      </c>
      <c r="J32" s="35" t="s">
        <v>44</v>
      </c>
      <c r="L32" s="32"/>
    </row>
    <row r="33" spans="2:12" s="1" customFormat="1" ht="14.45" customHeight="1">
      <c r="B33" s="32"/>
      <c r="D33" s="55" t="s">
        <v>45</v>
      </c>
      <c r="E33" s="27" t="s">
        <v>46</v>
      </c>
      <c r="F33" s="91">
        <f>ROUND((SUM(BE119:BE144)),  2)</f>
        <v>0</v>
      </c>
      <c r="I33" s="92">
        <v>0.21</v>
      </c>
      <c r="J33" s="91">
        <f>ROUND(((SUM(BE119:BE144))*I33),  2)</f>
        <v>0</v>
      </c>
      <c r="L33" s="32"/>
    </row>
    <row r="34" spans="2:12" s="1" customFormat="1" ht="14.45" customHeight="1">
      <c r="B34" s="32"/>
      <c r="E34" s="27" t="s">
        <v>47</v>
      </c>
      <c r="F34" s="91">
        <f>ROUND((SUM(BF119:BF144)),  2)</f>
        <v>0</v>
      </c>
      <c r="I34" s="92">
        <v>0.12</v>
      </c>
      <c r="J34" s="91">
        <f>ROUND(((SUM(BF119:BF144))*I34),  2)</f>
        <v>0</v>
      </c>
      <c r="L34" s="32"/>
    </row>
    <row r="35" spans="2:12" s="1" customFormat="1" ht="14.45" hidden="1" customHeight="1">
      <c r="B35" s="32"/>
      <c r="E35" s="27" t="s">
        <v>48</v>
      </c>
      <c r="F35" s="91">
        <f>ROUND((SUM(BG119:BG144)),  2)</f>
        <v>0</v>
      </c>
      <c r="I35" s="92">
        <v>0.21</v>
      </c>
      <c r="J35" s="91">
        <f>0</f>
        <v>0</v>
      </c>
      <c r="L35" s="32"/>
    </row>
    <row r="36" spans="2:12" s="1" customFormat="1" ht="14.45" hidden="1" customHeight="1">
      <c r="B36" s="32"/>
      <c r="E36" s="27" t="s">
        <v>49</v>
      </c>
      <c r="F36" s="91">
        <f>ROUND((SUM(BH119:BH144)),  2)</f>
        <v>0</v>
      </c>
      <c r="I36" s="92">
        <v>0.12</v>
      </c>
      <c r="J36" s="91">
        <f>0</f>
        <v>0</v>
      </c>
      <c r="L36" s="32"/>
    </row>
    <row r="37" spans="2:12" s="1" customFormat="1" ht="14.45" hidden="1" customHeight="1">
      <c r="B37" s="32"/>
      <c r="E37" s="27" t="s">
        <v>50</v>
      </c>
      <c r="F37" s="91">
        <f>ROUND((SUM(BI119:BI144)),  2)</f>
        <v>0</v>
      </c>
      <c r="I37" s="92">
        <v>0</v>
      </c>
      <c r="J37" s="91">
        <f>0</f>
        <v>0</v>
      </c>
      <c r="L37" s="32"/>
    </row>
    <row r="38" spans="2:12" s="1" customFormat="1" ht="6.95" customHeight="1">
      <c r="B38" s="32"/>
      <c r="L38" s="32"/>
    </row>
    <row r="39" spans="2:12" s="1" customFormat="1" ht="25.35" customHeight="1">
      <c r="B39" s="32"/>
      <c r="C39" s="93"/>
      <c r="D39" s="94" t="s">
        <v>51</v>
      </c>
      <c r="E39" s="57"/>
      <c r="F39" s="57"/>
      <c r="G39" s="95" t="s">
        <v>52</v>
      </c>
      <c r="H39" s="96" t="s">
        <v>53</v>
      </c>
      <c r="I39" s="57"/>
      <c r="J39" s="97">
        <f>SUM(J30:J37)</f>
        <v>0</v>
      </c>
      <c r="K39" s="98"/>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54</v>
      </c>
      <c r="E50" s="42"/>
      <c r="F50" s="42"/>
      <c r="G50" s="41" t="s">
        <v>55</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56</v>
      </c>
      <c r="E61" s="34"/>
      <c r="F61" s="99" t="s">
        <v>57</v>
      </c>
      <c r="G61" s="43" t="s">
        <v>56</v>
      </c>
      <c r="H61" s="34"/>
      <c r="I61" s="34"/>
      <c r="J61" s="100" t="s">
        <v>57</v>
      </c>
      <c r="K61" s="34"/>
      <c r="L61" s="32"/>
    </row>
    <row r="62" spans="2:12">
      <c r="B62" s="20"/>
      <c r="L62" s="20"/>
    </row>
    <row r="63" spans="2:12">
      <c r="B63" s="20"/>
      <c r="L63" s="20"/>
    </row>
    <row r="64" spans="2:12">
      <c r="B64" s="20"/>
      <c r="L64" s="20"/>
    </row>
    <row r="65" spans="2:12" s="1" customFormat="1" ht="12.75">
      <c r="B65" s="32"/>
      <c r="D65" s="41" t="s">
        <v>58</v>
      </c>
      <c r="E65" s="42"/>
      <c r="F65" s="42"/>
      <c r="G65" s="41" t="s">
        <v>59</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56</v>
      </c>
      <c r="E76" s="34"/>
      <c r="F76" s="99" t="s">
        <v>57</v>
      </c>
      <c r="G76" s="43" t="s">
        <v>56</v>
      </c>
      <c r="H76" s="34"/>
      <c r="I76" s="34"/>
      <c r="J76" s="100" t="s">
        <v>57</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103</v>
      </c>
      <c r="L82" s="32"/>
    </row>
    <row r="83" spans="2:47" s="1" customFormat="1" ht="6.95" customHeight="1">
      <c r="B83" s="32"/>
      <c r="L83" s="32"/>
    </row>
    <row r="84" spans="2:47" s="1" customFormat="1" ht="12" customHeight="1">
      <c r="B84" s="32"/>
      <c r="C84" s="27" t="s">
        <v>16</v>
      </c>
      <c r="L84" s="32"/>
    </row>
    <row r="85" spans="2:47" s="1" customFormat="1" ht="16.5" customHeight="1">
      <c r="B85" s="32"/>
      <c r="E85" s="230" t="str">
        <f>E7</f>
        <v>Zpevnění části ulice Šlikova od ulice Prouskova, Turnov</v>
      </c>
      <c r="F85" s="231"/>
      <c r="G85" s="231"/>
      <c r="H85" s="231"/>
      <c r="L85" s="32"/>
    </row>
    <row r="86" spans="2:47" s="1" customFormat="1" ht="12" customHeight="1">
      <c r="B86" s="32"/>
      <c r="C86" s="27" t="s">
        <v>99</v>
      </c>
      <c r="L86" s="32"/>
    </row>
    <row r="87" spans="2:47" s="1" customFormat="1" ht="16.5" customHeight="1">
      <c r="B87" s="32"/>
      <c r="E87" s="216" t="str">
        <f>E9</f>
        <v>VoN - Vedlejší a ostatní náklady</v>
      </c>
      <c r="F87" s="229"/>
      <c r="G87" s="229"/>
      <c r="H87" s="229"/>
      <c r="L87" s="32"/>
    </row>
    <row r="88" spans="2:47" s="1" customFormat="1" ht="6.95" customHeight="1">
      <c r="B88" s="32"/>
      <c r="L88" s="32"/>
    </row>
    <row r="89" spans="2:47" s="1" customFormat="1" ht="12" customHeight="1">
      <c r="B89" s="32"/>
      <c r="C89" s="27" t="s">
        <v>20</v>
      </c>
      <c r="F89" s="25" t="str">
        <f>F12</f>
        <v>Turnov</v>
      </c>
      <c r="I89" s="27" t="s">
        <v>22</v>
      </c>
      <c r="J89" s="52" t="str">
        <f>IF(J12="","",J12)</f>
        <v>8. 10. 2025</v>
      </c>
      <c r="L89" s="32"/>
    </row>
    <row r="90" spans="2:47" s="1" customFormat="1" ht="6.95" customHeight="1">
      <c r="B90" s="32"/>
      <c r="L90" s="32"/>
    </row>
    <row r="91" spans="2:47" s="1" customFormat="1" ht="15.2" customHeight="1">
      <c r="B91" s="32"/>
      <c r="C91" s="27" t="s">
        <v>24</v>
      </c>
      <c r="F91" s="25" t="str">
        <f>E15</f>
        <v>Město Turnov</v>
      </c>
      <c r="I91" s="27" t="s">
        <v>33</v>
      </c>
      <c r="J91" s="30" t="str">
        <f>E21</f>
        <v>CR Project s.r.o.</v>
      </c>
      <c r="L91" s="32"/>
    </row>
    <row r="92" spans="2:47" s="1" customFormat="1" ht="15.2" customHeight="1">
      <c r="B92" s="32"/>
      <c r="C92" s="27" t="s">
        <v>30</v>
      </c>
      <c r="F92" s="25" t="str">
        <f>IF(E18="","",E18)</f>
        <v>Vyplň údaj</v>
      </c>
      <c r="I92" s="27" t="s">
        <v>37</v>
      </c>
      <c r="J92" s="30" t="str">
        <f>E24</f>
        <v>Josef Nentwich</v>
      </c>
      <c r="L92" s="32"/>
    </row>
    <row r="93" spans="2:47" s="1" customFormat="1" ht="10.35" customHeight="1">
      <c r="B93" s="32"/>
      <c r="L93" s="32"/>
    </row>
    <row r="94" spans="2:47" s="1" customFormat="1" ht="29.25" customHeight="1">
      <c r="B94" s="32"/>
      <c r="C94" s="101" t="s">
        <v>104</v>
      </c>
      <c r="D94" s="93"/>
      <c r="E94" s="93"/>
      <c r="F94" s="93"/>
      <c r="G94" s="93"/>
      <c r="H94" s="93"/>
      <c r="I94" s="93"/>
      <c r="J94" s="102" t="s">
        <v>105</v>
      </c>
      <c r="K94" s="93"/>
      <c r="L94" s="32"/>
    </row>
    <row r="95" spans="2:47" s="1" customFormat="1" ht="10.35" customHeight="1">
      <c r="B95" s="32"/>
      <c r="L95" s="32"/>
    </row>
    <row r="96" spans="2:47" s="1" customFormat="1" ht="22.9" customHeight="1">
      <c r="B96" s="32"/>
      <c r="C96" s="103" t="s">
        <v>106</v>
      </c>
      <c r="J96" s="66">
        <f>J119</f>
        <v>0</v>
      </c>
      <c r="L96" s="32"/>
      <c r="AU96" s="17" t="s">
        <v>107</v>
      </c>
    </row>
    <row r="97" spans="2:12" s="8" customFormat="1" ht="24.95" customHeight="1">
      <c r="B97" s="104"/>
      <c r="D97" s="105" t="s">
        <v>903</v>
      </c>
      <c r="E97" s="106"/>
      <c r="F97" s="106"/>
      <c r="G97" s="106"/>
      <c r="H97" s="106"/>
      <c r="I97" s="106"/>
      <c r="J97" s="107">
        <f>J120</f>
        <v>0</v>
      </c>
      <c r="L97" s="104"/>
    </row>
    <row r="98" spans="2:12" s="9" customFormat="1" ht="19.899999999999999" customHeight="1">
      <c r="B98" s="108"/>
      <c r="D98" s="109" t="s">
        <v>904</v>
      </c>
      <c r="E98" s="110"/>
      <c r="F98" s="110"/>
      <c r="G98" s="110"/>
      <c r="H98" s="110"/>
      <c r="I98" s="110"/>
      <c r="J98" s="111">
        <f>J121</f>
        <v>0</v>
      </c>
      <c r="L98" s="108"/>
    </row>
    <row r="99" spans="2:12" s="9" customFormat="1" ht="19.899999999999999" customHeight="1">
      <c r="B99" s="108"/>
      <c r="D99" s="109" t="s">
        <v>905</v>
      </c>
      <c r="E99" s="110"/>
      <c r="F99" s="110"/>
      <c r="G99" s="110"/>
      <c r="H99" s="110"/>
      <c r="I99" s="110"/>
      <c r="J99" s="111">
        <f>J139</f>
        <v>0</v>
      </c>
      <c r="L99" s="108"/>
    </row>
    <row r="100" spans="2:12" s="1" customFormat="1" ht="21.75" customHeight="1">
      <c r="B100" s="32"/>
      <c r="L100" s="32"/>
    </row>
    <row r="101" spans="2:12" s="1" customFormat="1" ht="6.95" customHeight="1">
      <c r="B101" s="44"/>
      <c r="C101" s="45"/>
      <c r="D101" s="45"/>
      <c r="E101" s="45"/>
      <c r="F101" s="45"/>
      <c r="G101" s="45"/>
      <c r="H101" s="45"/>
      <c r="I101" s="45"/>
      <c r="J101" s="45"/>
      <c r="K101" s="45"/>
      <c r="L101" s="32"/>
    </row>
    <row r="105" spans="2:12" s="1" customFormat="1" ht="6.95" customHeight="1">
      <c r="B105" s="46"/>
      <c r="C105" s="47"/>
      <c r="D105" s="47"/>
      <c r="E105" s="47"/>
      <c r="F105" s="47"/>
      <c r="G105" s="47"/>
      <c r="H105" s="47"/>
      <c r="I105" s="47"/>
      <c r="J105" s="47"/>
      <c r="K105" s="47"/>
      <c r="L105" s="32"/>
    </row>
    <row r="106" spans="2:12" s="1" customFormat="1" ht="24.95" customHeight="1">
      <c r="B106" s="32"/>
      <c r="C106" s="21" t="s">
        <v>136</v>
      </c>
      <c r="L106" s="32"/>
    </row>
    <row r="107" spans="2:12" s="1" customFormat="1" ht="6.95" customHeight="1">
      <c r="B107" s="32"/>
      <c r="L107" s="32"/>
    </row>
    <row r="108" spans="2:12" s="1" customFormat="1" ht="12" customHeight="1">
      <c r="B108" s="32"/>
      <c r="C108" s="27" t="s">
        <v>16</v>
      </c>
      <c r="L108" s="32"/>
    </row>
    <row r="109" spans="2:12" s="1" customFormat="1" ht="16.5" customHeight="1">
      <c r="B109" s="32"/>
      <c r="E109" s="230" t="str">
        <f>E7</f>
        <v>Zpevnění části ulice Šlikova od ulice Prouskova, Turnov</v>
      </c>
      <c r="F109" s="231"/>
      <c r="G109" s="231"/>
      <c r="H109" s="231"/>
      <c r="L109" s="32"/>
    </row>
    <row r="110" spans="2:12" s="1" customFormat="1" ht="12" customHeight="1">
      <c r="B110" s="32"/>
      <c r="C110" s="27" t="s">
        <v>99</v>
      </c>
      <c r="L110" s="32"/>
    </row>
    <row r="111" spans="2:12" s="1" customFormat="1" ht="16.5" customHeight="1">
      <c r="B111" s="32"/>
      <c r="E111" s="216" t="str">
        <f>E9</f>
        <v>VoN - Vedlejší a ostatní náklady</v>
      </c>
      <c r="F111" s="229"/>
      <c r="G111" s="229"/>
      <c r="H111" s="229"/>
      <c r="L111" s="32"/>
    </row>
    <row r="112" spans="2:12" s="1" customFormat="1" ht="6.95" customHeight="1">
      <c r="B112" s="32"/>
      <c r="L112" s="32"/>
    </row>
    <row r="113" spans="2:65" s="1" customFormat="1" ht="12" customHeight="1">
      <c r="B113" s="32"/>
      <c r="C113" s="27" t="s">
        <v>20</v>
      </c>
      <c r="F113" s="25" t="str">
        <f>F12</f>
        <v>Turnov</v>
      </c>
      <c r="I113" s="27" t="s">
        <v>22</v>
      </c>
      <c r="J113" s="52" t="str">
        <f>IF(J12="","",J12)</f>
        <v>8. 10. 2025</v>
      </c>
      <c r="L113" s="32"/>
    </row>
    <row r="114" spans="2:65" s="1" customFormat="1" ht="6.95" customHeight="1">
      <c r="B114" s="32"/>
      <c r="L114" s="32"/>
    </row>
    <row r="115" spans="2:65" s="1" customFormat="1" ht="15.2" customHeight="1">
      <c r="B115" s="32"/>
      <c r="C115" s="27" t="s">
        <v>24</v>
      </c>
      <c r="F115" s="25" t="str">
        <f>E15</f>
        <v>Město Turnov</v>
      </c>
      <c r="I115" s="27" t="s">
        <v>33</v>
      </c>
      <c r="J115" s="30" t="str">
        <f>E21</f>
        <v>CR Project s.r.o.</v>
      </c>
      <c r="L115" s="32"/>
    </row>
    <row r="116" spans="2:65" s="1" customFormat="1" ht="15.2" customHeight="1">
      <c r="B116" s="32"/>
      <c r="C116" s="27" t="s">
        <v>30</v>
      </c>
      <c r="F116" s="25" t="str">
        <f>IF(E18="","",E18)</f>
        <v>Vyplň údaj</v>
      </c>
      <c r="I116" s="27" t="s">
        <v>37</v>
      </c>
      <c r="J116" s="30" t="str">
        <f>E24</f>
        <v>Josef Nentwich</v>
      </c>
      <c r="L116" s="32"/>
    </row>
    <row r="117" spans="2:65" s="1" customFormat="1" ht="10.35" customHeight="1">
      <c r="B117" s="32"/>
      <c r="L117" s="32"/>
    </row>
    <row r="118" spans="2:65" s="10" customFormat="1" ht="29.25" customHeight="1">
      <c r="B118" s="112"/>
      <c r="C118" s="113" t="s">
        <v>137</v>
      </c>
      <c r="D118" s="114" t="s">
        <v>66</v>
      </c>
      <c r="E118" s="114" t="s">
        <v>62</v>
      </c>
      <c r="F118" s="114" t="s">
        <v>63</v>
      </c>
      <c r="G118" s="114" t="s">
        <v>138</v>
      </c>
      <c r="H118" s="114" t="s">
        <v>139</v>
      </c>
      <c r="I118" s="114" t="s">
        <v>140</v>
      </c>
      <c r="J118" s="114" t="s">
        <v>105</v>
      </c>
      <c r="K118" s="115" t="s">
        <v>141</v>
      </c>
      <c r="L118" s="112"/>
      <c r="M118" s="59" t="s">
        <v>1</v>
      </c>
      <c r="N118" s="60" t="s">
        <v>45</v>
      </c>
      <c r="O118" s="60" t="s">
        <v>142</v>
      </c>
      <c r="P118" s="60" t="s">
        <v>143</v>
      </c>
      <c r="Q118" s="60" t="s">
        <v>144</v>
      </c>
      <c r="R118" s="60" t="s">
        <v>145</v>
      </c>
      <c r="S118" s="60" t="s">
        <v>146</v>
      </c>
      <c r="T118" s="61" t="s">
        <v>147</v>
      </c>
    </row>
    <row r="119" spans="2:65" s="1" customFormat="1" ht="22.9" customHeight="1">
      <c r="B119" s="32"/>
      <c r="C119" s="64" t="s">
        <v>148</v>
      </c>
      <c r="J119" s="116">
        <f>BK119</f>
        <v>0</v>
      </c>
      <c r="L119" s="32"/>
      <c r="M119" s="62"/>
      <c r="N119" s="53"/>
      <c r="O119" s="53"/>
      <c r="P119" s="117">
        <f>P120</f>
        <v>0</v>
      </c>
      <c r="Q119" s="53"/>
      <c r="R119" s="117">
        <f>R120</f>
        <v>0</v>
      </c>
      <c r="S119" s="53"/>
      <c r="T119" s="118">
        <f>T120</f>
        <v>0</v>
      </c>
      <c r="AT119" s="17" t="s">
        <v>80</v>
      </c>
      <c r="AU119" s="17" t="s">
        <v>107</v>
      </c>
      <c r="BK119" s="119">
        <f>BK120</f>
        <v>0</v>
      </c>
    </row>
    <row r="120" spans="2:65" s="11" customFormat="1" ht="25.9" customHeight="1">
      <c r="B120" s="120"/>
      <c r="D120" s="121" t="s">
        <v>80</v>
      </c>
      <c r="E120" s="122" t="s">
        <v>906</v>
      </c>
      <c r="F120" s="122" t="s">
        <v>907</v>
      </c>
      <c r="I120" s="123"/>
      <c r="J120" s="124">
        <f>BK120</f>
        <v>0</v>
      </c>
      <c r="L120" s="120"/>
      <c r="M120" s="125"/>
      <c r="P120" s="126">
        <f>P121+P139</f>
        <v>0</v>
      </c>
      <c r="R120" s="126">
        <f>R121+R139</f>
        <v>0</v>
      </c>
      <c r="T120" s="127">
        <f>T121+T139</f>
        <v>0</v>
      </c>
      <c r="AR120" s="121" t="s">
        <v>159</v>
      </c>
      <c r="AT120" s="128" t="s">
        <v>80</v>
      </c>
      <c r="AU120" s="128" t="s">
        <v>81</v>
      </c>
      <c r="AY120" s="121" t="s">
        <v>151</v>
      </c>
      <c r="BK120" s="129">
        <f>BK121+BK139</f>
        <v>0</v>
      </c>
    </row>
    <row r="121" spans="2:65" s="11" customFormat="1" ht="22.9" customHeight="1">
      <c r="B121" s="120"/>
      <c r="D121" s="121" t="s">
        <v>80</v>
      </c>
      <c r="E121" s="130" t="s">
        <v>908</v>
      </c>
      <c r="F121" s="130" t="s">
        <v>909</v>
      </c>
      <c r="I121" s="123"/>
      <c r="J121" s="131">
        <f>BK121</f>
        <v>0</v>
      </c>
      <c r="L121" s="120"/>
      <c r="M121" s="125"/>
      <c r="P121" s="126">
        <f>SUM(P122:P138)</f>
        <v>0</v>
      </c>
      <c r="R121" s="126">
        <f>SUM(R122:R138)</f>
        <v>0</v>
      </c>
      <c r="T121" s="127">
        <f>SUM(T122:T138)</f>
        <v>0</v>
      </c>
      <c r="AR121" s="121" t="s">
        <v>159</v>
      </c>
      <c r="AT121" s="128" t="s">
        <v>80</v>
      </c>
      <c r="AU121" s="128" t="s">
        <v>89</v>
      </c>
      <c r="AY121" s="121" t="s">
        <v>151</v>
      </c>
      <c r="BK121" s="129">
        <f>SUM(BK122:BK138)</f>
        <v>0</v>
      </c>
    </row>
    <row r="122" spans="2:65" s="1" customFormat="1" ht="24.2" customHeight="1">
      <c r="B122" s="32"/>
      <c r="C122" s="132" t="s">
        <v>89</v>
      </c>
      <c r="D122" s="132" t="s">
        <v>155</v>
      </c>
      <c r="E122" s="133" t="s">
        <v>910</v>
      </c>
      <c r="F122" s="134" t="s">
        <v>911</v>
      </c>
      <c r="G122" s="135" t="s">
        <v>912</v>
      </c>
      <c r="H122" s="136">
        <v>1</v>
      </c>
      <c r="I122" s="137"/>
      <c r="J122" s="138">
        <f t="shared" ref="J122:J138" si="0">ROUND(I122*H122,2)</f>
        <v>0</v>
      </c>
      <c r="K122" s="134" t="s">
        <v>1</v>
      </c>
      <c r="L122" s="32"/>
      <c r="M122" s="139" t="s">
        <v>1</v>
      </c>
      <c r="N122" s="140" t="s">
        <v>46</v>
      </c>
      <c r="P122" s="141">
        <f t="shared" ref="P122:P138" si="1">O122*H122</f>
        <v>0</v>
      </c>
      <c r="Q122" s="141">
        <v>0</v>
      </c>
      <c r="R122" s="141">
        <f t="shared" ref="R122:R138" si="2">Q122*H122</f>
        <v>0</v>
      </c>
      <c r="S122" s="141">
        <v>0</v>
      </c>
      <c r="T122" s="142">
        <f t="shared" ref="T122:T138" si="3">S122*H122</f>
        <v>0</v>
      </c>
      <c r="AR122" s="143" t="s">
        <v>913</v>
      </c>
      <c r="AT122" s="143" t="s">
        <v>155</v>
      </c>
      <c r="AU122" s="143" t="s">
        <v>91</v>
      </c>
      <c r="AY122" s="17" t="s">
        <v>151</v>
      </c>
      <c r="BE122" s="144">
        <f t="shared" ref="BE122:BE138" si="4">IF(N122="základní",J122,0)</f>
        <v>0</v>
      </c>
      <c r="BF122" s="144">
        <f t="shared" ref="BF122:BF138" si="5">IF(N122="snížená",J122,0)</f>
        <v>0</v>
      </c>
      <c r="BG122" s="144">
        <f t="shared" ref="BG122:BG138" si="6">IF(N122="zákl. přenesená",J122,0)</f>
        <v>0</v>
      </c>
      <c r="BH122" s="144">
        <f t="shared" ref="BH122:BH138" si="7">IF(N122="sníž. přenesená",J122,0)</f>
        <v>0</v>
      </c>
      <c r="BI122" s="144">
        <f t="shared" ref="BI122:BI138" si="8">IF(N122="nulová",J122,0)</f>
        <v>0</v>
      </c>
      <c r="BJ122" s="17" t="s">
        <v>89</v>
      </c>
      <c r="BK122" s="144">
        <f t="shared" ref="BK122:BK138" si="9">ROUND(I122*H122,2)</f>
        <v>0</v>
      </c>
      <c r="BL122" s="17" t="s">
        <v>913</v>
      </c>
      <c r="BM122" s="143" t="s">
        <v>914</v>
      </c>
    </row>
    <row r="123" spans="2:65" s="1" customFormat="1" ht="16.5" customHeight="1">
      <c r="B123" s="32"/>
      <c r="C123" s="132" t="s">
        <v>91</v>
      </c>
      <c r="D123" s="132" t="s">
        <v>155</v>
      </c>
      <c r="E123" s="133" t="s">
        <v>915</v>
      </c>
      <c r="F123" s="134" t="s">
        <v>916</v>
      </c>
      <c r="G123" s="135" t="s">
        <v>912</v>
      </c>
      <c r="H123" s="136">
        <v>1</v>
      </c>
      <c r="I123" s="137"/>
      <c r="J123" s="138">
        <f t="shared" si="0"/>
        <v>0</v>
      </c>
      <c r="K123" s="134" t="s">
        <v>1</v>
      </c>
      <c r="L123" s="32"/>
      <c r="M123" s="139" t="s">
        <v>1</v>
      </c>
      <c r="N123" s="140" t="s">
        <v>46</v>
      </c>
      <c r="P123" s="141">
        <f t="shared" si="1"/>
        <v>0</v>
      </c>
      <c r="Q123" s="141">
        <v>0</v>
      </c>
      <c r="R123" s="141">
        <f t="shared" si="2"/>
        <v>0</v>
      </c>
      <c r="S123" s="141">
        <v>0</v>
      </c>
      <c r="T123" s="142">
        <f t="shared" si="3"/>
        <v>0</v>
      </c>
      <c r="AR123" s="143" t="s">
        <v>913</v>
      </c>
      <c r="AT123" s="143" t="s">
        <v>155</v>
      </c>
      <c r="AU123" s="143" t="s">
        <v>91</v>
      </c>
      <c r="AY123" s="17" t="s">
        <v>151</v>
      </c>
      <c r="BE123" s="144">
        <f t="shared" si="4"/>
        <v>0</v>
      </c>
      <c r="BF123" s="144">
        <f t="shared" si="5"/>
        <v>0</v>
      </c>
      <c r="BG123" s="144">
        <f t="shared" si="6"/>
        <v>0</v>
      </c>
      <c r="BH123" s="144">
        <f t="shared" si="7"/>
        <v>0</v>
      </c>
      <c r="BI123" s="144">
        <f t="shared" si="8"/>
        <v>0</v>
      </c>
      <c r="BJ123" s="17" t="s">
        <v>89</v>
      </c>
      <c r="BK123" s="144">
        <f t="shared" si="9"/>
        <v>0</v>
      </c>
      <c r="BL123" s="17" t="s">
        <v>913</v>
      </c>
      <c r="BM123" s="143" t="s">
        <v>917</v>
      </c>
    </row>
    <row r="124" spans="2:65" s="1" customFormat="1" ht="16.5" customHeight="1">
      <c r="B124" s="32"/>
      <c r="C124" s="132" t="s">
        <v>160</v>
      </c>
      <c r="D124" s="132" t="s">
        <v>155</v>
      </c>
      <c r="E124" s="133" t="s">
        <v>918</v>
      </c>
      <c r="F124" s="134" t="s">
        <v>919</v>
      </c>
      <c r="G124" s="135" t="s">
        <v>912</v>
      </c>
      <c r="H124" s="136">
        <v>1</v>
      </c>
      <c r="I124" s="137"/>
      <c r="J124" s="138">
        <f t="shared" si="0"/>
        <v>0</v>
      </c>
      <c r="K124" s="134" t="s">
        <v>1</v>
      </c>
      <c r="L124" s="32"/>
      <c r="M124" s="139" t="s">
        <v>1</v>
      </c>
      <c r="N124" s="140" t="s">
        <v>46</v>
      </c>
      <c r="P124" s="141">
        <f t="shared" si="1"/>
        <v>0</v>
      </c>
      <c r="Q124" s="141">
        <v>0</v>
      </c>
      <c r="R124" s="141">
        <f t="shared" si="2"/>
        <v>0</v>
      </c>
      <c r="S124" s="141">
        <v>0</v>
      </c>
      <c r="T124" s="142">
        <f t="shared" si="3"/>
        <v>0</v>
      </c>
      <c r="AR124" s="143" t="s">
        <v>913</v>
      </c>
      <c r="AT124" s="143" t="s">
        <v>155</v>
      </c>
      <c r="AU124" s="143" t="s">
        <v>91</v>
      </c>
      <c r="AY124" s="17" t="s">
        <v>151</v>
      </c>
      <c r="BE124" s="144">
        <f t="shared" si="4"/>
        <v>0</v>
      </c>
      <c r="BF124" s="144">
        <f t="shared" si="5"/>
        <v>0</v>
      </c>
      <c r="BG124" s="144">
        <f t="shared" si="6"/>
        <v>0</v>
      </c>
      <c r="BH124" s="144">
        <f t="shared" si="7"/>
        <v>0</v>
      </c>
      <c r="BI124" s="144">
        <f t="shared" si="8"/>
        <v>0</v>
      </c>
      <c r="BJ124" s="17" t="s">
        <v>89</v>
      </c>
      <c r="BK124" s="144">
        <f t="shared" si="9"/>
        <v>0</v>
      </c>
      <c r="BL124" s="17" t="s">
        <v>913</v>
      </c>
      <c r="BM124" s="143" t="s">
        <v>920</v>
      </c>
    </row>
    <row r="125" spans="2:65" s="1" customFormat="1" ht="49.15" customHeight="1">
      <c r="B125" s="32"/>
      <c r="C125" s="132" t="s">
        <v>159</v>
      </c>
      <c r="D125" s="132" t="s">
        <v>155</v>
      </c>
      <c r="E125" s="133" t="s">
        <v>921</v>
      </c>
      <c r="F125" s="134" t="s">
        <v>922</v>
      </c>
      <c r="G125" s="135" t="s">
        <v>912</v>
      </c>
      <c r="H125" s="136">
        <v>1</v>
      </c>
      <c r="I125" s="137"/>
      <c r="J125" s="138">
        <f t="shared" si="0"/>
        <v>0</v>
      </c>
      <c r="K125" s="134" t="s">
        <v>1</v>
      </c>
      <c r="L125" s="32"/>
      <c r="M125" s="139" t="s">
        <v>1</v>
      </c>
      <c r="N125" s="140" t="s">
        <v>46</v>
      </c>
      <c r="P125" s="141">
        <f t="shared" si="1"/>
        <v>0</v>
      </c>
      <c r="Q125" s="141">
        <v>0</v>
      </c>
      <c r="R125" s="141">
        <f t="shared" si="2"/>
        <v>0</v>
      </c>
      <c r="S125" s="141">
        <v>0</v>
      </c>
      <c r="T125" s="142">
        <f t="shared" si="3"/>
        <v>0</v>
      </c>
      <c r="AR125" s="143" t="s">
        <v>913</v>
      </c>
      <c r="AT125" s="143" t="s">
        <v>155</v>
      </c>
      <c r="AU125" s="143" t="s">
        <v>91</v>
      </c>
      <c r="AY125" s="17" t="s">
        <v>151</v>
      </c>
      <c r="BE125" s="144">
        <f t="shared" si="4"/>
        <v>0</v>
      </c>
      <c r="BF125" s="144">
        <f t="shared" si="5"/>
        <v>0</v>
      </c>
      <c r="BG125" s="144">
        <f t="shared" si="6"/>
        <v>0</v>
      </c>
      <c r="BH125" s="144">
        <f t="shared" si="7"/>
        <v>0</v>
      </c>
      <c r="BI125" s="144">
        <f t="shared" si="8"/>
        <v>0</v>
      </c>
      <c r="BJ125" s="17" t="s">
        <v>89</v>
      </c>
      <c r="BK125" s="144">
        <f t="shared" si="9"/>
        <v>0</v>
      </c>
      <c r="BL125" s="17" t="s">
        <v>913</v>
      </c>
      <c r="BM125" s="143" t="s">
        <v>923</v>
      </c>
    </row>
    <row r="126" spans="2:65" s="1" customFormat="1" ht="44.25" customHeight="1">
      <c r="B126" s="32"/>
      <c r="C126" s="132" t="s">
        <v>186</v>
      </c>
      <c r="D126" s="132" t="s">
        <v>155</v>
      </c>
      <c r="E126" s="133" t="s">
        <v>924</v>
      </c>
      <c r="F126" s="134" t="s">
        <v>925</v>
      </c>
      <c r="G126" s="135" t="s">
        <v>912</v>
      </c>
      <c r="H126" s="136">
        <v>1</v>
      </c>
      <c r="I126" s="137"/>
      <c r="J126" s="138">
        <f t="shared" si="0"/>
        <v>0</v>
      </c>
      <c r="K126" s="134" t="s">
        <v>1</v>
      </c>
      <c r="L126" s="32"/>
      <c r="M126" s="139" t="s">
        <v>1</v>
      </c>
      <c r="N126" s="140" t="s">
        <v>46</v>
      </c>
      <c r="P126" s="141">
        <f t="shared" si="1"/>
        <v>0</v>
      </c>
      <c r="Q126" s="141">
        <v>0</v>
      </c>
      <c r="R126" s="141">
        <f t="shared" si="2"/>
        <v>0</v>
      </c>
      <c r="S126" s="141">
        <v>0</v>
      </c>
      <c r="T126" s="142">
        <f t="shared" si="3"/>
        <v>0</v>
      </c>
      <c r="AR126" s="143" t="s">
        <v>913</v>
      </c>
      <c r="AT126" s="143" t="s">
        <v>155</v>
      </c>
      <c r="AU126" s="143" t="s">
        <v>91</v>
      </c>
      <c r="AY126" s="17" t="s">
        <v>151</v>
      </c>
      <c r="BE126" s="144">
        <f t="shared" si="4"/>
        <v>0</v>
      </c>
      <c r="BF126" s="144">
        <f t="shared" si="5"/>
        <v>0</v>
      </c>
      <c r="BG126" s="144">
        <f t="shared" si="6"/>
        <v>0</v>
      </c>
      <c r="BH126" s="144">
        <f t="shared" si="7"/>
        <v>0</v>
      </c>
      <c r="BI126" s="144">
        <f t="shared" si="8"/>
        <v>0</v>
      </c>
      <c r="BJ126" s="17" t="s">
        <v>89</v>
      </c>
      <c r="BK126" s="144">
        <f t="shared" si="9"/>
        <v>0</v>
      </c>
      <c r="BL126" s="17" t="s">
        <v>913</v>
      </c>
      <c r="BM126" s="143" t="s">
        <v>926</v>
      </c>
    </row>
    <row r="127" spans="2:65" s="1" customFormat="1" ht="62.65" customHeight="1">
      <c r="B127" s="32"/>
      <c r="C127" s="132" t="s">
        <v>191</v>
      </c>
      <c r="D127" s="132" t="s">
        <v>155</v>
      </c>
      <c r="E127" s="133" t="s">
        <v>927</v>
      </c>
      <c r="F127" s="134" t="s">
        <v>928</v>
      </c>
      <c r="G127" s="135" t="s">
        <v>912</v>
      </c>
      <c r="H127" s="136">
        <v>1</v>
      </c>
      <c r="I127" s="137"/>
      <c r="J127" s="138">
        <f t="shared" si="0"/>
        <v>0</v>
      </c>
      <c r="K127" s="134" t="s">
        <v>1</v>
      </c>
      <c r="L127" s="32"/>
      <c r="M127" s="139" t="s">
        <v>1</v>
      </c>
      <c r="N127" s="140" t="s">
        <v>46</v>
      </c>
      <c r="P127" s="141">
        <f t="shared" si="1"/>
        <v>0</v>
      </c>
      <c r="Q127" s="141">
        <v>0</v>
      </c>
      <c r="R127" s="141">
        <f t="shared" si="2"/>
        <v>0</v>
      </c>
      <c r="S127" s="141">
        <v>0</v>
      </c>
      <c r="T127" s="142">
        <f t="shared" si="3"/>
        <v>0</v>
      </c>
      <c r="AR127" s="143" t="s">
        <v>913</v>
      </c>
      <c r="AT127" s="143" t="s">
        <v>155</v>
      </c>
      <c r="AU127" s="143" t="s">
        <v>91</v>
      </c>
      <c r="AY127" s="17" t="s">
        <v>151</v>
      </c>
      <c r="BE127" s="144">
        <f t="shared" si="4"/>
        <v>0</v>
      </c>
      <c r="BF127" s="144">
        <f t="shared" si="5"/>
        <v>0</v>
      </c>
      <c r="BG127" s="144">
        <f t="shared" si="6"/>
        <v>0</v>
      </c>
      <c r="BH127" s="144">
        <f t="shared" si="7"/>
        <v>0</v>
      </c>
      <c r="BI127" s="144">
        <f t="shared" si="8"/>
        <v>0</v>
      </c>
      <c r="BJ127" s="17" t="s">
        <v>89</v>
      </c>
      <c r="BK127" s="144">
        <f t="shared" si="9"/>
        <v>0</v>
      </c>
      <c r="BL127" s="17" t="s">
        <v>913</v>
      </c>
      <c r="BM127" s="143" t="s">
        <v>929</v>
      </c>
    </row>
    <row r="128" spans="2:65" s="1" customFormat="1" ht="33" customHeight="1">
      <c r="B128" s="32"/>
      <c r="C128" s="132" t="s">
        <v>196</v>
      </c>
      <c r="D128" s="132" t="s">
        <v>155</v>
      </c>
      <c r="E128" s="133" t="s">
        <v>930</v>
      </c>
      <c r="F128" s="134" t="s">
        <v>931</v>
      </c>
      <c r="G128" s="135" t="s">
        <v>912</v>
      </c>
      <c r="H128" s="136">
        <v>1</v>
      </c>
      <c r="I128" s="137"/>
      <c r="J128" s="138">
        <f t="shared" si="0"/>
        <v>0</v>
      </c>
      <c r="K128" s="134" t="s">
        <v>1</v>
      </c>
      <c r="L128" s="32"/>
      <c r="M128" s="139" t="s">
        <v>1</v>
      </c>
      <c r="N128" s="140" t="s">
        <v>46</v>
      </c>
      <c r="P128" s="141">
        <f t="shared" si="1"/>
        <v>0</v>
      </c>
      <c r="Q128" s="141">
        <v>0</v>
      </c>
      <c r="R128" s="141">
        <f t="shared" si="2"/>
        <v>0</v>
      </c>
      <c r="S128" s="141">
        <v>0</v>
      </c>
      <c r="T128" s="142">
        <f t="shared" si="3"/>
        <v>0</v>
      </c>
      <c r="AR128" s="143" t="s">
        <v>913</v>
      </c>
      <c r="AT128" s="143" t="s">
        <v>155</v>
      </c>
      <c r="AU128" s="143" t="s">
        <v>91</v>
      </c>
      <c r="AY128" s="17" t="s">
        <v>151</v>
      </c>
      <c r="BE128" s="144">
        <f t="shared" si="4"/>
        <v>0</v>
      </c>
      <c r="BF128" s="144">
        <f t="shared" si="5"/>
        <v>0</v>
      </c>
      <c r="BG128" s="144">
        <f t="shared" si="6"/>
        <v>0</v>
      </c>
      <c r="BH128" s="144">
        <f t="shared" si="7"/>
        <v>0</v>
      </c>
      <c r="BI128" s="144">
        <f t="shared" si="8"/>
        <v>0</v>
      </c>
      <c r="BJ128" s="17" t="s">
        <v>89</v>
      </c>
      <c r="BK128" s="144">
        <f t="shared" si="9"/>
        <v>0</v>
      </c>
      <c r="BL128" s="17" t="s">
        <v>913</v>
      </c>
      <c r="BM128" s="143" t="s">
        <v>932</v>
      </c>
    </row>
    <row r="129" spans="2:65" s="1" customFormat="1" ht="37.9" customHeight="1">
      <c r="B129" s="32"/>
      <c r="C129" s="132" t="s">
        <v>202</v>
      </c>
      <c r="D129" s="132" t="s">
        <v>155</v>
      </c>
      <c r="E129" s="133" t="s">
        <v>933</v>
      </c>
      <c r="F129" s="134" t="s">
        <v>934</v>
      </c>
      <c r="G129" s="135" t="s">
        <v>912</v>
      </c>
      <c r="H129" s="136">
        <v>1</v>
      </c>
      <c r="I129" s="137"/>
      <c r="J129" s="138">
        <f t="shared" si="0"/>
        <v>0</v>
      </c>
      <c r="K129" s="134" t="s">
        <v>1</v>
      </c>
      <c r="L129" s="32"/>
      <c r="M129" s="139" t="s">
        <v>1</v>
      </c>
      <c r="N129" s="140" t="s">
        <v>46</v>
      </c>
      <c r="P129" s="141">
        <f t="shared" si="1"/>
        <v>0</v>
      </c>
      <c r="Q129" s="141">
        <v>0</v>
      </c>
      <c r="R129" s="141">
        <f t="shared" si="2"/>
        <v>0</v>
      </c>
      <c r="S129" s="141">
        <v>0</v>
      </c>
      <c r="T129" s="142">
        <f t="shared" si="3"/>
        <v>0</v>
      </c>
      <c r="AR129" s="143" t="s">
        <v>913</v>
      </c>
      <c r="AT129" s="143" t="s">
        <v>155</v>
      </c>
      <c r="AU129" s="143" t="s">
        <v>91</v>
      </c>
      <c r="AY129" s="17" t="s">
        <v>151</v>
      </c>
      <c r="BE129" s="144">
        <f t="shared" si="4"/>
        <v>0</v>
      </c>
      <c r="BF129" s="144">
        <f t="shared" si="5"/>
        <v>0</v>
      </c>
      <c r="BG129" s="144">
        <f t="shared" si="6"/>
        <v>0</v>
      </c>
      <c r="BH129" s="144">
        <f t="shared" si="7"/>
        <v>0</v>
      </c>
      <c r="BI129" s="144">
        <f t="shared" si="8"/>
        <v>0</v>
      </c>
      <c r="BJ129" s="17" t="s">
        <v>89</v>
      </c>
      <c r="BK129" s="144">
        <f t="shared" si="9"/>
        <v>0</v>
      </c>
      <c r="BL129" s="17" t="s">
        <v>913</v>
      </c>
      <c r="BM129" s="143" t="s">
        <v>935</v>
      </c>
    </row>
    <row r="130" spans="2:65" s="1" customFormat="1" ht="62.65" customHeight="1">
      <c r="B130" s="32"/>
      <c r="C130" s="132" t="s">
        <v>215</v>
      </c>
      <c r="D130" s="132" t="s">
        <v>155</v>
      </c>
      <c r="E130" s="133" t="s">
        <v>936</v>
      </c>
      <c r="F130" s="134" t="s">
        <v>937</v>
      </c>
      <c r="G130" s="135" t="s">
        <v>912</v>
      </c>
      <c r="H130" s="136">
        <v>1</v>
      </c>
      <c r="I130" s="137"/>
      <c r="J130" s="138">
        <f t="shared" si="0"/>
        <v>0</v>
      </c>
      <c r="K130" s="134" t="s">
        <v>1</v>
      </c>
      <c r="L130" s="32"/>
      <c r="M130" s="139" t="s">
        <v>1</v>
      </c>
      <c r="N130" s="140" t="s">
        <v>46</v>
      </c>
      <c r="P130" s="141">
        <f t="shared" si="1"/>
        <v>0</v>
      </c>
      <c r="Q130" s="141">
        <v>0</v>
      </c>
      <c r="R130" s="141">
        <f t="shared" si="2"/>
        <v>0</v>
      </c>
      <c r="S130" s="141">
        <v>0</v>
      </c>
      <c r="T130" s="142">
        <f t="shared" si="3"/>
        <v>0</v>
      </c>
      <c r="AR130" s="143" t="s">
        <v>913</v>
      </c>
      <c r="AT130" s="143" t="s">
        <v>155</v>
      </c>
      <c r="AU130" s="143" t="s">
        <v>91</v>
      </c>
      <c r="AY130" s="17" t="s">
        <v>151</v>
      </c>
      <c r="BE130" s="144">
        <f t="shared" si="4"/>
        <v>0</v>
      </c>
      <c r="BF130" s="144">
        <f t="shared" si="5"/>
        <v>0</v>
      </c>
      <c r="BG130" s="144">
        <f t="shared" si="6"/>
        <v>0</v>
      </c>
      <c r="BH130" s="144">
        <f t="shared" si="7"/>
        <v>0</v>
      </c>
      <c r="BI130" s="144">
        <f t="shared" si="8"/>
        <v>0</v>
      </c>
      <c r="BJ130" s="17" t="s">
        <v>89</v>
      </c>
      <c r="BK130" s="144">
        <f t="shared" si="9"/>
        <v>0</v>
      </c>
      <c r="BL130" s="17" t="s">
        <v>913</v>
      </c>
      <c r="BM130" s="143" t="s">
        <v>938</v>
      </c>
    </row>
    <row r="131" spans="2:65" s="1" customFormat="1" ht="33" customHeight="1">
      <c r="B131" s="32"/>
      <c r="C131" s="132" t="s">
        <v>232</v>
      </c>
      <c r="D131" s="132" t="s">
        <v>155</v>
      </c>
      <c r="E131" s="133" t="s">
        <v>939</v>
      </c>
      <c r="F131" s="134" t="s">
        <v>940</v>
      </c>
      <c r="G131" s="135" t="s">
        <v>912</v>
      </c>
      <c r="H131" s="136">
        <v>1</v>
      </c>
      <c r="I131" s="137"/>
      <c r="J131" s="138">
        <f t="shared" si="0"/>
        <v>0</v>
      </c>
      <c r="K131" s="134" t="s">
        <v>1</v>
      </c>
      <c r="L131" s="32"/>
      <c r="M131" s="139" t="s">
        <v>1</v>
      </c>
      <c r="N131" s="140" t="s">
        <v>46</v>
      </c>
      <c r="P131" s="141">
        <f t="shared" si="1"/>
        <v>0</v>
      </c>
      <c r="Q131" s="141">
        <v>0</v>
      </c>
      <c r="R131" s="141">
        <f t="shared" si="2"/>
        <v>0</v>
      </c>
      <c r="S131" s="141">
        <v>0</v>
      </c>
      <c r="T131" s="142">
        <f t="shared" si="3"/>
        <v>0</v>
      </c>
      <c r="AR131" s="143" t="s">
        <v>913</v>
      </c>
      <c r="AT131" s="143" t="s">
        <v>155</v>
      </c>
      <c r="AU131" s="143" t="s">
        <v>91</v>
      </c>
      <c r="AY131" s="17" t="s">
        <v>151</v>
      </c>
      <c r="BE131" s="144">
        <f t="shared" si="4"/>
        <v>0</v>
      </c>
      <c r="BF131" s="144">
        <f t="shared" si="5"/>
        <v>0</v>
      </c>
      <c r="BG131" s="144">
        <f t="shared" si="6"/>
        <v>0</v>
      </c>
      <c r="BH131" s="144">
        <f t="shared" si="7"/>
        <v>0</v>
      </c>
      <c r="BI131" s="144">
        <f t="shared" si="8"/>
        <v>0</v>
      </c>
      <c r="BJ131" s="17" t="s">
        <v>89</v>
      </c>
      <c r="BK131" s="144">
        <f t="shared" si="9"/>
        <v>0</v>
      </c>
      <c r="BL131" s="17" t="s">
        <v>913</v>
      </c>
      <c r="BM131" s="143" t="s">
        <v>941</v>
      </c>
    </row>
    <row r="132" spans="2:65" s="1" customFormat="1" ht="24.2" customHeight="1">
      <c r="B132" s="32"/>
      <c r="C132" s="132" t="s">
        <v>238</v>
      </c>
      <c r="D132" s="132" t="s">
        <v>155</v>
      </c>
      <c r="E132" s="133" t="s">
        <v>942</v>
      </c>
      <c r="F132" s="134" t="s">
        <v>943</v>
      </c>
      <c r="G132" s="135" t="s">
        <v>495</v>
      </c>
      <c r="H132" s="136">
        <v>4</v>
      </c>
      <c r="I132" s="137"/>
      <c r="J132" s="138">
        <f t="shared" si="0"/>
        <v>0</v>
      </c>
      <c r="K132" s="134" t="s">
        <v>1</v>
      </c>
      <c r="L132" s="32"/>
      <c r="M132" s="139" t="s">
        <v>1</v>
      </c>
      <c r="N132" s="140" t="s">
        <v>46</v>
      </c>
      <c r="P132" s="141">
        <f t="shared" si="1"/>
        <v>0</v>
      </c>
      <c r="Q132" s="141">
        <v>0</v>
      </c>
      <c r="R132" s="141">
        <f t="shared" si="2"/>
        <v>0</v>
      </c>
      <c r="S132" s="141">
        <v>0</v>
      </c>
      <c r="T132" s="142">
        <f t="shared" si="3"/>
        <v>0</v>
      </c>
      <c r="AR132" s="143" t="s">
        <v>913</v>
      </c>
      <c r="AT132" s="143" t="s">
        <v>155</v>
      </c>
      <c r="AU132" s="143" t="s">
        <v>91</v>
      </c>
      <c r="AY132" s="17" t="s">
        <v>151</v>
      </c>
      <c r="BE132" s="144">
        <f t="shared" si="4"/>
        <v>0</v>
      </c>
      <c r="BF132" s="144">
        <f t="shared" si="5"/>
        <v>0</v>
      </c>
      <c r="BG132" s="144">
        <f t="shared" si="6"/>
        <v>0</v>
      </c>
      <c r="BH132" s="144">
        <f t="shared" si="7"/>
        <v>0</v>
      </c>
      <c r="BI132" s="144">
        <f t="shared" si="8"/>
        <v>0</v>
      </c>
      <c r="BJ132" s="17" t="s">
        <v>89</v>
      </c>
      <c r="BK132" s="144">
        <f t="shared" si="9"/>
        <v>0</v>
      </c>
      <c r="BL132" s="17" t="s">
        <v>913</v>
      </c>
      <c r="BM132" s="143" t="s">
        <v>944</v>
      </c>
    </row>
    <row r="133" spans="2:65" s="1" customFormat="1" ht="16.5" customHeight="1">
      <c r="B133" s="32"/>
      <c r="C133" s="132" t="s">
        <v>8</v>
      </c>
      <c r="D133" s="132" t="s">
        <v>155</v>
      </c>
      <c r="E133" s="133" t="s">
        <v>945</v>
      </c>
      <c r="F133" s="134" t="s">
        <v>946</v>
      </c>
      <c r="G133" s="135" t="s">
        <v>912</v>
      </c>
      <c r="H133" s="136">
        <v>1</v>
      </c>
      <c r="I133" s="137"/>
      <c r="J133" s="138">
        <f t="shared" si="0"/>
        <v>0</v>
      </c>
      <c r="K133" s="134" t="s">
        <v>1</v>
      </c>
      <c r="L133" s="32"/>
      <c r="M133" s="139" t="s">
        <v>1</v>
      </c>
      <c r="N133" s="140" t="s">
        <v>46</v>
      </c>
      <c r="P133" s="141">
        <f t="shared" si="1"/>
        <v>0</v>
      </c>
      <c r="Q133" s="141">
        <v>0</v>
      </c>
      <c r="R133" s="141">
        <f t="shared" si="2"/>
        <v>0</v>
      </c>
      <c r="S133" s="141">
        <v>0</v>
      </c>
      <c r="T133" s="142">
        <f t="shared" si="3"/>
        <v>0</v>
      </c>
      <c r="AR133" s="143" t="s">
        <v>913</v>
      </c>
      <c r="AT133" s="143" t="s">
        <v>155</v>
      </c>
      <c r="AU133" s="143" t="s">
        <v>91</v>
      </c>
      <c r="AY133" s="17" t="s">
        <v>151</v>
      </c>
      <c r="BE133" s="144">
        <f t="shared" si="4"/>
        <v>0</v>
      </c>
      <c r="BF133" s="144">
        <f t="shared" si="5"/>
        <v>0</v>
      </c>
      <c r="BG133" s="144">
        <f t="shared" si="6"/>
        <v>0</v>
      </c>
      <c r="BH133" s="144">
        <f t="shared" si="7"/>
        <v>0</v>
      </c>
      <c r="BI133" s="144">
        <f t="shared" si="8"/>
        <v>0</v>
      </c>
      <c r="BJ133" s="17" t="s">
        <v>89</v>
      </c>
      <c r="BK133" s="144">
        <f t="shared" si="9"/>
        <v>0</v>
      </c>
      <c r="BL133" s="17" t="s">
        <v>913</v>
      </c>
      <c r="BM133" s="143" t="s">
        <v>947</v>
      </c>
    </row>
    <row r="134" spans="2:65" s="1" customFormat="1" ht="21.75" customHeight="1">
      <c r="B134" s="32"/>
      <c r="C134" s="132" t="s">
        <v>249</v>
      </c>
      <c r="D134" s="132" t="s">
        <v>155</v>
      </c>
      <c r="E134" s="133" t="s">
        <v>948</v>
      </c>
      <c r="F134" s="134" t="s">
        <v>949</v>
      </c>
      <c r="G134" s="135" t="s">
        <v>912</v>
      </c>
      <c r="H134" s="136">
        <v>1</v>
      </c>
      <c r="I134" s="137"/>
      <c r="J134" s="138">
        <f t="shared" si="0"/>
        <v>0</v>
      </c>
      <c r="K134" s="134" t="s">
        <v>1</v>
      </c>
      <c r="L134" s="32"/>
      <c r="M134" s="139" t="s">
        <v>1</v>
      </c>
      <c r="N134" s="140" t="s">
        <v>46</v>
      </c>
      <c r="P134" s="141">
        <f t="shared" si="1"/>
        <v>0</v>
      </c>
      <c r="Q134" s="141">
        <v>0</v>
      </c>
      <c r="R134" s="141">
        <f t="shared" si="2"/>
        <v>0</v>
      </c>
      <c r="S134" s="141">
        <v>0</v>
      </c>
      <c r="T134" s="142">
        <f t="shared" si="3"/>
        <v>0</v>
      </c>
      <c r="AR134" s="143" t="s">
        <v>913</v>
      </c>
      <c r="AT134" s="143" t="s">
        <v>155</v>
      </c>
      <c r="AU134" s="143" t="s">
        <v>91</v>
      </c>
      <c r="AY134" s="17" t="s">
        <v>151</v>
      </c>
      <c r="BE134" s="144">
        <f t="shared" si="4"/>
        <v>0</v>
      </c>
      <c r="BF134" s="144">
        <f t="shared" si="5"/>
        <v>0</v>
      </c>
      <c r="BG134" s="144">
        <f t="shared" si="6"/>
        <v>0</v>
      </c>
      <c r="BH134" s="144">
        <f t="shared" si="7"/>
        <v>0</v>
      </c>
      <c r="BI134" s="144">
        <f t="shared" si="8"/>
        <v>0</v>
      </c>
      <c r="BJ134" s="17" t="s">
        <v>89</v>
      </c>
      <c r="BK134" s="144">
        <f t="shared" si="9"/>
        <v>0</v>
      </c>
      <c r="BL134" s="17" t="s">
        <v>913</v>
      </c>
      <c r="BM134" s="143" t="s">
        <v>950</v>
      </c>
    </row>
    <row r="135" spans="2:65" s="1" customFormat="1" ht="24.2" customHeight="1">
      <c r="B135" s="32"/>
      <c r="C135" s="132" t="s">
        <v>255</v>
      </c>
      <c r="D135" s="132" t="s">
        <v>155</v>
      </c>
      <c r="E135" s="133" t="s">
        <v>951</v>
      </c>
      <c r="F135" s="134" t="s">
        <v>952</v>
      </c>
      <c r="G135" s="135" t="s">
        <v>912</v>
      </c>
      <c r="H135" s="136">
        <v>1</v>
      </c>
      <c r="I135" s="137"/>
      <c r="J135" s="138">
        <f t="shared" si="0"/>
        <v>0</v>
      </c>
      <c r="K135" s="134" t="s">
        <v>1</v>
      </c>
      <c r="L135" s="32"/>
      <c r="M135" s="139" t="s">
        <v>1</v>
      </c>
      <c r="N135" s="140" t="s">
        <v>46</v>
      </c>
      <c r="P135" s="141">
        <f t="shared" si="1"/>
        <v>0</v>
      </c>
      <c r="Q135" s="141">
        <v>0</v>
      </c>
      <c r="R135" s="141">
        <f t="shared" si="2"/>
        <v>0</v>
      </c>
      <c r="S135" s="141">
        <v>0</v>
      </c>
      <c r="T135" s="142">
        <f t="shared" si="3"/>
        <v>0</v>
      </c>
      <c r="AR135" s="143" t="s">
        <v>913</v>
      </c>
      <c r="AT135" s="143" t="s">
        <v>155</v>
      </c>
      <c r="AU135" s="143" t="s">
        <v>91</v>
      </c>
      <c r="AY135" s="17" t="s">
        <v>151</v>
      </c>
      <c r="BE135" s="144">
        <f t="shared" si="4"/>
        <v>0</v>
      </c>
      <c r="BF135" s="144">
        <f t="shared" si="5"/>
        <v>0</v>
      </c>
      <c r="BG135" s="144">
        <f t="shared" si="6"/>
        <v>0</v>
      </c>
      <c r="BH135" s="144">
        <f t="shared" si="7"/>
        <v>0</v>
      </c>
      <c r="BI135" s="144">
        <f t="shared" si="8"/>
        <v>0</v>
      </c>
      <c r="BJ135" s="17" t="s">
        <v>89</v>
      </c>
      <c r="BK135" s="144">
        <f t="shared" si="9"/>
        <v>0</v>
      </c>
      <c r="BL135" s="17" t="s">
        <v>913</v>
      </c>
      <c r="BM135" s="143" t="s">
        <v>953</v>
      </c>
    </row>
    <row r="136" spans="2:65" s="1" customFormat="1" ht="16.5" customHeight="1">
      <c r="B136" s="32"/>
      <c r="C136" s="132" t="s">
        <v>260</v>
      </c>
      <c r="D136" s="132" t="s">
        <v>155</v>
      </c>
      <c r="E136" s="133" t="s">
        <v>954</v>
      </c>
      <c r="F136" s="134" t="s">
        <v>955</v>
      </c>
      <c r="G136" s="135" t="s">
        <v>912</v>
      </c>
      <c r="H136" s="136">
        <v>1</v>
      </c>
      <c r="I136" s="137"/>
      <c r="J136" s="138">
        <f t="shared" si="0"/>
        <v>0</v>
      </c>
      <c r="K136" s="134" t="s">
        <v>1</v>
      </c>
      <c r="L136" s="32"/>
      <c r="M136" s="139" t="s">
        <v>1</v>
      </c>
      <c r="N136" s="140" t="s">
        <v>46</v>
      </c>
      <c r="P136" s="141">
        <f t="shared" si="1"/>
        <v>0</v>
      </c>
      <c r="Q136" s="141">
        <v>0</v>
      </c>
      <c r="R136" s="141">
        <f t="shared" si="2"/>
        <v>0</v>
      </c>
      <c r="S136" s="141">
        <v>0</v>
      </c>
      <c r="T136" s="142">
        <f t="shared" si="3"/>
        <v>0</v>
      </c>
      <c r="AR136" s="143" t="s">
        <v>913</v>
      </c>
      <c r="AT136" s="143" t="s">
        <v>155</v>
      </c>
      <c r="AU136" s="143" t="s">
        <v>91</v>
      </c>
      <c r="AY136" s="17" t="s">
        <v>151</v>
      </c>
      <c r="BE136" s="144">
        <f t="shared" si="4"/>
        <v>0</v>
      </c>
      <c r="BF136" s="144">
        <f t="shared" si="5"/>
        <v>0</v>
      </c>
      <c r="BG136" s="144">
        <f t="shared" si="6"/>
        <v>0</v>
      </c>
      <c r="BH136" s="144">
        <f t="shared" si="7"/>
        <v>0</v>
      </c>
      <c r="BI136" s="144">
        <f t="shared" si="8"/>
        <v>0</v>
      </c>
      <c r="BJ136" s="17" t="s">
        <v>89</v>
      </c>
      <c r="BK136" s="144">
        <f t="shared" si="9"/>
        <v>0</v>
      </c>
      <c r="BL136" s="17" t="s">
        <v>913</v>
      </c>
      <c r="BM136" s="143" t="s">
        <v>956</v>
      </c>
    </row>
    <row r="137" spans="2:65" s="1" customFormat="1" ht="21.75" customHeight="1">
      <c r="B137" s="32"/>
      <c r="C137" s="132" t="s">
        <v>265</v>
      </c>
      <c r="D137" s="132" t="s">
        <v>155</v>
      </c>
      <c r="E137" s="133" t="s">
        <v>957</v>
      </c>
      <c r="F137" s="134" t="s">
        <v>958</v>
      </c>
      <c r="G137" s="135" t="s">
        <v>912</v>
      </c>
      <c r="H137" s="136">
        <v>1</v>
      </c>
      <c r="I137" s="137"/>
      <c r="J137" s="138">
        <f t="shared" si="0"/>
        <v>0</v>
      </c>
      <c r="K137" s="134" t="s">
        <v>1</v>
      </c>
      <c r="L137" s="32"/>
      <c r="M137" s="139" t="s">
        <v>1</v>
      </c>
      <c r="N137" s="140" t="s">
        <v>46</v>
      </c>
      <c r="P137" s="141">
        <f t="shared" si="1"/>
        <v>0</v>
      </c>
      <c r="Q137" s="141">
        <v>0</v>
      </c>
      <c r="R137" s="141">
        <f t="shared" si="2"/>
        <v>0</v>
      </c>
      <c r="S137" s="141">
        <v>0</v>
      </c>
      <c r="T137" s="142">
        <f t="shared" si="3"/>
        <v>0</v>
      </c>
      <c r="AR137" s="143" t="s">
        <v>913</v>
      </c>
      <c r="AT137" s="143" t="s">
        <v>155</v>
      </c>
      <c r="AU137" s="143" t="s">
        <v>91</v>
      </c>
      <c r="AY137" s="17" t="s">
        <v>151</v>
      </c>
      <c r="BE137" s="144">
        <f t="shared" si="4"/>
        <v>0</v>
      </c>
      <c r="BF137" s="144">
        <f t="shared" si="5"/>
        <v>0</v>
      </c>
      <c r="BG137" s="144">
        <f t="shared" si="6"/>
        <v>0</v>
      </c>
      <c r="BH137" s="144">
        <f t="shared" si="7"/>
        <v>0</v>
      </c>
      <c r="BI137" s="144">
        <f t="shared" si="8"/>
        <v>0</v>
      </c>
      <c r="BJ137" s="17" t="s">
        <v>89</v>
      </c>
      <c r="BK137" s="144">
        <f t="shared" si="9"/>
        <v>0</v>
      </c>
      <c r="BL137" s="17" t="s">
        <v>913</v>
      </c>
      <c r="BM137" s="143" t="s">
        <v>959</v>
      </c>
    </row>
    <row r="138" spans="2:65" s="1" customFormat="1" ht="16.5" customHeight="1">
      <c r="B138" s="32"/>
      <c r="C138" s="132" t="s">
        <v>270</v>
      </c>
      <c r="D138" s="132" t="s">
        <v>155</v>
      </c>
      <c r="E138" s="133" t="s">
        <v>960</v>
      </c>
      <c r="F138" s="134" t="s">
        <v>961</v>
      </c>
      <c r="G138" s="135" t="s">
        <v>912</v>
      </c>
      <c r="H138" s="136">
        <v>1</v>
      </c>
      <c r="I138" s="137"/>
      <c r="J138" s="138">
        <f t="shared" si="0"/>
        <v>0</v>
      </c>
      <c r="K138" s="134" t="s">
        <v>1</v>
      </c>
      <c r="L138" s="32"/>
      <c r="M138" s="139" t="s">
        <v>1</v>
      </c>
      <c r="N138" s="140" t="s">
        <v>46</v>
      </c>
      <c r="P138" s="141">
        <f t="shared" si="1"/>
        <v>0</v>
      </c>
      <c r="Q138" s="141">
        <v>0</v>
      </c>
      <c r="R138" s="141">
        <f t="shared" si="2"/>
        <v>0</v>
      </c>
      <c r="S138" s="141">
        <v>0</v>
      </c>
      <c r="T138" s="142">
        <f t="shared" si="3"/>
        <v>0</v>
      </c>
      <c r="AR138" s="143" t="s">
        <v>913</v>
      </c>
      <c r="AT138" s="143" t="s">
        <v>155</v>
      </c>
      <c r="AU138" s="143" t="s">
        <v>91</v>
      </c>
      <c r="AY138" s="17" t="s">
        <v>151</v>
      </c>
      <c r="BE138" s="144">
        <f t="shared" si="4"/>
        <v>0</v>
      </c>
      <c r="BF138" s="144">
        <f t="shared" si="5"/>
        <v>0</v>
      </c>
      <c r="BG138" s="144">
        <f t="shared" si="6"/>
        <v>0</v>
      </c>
      <c r="BH138" s="144">
        <f t="shared" si="7"/>
        <v>0</v>
      </c>
      <c r="BI138" s="144">
        <f t="shared" si="8"/>
        <v>0</v>
      </c>
      <c r="BJ138" s="17" t="s">
        <v>89</v>
      </c>
      <c r="BK138" s="144">
        <f t="shared" si="9"/>
        <v>0</v>
      </c>
      <c r="BL138" s="17" t="s">
        <v>913</v>
      </c>
      <c r="BM138" s="143" t="s">
        <v>962</v>
      </c>
    </row>
    <row r="139" spans="2:65" s="11" customFormat="1" ht="22.9" customHeight="1">
      <c r="B139" s="120"/>
      <c r="D139" s="121" t="s">
        <v>80</v>
      </c>
      <c r="E139" s="130" t="s">
        <v>963</v>
      </c>
      <c r="F139" s="130" t="s">
        <v>964</v>
      </c>
      <c r="I139" s="123"/>
      <c r="J139" s="131">
        <f>BK139</f>
        <v>0</v>
      </c>
      <c r="L139" s="120"/>
      <c r="M139" s="125"/>
      <c r="P139" s="126">
        <f>SUM(P140:P144)</f>
        <v>0</v>
      </c>
      <c r="R139" s="126">
        <f>SUM(R140:R144)</f>
        <v>0</v>
      </c>
      <c r="T139" s="127">
        <f>SUM(T140:T144)</f>
        <v>0</v>
      </c>
      <c r="AR139" s="121" t="s">
        <v>159</v>
      </c>
      <c r="AT139" s="128" t="s">
        <v>80</v>
      </c>
      <c r="AU139" s="128" t="s">
        <v>89</v>
      </c>
      <c r="AY139" s="121" t="s">
        <v>151</v>
      </c>
      <c r="BK139" s="129">
        <f>SUM(BK140:BK144)</f>
        <v>0</v>
      </c>
    </row>
    <row r="140" spans="2:65" s="1" customFormat="1" ht="24.2" customHeight="1">
      <c r="B140" s="32"/>
      <c r="C140" s="132" t="s">
        <v>276</v>
      </c>
      <c r="D140" s="132" t="s">
        <v>155</v>
      </c>
      <c r="E140" s="133" t="s">
        <v>965</v>
      </c>
      <c r="F140" s="134" t="s">
        <v>966</v>
      </c>
      <c r="G140" s="135" t="s">
        <v>912</v>
      </c>
      <c r="H140" s="136">
        <v>1</v>
      </c>
      <c r="I140" s="137"/>
      <c r="J140" s="138">
        <f>ROUND(I140*H140,2)</f>
        <v>0</v>
      </c>
      <c r="K140" s="134" t="s">
        <v>1</v>
      </c>
      <c r="L140" s="32"/>
      <c r="M140" s="139" t="s">
        <v>1</v>
      </c>
      <c r="N140" s="140" t="s">
        <v>46</v>
      </c>
      <c r="P140" s="141">
        <f>O140*H140</f>
        <v>0</v>
      </c>
      <c r="Q140" s="141">
        <v>0</v>
      </c>
      <c r="R140" s="141">
        <f>Q140*H140</f>
        <v>0</v>
      </c>
      <c r="S140" s="141">
        <v>0</v>
      </c>
      <c r="T140" s="142">
        <f>S140*H140</f>
        <v>0</v>
      </c>
      <c r="AR140" s="143" t="s">
        <v>967</v>
      </c>
      <c r="AT140" s="143" t="s">
        <v>155</v>
      </c>
      <c r="AU140" s="143" t="s">
        <v>91</v>
      </c>
      <c r="AY140" s="17" t="s">
        <v>151</v>
      </c>
      <c r="BE140" s="144">
        <f>IF(N140="základní",J140,0)</f>
        <v>0</v>
      </c>
      <c r="BF140" s="144">
        <f>IF(N140="snížená",J140,0)</f>
        <v>0</v>
      </c>
      <c r="BG140" s="144">
        <f>IF(N140="zákl. přenesená",J140,0)</f>
        <v>0</v>
      </c>
      <c r="BH140" s="144">
        <f>IF(N140="sníž. přenesená",J140,0)</f>
        <v>0</v>
      </c>
      <c r="BI140" s="144">
        <f>IF(N140="nulová",J140,0)</f>
        <v>0</v>
      </c>
      <c r="BJ140" s="17" t="s">
        <v>89</v>
      </c>
      <c r="BK140" s="144">
        <f>ROUND(I140*H140,2)</f>
        <v>0</v>
      </c>
      <c r="BL140" s="17" t="s">
        <v>967</v>
      </c>
      <c r="BM140" s="143" t="s">
        <v>968</v>
      </c>
    </row>
    <row r="141" spans="2:65" s="1" customFormat="1" ht="37.9" customHeight="1">
      <c r="B141" s="32"/>
      <c r="C141" s="132" t="s">
        <v>284</v>
      </c>
      <c r="D141" s="132" t="s">
        <v>155</v>
      </c>
      <c r="E141" s="133" t="s">
        <v>969</v>
      </c>
      <c r="F141" s="134" t="s">
        <v>970</v>
      </c>
      <c r="G141" s="135" t="s">
        <v>912</v>
      </c>
      <c r="H141" s="136">
        <v>1</v>
      </c>
      <c r="I141" s="137"/>
      <c r="J141" s="138">
        <f>ROUND(I141*H141,2)</f>
        <v>0</v>
      </c>
      <c r="K141" s="134" t="s">
        <v>1</v>
      </c>
      <c r="L141" s="32"/>
      <c r="M141" s="139" t="s">
        <v>1</v>
      </c>
      <c r="N141" s="140" t="s">
        <v>46</v>
      </c>
      <c r="P141" s="141">
        <f>O141*H141</f>
        <v>0</v>
      </c>
      <c r="Q141" s="141">
        <v>0</v>
      </c>
      <c r="R141" s="141">
        <f>Q141*H141</f>
        <v>0</v>
      </c>
      <c r="S141" s="141">
        <v>0</v>
      </c>
      <c r="T141" s="142">
        <f>S141*H141</f>
        <v>0</v>
      </c>
      <c r="AR141" s="143" t="s">
        <v>967</v>
      </c>
      <c r="AT141" s="143" t="s">
        <v>155</v>
      </c>
      <c r="AU141" s="143" t="s">
        <v>91</v>
      </c>
      <c r="AY141" s="17" t="s">
        <v>151</v>
      </c>
      <c r="BE141" s="144">
        <f>IF(N141="základní",J141,0)</f>
        <v>0</v>
      </c>
      <c r="BF141" s="144">
        <f>IF(N141="snížená",J141,0)</f>
        <v>0</v>
      </c>
      <c r="BG141" s="144">
        <f>IF(N141="zákl. přenesená",J141,0)</f>
        <v>0</v>
      </c>
      <c r="BH141" s="144">
        <f>IF(N141="sníž. přenesená",J141,0)</f>
        <v>0</v>
      </c>
      <c r="BI141" s="144">
        <f>IF(N141="nulová",J141,0)</f>
        <v>0</v>
      </c>
      <c r="BJ141" s="17" t="s">
        <v>89</v>
      </c>
      <c r="BK141" s="144">
        <f>ROUND(I141*H141,2)</f>
        <v>0</v>
      </c>
      <c r="BL141" s="17" t="s">
        <v>967</v>
      </c>
      <c r="BM141" s="143" t="s">
        <v>971</v>
      </c>
    </row>
    <row r="142" spans="2:65" s="1" customFormat="1" ht="24.2" customHeight="1">
      <c r="B142" s="32"/>
      <c r="C142" s="132" t="s">
        <v>293</v>
      </c>
      <c r="D142" s="132" t="s">
        <v>155</v>
      </c>
      <c r="E142" s="133" t="s">
        <v>972</v>
      </c>
      <c r="F142" s="134" t="s">
        <v>973</v>
      </c>
      <c r="G142" s="135" t="s">
        <v>912</v>
      </c>
      <c r="H142" s="136">
        <v>1</v>
      </c>
      <c r="I142" s="137"/>
      <c r="J142" s="138">
        <f>ROUND(I142*H142,2)</f>
        <v>0</v>
      </c>
      <c r="K142" s="134" t="s">
        <v>1</v>
      </c>
      <c r="L142" s="32"/>
      <c r="M142" s="139" t="s">
        <v>1</v>
      </c>
      <c r="N142" s="140" t="s">
        <v>46</v>
      </c>
      <c r="P142" s="141">
        <f>O142*H142</f>
        <v>0</v>
      </c>
      <c r="Q142" s="141">
        <v>0</v>
      </c>
      <c r="R142" s="141">
        <f>Q142*H142</f>
        <v>0</v>
      </c>
      <c r="S142" s="141">
        <v>0</v>
      </c>
      <c r="T142" s="142">
        <f>S142*H142</f>
        <v>0</v>
      </c>
      <c r="AR142" s="143" t="s">
        <v>967</v>
      </c>
      <c r="AT142" s="143" t="s">
        <v>155</v>
      </c>
      <c r="AU142" s="143" t="s">
        <v>91</v>
      </c>
      <c r="AY142" s="17" t="s">
        <v>151</v>
      </c>
      <c r="BE142" s="144">
        <f>IF(N142="základní",J142,0)</f>
        <v>0</v>
      </c>
      <c r="BF142" s="144">
        <f>IF(N142="snížená",J142,0)</f>
        <v>0</v>
      </c>
      <c r="BG142" s="144">
        <f>IF(N142="zákl. přenesená",J142,0)</f>
        <v>0</v>
      </c>
      <c r="BH142" s="144">
        <f>IF(N142="sníž. přenesená",J142,0)</f>
        <v>0</v>
      </c>
      <c r="BI142" s="144">
        <f>IF(N142="nulová",J142,0)</f>
        <v>0</v>
      </c>
      <c r="BJ142" s="17" t="s">
        <v>89</v>
      </c>
      <c r="BK142" s="144">
        <f>ROUND(I142*H142,2)</f>
        <v>0</v>
      </c>
      <c r="BL142" s="17" t="s">
        <v>967</v>
      </c>
      <c r="BM142" s="143" t="s">
        <v>974</v>
      </c>
    </row>
    <row r="143" spans="2:65" s="1" customFormat="1" ht="16.5" customHeight="1">
      <c r="B143" s="32"/>
      <c r="C143" s="132" t="s">
        <v>7</v>
      </c>
      <c r="D143" s="132" t="s">
        <v>155</v>
      </c>
      <c r="E143" s="133" t="s">
        <v>975</v>
      </c>
      <c r="F143" s="134" t="s">
        <v>976</v>
      </c>
      <c r="G143" s="135" t="s">
        <v>912</v>
      </c>
      <c r="H143" s="136">
        <v>1</v>
      </c>
      <c r="I143" s="137"/>
      <c r="J143" s="138">
        <f>ROUND(I143*H143,2)</f>
        <v>0</v>
      </c>
      <c r="K143" s="134" t="s">
        <v>1</v>
      </c>
      <c r="L143" s="32"/>
      <c r="M143" s="139" t="s">
        <v>1</v>
      </c>
      <c r="N143" s="140" t="s">
        <v>46</v>
      </c>
      <c r="P143" s="141">
        <f>O143*H143</f>
        <v>0</v>
      </c>
      <c r="Q143" s="141">
        <v>0</v>
      </c>
      <c r="R143" s="141">
        <f>Q143*H143</f>
        <v>0</v>
      </c>
      <c r="S143" s="141">
        <v>0</v>
      </c>
      <c r="T143" s="142">
        <f>S143*H143</f>
        <v>0</v>
      </c>
      <c r="AR143" s="143" t="s">
        <v>967</v>
      </c>
      <c r="AT143" s="143" t="s">
        <v>155</v>
      </c>
      <c r="AU143" s="143" t="s">
        <v>91</v>
      </c>
      <c r="AY143" s="17" t="s">
        <v>151</v>
      </c>
      <c r="BE143" s="144">
        <f>IF(N143="základní",J143,0)</f>
        <v>0</v>
      </c>
      <c r="BF143" s="144">
        <f>IF(N143="snížená",J143,0)</f>
        <v>0</v>
      </c>
      <c r="BG143" s="144">
        <f>IF(N143="zákl. přenesená",J143,0)</f>
        <v>0</v>
      </c>
      <c r="BH143" s="144">
        <f>IF(N143="sníž. přenesená",J143,0)</f>
        <v>0</v>
      </c>
      <c r="BI143" s="144">
        <f>IF(N143="nulová",J143,0)</f>
        <v>0</v>
      </c>
      <c r="BJ143" s="17" t="s">
        <v>89</v>
      </c>
      <c r="BK143" s="144">
        <f>ROUND(I143*H143,2)</f>
        <v>0</v>
      </c>
      <c r="BL143" s="17" t="s">
        <v>967</v>
      </c>
      <c r="BM143" s="143" t="s">
        <v>977</v>
      </c>
    </row>
    <row r="144" spans="2:65" s="1" customFormat="1" ht="21.75" customHeight="1">
      <c r="B144" s="32"/>
      <c r="C144" s="132" t="s">
        <v>301</v>
      </c>
      <c r="D144" s="132" t="s">
        <v>155</v>
      </c>
      <c r="E144" s="133" t="s">
        <v>978</v>
      </c>
      <c r="F144" s="134" t="s">
        <v>979</v>
      </c>
      <c r="G144" s="135" t="s">
        <v>912</v>
      </c>
      <c r="H144" s="136">
        <v>1</v>
      </c>
      <c r="I144" s="137"/>
      <c r="J144" s="138">
        <f>ROUND(I144*H144,2)</f>
        <v>0</v>
      </c>
      <c r="K144" s="134" t="s">
        <v>1</v>
      </c>
      <c r="L144" s="32"/>
      <c r="M144" s="183" t="s">
        <v>1</v>
      </c>
      <c r="N144" s="184" t="s">
        <v>46</v>
      </c>
      <c r="O144" s="185"/>
      <c r="P144" s="186">
        <f>O144*H144</f>
        <v>0</v>
      </c>
      <c r="Q144" s="186">
        <v>0</v>
      </c>
      <c r="R144" s="186">
        <f>Q144*H144</f>
        <v>0</v>
      </c>
      <c r="S144" s="186">
        <v>0</v>
      </c>
      <c r="T144" s="187">
        <f>S144*H144</f>
        <v>0</v>
      </c>
      <c r="AR144" s="143" t="s">
        <v>967</v>
      </c>
      <c r="AT144" s="143" t="s">
        <v>155</v>
      </c>
      <c r="AU144" s="143" t="s">
        <v>91</v>
      </c>
      <c r="AY144" s="17" t="s">
        <v>151</v>
      </c>
      <c r="BE144" s="144">
        <f>IF(N144="základní",J144,0)</f>
        <v>0</v>
      </c>
      <c r="BF144" s="144">
        <f>IF(N144="snížená",J144,0)</f>
        <v>0</v>
      </c>
      <c r="BG144" s="144">
        <f>IF(N144="zákl. přenesená",J144,0)</f>
        <v>0</v>
      </c>
      <c r="BH144" s="144">
        <f>IF(N144="sníž. přenesená",J144,0)</f>
        <v>0</v>
      </c>
      <c r="BI144" s="144">
        <f>IF(N144="nulová",J144,0)</f>
        <v>0</v>
      </c>
      <c r="BJ144" s="17" t="s">
        <v>89</v>
      </c>
      <c r="BK144" s="144">
        <f>ROUND(I144*H144,2)</f>
        <v>0</v>
      </c>
      <c r="BL144" s="17" t="s">
        <v>967</v>
      </c>
      <c r="BM144" s="143" t="s">
        <v>980</v>
      </c>
    </row>
    <row r="145" spans="2:12" s="1" customFormat="1" ht="6.95" customHeight="1">
      <c r="B145" s="44"/>
      <c r="C145" s="45"/>
      <c r="D145" s="45"/>
      <c r="E145" s="45"/>
      <c r="F145" s="45"/>
      <c r="G145" s="45"/>
      <c r="H145" s="45"/>
      <c r="I145" s="45"/>
      <c r="J145" s="45"/>
      <c r="K145" s="45"/>
      <c r="L145" s="32"/>
    </row>
  </sheetData>
  <sheetProtection algorithmName="SHA-512" hashValue="BcW1RW3cF01RxTuXEb4XMHTm4bb8KJiaOL085vhUa+h4jGpE+JloFxewKI/ECirAcEEMYerCEFUQhyVLP33X4Q==" saltValue="oMYw2Jdz95KUS8cmMQeFme7NYLxpAn76CZmVhoCQqHUoDX1THtC+Hmxpjy6SRJR0A14ySYAjQbSYTtzNAssEhw==" spinCount="100000" sheet="1" objects="1" scenarios="1" formatColumns="0" formatRows="0" autoFilter="0"/>
  <autoFilter ref="C118:K144" xr:uid="{00000000-0009-0000-0000-000003000000}"/>
  <mergeCells count="9">
    <mergeCell ref="E87:H87"/>
    <mergeCell ref="E109:H109"/>
    <mergeCell ref="E111:H111"/>
    <mergeCell ref="L2:V2"/>
    <mergeCell ref="E7:H7"/>
    <mergeCell ref="E9:H9"/>
    <mergeCell ref="E18:H18"/>
    <mergeCell ref="E27:H27"/>
    <mergeCell ref="E85:H85"/>
  </mergeCells>
  <pageMargins left="0.39370078740157483" right="0.39370078740157483" top="0.39370078740157483" bottom="0.39370078740157483" header="0" footer="0"/>
  <pageSetup paperSize="9" scale="76" fitToHeight="0" orientation="portrait"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8</vt:i4>
      </vt:variant>
    </vt:vector>
  </HeadingPairs>
  <TitlesOfParts>
    <vt:vector size="12" baseType="lpstr">
      <vt:lpstr>Rekapitulace stavby</vt:lpstr>
      <vt:lpstr>SO.101 - SO.101 - Komunik...</vt:lpstr>
      <vt:lpstr>SO.401 - SO.401 - Veřejné...</vt:lpstr>
      <vt:lpstr>VoN - Vedlejší a ostatní ...</vt:lpstr>
      <vt:lpstr>'Rekapitulace stavby'!Názvy_tisku</vt:lpstr>
      <vt:lpstr>'SO.101 - SO.101 - Komunik...'!Názvy_tisku</vt:lpstr>
      <vt:lpstr>'SO.401 - SO.401 - Veřejné...'!Názvy_tisku</vt:lpstr>
      <vt:lpstr>'VoN - Vedlejší a ostatní ...'!Názvy_tisku</vt:lpstr>
      <vt:lpstr>'Rekapitulace stavby'!Oblast_tisku</vt:lpstr>
      <vt:lpstr>'SO.101 - SO.101 - Komunik...'!Oblast_tisku</vt:lpstr>
      <vt:lpstr>'SO.401 - SO.401 - Veřejné...'!Oblast_tisku</vt:lpstr>
      <vt:lpstr>'VoN - Vedlejší a ostatní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Nentwich, CR Project</dc:creator>
  <cp:lastModifiedBy>Zdeněk Bičík</cp:lastModifiedBy>
  <cp:lastPrinted>2025-11-26T20:22:59Z</cp:lastPrinted>
  <dcterms:created xsi:type="dcterms:W3CDTF">2025-11-26T20:21:54Z</dcterms:created>
  <dcterms:modified xsi:type="dcterms:W3CDTF">2025-12-02T07:54:04Z</dcterms:modified>
</cp:coreProperties>
</file>