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) VEŘEJNÉ ZAKÁZKY\2025\01_vypsane\27_VZMR_opravy_komunikaci_TU_2025\00_vyzva\"/>
    </mc:Choice>
  </mc:AlternateContent>
  <xr:revisionPtr revIDLastSave="0" documentId="13_ncr:1_{56961BF2-4060-4ACD-8631-6FF1225957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ba" sheetId="1" r:id="rId1"/>
    <sheet name="01 342301 KL" sheetId="2" r:id="rId2"/>
    <sheet name="01 342301 Rek" sheetId="3" r:id="rId3"/>
    <sheet name="01 342301 Pol" sheetId="4" r:id="rId4"/>
    <sheet name="04 342304 KL" sheetId="11" r:id="rId5"/>
    <sheet name="04 342304 Rek" sheetId="12" r:id="rId6"/>
    <sheet name="04 342304 Pol" sheetId="13" r:id="rId7"/>
    <sheet name="07 342307 KL" sheetId="23" r:id="rId8"/>
    <sheet name="07 342307 Rek" sheetId="24" r:id="rId9"/>
    <sheet name="07 342307 Pol" sheetId="25" r:id="rId10"/>
    <sheet name="08 342308 KL" sheetId="26" r:id="rId11"/>
    <sheet name="08 342308 Rek" sheetId="27" r:id="rId12"/>
    <sheet name="08 342308 Pol" sheetId="28" r:id="rId13"/>
    <sheet name="09_Havlicak_prechod" sheetId="35" r:id="rId14"/>
  </sheets>
  <externalReferences>
    <externalReference r:id="rId15"/>
  </externalReferences>
  <definedNames>
    <definedName name="CelkemObjekty" localSheetId="0">Stavba!$F$34</definedName>
    <definedName name="CisloStavby" localSheetId="0">Stavba!$D$5</definedName>
    <definedName name="dadresa" localSheetId="0">Stavba!$D$8</definedName>
    <definedName name="DIČ" localSheetId="0">Stavba!$K$8</definedName>
    <definedName name="dmisto" localSheetId="0">Stavba!$D$9</definedName>
    <definedName name="dpsc" localSheetId="0">Stavba!$C$9</definedName>
    <definedName name="IČO" localSheetId="0">Stavba!$K$7</definedName>
    <definedName name="NazevObjektu" localSheetId="0">Stavba!$C$28</definedName>
    <definedName name="NazevStavby" localSheetId="0">Stavba!$E$5</definedName>
    <definedName name="_xlnm.Print_Titles" localSheetId="3">'01 342301 Pol'!$1:$6</definedName>
    <definedName name="_xlnm.Print_Titles" localSheetId="2">'01 342301 Rek'!$1:$6</definedName>
    <definedName name="_xlnm.Print_Titles" localSheetId="6">'04 342304 Pol'!$1:$6</definedName>
    <definedName name="_xlnm.Print_Titles" localSheetId="5">'04 342304 Rek'!$1:$6</definedName>
    <definedName name="_xlnm.Print_Titles" localSheetId="9">'07 342307 Pol'!$1:$6</definedName>
    <definedName name="_xlnm.Print_Titles" localSheetId="8">'07 342307 Rek'!$1:$6</definedName>
    <definedName name="_xlnm.Print_Titles" localSheetId="12">'08 342308 Pol'!$1:$6</definedName>
    <definedName name="_xlnm.Print_Titles" localSheetId="11">'08 342308 Rek'!$1:$6</definedName>
    <definedName name="Objednatel" localSheetId="0">Stavba!$D$11</definedName>
    <definedName name="Objekt" localSheetId="0">Stavba!$B$28</definedName>
    <definedName name="_xlnm.Print_Area" localSheetId="1">'01 342301 KL'!$A$1:$G$45</definedName>
    <definedName name="_xlnm.Print_Area" localSheetId="3">'01 342301 Pol'!$A$1:$K$47</definedName>
    <definedName name="_xlnm.Print_Area" localSheetId="2">'01 342301 Rek'!$A$1:$I$25</definedName>
    <definedName name="_xlnm.Print_Area" localSheetId="4">'04 342304 KL'!$A$1:$G$45</definedName>
    <definedName name="_xlnm.Print_Area" localSheetId="6">'04 342304 Pol'!$A$1:$K$116</definedName>
    <definedName name="_xlnm.Print_Area" localSheetId="5">'04 342304 Rek'!$A$1:$I$24</definedName>
    <definedName name="_xlnm.Print_Area" localSheetId="7">'07 342307 KL'!$A$1:$G$45</definedName>
    <definedName name="_xlnm.Print_Area" localSheetId="9">'07 342307 Pol'!$A$1:$K$83</definedName>
    <definedName name="_xlnm.Print_Area" localSheetId="8">'07 342307 Rek'!$A$1:$I$24</definedName>
    <definedName name="_xlnm.Print_Area" localSheetId="10">'08 342308 KL'!$A$1:$G$45</definedName>
    <definedName name="_xlnm.Print_Area" localSheetId="12">'08 342308 Pol'!$A$1:$K$72</definedName>
    <definedName name="_xlnm.Print_Area" localSheetId="11">'08 342308 Rek'!$A$1:$I$24</definedName>
    <definedName name="_xlnm.Print_Area" localSheetId="0">Stavba!$B$1:$J$48</definedName>
    <definedName name="odic" localSheetId="0">Stavba!$K$12</definedName>
    <definedName name="oico" localSheetId="0">Stavba!$K$11</definedName>
    <definedName name="omisto" localSheetId="0">Stavba!$D$13</definedName>
    <definedName name="onazev" localSheetId="0">Stavba!$D$12</definedName>
    <definedName name="opsc" localSheetId="0">Stavba!$C$13</definedName>
    <definedName name="SazbaDPH1" localSheetId="0">Stavba!$D$19</definedName>
    <definedName name="SazbaDPH2" localSheetId="0">Stavba!$D$21</definedName>
    <definedName name="solver_lin" localSheetId="3" hidden="1">0</definedName>
    <definedName name="solver_lin" localSheetId="6" hidden="1">0</definedName>
    <definedName name="solver_lin" localSheetId="9" hidden="1">0</definedName>
    <definedName name="solver_lin" localSheetId="12" hidden="1">0</definedName>
    <definedName name="solver_num" localSheetId="3" hidden="1">0</definedName>
    <definedName name="solver_num" localSheetId="6" hidden="1">0</definedName>
    <definedName name="solver_num" localSheetId="9" hidden="1">0</definedName>
    <definedName name="solver_num" localSheetId="12" hidden="1">0</definedName>
    <definedName name="solver_opt" localSheetId="3" hidden="1">'01 342301 Pol'!#REF!</definedName>
    <definedName name="solver_opt" localSheetId="6" hidden="1">'04 342304 Pol'!#REF!</definedName>
    <definedName name="solver_opt" localSheetId="9" hidden="1">'07 342307 Pol'!#REF!</definedName>
    <definedName name="solver_opt" localSheetId="12" hidden="1">'08 342308 Pol'!#REF!</definedName>
    <definedName name="solver_typ" localSheetId="3" hidden="1">1</definedName>
    <definedName name="solver_typ" localSheetId="6" hidden="1">1</definedName>
    <definedName name="solver_typ" localSheetId="9" hidden="1">1</definedName>
    <definedName name="solver_typ" localSheetId="12" hidden="1">1</definedName>
    <definedName name="solver_val" localSheetId="3" hidden="1">0</definedName>
    <definedName name="solver_val" localSheetId="6" hidden="1">0</definedName>
    <definedName name="solver_val" localSheetId="9" hidden="1">0</definedName>
    <definedName name="solver_val" localSheetId="12" hidden="1">0</definedName>
    <definedName name="SoucetDilu" localSheetId="0">Stavba!#REF!</definedName>
    <definedName name="StavbaCelkem" localSheetId="0">Stavba!$H$34</definedName>
    <definedName name="Zhotovitel" localSheetId="0">Stavba!$D$7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34" i="1"/>
  <c r="I116" i="35"/>
  <c r="O116" i="35" s="1"/>
  <c r="I112" i="35"/>
  <c r="O112" i="35" s="1"/>
  <c r="I108" i="35"/>
  <c r="O108" i="35" s="1"/>
  <c r="I104" i="35"/>
  <c r="O104" i="35" s="1"/>
  <c r="I100" i="35"/>
  <c r="O100" i="35" s="1"/>
  <c r="I96" i="35"/>
  <c r="O96" i="35" s="1"/>
  <c r="I92" i="35"/>
  <c r="O92" i="35" s="1"/>
  <c r="I87" i="35"/>
  <c r="O87" i="35" s="1"/>
  <c r="I83" i="35"/>
  <c r="O83" i="35" s="1"/>
  <c r="I79" i="35"/>
  <c r="O79" i="35" s="1"/>
  <c r="I75" i="35"/>
  <c r="O75" i="35" s="1"/>
  <c r="I71" i="35"/>
  <c r="O71" i="35" s="1"/>
  <c r="I67" i="35"/>
  <c r="O67" i="35" s="1"/>
  <c r="I63" i="35"/>
  <c r="O63" i="35" s="1"/>
  <c r="I59" i="35"/>
  <c r="O59" i="35" s="1"/>
  <c r="I55" i="35"/>
  <c r="O55" i="35" s="1"/>
  <c r="I51" i="35"/>
  <c r="O51" i="35" s="1"/>
  <c r="I47" i="35"/>
  <c r="Q46" i="35" s="1"/>
  <c r="I46" i="35" s="1"/>
  <c r="I42" i="35"/>
  <c r="O42" i="35" s="1"/>
  <c r="I38" i="35"/>
  <c r="O38" i="35" s="1"/>
  <c r="I34" i="35"/>
  <c r="O34" i="35" s="1"/>
  <c r="I29" i="35"/>
  <c r="O29" i="35" s="1"/>
  <c r="I25" i="35"/>
  <c r="O25" i="35" s="1"/>
  <c r="I21" i="35"/>
  <c r="O21" i="35" s="1"/>
  <c r="I17" i="35"/>
  <c r="O17" i="35" s="1"/>
  <c r="I13" i="35"/>
  <c r="I9" i="35"/>
  <c r="O9" i="35" s="1"/>
  <c r="Q91" i="35" l="1"/>
  <c r="I91" i="35" s="1"/>
  <c r="Q8" i="35"/>
  <c r="I8" i="35" s="1"/>
  <c r="I120" i="35" s="1"/>
  <c r="R8" i="35"/>
  <c r="O8" i="35" s="1"/>
  <c r="R33" i="35"/>
  <c r="O33" i="35" s="1"/>
  <c r="R91" i="35"/>
  <c r="O91" i="35" s="1"/>
  <c r="Q33" i="35"/>
  <c r="I33" i="35" s="1"/>
  <c r="O13" i="35"/>
  <c r="O47" i="35"/>
  <c r="R46" i="35" s="1"/>
  <c r="O46" i="35" s="1"/>
  <c r="I3" i="35" l="1"/>
  <c r="H33" i="1" s="1"/>
  <c r="I33" i="1" s="1"/>
  <c r="H43" i="1"/>
  <c r="O2" i="35"/>
  <c r="I43" i="1" l="1"/>
  <c r="F33" i="1"/>
  <c r="I12" i="3"/>
  <c r="H12" i="3"/>
  <c r="G12" i="3"/>
  <c r="F12" i="3"/>
  <c r="B12" i="3"/>
  <c r="A12" i="3"/>
  <c r="I11" i="3"/>
  <c r="H11" i="3"/>
  <c r="G11" i="3"/>
  <c r="F11" i="3"/>
  <c r="B11" i="3"/>
  <c r="A11" i="3"/>
  <c r="I10" i="3"/>
  <c r="H10" i="3"/>
  <c r="G10" i="3"/>
  <c r="F10" i="3"/>
  <c r="B10" i="3"/>
  <c r="A10" i="3"/>
  <c r="I9" i="3"/>
  <c r="H9" i="3"/>
  <c r="G9" i="3"/>
  <c r="F9" i="3"/>
  <c r="B9" i="3"/>
  <c r="A9" i="3"/>
  <c r="I8" i="3"/>
  <c r="H8" i="3"/>
  <c r="G8" i="3"/>
  <c r="F8" i="3"/>
  <c r="B8" i="3"/>
  <c r="A8" i="3"/>
  <c r="I7" i="3"/>
  <c r="I13" i="3" s="1"/>
  <c r="H7" i="3"/>
  <c r="H13" i="3" s="1"/>
  <c r="G7" i="3"/>
  <c r="F7" i="3"/>
  <c r="B7" i="3"/>
  <c r="A7" i="3"/>
  <c r="BE101" i="4"/>
  <c r="BE102" i="4" s="1"/>
  <c r="BD101" i="4"/>
  <c r="BD102" i="4" s="1"/>
  <c r="BC101" i="4"/>
  <c r="BC102" i="4" s="1"/>
  <c r="BB101" i="4"/>
  <c r="BB102" i="4" s="1"/>
  <c r="K101" i="4"/>
  <c r="K102" i="4" s="1"/>
  <c r="I101" i="4"/>
  <c r="I102" i="4" s="1"/>
  <c r="G101" i="4"/>
  <c r="G102" i="4" s="1"/>
  <c r="E12" i="3" s="1"/>
  <c r="BE97" i="4"/>
  <c r="BD97" i="4"/>
  <c r="BC97" i="4"/>
  <c r="BB97" i="4"/>
  <c r="K97" i="4"/>
  <c r="I97" i="4"/>
  <c r="G97" i="4"/>
  <c r="BA97" i="4" s="1"/>
  <c r="BE95" i="4"/>
  <c r="BE99" i="4" s="1"/>
  <c r="BD95" i="4"/>
  <c r="BD99" i="4" s="1"/>
  <c r="BC95" i="4"/>
  <c r="BC99" i="4" s="1"/>
  <c r="BB95" i="4"/>
  <c r="BB99" i="4" s="1"/>
  <c r="K95" i="4"/>
  <c r="K99" i="4" s="1"/>
  <c r="I95" i="4"/>
  <c r="I99" i="4" s="1"/>
  <c r="G95" i="4"/>
  <c r="G99" i="4" s="1"/>
  <c r="E11" i="3" s="1"/>
  <c r="BE90" i="4"/>
  <c r="BD90" i="4"/>
  <c r="BC90" i="4"/>
  <c r="BB90" i="4"/>
  <c r="K90" i="4"/>
  <c r="I90" i="4"/>
  <c r="G90" i="4"/>
  <c r="BA90" i="4" s="1"/>
  <c r="BE88" i="4"/>
  <c r="BD88" i="4"/>
  <c r="BC88" i="4"/>
  <c r="BB88" i="4"/>
  <c r="K88" i="4"/>
  <c r="I88" i="4"/>
  <c r="G88" i="4"/>
  <c r="BA88" i="4" s="1"/>
  <c r="BE86" i="4"/>
  <c r="BE93" i="4" s="1"/>
  <c r="BD86" i="4"/>
  <c r="BD93" i="4" s="1"/>
  <c r="BC86" i="4"/>
  <c r="BB86" i="4"/>
  <c r="K86" i="4"/>
  <c r="K93" i="4" s="1"/>
  <c r="I86" i="4"/>
  <c r="I93" i="4" s="1"/>
  <c r="G86" i="4"/>
  <c r="BE82" i="4"/>
  <c r="BE84" i="4" s="1"/>
  <c r="BD82" i="4"/>
  <c r="BD84" i="4" s="1"/>
  <c r="BC82" i="4"/>
  <c r="BC84" i="4" s="1"/>
  <c r="BB82" i="4"/>
  <c r="BB84" i="4" s="1"/>
  <c r="K82" i="4"/>
  <c r="K84" i="4" s="1"/>
  <c r="I82" i="4"/>
  <c r="I84" i="4" s="1"/>
  <c r="G82" i="4"/>
  <c r="G84" i="4" s="1"/>
  <c r="E9" i="3" s="1"/>
  <c r="BE77" i="4"/>
  <c r="BD77" i="4"/>
  <c r="BC77" i="4"/>
  <c r="BB77" i="4"/>
  <c r="K77" i="4"/>
  <c r="I77" i="4"/>
  <c r="G77" i="4"/>
  <c r="BA77" i="4" s="1"/>
  <c r="BE73" i="4"/>
  <c r="BD73" i="4"/>
  <c r="BC73" i="4"/>
  <c r="BB73" i="4"/>
  <c r="K73" i="4"/>
  <c r="I73" i="4"/>
  <c r="G73" i="4"/>
  <c r="BA73" i="4" s="1"/>
  <c r="BE70" i="4"/>
  <c r="BD70" i="4"/>
  <c r="BC70" i="4"/>
  <c r="BB70" i="4"/>
  <c r="K70" i="4"/>
  <c r="I70" i="4"/>
  <c r="G70" i="4"/>
  <c r="BA70" i="4" s="1"/>
  <c r="BE67" i="4"/>
  <c r="BD67" i="4"/>
  <c r="BC67" i="4"/>
  <c r="BB67" i="4"/>
  <c r="K67" i="4"/>
  <c r="I67" i="4"/>
  <c r="G67" i="4"/>
  <c r="BA67" i="4" s="1"/>
  <c r="BE64" i="4"/>
  <c r="BD64" i="4"/>
  <c r="BC64" i="4"/>
  <c r="BB64" i="4"/>
  <c r="K64" i="4"/>
  <c r="I64" i="4"/>
  <c r="G64" i="4"/>
  <c r="BA64" i="4" s="1"/>
  <c r="BE62" i="4"/>
  <c r="BD62" i="4"/>
  <c r="BC62" i="4"/>
  <c r="BB62" i="4"/>
  <c r="K62" i="4"/>
  <c r="I62" i="4"/>
  <c r="G62" i="4"/>
  <c r="BA62" i="4" s="1"/>
  <c r="BE60" i="4"/>
  <c r="BD60" i="4"/>
  <c r="BC60" i="4"/>
  <c r="BB60" i="4"/>
  <c r="K60" i="4"/>
  <c r="I60" i="4"/>
  <c r="G60" i="4"/>
  <c r="BA60" i="4" s="1"/>
  <c r="BE58" i="4"/>
  <c r="BD58" i="4"/>
  <c r="BC58" i="4"/>
  <c r="BB58" i="4"/>
  <c r="K58" i="4"/>
  <c r="I58" i="4"/>
  <c r="G58" i="4"/>
  <c r="BA58" i="4" s="1"/>
  <c r="BE56" i="4"/>
  <c r="BD56" i="4"/>
  <c r="BC56" i="4"/>
  <c r="BB56" i="4"/>
  <c r="K56" i="4"/>
  <c r="I56" i="4"/>
  <c r="G56" i="4"/>
  <c r="BA56" i="4" s="1"/>
  <c r="BE54" i="4"/>
  <c r="BD54" i="4"/>
  <c r="BC54" i="4"/>
  <c r="BB54" i="4"/>
  <c r="K54" i="4"/>
  <c r="I54" i="4"/>
  <c r="G54" i="4"/>
  <c r="BA54" i="4" s="1"/>
  <c r="BE52" i="4"/>
  <c r="BD52" i="4"/>
  <c r="BC52" i="4"/>
  <c r="BB52" i="4"/>
  <c r="K52" i="4"/>
  <c r="I52" i="4"/>
  <c r="G52" i="4"/>
  <c r="BA52" i="4" s="1"/>
  <c r="BE50" i="4"/>
  <c r="BD50" i="4"/>
  <c r="BC50" i="4"/>
  <c r="BB50" i="4"/>
  <c r="K50" i="4"/>
  <c r="I50" i="4"/>
  <c r="G50" i="4"/>
  <c r="BA50" i="4" s="1"/>
  <c r="BE48" i="4"/>
  <c r="BE80" i="4" s="1"/>
  <c r="BD48" i="4"/>
  <c r="BD80" i="4" s="1"/>
  <c r="BC48" i="4"/>
  <c r="BC80" i="4" s="1"/>
  <c r="BB48" i="4"/>
  <c r="BB80" i="4" s="1"/>
  <c r="K48" i="4"/>
  <c r="K80" i="4" s="1"/>
  <c r="I48" i="4"/>
  <c r="I80" i="4" s="1"/>
  <c r="G48" i="4"/>
  <c r="G80" i="4" s="1"/>
  <c r="E8" i="3" s="1"/>
  <c r="BE42" i="4"/>
  <c r="BD42" i="4"/>
  <c r="BC42" i="4"/>
  <c r="BB42" i="4"/>
  <c r="K42" i="4"/>
  <c r="I42" i="4"/>
  <c r="G42" i="4"/>
  <c r="BA42" i="4" s="1"/>
  <c r="BE39" i="4"/>
  <c r="BD39" i="4"/>
  <c r="BC39" i="4"/>
  <c r="BB39" i="4"/>
  <c r="K39" i="4"/>
  <c r="I39" i="4"/>
  <c r="G39" i="4"/>
  <c r="BA39" i="4" s="1"/>
  <c r="BE37" i="4"/>
  <c r="BD37" i="4"/>
  <c r="BC37" i="4"/>
  <c r="BB37" i="4"/>
  <c r="BA37" i="4"/>
  <c r="K37" i="4"/>
  <c r="I37" i="4"/>
  <c r="G37" i="4"/>
  <c r="BE35" i="4"/>
  <c r="BD35" i="4"/>
  <c r="BC35" i="4"/>
  <c r="BB35" i="4"/>
  <c r="K35" i="4"/>
  <c r="I35" i="4"/>
  <c r="G35" i="4"/>
  <c r="BA35" i="4" s="1"/>
  <c r="BE33" i="4"/>
  <c r="BD33" i="4"/>
  <c r="BC33" i="4"/>
  <c r="BB33" i="4"/>
  <c r="K33" i="4"/>
  <c r="I33" i="4"/>
  <c r="G33" i="4"/>
  <c r="BA33" i="4" s="1"/>
  <c r="BE30" i="4"/>
  <c r="BD30" i="4"/>
  <c r="BC30" i="4"/>
  <c r="BB30" i="4"/>
  <c r="K30" i="4"/>
  <c r="I30" i="4"/>
  <c r="G30" i="4"/>
  <c r="BA30" i="4" s="1"/>
  <c r="BE29" i="4"/>
  <c r="BD29" i="4"/>
  <c r="BC29" i="4"/>
  <c r="BB29" i="4"/>
  <c r="K29" i="4"/>
  <c r="I29" i="4"/>
  <c r="G29" i="4"/>
  <c r="BA29" i="4" s="1"/>
  <c r="BE28" i="4"/>
  <c r="BD28" i="4"/>
  <c r="BC28" i="4"/>
  <c r="BB28" i="4"/>
  <c r="K28" i="4"/>
  <c r="I28" i="4"/>
  <c r="G28" i="4"/>
  <c r="BA28" i="4" s="1"/>
  <c r="BE26" i="4"/>
  <c r="BD26" i="4"/>
  <c r="BC26" i="4"/>
  <c r="BB26" i="4"/>
  <c r="K26" i="4"/>
  <c r="I26" i="4"/>
  <c r="G26" i="4"/>
  <c r="BA26" i="4" s="1"/>
  <c r="BE24" i="4"/>
  <c r="BD24" i="4"/>
  <c r="BC24" i="4"/>
  <c r="BB24" i="4"/>
  <c r="K24" i="4"/>
  <c r="I24" i="4"/>
  <c r="G24" i="4"/>
  <c r="BA24" i="4" s="1"/>
  <c r="BE22" i="4"/>
  <c r="BD22" i="4"/>
  <c r="BC22" i="4"/>
  <c r="BB22" i="4"/>
  <c r="K22" i="4"/>
  <c r="I22" i="4"/>
  <c r="G22" i="4"/>
  <c r="BA22" i="4" s="1"/>
  <c r="BE19" i="4"/>
  <c r="BD19" i="4"/>
  <c r="BC19" i="4"/>
  <c r="BB19" i="4"/>
  <c r="BA19" i="4"/>
  <c r="K19" i="4"/>
  <c r="I19" i="4"/>
  <c r="G19" i="4"/>
  <c r="BE15" i="4"/>
  <c r="BD15" i="4"/>
  <c r="BC15" i="4"/>
  <c r="BB15" i="4"/>
  <c r="K15" i="4"/>
  <c r="I15" i="4"/>
  <c r="G15" i="4"/>
  <c r="BA15" i="4" s="1"/>
  <c r="BE13" i="4"/>
  <c r="BD13" i="4"/>
  <c r="BC13" i="4"/>
  <c r="BB13" i="4"/>
  <c r="BA13" i="4"/>
  <c r="K13" i="4"/>
  <c r="I13" i="4"/>
  <c r="G13" i="4"/>
  <c r="BE10" i="4"/>
  <c r="BD10" i="4"/>
  <c r="BC10" i="4"/>
  <c r="BB10" i="4"/>
  <c r="K10" i="4"/>
  <c r="I10" i="4"/>
  <c r="G10" i="4"/>
  <c r="BA10" i="4" s="1"/>
  <c r="BE8" i="4"/>
  <c r="BD8" i="4"/>
  <c r="BC8" i="4"/>
  <c r="BB8" i="4"/>
  <c r="K8" i="4"/>
  <c r="I8" i="4"/>
  <c r="I46" i="4" s="1"/>
  <c r="G8" i="4"/>
  <c r="BA8" i="4" s="1"/>
  <c r="E4" i="4"/>
  <c r="F3" i="4"/>
  <c r="D19" i="26"/>
  <c r="I22" i="27"/>
  <c r="G19" i="26" s="1"/>
  <c r="D18" i="26"/>
  <c r="I21" i="27"/>
  <c r="G18" i="26" s="1"/>
  <c r="D17" i="26"/>
  <c r="I20" i="27"/>
  <c r="G17" i="26" s="1"/>
  <c r="D16" i="26"/>
  <c r="I19" i="27"/>
  <c r="G16" i="26" s="1"/>
  <c r="D15" i="26"/>
  <c r="I18" i="27"/>
  <c r="G15" i="26" s="1"/>
  <c r="BE71" i="28"/>
  <c r="BE72" i="28" s="1"/>
  <c r="I12" i="27" s="1"/>
  <c r="BD71" i="28"/>
  <c r="BD72" i="28" s="1"/>
  <c r="H12" i="27" s="1"/>
  <c r="BC71" i="28"/>
  <c r="BC72" i="28" s="1"/>
  <c r="G12" i="27" s="1"/>
  <c r="BB71" i="28"/>
  <c r="BB72" i="28" s="1"/>
  <c r="F12" i="27" s="1"/>
  <c r="K71" i="28"/>
  <c r="K72" i="28" s="1"/>
  <c r="I71" i="28"/>
  <c r="G71" i="28"/>
  <c r="BA71" i="28" s="1"/>
  <c r="BA72" i="28" s="1"/>
  <c r="E12" i="27" s="1"/>
  <c r="B12" i="27"/>
  <c r="A12" i="27"/>
  <c r="I72" i="28"/>
  <c r="BE67" i="28"/>
  <c r="BD67" i="28"/>
  <c r="BC67" i="28"/>
  <c r="BB67" i="28"/>
  <c r="K67" i="28"/>
  <c r="I67" i="28"/>
  <c r="G67" i="28"/>
  <c r="BA67" i="28" s="1"/>
  <c r="BE65" i="28"/>
  <c r="BE69" i="28" s="1"/>
  <c r="I11" i="27" s="1"/>
  <c r="BD65" i="28"/>
  <c r="BC65" i="28"/>
  <c r="BB65" i="28"/>
  <c r="K65" i="28"/>
  <c r="I65" i="28"/>
  <c r="G65" i="28"/>
  <c r="BA65" i="28" s="1"/>
  <c r="B11" i="27"/>
  <c r="A11" i="27"/>
  <c r="K69" i="28"/>
  <c r="BE62" i="28"/>
  <c r="BE63" i="28" s="1"/>
  <c r="I10" i="27" s="1"/>
  <c r="BD62" i="28"/>
  <c r="BD63" i="28" s="1"/>
  <c r="H10" i="27" s="1"/>
  <c r="BC62" i="28"/>
  <c r="BB62" i="28"/>
  <c r="BB63" i="28" s="1"/>
  <c r="F10" i="27" s="1"/>
  <c r="K62" i="28"/>
  <c r="K63" i="28" s="1"/>
  <c r="I62" i="28"/>
  <c r="I63" i="28" s="1"/>
  <c r="G62" i="28"/>
  <c r="BA62" i="28" s="1"/>
  <c r="BA63" i="28" s="1"/>
  <c r="E10" i="27" s="1"/>
  <c r="B10" i="27"/>
  <c r="A10" i="27"/>
  <c r="BC63" i="28"/>
  <c r="G10" i="27" s="1"/>
  <c r="BE58" i="28"/>
  <c r="BD58" i="28"/>
  <c r="BC58" i="28"/>
  <c r="BB58" i="28"/>
  <c r="K58" i="28"/>
  <c r="I58" i="28"/>
  <c r="G58" i="28"/>
  <c r="BA58" i="28" s="1"/>
  <c r="BE56" i="28"/>
  <c r="BD56" i="28"/>
  <c r="BC56" i="28"/>
  <c r="BB56" i="28"/>
  <c r="K56" i="28"/>
  <c r="I56" i="28"/>
  <c r="G56" i="28"/>
  <c r="BA56" i="28" s="1"/>
  <c r="BE54" i="28"/>
  <c r="BD54" i="28"/>
  <c r="BC54" i="28"/>
  <c r="BB54" i="28"/>
  <c r="K54" i="28"/>
  <c r="K60" i="28" s="1"/>
  <c r="I54" i="28"/>
  <c r="G54" i="28"/>
  <c r="BA54" i="28" s="1"/>
  <c r="BE52" i="28"/>
  <c r="BD52" i="28"/>
  <c r="BD60" i="28" s="1"/>
  <c r="H9" i="27" s="1"/>
  <c r="BC52" i="28"/>
  <c r="BB52" i="28"/>
  <c r="K52" i="28"/>
  <c r="I52" i="28"/>
  <c r="I60" i="28" s="1"/>
  <c r="G52" i="28"/>
  <c r="BA52" i="28" s="1"/>
  <c r="B9" i="27"/>
  <c r="A9" i="27"/>
  <c r="BB60" i="28"/>
  <c r="F9" i="27" s="1"/>
  <c r="BE49" i="28"/>
  <c r="BD49" i="28"/>
  <c r="BC49" i="28"/>
  <c r="BB49" i="28"/>
  <c r="K49" i="28"/>
  <c r="I49" i="28"/>
  <c r="I50" i="28" s="1"/>
  <c r="G49" i="28"/>
  <c r="BA49" i="28" s="1"/>
  <c r="BE44" i="28"/>
  <c r="BE50" i="28" s="1"/>
  <c r="I8" i="27" s="1"/>
  <c r="BD44" i="28"/>
  <c r="BC44" i="28"/>
  <c r="BC50" i="28" s="1"/>
  <c r="G8" i="27" s="1"/>
  <c r="BB44" i="28"/>
  <c r="K44" i="28"/>
  <c r="K50" i="28" s="1"/>
  <c r="I44" i="28"/>
  <c r="G44" i="28"/>
  <c r="BA44" i="28" s="1"/>
  <c r="B8" i="27"/>
  <c r="A8" i="27"/>
  <c r="BE38" i="28"/>
  <c r="BD38" i="28"/>
  <c r="BC38" i="28"/>
  <c r="BB38" i="28"/>
  <c r="K38" i="28"/>
  <c r="I38" i="28"/>
  <c r="G38" i="28"/>
  <c r="BA38" i="28" s="1"/>
  <c r="BE35" i="28"/>
  <c r="BD35" i="28"/>
  <c r="BC35" i="28"/>
  <c r="BB35" i="28"/>
  <c r="K35" i="28"/>
  <c r="I35" i="28"/>
  <c r="G35" i="28"/>
  <c r="BA35" i="28" s="1"/>
  <c r="BE33" i="28"/>
  <c r="BD33" i="28"/>
  <c r="BC33" i="28"/>
  <c r="BB33" i="28"/>
  <c r="K33" i="28"/>
  <c r="I33" i="28"/>
  <c r="G33" i="28"/>
  <c r="BA33" i="28" s="1"/>
  <c r="BE30" i="28"/>
  <c r="BD30" i="28"/>
  <c r="BC30" i="28"/>
  <c r="BB30" i="28"/>
  <c r="K30" i="28"/>
  <c r="I30" i="28"/>
  <c r="G30" i="28"/>
  <c r="BA30" i="28" s="1"/>
  <c r="BE27" i="28"/>
  <c r="BD27" i="28"/>
  <c r="BC27" i="28"/>
  <c r="BB27" i="28"/>
  <c r="BA27" i="28"/>
  <c r="K27" i="28"/>
  <c r="I27" i="28"/>
  <c r="G27" i="28"/>
  <c r="BE25" i="28"/>
  <c r="BD25" i="28"/>
  <c r="BC25" i="28"/>
  <c r="BB25" i="28"/>
  <c r="BA25" i="28"/>
  <c r="K25" i="28"/>
  <c r="I25" i="28"/>
  <c r="G25" i="28"/>
  <c r="BE23" i="28"/>
  <c r="BD23" i="28"/>
  <c r="BC23" i="28"/>
  <c r="BB23" i="28"/>
  <c r="K23" i="28"/>
  <c r="I23" i="28"/>
  <c r="G23" i="28"/>
  <c r="BA23" i="28" s="1"/>
  <c r="BE21" i="28"/>
  <c r="BD21" i="28"/>
  <c r="BC21" i="28"/>
  <c r="BB21" i="28"/>
  <c r="K21" i="28"/>
  <c r="I21" i="28"/>
  <c r="G21" i="28"/>
  <c r="BA21" i="28" s="1"/>
  <c r="BE18" i="28"/>
  <c r="BD18" i="28"/>
  <c r="BC18" i="28"/>
  <c r="BB18" i="28"/>
  <c r="K18" i="28"/>
  <c r="I18" i="28"/>
  <c r="G18" i="28"/>
  <c r="BA18" i="28" s="1"/>
  <c r="BE16" i="28"/>
  <c r="BD16" i="28"/>
  <c r="BC16" i="28"/>
  <c r="BB16" i="28"/>
  <c r="BA16" i="28"/>
  <c r="K16" i="28"/>
  <c r="I16" i="28"/>
  <c r="G16" i="28"/>
  <c r="BE14" i="28"/>
  <c r="BD14" i="28"/>
  <c r="BC14" i="28"/>
  <c r="BB14" i="28"/>
  <c r="K14" i="28"/>
  <c r="I14" i="28"/>
  <c r="G14" i="28"/>
  <c r="BA14" i="28" s="1"/>
  <c r="BE12" i="28"/>
  <c r="BD12" i="28"/>
  <c r="BC12" i="28"/>
  <c r="BB12" i="28"/>
  <c r="K12" i="28"/>
  <c r="I12" i="28"/>
  <c r="G12" i="28"/>
  <c r="BA12" i="28" s="1"/>
  <c r="BE10" i="28"/>
  <c r="BD10" i="28"/>
  <c r="BC10" i="28"/>
  <c r="BB10" i="28"/>
  <c r="K10" i="28"/>
  <c r="I10" i="28"/>
  <c r="G10" i="28"/>
  <c r="BA10" i="28" s="1"/>
  <c r="BE8" i="28"/>
  <c r="BD8" i="28"/>
  <c r="BC8" i="28"/>
  <c r="BB8" i="28"/>
  <c r="K8" i="28"/>
  <c r="I8" i="28"/>
  <c r="G8" i="28"/>
  <c r="BA8" i="28" s="1"/>
  <c r="B7" i="27"/>
  <c r="A7" i="27"/>
  <c r="E4" i="28"/>
  <c r="F3" i="28"/>
  <c r="C33" i="26"/>
  <c r="F33" i="26" s="1"/>
  <c r="C31" i="26"/>
  <c r="G7" i="26"/>
  <c r="D20" i="23"/>
  <c r="I22" i="24"/>
  <c r="G20" i="23" s="1"/>
  <c r="D19" i="23"/>
  <c r="I21" i="24"/>
  <c r="G19" i="23" s="1"/>
  <c r="D18" i="23"/>
  <c r="I20" i="24"/>
  <c r="G18" i="23" s="1"/>
  <c r="D17" i="23"/>
  <c r="I19" i="24"/>
  <c r="G17" i="23" s="1"/>
  <c r="D16" i="23"/>
  <c r="I18" i="24"/>
  <c r="G16" i="23" s="1"/>
  <c r="D15" i="23"/>
  <c r="I17" i="24"/>
  <c r="G15" i="23" s="1"/>
  <c r="BE82" i="25"/>
  <c r="BD82" i="25"/>
  <c r="BD83" i="25" s="1"/>
  <c r="H11" i="24" s="1"/>
  <c r="BC82" i="25"/>
  <c r="BB82" i="25"/>
  <c r="BB83" i="25" s="1"/>
  <c r="F11" i="24" s="1"/>
  <c r="K82" i="25"/>
  <c r="K83" i="25" s="1"/>
  <c r="I82" i="25"/>
  <c r="I83" i="25" s="1"/>
  <c r="G82" i="25"/>
  <c r="BA82" i="25" s="1"/>
  <c r="BA83" i="25" s="1"/>
  <c r="E11" i="24" s="1"/>
  <c r="B11" i="24"/>
  <c r="A11" i="24"/>
  <c r="BE83" i="25"/>
  <c r="I11" i="24" s="1"/>
  <c r="BC83" i="25"/>
  <c r="G11" i="24" s="1"/>
  <c r="G83" i="25"/>
  <c r="BE78" i="25"/>
  <c r="BE80" i="25" s="1"/>
  <c r="I10" i="24" s="1"/>
  <c r="BD78" i="25"/>
  <c r="BC78" i="25"/>
  <c r="BB78" i="25"/>
  <c r="K78" i="25"/>
  <c r="I78" i="25"/>
  <c r="G78" i="25"/>
  <c r="BA78" i="25" s="1"/>
  <c r="BE75" i="25"/>
  <c r="BD75" i="25"/>
  <c r="BC75" i="25"/>
  <c r="BB75" i="25"/>
  <c r="K75" i="25"/>
  <c r="K80" i="25" s="1"/>
  <c r="I75" i="25"/>
  <c r="G75" i="25"/>
  <c r="BA75" i="25" s="1"/>
  <c r="BE73" i="25"/>
  <c r="BD73" i="25"/>
  <c r="BC73" i="25"/>
  <c r="BB73" i="25"/>
  <c r="K73" i="25"/>
  <c r="I73" i="25"/>
  <c r="G73" i="25"/>
  <c r="BA73" i="25" s="1"/>
  <c r="B10" i="24"/>
  <c r="A10" i="24"/>
  <c r="BC80" i="25"/>
  <c r="G10" i="24" s="1"/>
  <c r="BE70" i="25"/>
  <c r="BD70" i="25"/>
  <c r="BD71" i="25" s="1"/>
  <c r="H9" i="24" s="1"/>
  <c r="BC70" i="25"/>
  <c r="BB70" i="25"/>
  <c r="K70" i="25"/>
  <c r="I70" i="25"/>
  <c r="G70" i="25"/>
  <c r="BA70" i="25" s="1"/>
  <c r="BE69" i="25"/>
  <c r="BD69" i="25"/>
  <c r="BC69" i="25"/>
  <c r="BC71" i="25" s="1"/>
  <c r="G9" i="24" s="1"/>
  <c r="BB69" i="25"/>
  <c r="K69" i="25"/>
  <c r="I69" i="25"/>
  <c r="I71" i="25" s="1"/>
  <c r="G69" i="25"/>
  <c r="BA69" i="25" s="1"/>
  <c r="B9" i="24"/>
  <c r="A9" i="24"/>
  <c r="BB71" i="25"/>
  <c r="F9" i="24" s="1"/>
  <c r="BE65" i="25"/>
  <c r="BD65" i="25"/>
  <c r="BC65" i="25"/>
  <c r="BB65" i="25"/>
  <c r="K65" i="25"/>
  <c r="I65" i="25"/>
  <c r="G65" i="25"/>
  <c r="BA65" i="25" s="1"/>
  <c r="BE62" i="25"/>
  <c r="BD62" i="25"/>
  <c r="BC62" i="25"/>
  <c r="BB62" i="25"/>
  <c r="K62" i="25"/>
  <c r="I62" i="25"/>
  <c r="G62" i="25"/>
  <c r="BA62" i="25" s="1"/>
  <c r="BE60" i="25"/>
  <c r="BD60" i="25"/>
  <c r="BC60" i="25"/>
  <c r="BB60" i="25"/>
  <c r="K60" i="25"/>
  <c r="I60" i="25"/>
  <c r="G60" i="25"/>
  <c r="BA60" i="25" s="1"/>
  <c r="BE57" i="25"/>
  <c r="BD57" i="25"/>
  <c r="BC57" i="25"/>
  <c r="BB57" i="25"/>
  <c r="K57" i="25"/>
  <c r="I57" i="25"/>
  <c r="G57" i="25"/>
  <c r="BA57" i="25" s="1"/>
  <c r="BE54" i="25"/>
  <c r="BD54" i="25"/>
  <c r="BC54" i="25"/>
  <c r="BB54" i="25"/>
  <c r="K54" i="25"/>
  <c r="I54" i="25"/>
  <c r="I67" i="25" s="1"/>
  <c r="G54" i="25"/>
  <c r="BA54" i="25" s="1"/>
  <c r="BE51" i="25"/>
  <c r="BD51" i="25"/>
  <c r="BD67" i="25" s="1"/>
  <c r="H8" i="24" s="1"/>
  <c r="BC51" i="25"/>
  <c r="BB51" i="25"/>
  <c r="K51" i="25"/>
  <c r="I51" i="25"/>
  <c r="G51" i="25"/>
  <c r="BA51" i="25" s="1"/>
  <c r="BE47" i="25"/>
  <c r="BD47" i="25"/>
  <c r="BC47" i="25"/>
  <c r="BB47" i="25"/>
  <c r="K47" i="25"/>
  <c r="I47" i="25"/>
  <c r="G47" i="25"/>
  <c r="BA47" i="25" s="1"/>
  <c r="BE44" i="25"/>
  <c r="BE67" i="25" s="1"/>
  <c r="I8" i="24" s="1"/>
  <c r="BD44" i="25"/>
  <c r="BC44" i="25"/>
  <c r="BB44" i="25"/>
  <c r="BB67" i="25" s="1"/>
  <c r="F8" i="24" s="1"/>
  <c r="K44" i="25"/>
  <c r="K67" i="25" s="1"/>
  <c r="I44" i="25"/>
  <c r="G44" i="25"/>
  <c r="BA44" i="25" s="1"/>
  <c r="B8" i="24"/>
  <c r="A8" i="24"/>
  <c r="BE38" i="25"/>
  <c r="BD38" i="25"/>
  <c r="BC38" i="25"/>
  <c r="BB38" i="25"/>
  <c r="K38" i="25"/>
  <c r="I38" i="25"/>
  <c r="G38" i="25"/>
  <c r="BA38" i="25" s="1"/>
  <c r="BE35" i="25"/>
  <c r="BD35" i="25"/>
  <c r="BC35" i="25"/>
  <c r="BB35" i="25"/>
  <c r="K35" i="25"/>
  <c r="I35" i="25"/>
  <c r="G35" i="25"/>
  <c r="BA35" i="25" s="1"/>
  <c r="BE33" i="25"/>
  <c r="BD33" i="25"/>
  <c r="BC33" i="25"/>
  <c r="BB33" i="25"/>
  <c r="K33" i="25"/>
  <c r="I33" i="25"/>
  <c r="G33" i="25"/>
  <c r="BA33" i="25" s="1"/>
  <c r="BE31" i="25"/>
  <c r="BD31" i="25"/>
  <c r="BC31" i="25"/>
  <c r="BB31" i="25"/>
  <c r="K31" i="25"/>
  <c r="I31" i="25"/>
  <c r="G31" i="25"/>
  <c r="BA31" i="25" s="1"/>
  <c r="BE28" i="25"/>
  <c r="BD28" i="25"/>
  <c r="BC28" i="25"/>
  <c r="BB28" i="25"/>
  <c r="K28" i="25"/>
  <c r="I28" i="25"/>
  <c r="G28" i="25"/>
  <c r="BA28" i="25" s="1"/>
  <c r="BE24" i="25"/>
  <c r="BD24" i="25"/>
  <c r="BC24" i="25"/>
  <c r="BB24" i="25"/>
  <c r="K24" i="25"/>
  <c r="I24" i="25"/>
  <c r="G24" i="25"/>
  <c r="BA24" i="25" s="1"/>
  <c r="BE19" i="25"/>
  <c r="BD19" i="25"/>
  <c r="BC19" i="25"/>
  <c r="BB19" i="25"/>
  <c r="K19" i="25"/>
  <c r="I19" i="25"/>
  <c r="G19" i="25"/>
  <c r="BA19" i="25" s="1"/>
  <c r="BE17" i="25"/>
  <c r="BD17" i="25"/>
  <c r="BC17" i="25"/>
  <c r="BB17" i="25"/>
  <c r="K17" i="25"/>
  <c r="I17" i="25"/>
  <c r="G17" i="25"/>
  <c r="BA17" i="25" s="1"/>
  <c r="BE15" i="25"/>
  <c r="BD15" i="25"/>
  <c r="BC15" i="25"/>
  <c r="BB15" i="25"/>
  <c r="K15" i="25"/>
  <c r="I15" i="25"/>
  <c r="G15" i="25"/>
  <c r="BA15" i="25" s="1"/>
  <c r="BE12" i="25"/>
  <c r="BD12" i="25"/>
  <c r="BC12" i="25"/>
  <c r="BB12" i="25"/>
  <c r="K12" i="25"/>
  <c r="I12" i="25"/>
  <c r="I42" i="25" s="1"/>
  <c r="G12" i="25"/>
  <c r="BA12" i="25" s="1"/>
  <c r="BE10" i="25"/>
  <c r="BD10" i="25"/>
  <c r="BC10" i="25"/>
  <c r="BB10" i="25"/>
  <c r="K10" i="25"/>
  <c r="I10" i="25"/>
  <c r="G10" i="25"/>
  <c r="BA10" i="25" s="1"/>
  <c r="BE8" i="25"/>
  <c r="BD8" i="25"/>
  <c r="BC8" i="25"/>
  <c r="BC42" i="25" s="1"/>
  <c r="G7" i="24" s="1"/>
  <c r="BB8" i="25"/>
  <c r="K8" i="25"/>
  <c r="I8" i="25"/>
  <c r="G8" i="25"/>
  <c r="BA8" i="25" s="1"/>
  <c r="B7" i="24"/>
  <c r="A7" i="24"/>
  <c r="E4" i="25"/>
  <c r="F3" i="25"/>
  <c r="C33" i="23"/>
  <c r="F33" i="23" s="1"/>
  <c r="C31" i="23"/>
  <c r="G7" i="23"/>
  <c r="D20" i="11"/>
  <c r="I22" i="12"/>
  <c r="G20" i="11" s="1"/>
  <c r="D19" i="11"/>
  <c r="I21" i="12"/>
  <c r="G19" i="11" s="1"/>
  <c r="D18" i="11"/>
  <c r="I20" i="12"/>
  <c r="G18" i="11" s="1"/>
  <c r="D17" i="11"/>
  <c r="I19" i="12"/>
  <c r="G17" i="11" s="1"/>
  <c r="D16" i="11"/>
  <c r="I18" i="12"/>
  <c r="G16" i="11" s="1"/>
  <c r="D15" i="11"/>
  <c r="I17" i="12"/>
  <c r="G15" i="11" s="1"/>
  <c r="BE115" i="13"/>
  <c r="BE116" i="13" s="1"/>
  <c r="I11" i="12" s="1"/>
  <c r="BD115" i="13"/>
  <c r="BC115" i="13"/>
  <c r="BC116" i="13" s="1"/>
  <c r="G11" i="12" s="1"/>
  <c r="BB115" i="13"/>
  <c r="K115" i="13"/>
  <c r="K116" i="13" s="1"/>
  <c r="I115" i="13"/>
  <c r="I116" i="13" s="1"/>
  <c r="G115" i="13"/>
  <c r="BA115" i="13" s="1"/>
  <c r="BA116" i="13" s="1"/>
  <c r="E11" i="12" s="1"/>
  <c r="B11" i="12"/>
  <c r="A11" i="12"/>
  <c r="BD116" i="13"/>
  <c r="H11" i="12" s="1"/>
  <c r="BB116" i="13"/>
  <c r="F11" i="12" s="1"/>
  <c r="BE110" i="13"/>
  <c r="BE113" i="13" s="1"/>
  <c r="I10" i="12" s="1"/>
  <c r="BD110" i="13"/>
  <c r="BC110" i="13"/>
  <c r="BC113" i="13" s="1"/>
  <c r="G10" i="12" s="1"/>
  <c r="BB110" i="13"/>
  <c r="BB113" i="13" s="1"/>
  <c r="F10" i="12" s="1"/>
  <c r="K110" i="13"/>
  <c r="I110" i="13"/>
  <c r="I113" i="13" s="1"/>
  <c r="G110" i="13"/>
  <c r="BA110" i="13" s="1"/>
  <c r="BA113" i="13" s="1"/>
  <c r="E10" i="12" s="1"/>
  <c r="B10" i="12"/>
  <c r="A10" i="12"/>
  <c r="BD113" i="13"/>
  <c r="H10" i="12" s="1"/>
  <c r="K113" i="13"/>
  <c r="BE106" i="13"/>
  <c r="BD106" i="13"/>
  <c r="BC106" i="13"/>
  <c r="BB106" i="13"/>
  <c r="K106" i="13"/>
  <c r="I106" i="13"/>
  <c r="G106" i="13"/>
  <c r="BA106" i="13" s="1"/>
  <c r="BE102" i="13"/>
  <c r="BD102" i="13"/>
  <c r="BC102" i="13"/>
  <c r="BB102" i="13"/>
  <c r="K102" i="13"/>
  <c r="I102" i="13"/>
  <c r="G102" i="13"/>
  <c r="BA102" i="13" s="1"/>
  <c r="BE97" i="13"/>
  <c r="BD97" i="13"/>
  <c r="BC97" i="13"/>
  <c r="BB97" i="13"/>
  <c r="BA97" i="13"/>
  <c r="K97" i="13"/>
  <c r="I97" i="13"/>
  <c r="G97" i="13"/>
  <c r="BE93" i="13"/>
  <c r="BD93" i="13"/>
  <c r="BC93" i="13"/>
  <c r="BB93" i="13"/>
  <c r="K93" i="13"/>
  <c r="I93" i="13"/>
  <c r="G93" i="13"/>
  <c r="BA93" i="13" s="1"/>
  <c r="BE89" i="13"/>
  <c r="BD89" i="13"/>
  <c r="BC89" i="13"/>
  <c r="BB89" i="13"/>
  <c r="K89" i="13"/>
  <c r="I89" i="13"/>
  <c r="G89" i="13"/>
  <c r="BA89" i="13" s="1"/>
  <c r="BE86" i="13"/>
  <c r="BD86" i="13"/>
  <c r="BC86" i="13"/>
  <c r="BB86" i="13"/>
  <c r="K86" i="13"/>
  <c r="I86" i="13"/>
  <c r="G86" i="13"/>
  <c r="BA86" i="13" s="1"/>
  <c r="BE84" i="13"/>
  <c r="BE108" i="13" s="1"/>
  <c r="I9" i="12" s="1"/>
  <c r="BD84" i="13"/>
  <c r="BC84" i="13"/>
  <c r="BB84" i="13"/>
  <c r="K84" i="13"/>
  <c r="K108" i="13" s="1"/>
  <c r="I84" i="13"/>
  <c r="G84" i="13"/>
  <c r="BA84" i="13" s="1"/>
  <c r="B9" i="12"/>
  <c r="A9" i="12"/>
  <c r="G108" i="13"/>
  <c r="BE79" i="13"/>
  <c r="BD79" i="13"/>
  <c r="BC79" i="13"/>
  <c r="BB79" i="13"/>
  <c r="K79" i="13"/>
  <c r="I79" i="13"/>
  <c r="G79" i="13"/>
  <c r="BA79" i="13" s="1"/>
  <c r="BE74" i="13"/>
  <c r="BD74" i="13"/>
  <c r="BC74" i="13"/>
  <c r="BB74" i="13"/>
  <c r="K74" i="13"/>
  <c r="I74" i="13"/>
  <c r="G74" i="13"/>
  <c r="BA74" i="13" s="1"/>
  <c r="BE71" i="13"/>
  <c r="BD71" i="13"/>
  <c r="BC71" i="13"/>
  <c r="BB71" i="13"/>
  <c r="K71" i="13"/>
  <c r="I71" i="13"/>
  <c r="G71" i="13"/>
  <c r="BA71" i="13" s="1"/>
  <c r="BE67" i="13"/>
  <c r="BD67" i="13"/>
  <c r="BC67" i="13"/>
  <c r="BB67" i="13"/>
  <c r="K67" i="13"/>
  <c r="I67" i="13"/>
  <c r="G67" i="13"/>
  <c r="BA67" i="13" s="1"/>
  <c r="BE63" i="13"/>
  <c r="BD63" i="13"/>
  <c r="BC63" i="13"/>
  <c r="BB63" i="13"/>
  <c r="K63" i="13"/>
  <c r="I63" i="13"/>
  <c r="G63" i="13"/>
  <c r="BA63" i="13" s="1"/>
  <c r="BE61" i="13"/>
  <c r="BD61" i="13"/>
  <c r="BC61" i="13"/>
  <c r="BB61" i="13"/>
  <c r="K61" i="13"/>
  <c r="I61" i="13"/>
  <c r="G61" i="13"/>
  <c r="BA61" i="13" s="1"/>
  <c r="BE58" i="13"/>
  <c r="BE82" i="13" s="1"/>
  <c r="I8" i="12" s="1"/>
  <c r="BD58" i="13"/>
  <c r="BC58" i="13"/>
  <c r="BB58" i="13"/>
  <c r="K58" i="13"/>
  <c r="K82" i="13" s="1"/>
  <c r="I58" i="13"/>
  <c r="I82" i="13" s="1"/>
  <c r="G58" i="13"/>
  <c r="BA58" i="13" s="1"/>
  <c r="B8" i="12"/>
  <c r="A8" i="12"/>
  <c r="BC82" i="13"/>
  <c r="G8" i="12" s="1"/>
  <c r="BE53" i="13"/>
  <c r="BD53" i="13"/>
  <c r="BC53" i="13"/>
  <c r="BB53" i="13"/>
  <c r="K53" i="13"/>
  <c r="I53" i="13"/>
  <c r="G53" i="13"/>
  <c r="BA53" i="13" s="1"/>
  <c r="BE50" i="13"/>
  <c r="BD50" i="13"/>
  <c r="BC50" i="13"/>
  <c r="BB50" i="13"/>
  <c r="K50" i="13"/>
  <c r="I50" i="13"/>
  <c r="G50" i="13"/>
  <c r="BA50" i="13" s="1"/>
  <c r="BE48" i="13"/>
  <c r="BD48" i="13"/>
  <c r="BC48" i="13"/>
  <c r="BB48" i="13"/>
  <c r="K48" i="13"/>
  <c r="I48" i="13"/>
  <c r="G48" i="13"/>
  <c r="BA48" i="13" s="1"/>
  <c r="BE46" i="13"/>
  <c r="BD46" i="13"/>
  <c r="BC46" i="13"/>
  <c r="BB46" i="13"/>
  <c r="K46" i="13"/>
  <c r="I46" i="13"/>
  <c r="G46" i="13"/>
  <c r="BA46" i="13" s="1"/>
  <c r="BE42" i="13"/>
  <c r="BD42" i="13"/>
  <c r="BC42" i="13"/>
  <c r="BB42" i="13"/>
  <c r="K42" i="13"/>
  <c r="I42" i="13"/>
  <c r="G42" i="13"/>
  <c r="BA42" i="13" s="1"/>
  <c r="BE37" i="13"/>
  <c r="BD37" i="13"/>
  <c r="BC37" i="13"/>
  <c r="BB37" i="13"/>
  <c r="K37" i="13"/>
  <c r="I37" i="13"/>
  <c r="G37" i="13"/>
  <c r="BA37" i="13" s="1"/>
  <c r="BE34" i="13"/>
  <c r="BD34" i="13"/>
  <c r="BC34" i="13"/>
  <c r="BB34" i="13"/>
  <c r="K34" i="13"/>
  <c r="I34" i="13"/>
  <c r="G34" i="13"/>
  <c r="BA34" i="13" s="1"/>
  <c r="BE30" i="13"/>
  <c r="BD30" i="13"/>
  <c r="BC30" i="13"/>
  <c r="BB30" i="13"/>
  <c r="K30" i="13"/>
  <c r="I30" i="13"/>
  <c r="G30" i="13"/>
  <c r="BA30" i="13" s="1"/>
  <c r="BE26" i="13"/>
  <c r="BD26" i="13"/>
  <c r="BC26" i="13"/>
  <c r="BB26" i="13"/>
  <c r="K26" i="13"/>
  <c r="I26" i="13"/>
  <c r="G26" i="13"/>
  <c r="BA26" i="13" s="1"/>
  <c r="BE21" i="13"/>
  <c r="BD21" i="13"/>
  <c r="BC21" i="13"/>
  <c r="BB21" i="13"/>
  <c r="K21" i="13"/>
  <c r="I21" i="13"/>
  <c r="G21" i="13"/>
  <c r="BA21" i="13" s="1"/>
  <c r="BE19" i="13"/>
  <c r="BD19" i="13"/>
  <c r="BC19" i="13"/>
  <c r="BB19" i="13"/>
  <c r="K19" i="13"/>
  <c r="I19" i="13"/>
  <c r="G19" i="13"/>
  <c r="BA19" i="13" s="1"/>
  <c r="BE17" i="13"/>
  <c r="BD17" i="13"/>
  <c r="BC17" i="13"/>
  <c r="BB17" i="13"/>
  <c r="K17" i="13"/>
  <c r="I17" i="13"/>
  <c r="G17" i="13"/>
  <c r="BA17" i="13" s="1"/>
  <c r="BE13" i="13"/>
  <c r="BD13" i="13"/>
  <c r="BC13" i="13"/>
  <c r="BB13" i="13"/>
  <c r="K13" i="13"/>
  <c r="I13" i="13"/>
  <c r="G13" i="13"/>
  <c r="BA13" i="13" s="1"/>
  <c r="BE11" i="13"/>
  <c r="BD11" i="13"/>
  <c r="BC11" i="13"/>
  <c r="BB11" i="13"/>
  <c r="K11" i="13"/>
  <c r="I11" i="13"/>
  <c r="G11" i="13"/>
  <c r="BA11" i="13" s="1"/>
  <c r="BE9" i="13"/>
  <c r="BD9" i="13"/>
  <c r="BC9" i="13"/>
  <c r="BB9" i="13"/>
  <c r="K9" i="13"/>
  <c r="I9" i="13"/>
  <c r="G9" i="13"/>
  <c r="BA9" i="13" s="1"/>
  <c r="BE8" i="13"/>
  <c r="BE56" i="13" s="1"/>
  <c r="I7" i="12" s="1"/>
  <c r="BD8" i="13"/>
  <c r="BC8" i="13"/>
  <c r="BB8" i="13"/>
  <c r="K8" i="13"/>
  <c r="K56" i="13" s="1"/>
  <c r="I8" i="13"/>
  <c r="G8" i="13"/>
  <c r="BA8" i="13" s="1"/>
  <c r="B7" i="12"/>
  <c r="A7" i="12"/>
  <c r="E4" i="13"/>
  <c r="F3" i="13"/>
  <c r="C33" i="11"/>
  <c r="F33" i="11" s="1"/>
  <c r="C31" i="11"/>
  <c r="G7" i="11"/>
  <c r="D20" i="2"/>
  <c r="I23" i="3"/>
  <c r="G20" i="2" s="1"/>
  <c r="D19" i="2"/>
  <c r="I22" i="3"/>
  <c r="G19" i="2" s="1"/>
  <c r="D18" i="2"/>
  <c r="I21" i="3"/>
  <c r="G18" i="2" s="1"/>
  <c r="D17" i="2"/>
  <c r="I20" i="3"/>
  <c r="G17" i="2" s="1"/>
  <c r="D16" i="2"/>
  <c r="I19" i="3"/>
  <c r="G16" i="2" s="1"/>
  <c r="D15" i="2"/>
  <c r="I18" i="3"/>
  <c r="G15" i="2" s="1"/>
  <c r="C33" i="2"/>
  <c r="F33" i="2" s="1"/>
  <c r="C31" i="2"/>
  <c r="G7" i="2"/>
  <c r="H38" i="1"/>
  <c r="G38" i="1"/>
  <c r="I19" i="1"/>
  <c r="H28" i="1"/>
  <c r="G28" i="1"/>
  <c r="D22" i="1"/>
  <c r="D20" i="1"/>
  <c r="I2" i="1"/>
  <c r="BE42" i="25" l="1"/>
  <c r="I7" i="24" s="1"/>
  <c r="F43" i="1"/>
  <c r="I80" i="25"/>
  <c r="BD80" i="25"/>
  <c r="H10" i="24" s="1"/>
  <c r="BA69" i="28"/>
  <c r="E11" i="27" s="1"/>
  <c r="BC69" i="28"/>
  <c r="G11" i="27" s="1"/>
  <c r="K46" i="4"/>
  <c r="BD46" i="4"/>
  <c r="G56" i="13"/>
  <c r="I56" i="13"/>
  <c r="BC67" i="25"/>
  <c r="G8" i="24" s="1"/>
  <c r="G12" i="24" s="1"/>
  <c r="C18" i="23" s="1"/>
  <c r="K71" i="25"/>
  <c r="BE71" i="25"/>
  <c r="I9" i="24" s="1"/>
  <c r="G80" i="25"/>
  <c r="BB93" i="4"/>
  <c r="F13" i="3"/>
  <c r="I108" i="13"/>
  <c r="BC108" i="13"/>
  <c r="G9" i="12" s="1"/>
  <c r="K42" i="25"/>
  <c r="BB80" i="25"/>
  <c r="F10" i="24" s="1"/>
  <c r="K42" i="28"/>
  <c r="G60" i="28"/>
  <c r="BB69" i="28"/>
  <c r="F11" i="27" s="1"/>
  <c r="G46" i="4"/>
  <c r="E7" i="3" s="1"/>
  <c r="E13" i="3" s="1"/>
  <c r="BB46" i="4"/>
  <c r="BA48" i="4"/>
  <c r="BA80" i="4" s="1"/>
  <c r="G93" i="4"/>
  <c r="E10" i="3" s="1"/>
  <c r="BC93" i="4"/>
  <c r="BA95" i="4"/>
  <c r="BA99" i="4" s="1"/>
  <c r="BA101" i="4"/>
  <c r="BA102" i="4" s="1"/>
  <c r="G13" i="3"/>
  <c r="BA82" i="4"/>
  <c r="BA84" i="4" s="1"/>
  <c r="BA86" i="4"/>
  <c r="BA93" i="4" s="1"/>
  <c r="BC46" i="4"/>
  <c r="BE46" i="4"/>
  <c r="BA46" i="4"/>
  <c r="BB108" i="13"/>
  <c r="F9" i="12" s="1"/>
  <c r="BD108" i="13"/>
  <c r="H9" i="12" s="1"/>
  <c r="BB42" i="25"/>
  <c r="F7" i="24" s="1"/>
  <c r="F12" i="24" s="1"/>
  <c r="C16" i="23" s="1"/>
  <c r="BD42" i="25"/>
  <c r="H7" i="24" s="1"/>
  <c r="BB56" i="13"/>
  <c r="F7" i="12" s="1"/>
  <c r="BD56" i="13"/>
  <c r="H7" i="12" s="1"/>
  <c r="H12" i="12" s="1"/>
  <c r="C17" i="11" s="1"/>
  <c r="BC56" i="13"/>
  <c r="G7" i="12" s="1"/>
  <c r="G12" i="12" s="1"/>
  <c r="C18" i="11" s="1"/>
  <c r="G82" i="13"/>
  <c r="BB82" i="13"/>
  <c r="F8" i="12" s="1"/>
  <c r="BD82" i="13"/>
  <c r="H8" i="12" s="1"/>
  <c r="G67" i="25"/>
  <c r="G71" i="25"/>
  <c r="I42" i="28"/>
  <c r="BC42" i="28"/>
  <c r="G7" i="27" s="1"/>
  <c r="BE42" i="28"/>
  <c r="I7" i="27" s="1"/>
  <c r="BB42" i="28"/>
  <c r="F7" i="27" s="1"/>
  <c r="BA60" i="28"/>
  <c r="E9" i="27" s="1"/>
  <c r="BC60" i="28"/>
  <c r="G9" i="27" s="1"/>
  <c r="BE60" i="28"/>
  <c r="I9" i="27" s="1"/>
  <c r="G69" i="28"/>
  <c r="I69" i="28"/>
  <c r="BD69" i="28"/>
  <c r="H11" i="27" s="1"/>
  <c r="G113" i="13"/>
  <c r="G116" i="13"/>
  <c r="I12" i="12"/>
  <c r="C21" i="11" s="1"/>
  <c r="BA108" i="13"/>
  <c r="E9" i="12" s="1"/>
  <c r="BA80" i="25"/>
  <c r="E10" i="24" s="1"/>
  <c r="BA67" i="25"/>
  <c r="E8" i="24" s="1"/>
  <c r="G42" i="25"/>
  <c r="BA42" i="25"/>
  <c r="E7" i="24" s="1"/>
  <c r="BB50" i="28"/>
  <c r="F8" i="27" s="1"/>
  <c r="BD50" i="28"/>
  <c r="H8" i="27" s="1"/>
  <c r="G42" i="28"/>
  <c r="BD42" i="28"/>
  <c r="H7" i="27" s="1"/>
  <c r="BA42" i="28"/>
  <c r="E7" i="27" s="1"/>
  <c r="H23" i="27"/>
  <c r="G23" i="26" s="1"/>
  <c r="H23" i="24"/>
  <c r="G23" i="23" s="1"/>
  <c r="H23" i="12"/>
  <c r="G23" i="11" s="1"/>
  <c r="H24" i="3"/>
  <c r="G23" i="2" s="1"/>
  <c r="I13" i="27"/>
  <c r="C21" i="26" s="1"/>
  <c r="BA50" i="28"/>
  <c r="E8" i="27" s="1"/>
  <c r="I12" i="24"/>
  <c r="C21" i="23" s="1"/>
  <c r="G50" i="28"/>
  <c r="G63" i="28"/>
  <c r="G72" i="28"/>
  <c r="BA71" i="25"/>
  <c r="E9" i="24" s="1"/>
  <c r="BA56" i="13"/>
  <c r="E7" i="12" s="1"/>
  <c r="BA82" i="13"/>
  <c r="E8" i="12" s="1"/>
  <c r="C18" i="2"/>
  <c r="C21" i="2"/>
  <c r="C16" i="2"/>
  <c r="C17" i="2"/>
  <c r="I20" i="1"/>
  <c r="H12" i="24" l="1"/>
  <c r="C17" i="23" s="1"/>
  <c r="H13" i="27"/>
  <c r="C17" i="26" s="1"/>
  <c r="G13" i="27"/>
  <c r="C18" i="26" s="1"/>
  <c r="E12" i="24"/>
  <c r="C15" i="23" s="1"/>
  <c r="F13" i="27"/>
  <c r="C16" i="26" s="1"/>
  <c r="F12" i="12"/>
  <c r="C16" i="11" s="1"/>
  <c r="C15" i="2"/>
  <c r="C19" i="2" s="1"/>
  <c r="C22" i="2" s="1"/>
  <c r="C23" i="2" s="1"/>
  <c r="F30" i="2" s="1"/>
  <c r="F31" i="2" s="1"/>
  <c r="F34" i="2" s="1"/>
  <c r="E13" i="27"/>
  <c r="C15" i="26" s="1"/>
  <c r="E12" i="12"/>
  <c r="C15" i="11" s="1"/>
  <c r="C19" i="23" l="1"/>
  <c r="C22" i="23" s="1"/>
  <c r="C23" i="23" s="1"/>
  <c r="H41" i="1" s="1"/>
  <c r="H31" i="1" s="1"/>
  <c r="I31" i="1" s="1"/>
  <c r="F31" i="1" s="1"/>
  <c r="C19" i="26"/>
  <c r="C22" i="26" s="1"/>
  <c r="C23" i="26" s="1"/>
  <c r="F30" i="26" s="1"/>
  <c r="F31" i="26" s="1"/>
  <c r="F34" i="26" s="1"/>
  <c r="C19" i="11"/>
  <c r="C22" i="11" s="1"/>
  <c r="C23" i="11" s="1"/>
  <c r="F30" i="11" s="1"/>
  <c r="F31" i="11" s="1"/>
  <c r="F34" i="11" s="1"/>
  <c r="H39" i="1"/>
  <c r="I39" i="1" s="1"/>
  <c r="F30" i="23"/>
  <c r="F31" i="23" s="1"/>
  <c r="F34" i="23" s="1"/>
  <c r="H42" i="1"/>
  <c r="I41" i="1"/>
  <c r="F41" i="1" s="1"/>
  <c r="H40" i="1"/>
  <c r="I42" i="1" l="1"/>
  <c r="H44" i="1"/>
  <c r="H29" i="1"/>
  <c r="H32" i="1"/>
  <c r="I32" i="1" s="1"/>
  <c r="F32" i="1" s="1"/>
  <c r="I40" i="1"/>
  <c r="F40" i="1" s="1"/>
  <c r="H30" i="1"/>
  <c r="I30" i="1" s="1"/>
  <c r="F30" i="1" s="1"/>
  <c r="F39" i="1"/>
  <c r="F42" i="1" l="1"/>
  <c r="F44" i="1" s="1"/>
  <c r="I44" i="1"/>
  <c r="I29" i="1"/>
  <c r="H34" i="1"/>
  <c r="I21" i="1" s="1"/>
  <c r="I22" i="1" s="1"/>
  <c r="I23" i="1" s="1"/>
  <c r="F29" i="1" l="1"/>
  <c r="F34" i="1" s="1"/>
  <c r="I34" i="1"/>
  <c r="J33" i="1" l="1"/>
  <c r="J43" i="1"/>
  <c r="J42" i="1"/>
  <c r="J40" i="1"/>
  <c r="J34" i="1"/>
  <c r="J41" i="1"/>
  <c r="J31" i="1"/>
  <c r="J39" i="1"/>
  <c r="J30" i="1"/>
  <c r="J32" i="1"/>
  <c r="J29" i="1"/>
  <c r="J44" i="1"/>
</calcChain>
</file>

<file path=xl/sharedStrings.xml><?xml version="1.0" encoding="utf-8"?>
<sst xmlns="http://schemas.openxmlformats.org/spreadsheetml/2006/main" count="1779" uniqueCount="597">
  <si>
    <t>Položkový rozpočet stavby</t>
  </si>
  <si>
    <t xml:space="preserve">Datum: </t>
  </si>
  <si>
    <t xml:space="preserve"> </t>
  </si>
  <si>
    <t>Stavba :</t>
  </si>
  <si>
    <t xml:space="preserve">Objednatel : </t>
  </si>
  <si>
    <t>IČO :</t>
  </si>
  <si>
    <t>DIČ :</t>
  </si>
  <si>
    <t xml:space="preserve">Zhotovitel : </t>
  </si>
  <si>
    <t>Za zhotovitele :</t>
  </si>
  <si>
    <t>Za objednatele :</t>
  </si>
  <si>
    <t>_______________</t>
  </si>
  <si>
    <t>Rozpočtové náklady</t>
  </si>
  <si>
    <t>Základ pro DPH</t>
  </si>
  <si>
    <t>%</t>
  </si>
  <si>
    <t xml:space="preserve">DPH </t>
  </si>
  <si>
    <t>Cena celkem za stavbu</t>
  </si>
  <si>
    <t>Rekapitulace stavebních objektů a provozních souborů</t>
  </si>
  <si>
    <t>Číslo a název objektu / provozního souboru</t>
  </si>
  <si>
    <t>Cena celkem</t>
  </si>
  <si>
    <t>DPH celkem</t>
  </si>
  <si>
    <t>Celkem za stavbu</t>
  </si>
  <si>
    <t>Rekapitulace stavebních rozpočtů</t>
  </si>
  <si>
    <t>Číslo objektu</t>
  </si>
  <si>
    <t>Číslo a název rozpočtu</t>
  </si>
  <si>
    <t>HSV</t>
  </si>
  <si>
    <t>PSV</t>
  </si>
  <si>
    <t>Dodávka</t>
  </si>
  <si>
    <t>Montáž</t>
  </si>
  <si>
    <t>HZS</t>
  </si>
  <si>
    <t>POLOŽKOVÝ ROZPOČET</t>
  </si>
  <si>
    <t>Rozpočet</t>
  </si>
  <si>
    <t xml:space="preserve">JKSO </t>
  </si>
  <si>
    <t>Objekt</t>
  </si>
  <si>
    <t xml:space="preserve">SKP </t>
  </si>
  <si>
    <t>Měrná jednotka</t>
  </si>
  <si>
    <t>Stavba</t>
  </si>
  <si>
    <t>Počet jednotek</t>
  </si>
  <si>
    <t>Náklady na m.j.</t>
  </si>
  <si>
    <t>Projektant</t>
  </si>
  <si>
    <t>Typ rozpočtu</t>
  </si>
  <si>
    <t>Zpracovatel projektu</t>
  </si>
  <si>
    <t>Objednatel</t>
  </si>
  <si>
    <t>Dodavatel</t>
  </si>
  <si>
    <t xml:space="preserve">Zakázkové číslo </t>
  </si>
  <si>
    <t>Rozpočtoval</t>
  </si>
  <si>
    <t>Počet listů</t>
  </si>
  <si>
    <t>ROZPOČTOVÉ NÁKLADY</t>
  </si>
  <si>
    <t>Základní rozpočtové náklady</t>
  </si>
  <si>
    <t>Ostatní rozpočtové náklady</t>
  </si>
  <si>
    <t>HSV celkem</t>
  </si>
  <si>
    <t>Z</t>
  </si>
  <si>
    <t>PSV celkem</t>
  </si>
  <si>
    <t>R</t>
  </si>
  <si>
    <t>M práce celkem</t>
  </si>
  <si>
    <t>N</t>
  </si>
  <si>
    <t>M dodávky celkem</t>
  </si>
  <si>
    <t>ZRN celkem</t>
  </si>
  <si>
    <t>ZRN+HZS</t>
  </si>
  <si>
    <t>ZRN+ost.náklady+HZS</t>
  </si>
  <si>
    <t>Ostatní náklady celkem</t>
  </si>
  <si>
    <t>Vypracoval</t>
  </si>
  <si>
    <t>Za zhotovitele</t>
  </si>
  <si>
    <t>Za objednatele</t>
  </si>
  <si>
    <t>Jméno :</t>
  </si>
  <si>
    <t>Datum :</t>
  </si>
  <si>
    <t>Podpis :</t>
  </si>
  <si>
    <t>Podpis:</t>
  </si>
  <si>
    <t xml:space="preserve">%  </t>
  </si>
  <si>
    <t>DPH</t>
  </si>
  <si>
    <t xml:space="preserve">% </t>
  </si>
  <si>
    <t>CENA ZA OBJEKT CELKEM</t>
  </si>
  <si>
    <t>Poznámka :</t>
  </si>
  <si>
    <t>Rozpočet :</t>
  </si>
  <si>
    <t>Objekt :</t>
  </si>
  <si>
    <t>REKAPITULACE  STAVEBNÍCH  DÍLŮ</t>
  </si>
  <si>
    <t>Stavební díl</t>
  </si>
  <si>
    <t>CELKEM  OBJEKT</t>
  </si>
  <si>
    <t>VEDLEJŠÍ ROZPOČTOVÉ  NÁKLADY</t>
  </si>
  <si>
    <t>Název VRN</t>
  </si>
  <si>
    <t>Kč</t>
  </si>
  <si>
    <t>CELKEM VRN</t>
  </si>
  <si>
    <t xml:space="preserve">Položkový rozpočet </t>
  </si>
  <si>
    <t>Rozpočet:</t>
  </si>
  <si>
    <t>P.č.</t>
  </si>
  <si>
    <t>Číslo položky</t>
  </si>
  <si>
    <t>Název položky</t>
  </si>
  <si>
    <t>MJ</t>
  </si>
  <si>
    <t>množství</t>
  </si>
  <si>
    <t>cena / MJ</t>
  </si>
  <si>
    <t>celkem (Kč)</t>
  </si>
  <si>
    <t>Jednotková hmotnost</t>
  </si>
  <si>
    <t>Celková hmotnost</t>
  </si>
  <si>
    <t>Jednotková dem.hmot.</t>
  </si>
  <si>
    <t>Celková dem.hmot.</t>
  </si>
  <si>
    <t>Díl:</t>
  </si>
  <si>
    <t>1</t>
  </si>
  <si>
    <t>Zemní práce</t>
  </si>
  <si>
    <t>Celkem za</t>
  </si>
  <si>
    <t>3423</t>
  </si>
  <si>
    <t>Turnov - Oprava komunikací a chodníků 2025</t>
  </si>
  <si>
    <t>3423 Turnov - Oprava komunikací a chodníků 2025</t>
  </si>
  <si>
    <t>01</t>
  </si>
  <si>
    <t>Oprava komunikace  ulice Čechova</t>
  </si>
  <si>
    <t>01 Oprava komunikace  ulice Čechova</t>
  </si>
  <si>
    <t>822.27</t>
  </si>
  <si>
    <t>m2</t>
  </si>
  <si>
    <t>3423/01</t>
  </si>
  <si>
    <t>1 Zemní práce</t>
  </si>
  <si>
    <t>Odstranění části stáv. asfaltu u nájezdů k objektům:25,00*0,40</t>
  </si>
  <si>
    <t>DTTO u RŠ                                                :3,00</t>
  </si>
  <si>
    <t>113151119R00</t>
  </si>
  <si>
    <t xml:space="preserve">Fréz.živič.krytu pl.do 500 m2,pruh do 75cm,tl.10cm </t>
  </si>
  <si>
    <t>Zafrézování napojení na okolní affaltové plochy:</t>
  </si>
  <si>
    <t>- Napojení na komunikaci na začátku  a konci úseku:(6,60+5,50)*0,50</t>
  </si>
  <si>
    <t>979082113RSZ</t>
  </si>
  <si>
    <t>Vodorovná doprava suti po suchu na skládku zhotovitele</t>
  </si>
  <si>
    <t>t</t>
  </si>
  <si>
    <t xml:space="preserve">Vodorovná doprava suti po suchu na skládku zhotovitele nebo na místo, kde dojde k předání, recyklaci či jinému způsobu naložení s odpadem v souladu s podmínkami DNSH dle Nařízení Evropského parlamentu a Rady (EU) 2020/852 v souladu s pravidly poskytovatele dotace viz zadávací dokumentace, včetně všech případných poplatrů souvisejících s naložením/složením a se zpracováním/recyklaci/znovupoužitím odpadu.	</t>
  </si>
  <si>
    <t>979999995R00</t>
  </si>
  <si>
    <t>Poplatek za recyklaci asfaltu, kusovost do 1600cm2 skupina 170302</t>
  </si>
  <si>
    <t>Položka je určena pro suť o velikosti kusu do 30x30 cm (technologický materiál určený k recyklaci).</t>
  </si>
  <si>
    <t xml:space="preserve">Poplatek za uložení asfaltu skupina 17 03 02 na skládku zhotovitele nebo na místo, kde dojde k předání, recyklaci či jinému způsobu naložení s odpadem v souladu s podmínkami DNSH dle Nařízení Evropského parlamentu a Rady (EU) 2020/852 v souladu s pravidly poskytovatele dotace viz zadávací dokumentace, včetně všech případných poplatrů souvisejících s naložením/složením a se zpracováním/recyklaci/znovupoužitím odpadu.	</t>
  </si>
  <si>
    <t>5</t>
  </si>
  <si>
    <t>Komunikace</t>
  </si>
  <si>
    <t>5 Komunikace</t>
  </si>
  <si>
    <t>572713112R00</t>
  </si>
  <si>
    <t xml:space="preserve">Vyrovnání povrchu krytů kamen. obaleným asfaltem </t>
  </si>
  <si>
    <t>573111121R00</t>
  </si>
  <si>
    <t xml:space="preserve">Postřik infiltr., množství zbytkov. poj. 0,60kg/m2 </t>
  </si>
  <si>
    <t>Plocha komunikace:460,00</t>
  </si>
  <si>
    <t>573231125R00</t>
  </si>
  <si>
    <t xml:space="preserve">Postřik spojovací z KAE, množ. zbyt.asf. 0,5 kg/m2 </t>
  </si>
  <si>
    <t>577142112RT2</t>
  </si>
  <si>
    <t>Beton asfaltový ACO 11+ obrusný nad 3 m, tl.5 cm plochy 201-1000 m2</t>
  </si>
  <si>
    <t>8</t>
  </si>
  <si>
    <t>Trubní vedení</t>
  </si>
  <si>
    <t>8 Trubní vedení</t>
  </si>
  <si>
    <t>899331111R00</t>
  </si>
  <si>
    <t xml:space="preserve">Výšková úprava vstupu do 20 cm, zvýšení poklopu </t>
  </si>
  <si>
    <t>kus</t>
  </si>
  <si>
    <t>Poklop RŠ kanalizace:1</t>
  </si>
  <si>
    <t>91</t>
  </si>
  <si>
    <t>Doplňující práce na komunikaci</t>
  </si>
  <si>
    <t>91 Doplňující práce na komunikaci</t>
  </si>
  <si>
    <t>919735112R00</t>
  </si>
  <si>
    <t xml:space="preserve">Řezání stávajícího živičného krytu tl. 5 - 10 cm </t>
  </si>
  <si>
    <t>m</t>
  </si>
  <si>
    <t>93</t>
  </si>
  <si>
    <t>Dokončovací práce inženýrských staveb</t>
  </si>
  <si>
    <t>93 Dokončovací práce inženýrských staveb</t>
  </si>
  <si>
    <t>938908411RRR</t>
  </si>
  <si>
    <t xml:space="preserve">Očištění povrchu krytu omytím </t>
  </si>
  <si>
    <t>938909311R00</t>
  </si>
  <si>
    <t xml:space="preserve">Odstranění nánosu z povrchu živičného nebo beton. </t>
  </si>
  <si>
    <t>99</t>
  </si>
  <si>
    <t>Staveništní přesun hmot</t>
  </si>
  <si>
    <t>99 Staveništní přesun hmot</t>
  </si>
  <si>
    <t>998225311R00</t>
  </si>
  <si>
    <t xml:space="preserve">Přesun hmot, oprava komunikací, kryt živič. a bet. </t>
  </si>
  <si>
    <t>Zařízení staveniště</t>
  </si>
  <si>
    <t>Kompletační činnost (IČD)</t>
  </si>
  <si>
    <t>Vytýčení stavby a podz. inženýrských sítí</t>
  </si>
  <si>
    <t>Dokumentace skutečného provedení</t>
  </si>
  <si>
    <t>Geodetické zaměření stavby</t>
  </si>
  <si>
    <t>DIO</t>
  </si>
  <si>
    <t>.</t>
  </si>
  <si>
    <t>Město TURNOV</t>
  </si>
  <si>
    <t>3423/01 Oprava komunikace  ulice Čechova</t>
  </si>
  <si>
    <t>899231111R00</t>
  </si>
  <si>
    <t xml:space="preserve">Výšková úprava vstupu do 20 cm, zvýšení mříže </t>
  </si>
  <si>
    <t>822.29</t>
  </si>
  <si>
    <t>m3</t>
  </si>
  <si>
    <t>577141112RT2</t>
  </si>
  <si>
    <t>04</t>
  </si>
  <si>
    <t>Oprava chodníku Havlíčkovo náměstí</t>
  </si>
  <si>
    <t>04 Oprava chodníku Havlíčkovo náměstí</t>
  </si>
  <si>
    <t>3423/04</t>
  </si>
  <si>
    <t>Oprava chodníku Havlíčkovo náměstí - pravá strana</t>
  </si>
  <si>
    <t>112100101RA0</t>
  </si>
  <si>
    <t>Odstranění pařezů 20-30 cm Odvoz na skládku zhotovitele,úprava terénu</t>
  </si>
  <si>
    <t>113106231R00</t>
  </si>
  <si>
    <t xml:space="preserve">Rozebrání dlažeb ze zámkové dlažby v kamenivu </t>
  </si>
  <si>
    <t>Stávající betonová zámková dlažba:315,00</t>
  </si>
  <si>
    <t>113107610R00</t>
  </si>
  <si>
    <t xml:space="preserve">Odstranění podkladu nad 50 m2,kam.drcené tl.10 cm </t>
  </si>
  <si>
    <t>113108315R00</t>
  </si>
  <si>
    <t xml:space="preserve">Odstranění asfaltové vrstvy pl. do 50 m2, tl.15 cm </t>
  </si>
  <si>
    <t>Odstranění asfaltu podél stávajících obrubníků:</t>
  </si>
  <si>
    <t>Výšková úprava stávajících kamenných obrubníků 30/20:17,00*0,50</t>
  </si>
  <si>
    <t>Stávající betonové obrubníky:70,00*0,50</t>
  </si>
  <si>
    <t>113201111R00</t>
  </si>
  <si>
    <t>Vytrhání obrubníků chodníkových a parkových (kamenné obruby pro opětovné použití)</t>
  </si>
  <si>
    <t>Výšková úprava stávajících kamenných obrubníků 30/20:17,00</t>
  </si>
  <si>
    <t>113202111R00</t>
  </si>
  <si>
    <t xml:space="preserve">Vytrhání obrub obrubníků silničních </t>
  </si>
  <si>
    <t>Stávající betonové obrubníky:70,00</t>
  </si>
  <si>
    <t>122202201R00</t>
  </si>
  <si>
    <t xml:space="preserve">Odkopávky pro silnice v hor. 3 do 100 m3 </t>
  </si>
  <si>
    <t>Včetně naložení na dopravní prostředek</t>
  </si>
  <si>
    <t>Stávající betonová zámková dlažba:315,00*0,10</t>
  </si>
  <si>
    <t>Plocha původních rabátek:3,00*0,25</t>
  </si>
  <si>
    <t>Odkopávka pro osazení nových kamenných obrubníků:70,00*0,20*0,20</t>
  </si>
  <si>
    <t>122202209R00</t>
  </si>
  <si>
    <t xml:space="preserve">Příplatek za lepivost - odkop. pro silnice v hor.3 </t>
  </si>
  <si>
    <t>162701105RSZ</t>
  </si>
  <si>
    <t>Vodorovné přemístění výkopku z hor.1-7 na skládku zhotovitele</t>
  </si>
  <si>
    <t>181101102R00</t>
  </si>
  <si>
    <t xml:space="preserve">Úprava pláně v zářezech v hor. 1-4, se zhutněním </t>
  </si>
  <si>
    <t>Pod dlažbu:308,00</t>
  </si>
  <si>
    <t>Pod obrubníky :87,00*0,30</t>
  </si>
  <si>
    <t>199000002R00</t>
  </si>
  <si>
    <t>Poplatek za skládku horniny 1- 7 č. dle katal. odpadů 17 05 04</t>
  </si>
  <si>
    <t xml:space="preserve">Poplatek za uložení horniny 1 - 7 č. dle katalogu odpadů  17 05 04 na skládce nebo poplatek za uložení na místo, kde dojde k předání, recyklaci či jinému způsobu naložení s odpadem v souladu s podmínkami DNSH dle Nařízení Evropského parlamentu a Rady (EU) 2020/852 v souladu s pravidly poskytovatele dotace viz zadávací dokumentace, včetně všech případných poplatrů souvisejících s naložením/složením a se zpracováním/recyklaci/znovupoužitím odpadu.				</t>
  </si>
  <si>
    <t>919735113R00</t>
  </si>
  <si>
    <t xml:space="preserve">Řezání stávajícího živičného krytu tl. 10 - 15 cm </t>
  </si>
  <si>
    <t>Výšková úprava stávajících kamenných obrubníků 30/20:17,00+0,50</t>
  </si>
  <si>
    <t>Stávající betonové obrubníky:70,00+0,50</t>
  </si>
  <si>
    <t xml:space="preserve">Vodorovná doprava suti po suchu na skládku zhotovitele nebo na místo, kde dojde k předání, recyklaci či jinému způsobu naložení s odpadem v souladu s podmínkami DNSH dle Nařízení Evropského parlamentu a Rady (EU) 2020/852 v souladu s pravidly poskytovatele dotace viz zadávací dokumentace, včetně všech případných poplatrů souvisejících s naložením/složením a se zpracováním/recyklaci/znovupoužitím odpadu.				</t>
  </si>
  <si>
    <t>979089001R00</t>
  </si>
  <si>
    <t>Poplatek za skládku stavební suti štěrky z komunikací, skupina odpadu 010408</t>
  </si>
  <si>
    <t xml:space="preserve">Poplatek za uložení stěrků z komunikací skupina 01 04 08 na skládku zhotovitele nebo na místo, kde dojde k předání, recyklaci či jinému způsobu naložení s odpadem v souladu s podmínkami DNSH dle Nařízení Evropského parlamentu a Rady (EU) 2020/852 v souladu s pravidly poskytovatele dotace viz zadávací dokumentace, včetně všech případných poplatrů souvisejících s naložením/složením a se zpracováním/recyklaci/znovupoužitím odpadu.				</t>
  </si>
  <si>
    <t>979990103R00</t>
  </si>
  <si>
    <t>Poplatek za recyklaci betonu kusovost do 1600 m2 skupina odpadu 170101</t>
  </si>
  <si>
    <t xml:space="preserve">Poplatek za uložení betonu skupina 17 01 01 na skládku zhotovitele nebo na místo, kde dojde k předání, recyklaci či jinému způsobu naložení s odpadem v souladu s podmínkami DNSH dle Nařízení Evropského parlamentu a Rady (EU) 2020/852 v souladu s pravidly poskytovatele dotace viz zadávací dokumentace, včetně všech případných poplatrů souvisejících s naložením/složením a se zpracováním/recyklaci/znovupoužitím odpadu.				</t>
  </si>
  <si>
    <t xml:space="preserve">Poplatek za uložení asfaltu skupina 17 03 02 na skládku zhotovitele nebo na místo, kde dojde k předání, recyklaci či jinému způsobu naložení s odpadem v souladu s podmínkami DNSH dle Nařízení Evropského parlamentu a Rady (EU) 2020/852 v souladu s pravidly poskytovatele dotace viz zadávací dokumentace, včetně všech případných poplatrů souvisejících s naložením/složením a se zpracováním/recyklaci/znovupoužitím odpadu.				</t>
  </si>
  <si>
    <t>564791111R00</t>
  </si>
  <si>
    <t xml:space="preserve">Podklad pro zpevněné plochy z kam.drceného 0-63 mm </t>
  </si>
  <si>
    <t>Včetně kameniva, rozprostření a zhutnění podkladu.</t>
  </si>
  <si>
    <t>Štěrkové lože pod obrubníky:86,00*0,30*0,10</t>
  </si>
  <si>
    <t>564851111RT2</t>
  </si>
  <si>
    <t>Podklad ze štěrkodrti po zhutnění tloušťky 15 cm štěrkodrť frakce 0-32 mm</t>
  </si>
  <si>
    <t>Plocha mozaiky a souvisejících prvků:308,00</t>
  </si>
  <si>
    <t>566904111RRX</t>
  </si>
  <si>
    <t>Vyspravení podkladu po překopech ACP 16+ Ručně</t>
  </si>
  <si>
    <t>Výšková úprava stávajících kamenných obrubníků 30/20:17,00*0,50*0,10*2,5</t>
  </si>
  <si>
    <t>Stávající betonové obrubníky:70,00*0,50*0,10*2,5</t>
  </si>
  <si>
    <t>572952111RRX</t>
  </si>
  <si>
    <t>Vyspravení krytu asf.betonem tl.do 5 cm ACO11+ Ručně</t>
  </si>
  <si>
    <t>596111111R00</t>
  </si>
  <si>
    <t xml:space="preserve">Kladení dlažby mozaika 1barva, lože z kam.do 4 cm </t>
  </si>
  <si>
    <t>Mozaika - chodník:</t>
  </si>
  <si>
    <t>Celková plocha chodníku:308,00</t>
  </si>
  <si>
    <t>599142111RRX</t>
  </si>
  <si>
    <t xml:space="preserve">Úprava zálivky pracovní spáry </t>
  </si>
  <si>
    <t>Včetně vyčištění spár, zalití spár asfaltovou zálivkou, nátěru asfaltovým lakem a posyp drtí.</t>
  </si>
  <si>
    <t>58380010.R</t>
  </si>
  <si>
    <t>Mozaika dlažební štípaná 4/6 cm  1t = 8 - 8,5 m2</t>
  </si>
  <si>
    <t>Celková plocha chodníku:308,00/8,25*1,02</t>
  </si>
  <si>
    <t>916261111R00</t>
  </si>
  <si>
    <t xml:space="preserve">Osazení obruby z kostek drobných, s boční opěrou </t>
  </si>
  <si>
    <t>Lemovánín anglických dvorků z dlažby drobné:15,00</t>
  </si>
  <si>
    <t>917161111R00</t>
  </si>
  <si>
    <t>Osazení lež. obrub.kamen. s opěrou, lože z C 12/15 (nové a původní kamenné obrubníky)</t>
  </si>
  <si>
    <t>Stávajících kamenných obrubníků 30/20:17,00</t>
  </si>
  <si>
    <t>Nahrazení betonových obrubníků kamenným kbrubníkem 30/20:70,00</t>
  </si>
  <si>
    <t>917161199RRR</t>
  </si>
  <si>
    <t xml:space="preserve">Délková úprava žulových obrubníků na stavbě-řezání </t>
  </si>
  <si>
    <t>Žulové obrubníky 30/20 - délková úprava kamenných obrubníků:</t>
  </si>
  <si>
    <t>Původní odstraněné obrubníky :4</t>
  </si>
  <si>
    <t>Odbubníky ze skládky města Turnov (Naložení a dovoz z 5 km):11</t>
  </si>
  <si>
    <t>919731123R00</t>
  </si>
  <si>
    <t xml:space="preserve">Zarovnání styčné plochy živičné tl. do 20 cm </t>
  </si>
  <si>
    <t>979084216R00</t>
  </si>
  <si>
    <t xml:space="preserve">Vodorovná doprava hmot po suchu do 5 km </t>
  </si>
  <si>
    <t>(Dovoz kamenných obrubníků ze skládky Města Turnov)</t>
  </si>
  <si>
    <t>Kamenné obrubníky:</t>
  </si>
  <si>
    <t>Materiál investora (Město Turnov) (dovoz z 5 km):</t>
  </si>
  <si>
    <t>Nahrazení betonových obrubníků kamenným obrubníkem 30/20:70,00*0,150</t>
  </si>
  <si>
    <t>979087213R00</t>
  </si>
  <si>
    <t xml:space="preserve">Nakládání vybour.hmot na dop.prostředky-komunikace </t>
  </si>
  <si>
    <t>58380129.R</t>
  </si>
  <si>
    <t>Kostka dlažební drobná 10/12 štípaná Itř. 1t=4,0m2</t>
  </si>
  <si>
    <t>Lemovánín anglických dvorků z dlažby drobné:15,00*0,10/4,00*1,02</t>
  </si>
  <si>
    <t>97</t>
  </si>
  <si>
    <t>Prorážení otvorů</t>
  </si>
  <si>
    <t>97 Prorážení otvorů</t>
  </si>
  <si>
    <t>979024441R00</t>
  </si>
  <si>
    <t xml:space="preserve">Očištění vybour. obrubníků všech loží a výplní </t>
  </si>
  <si>
    <t>998223011R00</t>
  </si>
  <si>
    <t xml:space="preserve">Přesun hmot, pozemní komunikace, kryt dlážděný </t>
  </si>
  <si>
    <t>3423/04 Oprava chodníku Havlíčkovo náměstí - pravá strana</t>
  </si>
  <si>
    <t>113108406R00</t>
  </si>
  <si>
    <t xml:space="preserve">Odstranění asfaltové vrstvy pl.nad 50 m2, tl. 6 cm </t>
  </si>
  <si>
    <t>113108410R00</t>
  </si>
  <si>
    <t xml:space="preserve">Odstranění asfaltové vrstvy pl.nad 50 m2, tl.10 cm </t>
  </si>
  <si>
    <t>113204111R00</t>
  </si>
  <si>
    <t xml:space="preserve">Vytrhání obrubníků zahradních </t>
  </si>
  <si>
    <t>181300010RAD</t>
  </si>
  <si>
    <t>Rozprostření ornice v rovině tloušťka 15 cm dovoz ornice ze vzdálenosti 10 km, osetí trávou</t>
  </si>
  <si>
    <t>Včetně přesunu hmot.</t>
  </si>
  <si>
    <t>566501111R00</t>
  </si>
  <si>
    <t xml:space="preserve">Úprava krytu kamenivem drceným do 0,10 m3/m2 </t>
  </si>
  <si>
    <t>Beton asfalt. ACO 11+ obrusný, do 3 m, tl.5 cm plochy 201-1000 m2</t>
  </si>
  <si>
    <t>916561111RT4</t>
  </si>
  <si>
    <t>Osazení záhon.obrubníků do lože z C 12/15 s opěrou včetně obrubníku 1000/5/25</t>
  </si>
  <si>
    <t>917862111RT7</t>
  </si>
  <si>
    <t>Osazení stojat. obrub.bet. s opěrou,lože z C 12/15 včetně obrubníku ABO 2 - 15 100/15/25</t>
  </si>
  <si>
    <t>113108306R00</t>
  </si>
  <si>
    <t xml:space="preserve">Odstranění asfaltové vrstvy pl.do 50 m2, tl. 6 cm </t>
  </si>
  <si>
    <t>596215021R00</t>
  </si>
  <si>
    <t xml:space="preserve">Kladení zámkové dlažby tl. 6 cm do drtě tl. 4 cm </t>
  </si>
  <si>
    <t>596291111R00</t>
  </si>
  <si>
    <t xml:space="preserve">Řezání zámkové dlažby tl. 60 mm </t>
  </si>
  <si>
    <t>59245020.R</t>
  </si>
  <si>
    <t>Dlažba betonová vibrolisovaná zámková přírodní rozměr 200/100/60 mm</t>
  </si>
  <si>
    <t>07</t>
  </si>
  <si>
    <t>Oprava povrchu vnitrobloku u čp.1396</t>
  </si>
  <si>
    <t>07 Oprava povrchu vnitrobloku u čp.1396</t>
  </si>
  <si>
    <t>3423/07</t>
  </si>
  <si>
    <t>Oprava povrchu vnitrobloku u čp.1396 v ul.Bezručov</t>
  </si>
  <si>
    <t>Stávající asfaltové plochy:326,00</t>
  </si>
  <si>
    <t>Vnitroblok - Podél travnatého svahu - Stávající:42,50</t>
  </si>
  <si>
    <t>Odkopávky pro dlažbu a obrubníky včetně výšková úprava pod částí asfaltové plochy:29,1600</t>
  </si>
  <si>
    <t>Vnitroblok Dlážděná plocha:50,00</t>
  </si>
  <si>
    <t>Celková asfaltová plocha vnitrobloku:218,00</t>
  </si>
  <si>
    <t>Vjez do vnitrobloku:66,00</t>
  </si>
  <si>
    <t>Plocha pod obrubníky:42,50*0,20</t>
  </si>
  <si>
    <t>Podlél vjezu do vnitrobloku:13,00*0,25*2</t>
  </si>
  <si>
    <t>Plocha podél obrzbníků:42,50*0,30</t>
  </si>
  <si>
    <t>Výjez do Družstevní ulice:5,50</t>
  </si>
  <si>
    <t>565141111RT2</t>
  </si>
  <si>
    <t>Podklad z obal kam.ACP 16+,ACP 22+,do 3 m,tl. 6 cm plochy 201-1000 m2</t>
  </si>
  <si>
    <t>591211111R00</t>
  </si>
  <si>
    <t xml:space="preserve">Kladení dlažby drobné kostky,lože z kamen.tl. 5 cm </t>
  </si>
  <si>
    <t>Vnitroblok Dlážděná plocha:50,00-32,00*0,10</t>
  </si>
  <si>
    <t>Vnitroblok Dlážděná plocha:50,00/4,0*1,02</t>
  </si>
  <si>
    <t>Vnitroblok - Mezi dlažbou a asfaltovou plochou:32,00</t>
  </si>
  <si>
    <t>Vnitroblok - Podél travnatého svahu:42,50</t>
  </si>
  <si>
    <t>Vnitroblok - Na konci zpevněné plochy:6,00</t>
  </si>
  <si>
    <t>3423/07 Oprava povrchu vnitrobloku u čp.1396 v ul.Bezručov</t>
  </si>
  <si>
    <t>08</t>
  </si>
  <si>
    <t>Oprava chodníku u čp.1386</t>
  </si>
  <si>
    <t>08 Oprava chodníku u čp.1386</t>
  </si>
  <si>
    <t>3423/08</t>
  </si>
  <si>
    <t>Oprava chodníku u čp.1386 v ul. Družstevní</t>
  </si>
  <si>
    <t>dlážděná plocha chodníku před vstupem:3,00</t>
  </si>
  <si>
    <t>Stávající asfaltová plocha chodníku:52,00</t>
  </si>
  <si>
    <t>Stávající obruby:29,00</t>
  </si>
  <si>
    <t>Stávající obruby:21,00</t>
  </si>
  <si>
    <t>120901123RT1</t>
  </si>
  <si>
    <t>Bourání konstrukcí ze železobetonu v odkopávkách pneumatickým kladivem</t>
  </si>
  <si>
    <t>Stávající schodiště:0,50</t>
  </si>
  <si>
    <t>Pro osazení obrubníků a nové schodiště:4,68</t>
  </si>
  <si>
    <t>Plocha chodníku - dlažba včetně schodiště a plochy pro obrubníky:63,50</t>
  </si>
  <si>
    <t>Podél obrubníků:10,00</t>
  </si>
  <si>
    <t>4</t>
  </si>
  <si>
    <t>Vodorovné konstrukce</t>
  </si>
  <si>
    <t>4 Vodorovné konstrukce</t>
  </si>
  <si>
    <t>430000000RAA</t>
  </si>
  <si>
    <t>Stupeň betonový 30 x 15 cm, včetně bednění na přímém schodišti na terénu</t>
  </si>
  <si>
    <t>Součástí položky je i realizace boční schodnice přesahující výšku schodu o šířce 150 m a podkladního betonu v tl. 100 mm ss KARI sítí 100/6x100/6 mm.</t>
  </si>
  <si>
    <t>Šířka schodu 150 cm</t>
  </si>
  <si>
    <t>Šířka schodnice 15 cm</t>
  </si>
  <si>
    <t>Terénní schodiště včetně schodnice :(1,50+2*0,15)*5</t>
  </si>
  <si>
    <t>430 01-0000.RRX</t>
  </si>
  <si>
    <t xml:space="preserve">Oprava stávajícího zábradlí včetně nátěru </t>
  </si>
  <si>
    <t>566401111R00</t>
  </si>
  <si>
    <t xml:space="preserve">Úprava krytu kamenivem drceným do 0,08 m3/m2 </t>
  </si>
  <si>
    <t>Plocha chodníku - dlažba:55,00</t>
  </si>
  <si>
    <t>Plocha chodníku - dlažba:18,00</t>
  </si>
  <si>
    <t>Plocha chodníku - dlažba:55,00*1,02</t>
  </si>
  <si>
    <t>Nové obruby:21,00</t>
  </si>
  <si>
    <t>Nové obruby:29,00</t>
  </si>
  <si>
    <t>3423/08 Oprava chodníku u čp.1386 v ul. Družstevní</t>
  </si>
  <si>
    <t>09</t>
  </si>
  <si>
    <t>10</t>
  </si>
  <si>
    <t>Antonína Dvořáka 335</t>
  </si>
  <si>
    <t>Turnov</t>
  </si>
  <si>
    <t>51122</t>
  </si>
  <si>
    <t>00276227</t>
  </si>
  <si>
    <t>CZ00276227</t>
  </si>
  <si>
    <t>soubor</t>
  </si>
  <si>
    <t>113106121R00</t>
  </si>
  <si>
    <t xml:space="preserve">Rozebrání dlažeb z betonových dlaždic na sucho </t>
  </si>
  <si>
    <t>Stávající chodník:13,00*0,90</t>
  </si>
  <si>
    <t>113107625R00</t>
  </si>
  <si>
    <t xml:space="preserve">Odstranění podkladu nad 50 m2,kam.drcené tl.25 cm </t>
  </si>
  <si>
    <t>Konstrukce komunikace a chodníků:</t>
  </si>
  <si>
    <t>Podél stávajících obrubníků a ve vjezdech:60,00</t>
  </si>
  <si>
    <t>Stávající chodníky:30,50</t>
  </si>
  <si>
    <t>Stávající obrubníky (stojaté, ležaté):66,00</t>
  </si>
  <si>
    <t>121100001RAB</t>
  </si>
  <si>
    <t>Sejmutí ornice, naložení, odvoz a uložení odvoz do 5 km</t>
  </si>
  <si>
    <t>Stávající zelená plocha:60,00*0,15</t>
  </si>
  <si>
    <t xml:space="preserve">Odkopávky pro silnice v hor. 3 do 100 m3,STROJNĚ </t>
  </si>
  <si>
    <t>Položka obsahuje odkopávky traktorbagrem, naložení výkopku na dopravní prostředek pro svislé, nebo vodorovné přemístění, popř. přemístění výkopku do 3 m (po povrchu území), případné zajištění rypadel polštáři, udržování pracoviště a ochranu výkopiště proti stékání srážkové vody z okolního terénu i s jejím odvodněním, nebo odvedením, přesekání a odstranění kořenů ve výkopišti, odstranění napadávek, urovnání plochy výkopu.</t>
  </si>
  <si>
    <t>Parkovací stání a vjezdy včetně plochy pod obrubníky:155,00</t>
  </si>
  <si>
    <t>Chodníky:16,00</t>
  </si>
  <si>
    <t>564851111R00</t>
  </si>
  <si>
    <t xml:space="preserve">Podklad ze štěrkodrti po zhutnění tloušťky 15 cm </t>
  </si>
  <si>
    <t>564962111R00</t>
  </si>
  <si>
    <t xml:space="preserve">Podklad z mechanicky zpevněného kameniva tl. 20 cm </t>
  </si>
  <si>
    <t>Parkovací stání a vjezdy:140,00</t>
  </si>
  <si>
    <t>Původní chodník:13,00*0,90</t>
  </si>
  <si>
    <t>569251111R00</t>
  </si>
  <si>
    <t xml:space="preserve">Zpevnění krajnic,štěrkopísek/kamen.těžené tl.15 cm </t>
  </si>
  <si>
    <t>Zásyp za silniční obrubou směrem k podezdívce:10,00</t>
  </si>
  <si>
    <t>Plocha komunikace:450,00*0,05/2*2,5</t>
  </si>
  <si>
    <t>Plocha komunikace:450,00</t>
  </si>
  <si>
    <t>Odpočet dvojlinky:-65,00*0,10</t>
  </si>
  <si>
    <t>Doplnění původnícho chodníku u ul. BN:4,50</t>
  </si>
  <si>
    <t>Původní chodník:13,00</t>
  </si>
  <si>
    <t>58380120</t>
  </si>
  <si>
    <t>Kostka dlažební drobná 8/10  tř.1</t>
  </si>
  <si>
    <t>Žulová dlažba - stejná barevnost a zrnitost dle dlažby v ulici Boženy Němcové.</t>
  </si>
  <si>
    <t>Parkovací stání a vjezdy:140,00/4,00*1,02</t>
  </si>
  <si>
    <t>Odpočet dvojlinky:-65,00*0,10/4,00*1,02</t>
  </si>
  <si>
    <t>Původní chodník:13,00*0,90*1,05</t>
  </si>
  <si>
    <t>Doplnění původnícho chodníku u ul. BN:4,50*1,05</t>
  </si>
  <si>
    <t>Podél asfaltových ploch (dvě řady):65,00*2</t>
  </si>
  <si>
    <t>Nové kbrubníky včetně obloukvých:67,00</t>
  </si>
  <si>
    <t>Napojení na komunikaci na začátku  a konci úseku:6,60+5,50</t>
  </si>
  <si>
    <t>Podélný řez v komunikaci:70,00</t>
  </si>
  <si>
    <t>ASPE10</t>
  </si>
  <si>
    <t>Firma: Firma</t>
  </si>
  <si>
    <t>3</t>
  </si>
  <si>
    <t>Soupis prací objektu</t>
  </si>
  <si>
    <t>S</t>
  </si>
  <si>
    <t xml:space="preserve">Stavba: </t>
  </si>
  <si>
    <t>250401</t>
  </si>
  <si>
    <t>PŘECHOD NA HAVLÍČKOVĚ NÁMĚSTÍ - TURNOV</t>
  </si>
  <si>
    <t>SO 100</t>
  </si>
  <si>
    <t>0.00</t>
  </si>
  <si>
    <t>2</t>
  </si>
  <si>
    <t>O</t>
  </si>
  <si>
    <t>15.00</t>
  </si>
  <si>
    <t>Typ</t>
  </si>
  <si>
    <t>Poř. číslo</t>
  </si>
  <si>
    <t>Kód položky</t>
  </si>
  <si>
    <t>Varianta</t>
  </si>
  <si>
    <t>Množství</t>
  </si>
  <si>
    <t>Jednotková cena</t>
  </si>
  <si>
    <t>21.00</t>
  </si>
  <si>
    <t>Jednotková</t>
  </si>
  <si>
    <t>Celkem</t>
  </si>
  <si>
    <t>0</t>
  </si>
  <si>
    <t>6</t>
  </si>
  <si>
    <t>9</t>
  </si>
  <si>
    <t>SD</t>
  </si>
  <si>
    <t>Všeobecné konstrukce a práce</t>
  </si>
  <si>
    <t>P</t>
  </si>
  <si>
    <t>02730</t>
  </si>
  <si>
    <t/>
  </si>
  <si>
    <t>POMOC PRÁCE ZŘÍZ NEBO ZAJIŠŤ OCHRANU INŽENÝRSKÝCH SÍTÍ</t>
  </si>
  <si>
    <t>KPL</t>
  </si>
  <si>
    <t>PP</t>
  </si>
  <si>
    <t>Zajištění inženýrských sítí před zahájením stavebních prací a během realizace stavby dle požadavku správců. Nutné vytyčení všech podzemních sítí s protokolárním zápisem příslušných správců. Přesnou polohu podzemních vedení ověřit ručně kopanými sondami. Přechody nutno ochránit.   
PEVNÁ CENA</t>
  </si>
  <si>
    <t>VV</t>
  </si>
  <si>
    <t>1=1.000 [A]</t>
  </si>
  <si>
    <t>TS</t>
  </si>
  <si>
    <t>zahrnuje veškeré náklady spojené s objednatelem požadovanými zařízeními</t>
  </si>
  <si>
    <t>02910</t>
  </si>
  <si>
    <t>OSTATNÍ POŽADAVKY - ZEMĚMĚŘIČSKÁ MĚŘENÍ</t>
  </si>
  <si>
    <t>Veškerá zaměření nutná k realizaci díla (např. vytyčení stavby, potřebná zaměření a geodetické práce v průběhu výstavby, obvod staveniště apod.) a k uvedení stavby do užívání a řádnému předání dokončeného díla. Včetně ochrany vytyčovacích bodů.   
3x tištěná + 1xCD   
PEVNÁ CENA</t>
  </si>
  <si>
    <t>zahrnuje veškeré náklady spojené s objednatelem požadovanými pracemi,   
- pro stanovení orientační investorské ceny určete jednotkovou cenu jako 1% odhadované ceny stavby</t>
  </si>
  <si>
    <t>02911</t>
  </si>
  <si>
    <t>OSTATNÍ POŽADAVKY - GEODETICKÉ ZAMĚŘENÍ</t>
  </si>
  <si>
    <t>HM</t>
  </si>
  <si>
    <t>Zaměření vrstev pro určení kubatur konstrukčeních vrstev a celkových plošných a délkových výměr.    
PEVNÁ CENA</t>
  </si>
  <si>
    <t>zahrnuje veškeré náklady spojené s objednatelem požadovanými pracemi</t>
  </si>
  <si>
    <t>02944</t>
  </si>
  <si>
    <t>OSTAT POŽADAVKY - DOKUMENTACE SKUTEČ PROVEDENÍ V DIGIT FORMĚ</t>
  </si>
  <si>
    <t>Dokumentace skutečného provedení stavby. Výkresy a související písemnosti zhotovené stavby potřebné pro evidenci pozemní komunikace. Výkresy odchylek a změn stavby oproti DSP+PDPS. Ověření podpisem odpovědného zástupce zhotovitele a správce stavby.    
Zadavatel poskytne dokumentaci v otevřeném formátu *.dwg.   
PEVNÁ CENA.</t>
  </si>
  <si>
    <t>Položka zahrnuje:  
- veškeré náklady spojené s objednatelem požadovanými pracemi  
Položka nezahrnuje:  
- x</t>
  </si>
  <si>
    <t>03100</t>
  </si>
  <si>
    <t>ZAŘÍZENÍ STAVENIŠTĚ - ZŘÍZENÍ, PROVOZ, DEMONTÁŽ</t>
  </si>
  <si>
    <t>zahrnuje objednatelem povolené náklady na pořízení (event. pronájem), provozování, udržování a likvidaci zhotovitelova zařízení</t>
  </si>
  <si>
    <t>11</t>
  </si>
  <si>
    <t>03720</t>
  </si>
  <si>
    <t>POMOC PRÁCE ZAJIŠŤ NEBO ZŘÍZ REGULACI A OCHRANU DOPRAVY</t>
  </si>
  <si>
    <t>Dopravně inženýrská opatření - úhrnná částka musí obsahovat veškeré náklady na dočasné úpravy a regulaci dopravy (i pěší) na staveništi a nezbytné značení a opatření vyplývající z požadavků BOZP na staveništi vč. provizorních lávek, nájezdů,...    
Trasy pro pěší v souladu s vyhl. č. 398/2009 Sb., o obecných technických požadavcích zabezpečujících bezbariérové užívání staveb.    
Po dobu realizace stavby zajištěn přístup k objektům pro požární techniku, policii, záchranné služby.   
PEVNÁ CENA.</t>
  </si>
  <si>
    <t>zahrnuje objednatelem povolené náklady na požadovaná zařízení zhotovitele</t>
  </si>
  <si>
    <t>15</t>
  </si>
  <si>
    <t>11313</t>
  </si>
  <si>
    <t>ODSTRANĚNÍ KRYTU ZPEVNĚNÝCH PLOCH S ASFALTOVÝM POJIVEM</t>
  </si>
  <si>
    <t>M3</t>
  </si>
  <si>
    <t>odstranění krytu vozovky v místě pokládky nového chodníku, včetně odvozu a skládkovného</t>
  </si>
  <si>
    <t>(108)*0,15=16.200 [A]</t>
  </si>
  <si>
    <t>Položka zahrnuje:  
- veškerou manipulaci s vybouranou sutí a s vybouranými hmotami vč. uložení na skládku.   
Položka nezahrnuje:  
-  poplatek za skládku, který se vykazuje v položce 0141** (s výjimkou malého množství bouraného materiálu, kde je možné poplatek zahrnout do jednotkové ceny bourání – tento fakt musí být uveden v doplňujícím textu k položce).</t>
  </si>
  <si>
    <t>16</t>
  </si>
  <si>
    <t>12383</t>
  </si>
  <si>
    <t>ODKOP PRO SPOD STAVBU SILNIC A ŽELEZNIC TŘ. II</t>
  </si>
  <si>
    <t>odstranění stávajících podkladních vrstev vozovky v místě pokládky obrubníků, rozměr výkopu š. 0,5 m, hl, 0.2 m, včetně odvozu a skládkovného</t>
  </si>
  <si>
    <t>žulové obruby: 12,9*0,2=2.580 [A]</t>
  </si>
  <si>
    <t>Položka zahrnuje:  
- vodorovnou a svislou dopravu, přemístění, přeložení, manipulace s výkopkem  
- kompletní provedení vykopávky nezapažené i zapažené  
- ošetření výkopiště po celou dobu práce v něm vč. klimatických opatření  
- ztížení vykopávek v blízkosti podzemního vedení, konstrukcí a objektů vč. jejich dočasného zajištění  
- ztížení pod vodou, v okolí výbušnin, ve stísněných prostorech a pod.  
- příplatek za lepivost  
- těžení po vrstvách, pásech a po jiných nutných částech (figurách)  
- čerpání vody vč. čerpacích jímek, potrubí a pohotovostní čerpací soupravy (viz ustanovení k pol. 1151,2)  
- potřebné snížení hladiny podzemní vody  
- těžení a rozpojování jednotlivých balvanů  
- vytahování a nošení výkopku  
- svahování a přesvah. svahů do konečného tvaru, výměna hornin v podloží a v pláni znehodnocené klimatickými vlivy  
- ruční vykopávky, odstranění kořenů a napadávek  
- pažení, vzepření a rozepření vč. přepažování (vyjma pažení záporového a štětových stěn)  
- úpravu, ochranu a očištění dna, základové spáry, stěn a svahů  
- zhutnění podloží, případně i svahů vč. svahování  
- zřízení stupňů v podloží a lavic na svazích, není-li pro tyto práce zřízena samostatná položka  
- udržování výkopiště a jeho ochrana proti vodě  
- odvedení nebo obvedení vody v okolí výkopiště a ve výkopišti  
- třídění výkopku  
- veškeré pomocné konstrukce umožňující provedení vykopávky (příjezdy, sjezdy, nájezdy, lešení, podpěr. konstr., přemostění, zpevněné plochy, zakrytí a pod.)  
Položka nezahrnuje:  
-  uložení zeminy (na skládku, do násypu) ani poplatky za skládku, vykazují se v položce č.0141**</t>
  </si>
  <si>
    <t>17</t>
  </si>
  <si>
    <t>18120</t>
  </si>
  <si>
    <t>ÚPRAVA PLÁNĚ SE ZHUTNĚNÍM V HORNINĚ TŘ. II</t>
  </si>
  <si>
    <t>M2</t>
  </si>
  <si>
    <t>úprava pláně včetně vyrovnání výškových rozdílů. Míru zhutnění určuje projekt - viz. výkr. D.1.3. Včetně hutnících zkoušek v počtu 6</t>
  </si>
  <si>
    <t>chodník - drobná žulová dlažba: 37,34=37.340 [A] 
chodník - varovné pásy: 15,16=15.160 [B] 
chodník - lem varovných pásů: 8,24=8.240 [C] 
dlážděné plochy - velká kostka: 33,29=33.290 [D] 
obnova vozovky: 23,5=23.500 [E] 
žulové obrubníky 300x200: 12,88=12.880 [F] 
obrubník z žulových kostek velkých: 1,83=1.830 [G] 
Celkem: A+B+C+D+E+F+G=132.240 [H]</t>
  </si>
  <si>
    <t>položka zahrnuje úpravu pláně včetně vyrovnání výškových rozdílů. Míru zhutnění určuje projekt.</t>
  </si>
  <si>
    <t>21</t>
  </si>
  <si>
    <t>56140G</t>
  </si>
  <si>
    <t>SMĚSI Z KAMENIVA STMELENÉ CEMENTEM  SC C 8/10</t>
  </si>
  <si>
    <t>vozovková vrstva tl. 150 mm</t>
  </si>
  <si>
    <t>obnova vozovky: 23,5*0,15=3.525 [E]</t>
  </si>
  <si>
    <t>Položka zahrnuje:  
- dodání směsi v požadované kvalitě  
- očištění podkladu  
- uložení směsi dle předepsaného technologického předpisu a zhutnění vrstvy v předepsané tloušťce  
- zřízení vrstvy bez rozlišení šířky, pokládání vrstvy po etapách, včetně pracovních spar a spojů  
- úpravu napojení, ukončení  
- úpravu dilatačních spar včetně předepsané výztuže  
Položka nezahrnuje:  
- postřiky, nátěry</t>
  </si>
  <si>
    <t>22</t>
  </si>
  <si>
    <t>56330</t>
  </si>
  <si>
    <t>VOZOVKOVÉ VRSTVY ZE ŠTĚRKODRTI</t>
  </si>
  <si>
    <t>konstrukční plochy zpevněných ploch, frakce 0-63</t>
  </si>
  <si>
    <t>chodník - drobná žulová dlažba: 37,34*0,15=5.601 [A] 
chodník - varovné pásy: 15,16*0,15=2.274 [B] 
chodník - lem varovných pásů: 8,24*0,15=1.236 [C] 
dlážděné plochy - velká kostka: 33,29*0,15=4.994 [D] 
obnova vozovky: 23,5*0,15=3.525 [E]</t>
  </si>
  <si>
    <t>- dodání kameniva předepsané kvality a zrnitosti  
- rozprostření a zhutnění vrstvy v předepsané tloušťce  
- zřízení vrstvy bez rozlišení šířky, pokládání vrstvy po etapách  
- nezahrnuje postřiky, nátěry</t>
  </si>
  <si>
    <t>23</t>
  </si>
  <si>
    <t>572133</t>
  </si>
  <si>
    <t>INFILTRAČNÍ POSTŘIK Z EMULZE DO 1,5KG/M2</t>
  </si>
  <si>
    <t>infiltrační postřik PI-E 0,60-1,30 kg/m3 mezi vrstvu ACP11+ a štěrkodrť</t>
  </si>
  <si>
    <t>obnova vozovky: 23,5=23.500 [E]</t>
  </si>
  <si>
    <t>- dodání všech předepsaných materiálů pro postřiky v předepsaném množství  
- provedení dle předepsaného technologického předpisu  
- zřízení vrstvy bez rozlišení šířky, pokládání vrstvy po etapách  
- úpravu napojení, ukončení</t>
  </si>
  <si>
    <t>24</t>
  </si>
  <si>
    <t>572213</t>
  </si>
  <si>
    <t>SPOJOVACÍ POSTŘIK Z EMULZE DO 0,5KG/M2</t>
  </si>
  <si>
    <t>spojovací postřik PS-E 0,20-0,30 kg/m2 mezi ACO 11 a ACP 16+</t>
  </si>
  <si>
    <t>25</t>
  </si>
  <si>
    <t>574A03</t>
  </si>
  <si>
    <t>ASFALTOVÝ BETON PRO OBRUSNÉ VRSTVY ACO 11</t>
  </si>
  <si>
    <t>Kryt asfaltové vozovky v tl. 40 mm</t>
  </si>
  <si>
    <t>obnova vozovky: 23,5*0,04=0.940 [E]</t>
  </si>
  <si>
    <t>- dodání směsi v požadované kvalitě  
- očištění podkladu  
- uložení směsi dle předepsaného technologického předpisu, zhutnění vrstvy v předepsané tloušťce  
- zřízení vrstvy bez rozlišení šířky, pokládání vrstvy po etapách, včetně pracovních spar a spojů  
- úpravu napojení, ukončení podél obrubníků, dilatačních zařízení, odvodňovacích proužků, odvodňovačů, vpustí, šachet a pod.  
- nezahrnuje postřiky, nátěry  
- nezahrnuje těsnění podél obrubníků, dilatačních zařízení, odvodňovacích proužků, odvodňovačů, vpustí, šachet a pod.</t>
  </si>
  <si>
    <t>26</t>
  </si>
  <si>
    <t>574E06</t>
  </si>
  <si>
    <t>ASFALTOVÝ BETON PRO PODKLADNÍ VRSTVY ACP 16+, 16S</t>
  </si>
  <si>
    <t>podkladní asfaltová vrstva vozovky v tl. 70 mm</t>
  </si>
  <si>
    <t>obnova vozovky: 23,5*0,08=1.880 [E]</t>
  </si>
  <si>
    <t>27</t>
  </si>
  <si>
    <t>58221</t>
  </si>
  <si>
    <t>DLÁŽDĚNÉ KRYTY Z DROBNÝCH KOSTEK DO LOŽE Z KAMENIVA</t>
  </si>
  <si>
    <t>kroužková dlažba ze žulových kostek 8/10, shodná se stávajícím krytem na chodnících na Havlíčkově náměstí.</t>
  </si>
  <si>
    <t>chodník - drobná žulová dlažba:17,36=17.360 [A]</t>
  </si>
  <si>
    <t>Položka zahrnuje:  
- dodání dlažebního materiálu v požadované kvalitě, dodání materiálu pro předepsané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Položka nezahrnuje:  
- postřiky, nátěry  
- těsnění podél obrubníků, dilatačních zařízení, odvodňovacích proužků, odvodňovačů, vpustí, šachet a pod.</t>
  </si>
  <si>
    <t>28</t>
  </si>
  <si>
    <t>58251</t>
  </si>
  <si>
    <t>DLÁŽDĚNÉ KRYTY Z BETONOVÝCH DLAŽDIC DO LOŽE Z KAMENIVA</t>
  </si>
  <si>
    <t>dlažba bez zkosených okrajů 250x250x60 - lem varovných a signálních pásů š. 250 mm, lože z drceného kameniva tl. 40 mm frakce 4/8</t>
  </si>
  <si>
    <t>chodník - lem varovných pásů: 8,24=8.240 [C]</t>
  </si>
  <si>
    <t>- dodání dlažebního materiálu v požadované kvalitě, dodání materiálu pro předepsané  lože v tloušťce předepsané dokumentací a pro předepsanou výplň spar 
- očištění podkladu 
- uložení dlažby dle předepsaného technologického předpisu včetně předepsané podkladní vrstvy a předepsané výplně spar 
- zřízení vrstvy bez rozlišení šířky, pokládání vrstvy po etapách  
- úpravu napojení, ukončení podél obrubníků, dilatačních zařízení, odvodňovacích proužků, odvodňovačů, vpustí, šachet a pod., nestanoví-li zadávací dokumentace jinak 
- nezahrnuje postřiky, nátěry 
- nezahrnuje těsnění podél obrubníků, dilatačních zařízení, odvodňovacích proužků, odvodňovačů, vpustí, šachet a pod.</t>
  </si>
  <si>
    <t>32</t>
  </si>
  <si>
    <t>58261A</t>
  </si>
  <si>
    <t>KRYTY Z BETON DLAŽDIC SE ZÁMKEM BAREV RELIÉF TL 60MM DO LOŽE Z KAM</t>
  </si>
  <si>
    <t>dlažba s vnímatelným nášlapem - varovné a signální pásy v chodníku, do lože z drceného kameniva tl. 40 mm fr 4/8, barva černá. Dlažba shodná s použitou dlažbou u kostela Sv. Františka a nám. Českého ráje</t>
  </si>
  <si>
    <t>chodník - varovné pásy: 15,16=15.160 [B]</t>
  </si>
  <si>
    <t>- dodání dlažebního materiálu v požadované kvalitě, dodání materiálu pro předepsané  lože v tloušťce předepsané dokumentací a pro předepsanou výplň spar  
- očištění podkladu  
- uložení dlažby dle předepsaného technologického předpisu včetně předepsané podkladní vrstvy a předepsané výplně spar  
- zřízení vrstvy bez rozlišení šířky, pokládání vrstvy po etapách   
- úpravu napojení, ukončení podél obrubníků, dilatačních zařízení, odvodňovacích proužků, odvodňovačů, vpustí, šachet a pod., nestanoví-li zadávací dokumentace jinak  
- nezahrnuje postřiky, nátěry  
- nezahrnuje těsnění podél obrubníků, dilatačních zařízení, odvodňovacích proužků, odvodňovačů, vpustí, šachet a pod.</t>
  </si>
  <si>
    <t>48</t>
  </si>
  <si>
    <t>58211</t>
  </si>
  <si>
    <t>DLÁŽDĚNÉ KRYTY Z VELKÝCH KOSTEK DO LOŽE Z KAMENIVA</t>
  </si>
  <si>
    <t>Nepochozí dlážděné plochy, žulová kostka 15/17 kroužková dlažba</t>
  </si>
  <si>
    <t>dlážděné plochy - velká kostka: 33,29=33.290 [D]</t>
  </si>
  <si>
    <t>49</t>
  </si>
  <si>
    <t>587202</t>
  </si>
  <si>
    <t>PŘEDLÁŽDĚNÍ KRYTU Z DROBNÝCH KOSTEK</t>
  </si>
  <si>
    <t>předláždění krytu na stávajících chodnících na novou výškovou úroveň</t>
  </si>
  <si>
    <t>chodník - drobná žulová dlažba: 20=20.000 [A]</t>
  </si>
  <si>
    <t>Položka zahrnuje:  
- pod pojmem *předláždění* se rozumí rozebrání stávající dlažby a pokládka dlažby ze stávajícího dlažebního materiálu (bez dodávky nového)  
- nezbytnou manipulaci s tímto materiálem (nakládání, doprava, složení, očištění)  
- dodání a rozprostření materiálu pro lože a jeho tloušťku předepsanou dokumentací a pro předepsanou výplň spar  
Položka nezahrnuje:  
- doplnění plochy s použitím nového materiálu (vykazuje se v položce č.582)</t>
  </si>
  <si>
    <t>Ostatní konstrukce a práce</t>
  </si>
  <si>
    <t>39</t>
  </si>
  <si>
    <t>915112</t>
  </si>
  <si>
    <t>VODOROVNÉ DOPRAVNÍ ZNAČENÍ BARVOU HLADKÉ - ODSTRANĚNÍ</t>
  </si>
  <si>
    <t>odstranění stávajícího značení přechodu</t>
  </si>
  <si>
    <t>18*4*0,5=36.000 [A]</t>
  </si>
  <si>
    <t>Položka zahrnuje:  
- odstranění značení bez ohledu na způsob provedení (zatření, zbroušení)  
- odklizení vzniklé suti  
Položka nezahrnuje:  
- x</t>
  </si>
  <si>
    <t>44</t>
  </si>
  <si>
    <t>91771</t>
  </si>
  <si>
    <t>OBRUBA Z DLAŽEBNÍCH KOSTEK VELKÝCH</t>
  </si>
  <si>
    <t>M</t>
  </si>
  <si>
    <t>7,25+3,5+3,7+3,7=18.150 [A]</t>
  </si>
  <si>
    <t>Položka zahrnuje:  
- dodání a pokládku jedné řady dlažebních kostek o rozměrech předepsaných zadávací dokumentací  
- betonové lože i boční betonovou opěrku  
Položka nezahrnuje:  
- x</t>
  </si>
  <si>
    <t>45</t>
  </si>
  <si>
    <t>91782</t>
  </si>
  <si>
    <t>VÝŠKOVÁ ÚPRAVA OBRUBNÍKŮ KAMENNÝCH</t>
  </si>
  <si>
    <t>osazení odstraněných žulových obrub do nové pozice a výšky</t>
  </si>
  <si>
    <t>6,4=6.400 [A]</t>
  </si>
  <si>
    <t>Položka zahrnuje:  
- vytrhání, očištění, manipulaci  
- nové betonové lože a osazení.   
Položka nezahrnuje:  
- nutné doplnění novými obrubami se uvede v položkách 9172 až 9177</t>
  </si>
  <si>
    <t>46</t>
  </si>
  <si>
    <t>919112</t>
  </si>
  <si>
    <t>ŘEZÁNÍ ASFALTOVÉHO KRYTU VOZOVEK TL DO 100MM</t>
  </si>
  <si>
    <t>řezání asfaltového krytu pro napojení na stávající asfaltový kryt vozovky, řezání podél obrub - provedení komůrkové spáry pro zálivku asfaltu</t>
  </si>
  <si>
    <t>napojení na stávající vozovky: 29,9+20,8=50.700 [D] 
řezání podél obrub: 26,8+19,3=46.100 [B] 
Celkem: D+B=96.800 [E]</t>
  </si>
  <si>
    <t>položka zahrnuje řezání vozovkové vrstvy v předepsané tloušťce, včetně spotřeby vody</t>
  </si>
  <si>
    <t>47</t>
  </si>
  <si>
    <t>931311</t>
  </si>
  <si>
    <t>TĚSNĚNÍ DILATAČ SPAR ASF ZÁLIVKOU PRŮŘ DO 100MM2</t>
  </si>
  <si>
    <t>napojení na stávající asfaltový kryt vozovky a zálivka podél obrub</t>
  </si>
  <si>
    <t>položka zahrnuje dodávku a osazení předepsaného materiálu, očištění ploch spáry před úpravou, očištění okolí spáry po úpravě  
nezahrnuje těsnící profil</t>
  </si>
  <si>
    <t>50</t>
  </si>
  <si>
    <t>915211</t>
  </si>
  <si>
    <t>VODOROVNÉ DOPRAVNÍ ZNAČENÍ PLASTEM HLADKÉ - DODÁVKA A POKLÁDKA</t>
  </si>
  <si>
    <t>vozodovné značení - přechod pro chodce</t>
  </si>
  <si>
    <t>16=16.000 [A]</t>
  </si>
  <si>
    <t>Položka zahrnuje:  
- dodání a pokládku nátěrového materiálu  
- předznačení a reflexní úpravu  
Položka nezahrnuje:  
- x  
Způsob měření:  
- měří se pouze natíraná plocha</t>
  </si>
  <si>
    <t>51</t>
  </si>
  <si>
    <t>917427</t>
  </si>
  <si>
    <t>CHODNÍKOVÉ OBRUBY Z KAMENNÝCH OBRUBNÍKŮ ŠÍŘ 300MM</t>
  </si>
  <si>
    <t>žulové obrubníky 300x200 včetně lože betonu C16/20 tl. 100 mm, obruba shodná s použitými obrubami v ul. 28 října. Obloukové obruby budou vyrobeny dle předepsaných poloměrů.</t>
  </si>
  <si>
    <t>19,3+26,8-6,4=39.700 [A]</t>
  </si>
  <si>
    <t>Položka zahrnuje:  
- dodání a pokládku betonových obrubníků o rozměrech předepsaných zadávací dokumentací  
- betonové lože i boční betonovou opěrku  
Položka nezahrnuje:  
- x</t>
  </si>
  <si>
    <t>Havličák - přechod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</si>
</sst>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0.0"/>
    <numFmt numFmtId="166" formatCode="dd/mm/yy"/>
    <numFmt numFmtId="167" formatCode="#,##0\ &quot;Kč&quot;"/>
    <numFmt numFmtId="168" formatCode="0.00000"/>
    <numFmt numFmtId="169" formatCode="#,##0.000"/>
  </numFmts>
  <fonts count="29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b/>
      <u/>
      <sz val="12"/>
      <name val="Arial"/>
      <family val="2"/>
      <charset val="238"/>
    </font>
    <font>
      <b/>
      <u/>
      <sz val="10"/>
      <name val="Arial"/>
      <family val="2"/>
      <charset val="238"/>
    </font>
    <font>
      <u/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8"/>
      <color indexed="17"/>
      <name val="Arial"/>
      <family val="2"/>
      <charset val="238"/>
    </font>
    <font>
      <sz val="10"/>
      <color indexed="17"/>
      <name val="Arial"/>
      <family val="2"/>
      <charset val="238"/>
    </font>
    <font>
      <sz val="8"/>
      <color indexed="9"/>
      <name val="Arial"/>
      <family val="2"/>
      <charset val="238"/>
    </font>
    <font>
      <sz val="8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0"/>
      <name val="Arial"/>
    </font>
    <font>
      <b/>
      <sz val="16"/>
      <color rgb="FF000000"/>
      <name val="Arial"/>
    </font>
    <font>
      <b/>
      <sz val="11"/>
      <name val="Arial"/>
    </font>
    <font>
      <sz val="10"/>
      <color rgb="FFFFFFFF"/>
      <name val="Arial"/>
    </font>
    <font>
      <b/>
      <sz val="10"/>
      <name val="Arial"/>
    </font>
    <font>
      <i/>
      <sz val="10"/>
      <name val="Arial"/>
    </font>
    <font>
      <sz val="8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40"/>
      </patternFill>
    </fill>
    <fill>
      <patternFill patternType="solid">
        <fgColor rgb="FFD9D9D9"/>
        <bgColor indexed="64"/>
      </patternFill>
    </fill>
    <fill>
      <patternFill patternType="solid">
        <fgColor rgb="FFCB441A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4">
    <xf numFmtId="0" fontId="0" fillId="0" borderId="0"/>
    <xf numFmtId="0" fontId="9" fillId="0" borderId="0"/>
    <xf numFmtId="0" fontId="22" fillId="0" borderId="0"/>
    <xf numFmtId="0" fontId="22" fillId="0" borderId="0"/>
  </cellStyleXfs>
  <cellXfs count="3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49" fontId="1" fillId="0" borderId="0" xfId="0" applyNumberFormat="1" applyFont="1"/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" xfId="0" applyFont="1" applyFill="1" applyBorder="1" applyAlignment="1">
      <alignment horizontal="right" wrapText="1"/>
    </xf>
    <xf numFmtId="0" fontId="1" fillId="2" borderId="2" xfId="0" applyFont="1" applyFill="1" applyBorder="1"/>
    <xf numFmtId="0" fontId="4" fillId="2" borderId="2" xfId="0" applyFont="1" applyFill="1" applyBorder="1" applyAlignment="1">
      <alignment horizontal="right" wrapText="1"/>
    </xf>
    <xf numFmtId="0" fontId="4" fillId="2" borderId="3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wrapText="1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/>
    </xf>
    <xf numFmtId="0" fontId="1" fillId="0" borderId="5" xfId="0" applyFont="1" applyBorder="1" applyAlignment="1">
      <alignment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3" borderId="0" xfId="0" applyNumberFormat="1" applyFont="1" applyFill="1" applyAlignment="1">
      <alignment vertical="center"/>
    </xf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" fillId="0" borderId="9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6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4" fontId="6" fillId="4" borderId="12" xfId="0" applyNumberFormat="1" applyFont="1" applyFill="1" applyBorder="1" applyAlignment="1">
      <alignment horizontal="right" vertical="center"/>
    </xf>
    <xf numFmtId="4" fontId="6" fillId="4" borderId="13" xfId="0" applyNumberFormat="1" applyFont="1" applyFill="1" applyBorder="1" applyAlignment="1">
      <alignment horizontal="right" vertical="center"/>
    </xf>
    <xf numFmtId="4" fontId="7" fillId="3" borderId="0" xfId="0" applyNumberFormat="1" applyFont="1" applyFill="1" applyAlignment="1">
      <alignment vertical="center"/>
    </xf>
    <xf numFmtId="0" fontId="2" fillId="0" borderId="0" xfId="0" applyFont="1" applyAlignment="1">
      <alignment horizontal="center"/>
    </xf>
    <xf numFmtId="4" fontId="1" fillId="0" borderId="0" xfId="0" applyNumberFormat="1" applyFont="1"/>
    <xf numFmtId="0" fontId="4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/>
    <xf numFmtId="164" fontId="3" fillId="0" borderId="8" xfId="0" applyNumberFormat="1" applyFont="1" applyBorder="1"/>
    <xf numFmtId="3" fontId="4" fillId="0" borderId="16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3" fillId="0" borderId="16" xfId="0" applyNumberFormat="1" applyFont="1" applyBorder="1" applyAlignment="1">
      <alignment horizontal="right"/>
    </xf>
    <xf numFmtId="165" fontId="1" fillId="0" borderId="17" xfId="0" applyNumberFormat="1" applyFont="1" applyBorder="1"/>
    <xf numFmtId="49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5" xfId="0" applyNumberFormat="1" applyFont="1" applyBorder="1"/>
    <xf numFmtId="3" fontId="4" fillId="0" borderId="17" xfId="0" applyNumberFormat="1" applyFont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17" xfId="0" applyNumberFormat="1" applyFont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9" fontId="4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vertical="center"/>
    </xf>
    <xf numFmtId="164" fontId="3" fillId="4" borderId="3" xfId="0" applyNumberFormat="1" applyFont="1" applyFill="1" applyBorder="1"/>
    <xf numFmtId="3" fontId="4" fillId="4" borderId="15" xfId="0" applyNumberFormat="1" applyFont="1" applyFill="1" applyBorder="1" applyAlignment="1">
      <alignment horizontal="right" vertical="center"/>
    </xf>
    <xf numFmtId="165" fontId="4" fillId="4" borderId="15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  <xf numFmtId="0" fontId="4" fillId="2" borderId="1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49" fontId="3" fillId="0" borderId="16" xfId="0" applyNumberFormat="1" applyFont="1" applyBorder="1" applyAlignment="1">
      <alignment horizontal="left"/>
    </xf>
    <xf numFmtId="0" fontId="3" fillId="0" borderId="6" xfId="0" applyFont="1" applyBorder="1" applyAlignment="1">
      <alignment horizontal="left"/>
    </xf>
    <xf numFmtId="49" fontId="3" fillId="0" borderId="17" xfId="0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" fontId="4" fillId="4" borderId="3" xfId="0" applyNumberFormat="1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Continuous" vertical="top"/>
    </xf>
    <xf numFmtId="0" fontId="1" fillId="0" borderId="10" xfId="0" applyFont="1" applyBorder="1" applyAlignment="1">
      <alignment horizontal="centerContinuous"/>
    </xf>
    <xf numFmtId="0" fontId="7" fillId="2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centerContinuous"/>
    </xf>
    <xf numFmtId="49" fontId="4" fillId="2" borderId="24" xfId="0" applyNumberFormat="1" applyFont="1" applyFill="1" applyBorder="1" applyAlignment="1">
      <alignment horizontal="left"/>
    </xf>
    <xf numFmtId="49" fontId="3" fillId="2" borderId="23" xfId="0" applyNumberFormat="1" applyFont="1" applyFill="1" applyBorder="1" applyAlignment="1">
      <alignment horizontal="centerContinuous"/>
    </xf>
    <xf numFmtId="0" fontId="3" fillId="0" borderId="19" xfId="0" applyFont="1" applyBorder="1"/>
    <xf numFmtId="49" fontId="3" fillId="0" borderId="25" xfId="0" applyNumberFormat="1" applyFont="1" applyBorder="1" applyAlignment="1">
      <alignment horizontal="left"/>
    </xf>
    <xf numFmtId="0" fontId="1" fillId="0" borderId="26" xfId="0" applyFont="1" applyBorder="1"/>
    <xf numFmtId="0" fontId="3" fillId="0" borderId="3" xfId="0" applyFont="1" applyBorder="1"/>
    <xf numFmtId="49" fontId="3" fillId="0" borderId="2" xfId="0" applyNumberFormat="1" applyFont="1" applyBorder="1"/>
    <xf numFmtId="49" fontId="3" fillId="0" borderId="3" xfId="0" applyNumberFormat="1" applyFont="1" applyBorder="1"/>
    <xf numFmtId="0" fontId="3" fillId="0" borderId="15" xfId="0" applyFont="1" applyBorder="1"/>
    <xf numFmtId="0" fontId="3" fillId="0" borderId="27" xfId="0" applyFont="1" applyBorder="1" applyAlignment="1">
      <alignment horizontal="left"/>
    </xf>
    <xf numFmtId="0" fontId="7" fillId="0" borderId="26" xfId="0" applyFont="1" applyBorder="1"/>
    <xf numFmtId="49" fontId="3" fillId="0" borderId="27" xfId="0" applyNumberFormat="1" applyFont="1" applyBorder="1" applyAlignment="1">
      <alignment horizontal="left"/>
    </xf>
    <xf numFmtId="49" fontId="7" fillId="2" borderId="26" xfId="0" applyNumberFormat="1" applyFont="1" applyFill="1" applyBorder="1"/>
    <xf numFmtId="49" fontId="1" fillId="2" borderId="3" xfId="0" applyNumberFormat="1" applyFont="1" applyFill="1" applyBorder="1"/>
    <xf numFmtId="49" fontId="7" fillId="2" borderId="2" xfId="0" applyNumberFormat="1" applyFont="1" applyFill="1" applyBorder="1"/>
    <xf numFmtId="49" fontId="1" fillId="2" borderId="2" xfId="0" applyNumberFormat="1" applyFont="1" applyFill="1" applyBorder="1"/>
    <xf numFmtId="3" fontId="3" fillId="0" borderId="27" xfId="0" applyNumberFormat="1" applyFont="1" applyBorder="1" applyAlignment="1">
      <alignment horizontal="left"/>
    </xf>
    <xf numFmtId="49" fontId="7" fillId="2" borderId="28" xfId="0" applyNumberFormat="1" applyFont="1" applyFill="1" applyBorder="1"/>
    <xf numFmtId="49" fontId="1" fillId="2" borderId="5" xfId="0" applyNumberFormat="1" applyFont="1" applyFill="1" applyBorder="1"/>
    <xf numFmtId="49" fontId="7" fillId="2" borderId="0" xfId="0" applyNumberFormat="1" applyFont="1" applyFill="1"/>
    <xf numFmtId="49" fontId="1" fillId="2" borderId="0" xfId="0" applyNumberFormat="1" applyFont="1" applyFill="1"/>
    <xf numFmtId="49" fontId="3" fillId="0" borderId="15" xfId="0" applyNumberFormat="1" applyFont="1" applyBorder="1" applyAlignment="1">
      <alignment horizontal="left"/>
    </xf>
    <xf numFmtId="0" fontId="3" fillId="0" borderId="29" xfId="0" applyFont="1" applyBorder="1"/>
    <xf numFmtId="0" fontId="3" fillId="0" borderId="30" xfId="0" applyFont="1" applyBorder="1" applyAlignment="1">
      <alignment horizontal="left"/>
    </xf>
    <xf numFmtId="0" fontId="3" fillId="0" borderId="30" xfId="0" applyFont="1" applyBorder="1"/>
    <xf numFmtId="3" fontId="1" fillId="0" borderId="0" xfId="0" applyNumberFormat="1" applyFont="1"/>
    <xf numFmtId="0" fontId="3" fillId="0" borderId="26" xfId="0" applyFont="1" applyBorder="1"/>
    <xf numFmtId="0" fontId="3" fillId="0" borderId="19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2" fillId="0" borderId="32" xfId="0" applyFont="1" applyBorder="1" applyAlignment="1">
      <alignment horizontal="centerContinuous" vertical="center"/>
    </xf>
    <xf numFmtId="0" fontId="6" fillId="0" borderId="33" xfId="0" applyFont="1" applyBorder="1" applyAlignment="1">
      <alignment horizontal="centerContinuous" vertical="center"/>
    </xf>
    <xf numFmtId="0" fontId="1" fillId="0" borderId="33" xfId="0" applyFont="1" applyBorder="1" applyAlignment="1">
      <alignment horizontal="centerContinuous" vertical="center"/>
    </xf>
    <xf numFmtId="0" fontId="1" fillId="0" borderId="34" xfId="0" applyFont="1" applyBorder="1" applyAlignment="1">
      <alignment horizontal="centerContinuous" vertical="center"/>
    </xf>
    <xf numFmtId="0" fontId="7" fillId="2" borderId="12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35" xfId="0" applyFont="1" applyFill="1" applyBorder="1" applyAlignment="1">
      <alignment horizontal="centerContinuous"/>
    </xf>
    <xf numFmtId="0" fontId="7" fillId="2" borderId="13" xfId="0" applyFont="1" applyFill="1" applyBorder="1" applyAlignment="1">
      <alignment horizontal="centerContinuous"/>
    </xf>
    <xf numFmtId="0" fontId="1" fillId="2" borderId="13" xfId="0" applyFont="1" applyFill="1" applyBorder="1" applyAlignment="1">
      <alignment horizontal="centerContinuous"/>
    </xf>
    <xf numFmtId="0" fontId="1" fillId="0" borderId="36" xfId="0" applyFont="1" applyBorder="1"/>
    <xf numFmtId="0" fontId="1" fillId="0" borderId="21" xfId="0" applyFont="1" applyBorder="1"/>
    <xf numFmtId="3" fontId="1" fillId="0" borderId="25" xfId="0" applyNumberFormat="1" applyFont="1" applyBorder="1"/>
    <xf numFmtId="0" fontId="1" fillId="0" borderId="22" xfId="0" applyFont="1" applyBorder="1"/>
    <xf numFmtId="3" fontId="1" fillId="0" borderId="24" xfId="0" applyNumberFormat="1" applyFont="1" applyBorder="1"/>
    <xf numFmtId="0" fontId="1" fillId="0" borderId="23" xfId="0" applyFont="1" applyBorder="1"/>
    <xf numFmtId="3" fontId="1" fillId="0" borderId="2" xfId="0" applyNumberFormat="1" applyFont="1" applyBorder="1"/>
    <xf numFmtId="0" fontId="1" fillId="0" borderId="3" xfId="0" applyFont="1" applyBorder="1"/>
    <xf numFmtId="0" fontId="1" fillId="0" borderId="37" xfId="0" applyFont="1" applyBorder="1"/>
    <xf numFmtId="0" fontId="1" fillId="0" borderId="21" xfId="0" applyFont="1" applyBorder="1" applyAlignment="1">
      <alignment shrinkToFit="1"/>
    </xf>
    <xf numFmtId="0" fontId="1" fillId="0" borderId="38" xfId="0" applyFont="1" applyBorder="1"/>
    <xf numFmtId="0" fontId="1" fillId="0" borderId="28" xfId="0" applyFont="1" applyBorder="1"/>
    <xf numFmtId="3" fontId="1" fillId="0" borderId="41" xfId="0" applyNumberFormat="1" applyFont="1" applyBorder="1"/>
    <xf numFmtId="0" fontId="1" fillId="0" borderId="39" xfId="0" applyFont="1" applyBorder="1"/>
    <xf numFmtId="3" fontId="1" fillId="0" borderId="42" xfId="0" applyNumberFormat="1" applyFont="1" applyBorder="1"/>
    <xf numFmtId="0" fontId="1" fillId="0" borderId="40" xfId="0" applyFont="1" applyBorder="1"/>
    <xf numFmtId="0" fontId="7" fillId="2" borderId="22" xfId="0" applyFont="1" applyFill="1" applyBorder="1"/>
    <xf numFmtId="0" fontId="7" fillId="2" borderId="24" xfId="0" applyFont="1" applyFill="1" applyBorder="1"/>
    <xf numFmtId="0" fontId="7" fillId="2" borderId="23" xfId="0" applyFont="1" applyFill="1" applyBorder="1"/>
    <xf numFmtId="0" fontId="7" fillId="2" borderId="43" xfId="0" applyFont="1" applyFill="1" applyBorder="1"/>
    <xf numFmtId="0" fontId="7" fillId="2" borderId="44" xfId="0" applyFont="1" applyFill="1" applyBorder="1"/>
    <xf numFmtId="0" fontId="1" fillId="0" borderId="5" xfId="0" applyFont="1" applyBorder="1"/>
    <xf numFmtId="0" fontId="1" fillId="0" borderId="4" xfId="0" applyFont="1" applyBorder="1"/>
    <xf numFmtId="0" fontId="1" fillId="0" borderId="45" xfId="0" applyFont="1" applyBorder="1"/>
    <xf numFmtId="166" fontId="1" fillId="0" borderId="0" xfId="0" applyNumberFormat="1" applyFont="1"/>
    <xf numFmtId="0" fontId="1" fillId="0" borderId="18" xfId="0" applyFont="1" applyBorder="1"/>
    <xf numFmtId="0" fontId="1" fillId="0" borderId="20" xfId="0" applyFont="1" applyBorder="1"/>
    <xf numFmtId="0" fontId="1" fillId="0" borderId="46" xfId="0" applyFont="1" applyBorder="1"/>
    <xf numFmtId="0" fontId="1" fillId="0" borderId="7" xfId="0" applyFont="1" applyBorder="1"/>
    <xf numFmtId="165" fontId="1" fillId="0" borderId="8" xfId="0" applyNumberFormat="1" applyFont="1" applyBorder="1" applyAlignment="1">
      <alignment horizontal="right"/>
    </xf>
    <xf numFmtId="0" fontId="1" fillId="0" borderId="8" xfId="0" applyFont="1" applyBorder="1"/>
    <xf numFmtId="0" fontId="1" fillId="0" borderId="2" xfId="0" applyFont="1" applyBorder="1"/>
    <xf numFmtId="165" fontId="1" fillId="0" borderId="3" xfId="0" applyNumberFormat="1" applyFont="1" applyBorder="1" applyAlignment="1">
      <alignment horizontal="right"/>
    </xf>
    <xf numFmtId="0" fontId="6" fillId="2" borderId="39" xfId="0" applyFont="1" applyFill="1" applyBorder="1"/>
    <xf numFmtId="0" fontId="6" fillId="2" borderId="42" xfId="0" applyFont="1" applyFill="1" applyBorder="1"/>
    <xf numFmtId="0" fontId="6" fillId="2" borderId="40" xfId="0" applyFont="1" applyFill="1" applyBorder="1"/>
    <xf numFmtId="0" fontId="6" fillId="0" borderId="0" xfId="0" applyFont="1"/>
    <xf numFmtId="0" fontId="1" fillId="0" borderId="0" xfId="0" applyFont="1" applyAlignment="1">
      <alignment vertical="justify"/>
    </xf>
    <xf numFmtId="49" fontId="7" fillId="0" borderId="51" xfId="1" applyNumberFormat="1" applyFont="1" applyBorder="1"/>
    <xf numFmtId="49" fontId="1" fillId="0" borderId="51" xfId="1" applyNumberFormat="1" applyFont="1" applyBorder="1"/>
    <xf numFmtId="49" fontId="1" fillId="0" borderId="51" xfId="1" applyNumberFormat="1" applyFont="1" applyBorder="1" applyAlignment="1">
      <alignment horizontal="right"/>
    </xf>
    <xf numFmtId="0" fontId="1" fillId="0" borderId="52" xfId="1" applyFont="1" applyBorder="1"/>
    <xf numFmtId="49" fontId="1" fillId="0" borderId="51" xfId="0" applyNumberFormat="1" applyFont="1" applyBorder="1" applyAlignment="1">
      <alignment horizontal="left"/>
    </xf>
    <xf numFmtId="0" fontId="1" fillId="0" borderId="53" xfId="0" applyFont="1" applyBorder="1"/>
    <xf numFmtId="49" fontId="7" fillId="0" borderId="56" xfId="1" applyNumberFormat="1" applyFont="1" applyBorder="1"/>
    <xf numFmtId="49" fontId="1" fillId="0" borderId="56" xfId="1" applyNumberFormat="1" applyFont="1" applyBorder="1"/>
    <xf numFmtId="49" fontId="1" fillId="0" borderId="56" xfId="1" applyNumberFormat="1" applyFont="1" applyBorder="1" applyAlignment="1">
      <alignment horizontal="right"/>
    </xf>
    <xf numFmtId="49" fontId="2" fillId="0" borderId="0" xfId="0" applyNumberFormat="1" applyFont="1" applyAlignment="1">
      <alignment horizontal="centerContinuous"/>
    </xf>
    <xf numFmtId="0" fontId="2" fillId="0" borderId="0" xfId="0" applyFont="1" applyAlignment="1">
      <alignment horizontal="centerContinuous"/>
    </xf>
    <xf numFmtId="49" fontId="7" fillId="2" borderId="12" xfId="0" applyNumberFormat="1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59" xfId="0" applyFont="1" applyFill="1" applyBorder="1" applyAlignment="1">
      <alignment horizontal="center"/>
    </xf>
    <xf numFmtId="0" fontId="7" fillId="2" borderId="60" xfId="0" applyFont="1" applyFill="1" applyBorder="1" applyAlignment="1">
      <alignment horizontal="center"/>
    </xf>
    <xf numFmtId="3" fontId="1" fillId="0" borderId="45" xfId="0" applyNumberFormat="1" applyFont="1" applyBorder="1"/>
    <xf numFmtId="0" fontId="7" fillId="2" borderId="12" xfId="0" applyFont="1" applyFill="1" applyBorder="1"/>
    <xf numFmtId="0" fontId="7" fillId="2" borderId="13" xfId="0" applyFont="1" applyFill="1" applyBorder="1"/>
    <xf numFmtId="3" fontId="7" fillId="2" borderId="35" xfId="0" applyNumberFormat="1" applyFont="1" applyFill="1" applyBorder="1"/>
    <xf numFmtId="3" fontId="7" fillId="2" borderId="14" xfId="0" applyNumberFormat="1" applyFont="1" applyFill="1" applyBorder="1"/>
    <xf numFmtId="3" fontId="7" fillId="2" borderId="59" xfId="0" applyNumberFormat="1" applyFont="1" applyFill="1" applyBorder="1"/>
    <xf numFmtId="3" fontId="7" fillId="2" borderId="60" xfId="0" applyNumberFormat="1" applyFont="1" applyFill="1" applyBorder="1"/>
    <xf numFmtId="3" fontId="2" fillId="0" borderId="0" xfId="0" applyNumberFormat="1" applyFont="1" applyAlignment="1">
      <alignment horizontal="centerContinuous"/>
    </xf>
    <xf numFmtId="0" fontId="1" fillId="2" borderId="44" xfId="0" applyFont="1" applyFill="1" applyBorder="1"/>
    <xf numFmtId="0" fontId="7" fillId="2" borderId="62" xfId="0" applyFont="1" applyFill="1" applyBorder="1" applyAlignment="1">
      <alignment horizontal="right"/>
    </xf>
    <xf numFmtId="0" fontId="7" fillId="2" borderId="24" xfId="0" applyFont="1" applyFill="1" applyBorder="1" applyAlignment="1">
      <alignment horizontal="right"/>
    </xf>
    <xf numFmtId="0" fontId="7" fillId="2" borderId="23" xfId="0" applyFont="1" applyFill="1" applyBorder="1" applyAlignment="1">
      <alignment horizontal="center"/>
    </xf>
    <xf numFmtId="4" fontId="4" fillId="2" borderId="24" xfId="0" applyNumberFormat="1" applyFont="1" applyFill="1" applyBorder="1" applyAlignment="1">
      <alignment horizontal="right"/>
    </xf>
    <xf numFmtId="4" fontId="4" fillId="2" borderId="44" xfId="0" applyNumberFormat="1" applyFont="1" applyFill="1" applyBorder="1" applyAlignment="1">
      <alignment horizontal="right"/>
    </xf>
    <xf numFmtId="0" fontId="1" fillId="0" borderId="31" xfId="0" applyFont="1" applyBorder="1"/>
    <xf numFmtId="3" fontId="1" fillId="0" borderId="37" xfId="0" applyNumberFormat="1" applyFont="1" applyBorder="1" applyAlignment="1">
      <alignment horizontal="right"/>
    </xf>
    <xf numFmtId="165" fontId="1" fillId="0" borderId="15" xfId="0" applyNumberFormat="1" applyFont="1" applyBorder="1" applyAlignment="1">
      <alignment horizontal="right"/>
    </xf>
    <xf numFmtId="3" fontId="1" fillId="0" borderId="18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right"/>
    </xf>
    <xf numFmtId="3" fontId="1" fillId="0" borderId="31" xfId="0" applyNumberFormat="1" applyFont="1" applyBorder="1" applyAlignment="1">
      <alignment horizontal="right"/>
    </xf>
    <xf numFmtId="0" fontId="1" fillId="2" borderId="39" xfId="0" applyFont="1" applyFill="1" applyBorder="1"/>
    <xf numFmtId="0" fontId="7" fillId="2" borderId="42" xfId="0" applyFont="1" applyFill="1" applyBorder="1"/>
    <xf numFmtId="0" fontId="1" fillId="2" borderId="42" xfId="0" applyFont="1" applyFill="1" applyBorder="1"/>
    <xf numFmtId="4" fontId="1" fillId="2" borderId="48" xfId="0" applyNumberFormat="1" applyFont="1" applyFill="1" applyBorder="1"/>
    <xf numFmtId="4" fontId="1" fillId="2" borderId="39" xfId="0" applyNumberFormat="1" applyFont="1" applyFill="1" applyBorder="1"/>
    <xf numFmtId="4" fontId="1" fillId="2" borderId="42" xfId="0" applyNumberFormat="1" applyFont="1" applyFill="1" applyBorder="1"/>
    <xf numFmtId="3" fontId="3" fillId="0" borderId="0" xfId="0" applyNumberFormat="1" applyFont="1"/>
    <xf numFmtId="4" fontId="3" fillId="0" borderId="0" xfId="0" applyNumberFormat="1" applyFont="1"/>
    <xf numFmtId="0" fontId="1" fillId="0" borderId="0" xfId="1" applyFont="1"/>
    <xf numFmtId="0" fontId="11" fillId="0" borderId="0" xfId="1" applyFont="1" applyAlignment="1">
      <alignment horizontal="centerContinuous"/>
    </xf>
    <xf numFmtId="0" fontId="12" fillId="0" borderId="0" xfId="1" applyFont="1" applyAlignment="1">
      <alignment horizontal="centerContinuous"/>
    </xf>
    <xf numFmtId="0" fontId="12" fillId="0" borderId="0" xfId="1" applyFont="1" applyAlignment="1">
      <alignment horizontal="right"/>
    </xf>
    <xf numFmtId="0" fontId="1" fillId="0" borderId="51" xfId="1" applyFont="1" applyBorder="1"/>
    <xf numFmtId="0" fontId="3" fillId="0" borderId="52" xfId="1" applyFont="1" applyBorder="1" applyAlignment="1">
      <alignment horizontal="right"/>
    </xf>
    <xf numFmtId="49" fontId="1" fillId="0" borderId="51" xfId="1" applyNumberFormat="1" applyFont="1" applyBorder="1" applyAlignment="1">
      <alignment horizontal="left"/>
    </xf>
    <xf numFmtId="0" fontId="1" fillId="0" borderId="53" xfId="1" applyFont="1" applyBorder="1"/>
    <xf numFmtId="0" fontId="1" fillId="0" borderId="56" xfId="1" applyFont="1" applyBorder="1"/>
    <xf numFmtId="0" fontId="3" fillId="0" borderId="0" xfId="1" applyFont="1"/>
    <xf numFmtId="0" fontId="1" fillId="0" borderId="0" xfId="1" applyFont="1" applyAlignment="1">
      <alignment horizontal="right"/>
    </xf>
    <xf numFmtId="49" fontId="3" fillId="2" borderId="15" xfId="1" applyNumberFormat="1" applyFont="1" applyFill="1" applyBorder="1"/>
    <xf numFmtId="0" fontId="3" fillId="2" borderId="3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 wrapText="1"/>
    </xf>
    <xf numFmtId="0" fontId="7" fillId="0" borderId="17" xfId="1" applyFont="1" applyBorder="1" applyAlignment="1">
      <alignment horizontal="center"/>
    </xf>
    <xf numFmtId="49" fontId="7" fillId="0" borderId="17" xfId="1" applyNumberFormat="1" applyFont="1" applyBorder="1" applyAlignment="1">
      <alignment horizontal="left"/>
    </xf>
    <xf numFmtId="0" fontId="7" fillId="0" borderId="1" xfId="1" applyFont="1" applyBorder="1"/>
    <xf numFmtId="0" fontId="1" fillId="0" borderId="2" xfId="1" applyFont="1" applyBorder="1" applyAlignment="1">
      <alignment horizontal="center"/>
    </xf>
    <xf numFmtId="0" fontId="1" fillId="0" borderId="2" xfId="1" applyFont="1" applyBorder="1" applyAlignment="1">
      <alignment horizontal="right"/>
    </xf>
    <xf numFmtId="0" fontId="1" fillId="0" borderId="3" xfId="1" applyFont="1" applyBorder="1"/>
    <xf numFmtId="0" fontId="1" fillId="0" borderId="6" xfId="1" applyFont="1" applyBorder="1"/>
    <xf numFmtId="0" fontId="1" fillId="0" borderId="8" xfId="1" applyFont="1" applyBorder="1"/>
    <xf numFmtId="0" fontId="13" fillId="0" borderId="0" xfId="1" applyFont="1"/>
    <xf numFmtId="0" fontId="8" fillId="0" borderId="16" xfId="1" applyFont="1" applyBorder="1" applyAlignment="1">
      <alignment horizontal="center" vertical="top"/>
    </xf>
    <xf numFmtId="49" fontId="8" fillId="0" borderId="16" xfId="1" applyNumberFormat="1" applyFont="1" applyBorder="1" applyAlignment="1">
      <alignment horizontal="left" vertical="top"/>
    </xf>
    <xf numFmtId="0" fontId="8" fillId="0" borderId="16" xfId="1" applyFont="1" applyBorder="1" applyAlignment="1">
      <alignment vertical="top" wrapText="1"/>
    </xf>
    <xf numFmtId="49" fontId="8" fillId="0" borderId="16" xfId="1" applyNumberFormat="1" applyFont="1" applyBorder="1" applyAlignment="1">
      <alignment horizontal="center" shrinkToFit="1"/>
    </xf>
    <xf numFmtId="4" fontId="8" fillId="0" borderId="16" xfId="1" applyNumberFormat="1" applyFont="1" applyBorder="1" applyAlignment="1">
      <alignment horizontal="right"/>
    </xf>
    <xf numFmtId="4" fontId="8" fillId="0" borderId="16" xfId="1" applyNumberFormat="1" applyFont="1" applyBorder="1"/>
    <xf numFmtId="168" fontId="8" fillId="0" borderId="16" xfId="1" applyNumberFormat="1" applyFont="1" applyBorder="1"/>
    <xf numFmtId="4" fontId="8" fillId="0" borderId="8" xfId="1" applyNumberFormat="1" applyFont="1" applyBorder="1"/>
    <xf numFmtId="0" fontId="3" fillId="0" borderId="17" xfId="1" applyFont="1" applyBorder="1" applyAlignment="1">
      <alignment horizontal="center"/>
    </xf>
    <xf numFmtId="49" fontId="3" fillId="0" borderId="17" xfId="1" applyNumberFormat="1" applyFont="1" applyBorder="1" applyAlignment="1">
      <alignment horizontal="left"/>
    </xf>
    <xf numFmtId="4" fontId="1" fillId="0" borderId="5" xfId="1" applyNumberFormat="1" applyFont="1" applyBorder="1"/>
    <xf numFmtId="0" fontId="16" fillId="0" borderId="0" xfId="1" applyFont="1" applyAlignment="1">
      <alignment wrapText="1"/>
    </xf>
    <xf numFmtId="49" fontId="3" fillId="0" borderId="17" xfId="1" applyNumberFormat="1" applyFont="1" applyBorder="1" applyAlignment="1">
      <alignment horizontal="right"/>
    </xf>
    <xf numFmtId="4" fontId="17" fillId="6" borderId="65" xfId="1" applyNumberFormat="1" applyFont="1" applyFill="1" applyBorder="1" applyAlignment="1">
      <alignment horizontal="right" wrapText="1"/>
    </xf>
    <xf numFmtId="0" fontId="17" fillId="6" borderId="4" xfId="1" applyFont="1" applyFill="1" applyBorder="1" applyAlignment="1">
      <alignment horizontal="left" wrapText="1"/>
    </xf>
    <xf numFmtId="0" fontId="17" fillId="0" borderId="5" xfId="0" applyFont="1" applyBorder="1" applyAlignment="1">
      <alignment horizontal="right"/>
    </xf>
    <xf numFmtId="0" fontId="1" fillId="0" borderId="4" xfId="1" applyFont="1" applyBorder="1"/>
    <xf numFmtId="0" fontId="1" fillId="2" borderId="15" xfId="1" applyFont="1" applyFill="1" applyBorder="1" applyAlignment="1">
      <alignment horizontal="center"/>
    </xf>
    <xf numFmtId="49" fontId="19" fillId="2" borderId="15" xfId="1" applyNumberFormat="1" applyFont="1" applyFill="1" applyBorder="1" applyAlignment="1">
      <alignment horizontal="left"/>
    </xf>
    <xf numFmtId="0" fontId="19" fillId="2" borderId="1" xfId="1" applyFont="1" applyFill="1" applyBorder="1"/>
    <xf numFmtId="0" fontId="1" fillId="2" borderId="2" xfId="1" applyFont="1" applyFill="1" applyBorder="1" applyAlignment="1">
      <alignment horizontal="center"/>
    </xf>
    <xf numFmtId="4" fontId="1" fillId="2" borderId="2" xfId="1" applyNumberFormat="1" applyFont="1" applyFill="1" applyBorder="1" applyAlignment="1">
      <alignment horizontal="right"/>
    </xf>
    <xf numFmtId="4" fontId="1" fillId="2" borderId="3" xfId="1" applyNumberFormat="1" applyFont="1" applyFill="1" applyBorder="1" applyAlignment="1">
      <alignment horizontal="right"/>
    </xf>
    <xf numFmtId="4" fontId="7" fillId="2" borderId="15" xfId="1" applyNumberFormat="1" applyFont="1" applyFill="1" applyBorder="1"/>
    <xf numFmtId="0" fontId="1" fillId="2" borderId="2" xfId="1" applyFont="1" applyFill="1" applyBorder="1"/>
    <xf numFmtId="4" fontId="7" fillId="2" borderId="3" xfId="1" applyNumberFormat="1" applyFont="1" applyFill="1" applyBorder="1"/>
    <xf numFmtId="3" fontId="1" fillId="0" borderId="0" xfId="1" applyNumberFormat="1" applyFont="1"/>
    <xf numFmtId="0" fontId="20" fillId="0" borderId="0" xfId="1" applyFont="1"/>
    <xf numFmtId="0" fontId="21" fillId="0" borderId="0" xfId="1" applyFont="1"/>
    <xf numFmtId="3" fontId="21" fillId="0" borderId="0" xfId="1" applyNumberFormat="1" applyFont="1" applyAlignment="1">
      <alignment horizontal="right"/>
    </xf>
    <xf numFmtId="4" fontId="21" fillId="0" borderId="0" xfId="1" applyNumberFormat="1" applyFont="1"/>
    <xf numFmtId="49" fontId="3" fillId="0" borderId="28" xfId="0" applyNumberFormat="1" applyFont="1" applyBorder="1"/>
    <xf numFmtId="3" fontId="1" fillId="0" borderId="5" xfId="0" applyNumberFormat="1" applyFont="1" applyBorder="1"/>
    <xf numFmtId="3" fontId="1" fillId="0" borderId="17" xfId="0" applyNumberFormat="1" applyFont="1" applyBorder="1"/>
    <xf numFmtId="3" fontId="1" fillId="0" borderId="61" xfId="0" applyNumberFormat="1" applyFont="1" applyBorder="1"/>
    <xf numFmtId="0" fontId="22" fillId="0" borderId="0" xfId="2"/>
    <xf numFmtId="0" fontId="0" fillId="7" borderId="0" xfId="3" applyFont="1" applyFill="1"/>
    <xf numFmtId="0" fontId="23" fillId="7" borderId="0" xfId="3" applyFont="1" applyFill="1" applyAlignment="1">
      <alignment horizontal="center" vertical="center"/>
    </xf>
    <xf numFmtId="0" fontId="0" fillId="7" borderId="21" xfId="3" applyFont="1" applyFill="1" applyBorder="1"/>
    <xf numFmtId="0" fontId="24" fillId="7" borderId="0" xfId="3" applyFont="1" applyFill="1"/>
    <xf numFmtId="0" fontId="24" fillId="7" borderId="0" xfId="3" applyFont="1" applyFill="1" applyAlignment="1">
      <alignment horizontal="left"/>
    </xf>
    <xf numFmtId="0" fontId="0" fillId="7" borderId="5" xfId="3" applyFont="1" applyFill="1" applyBorder="1"/>
    <xf numFmtId="0" fontId="0" fillId="7" borderId="15" xfId="3" applyFont="1" applyFill="1" applyBorder="1" applyAlignment="1">
      <alignment horizontal="center"/>
    </xf>
    <xf numFmtId="4" fontId="0" fillId="7" borderId="15" xfId="3" applyNumberFormat="1" applyFont="1" applyFill="1" applyBorder="1" applyAlignment="1">
      <alignment horizontal="center"/>
    </xf>
    <xf numFmtId="0" fontId="24" fillId="7" borderId="21" xfId="3" applyFont="1" applyFill="1" applyBorder="1"/>
    <xf numFmtId="0" fontId="24" fillId="7" borderId="21" xfId="3" applyFont="1" applyFill="1" applyBorder="1" applyAlignment="1">
      <alignment horizontal="left"/>
    </xf>
    <xf numFmtId="0" fontId="0" fillId="7" borderId="2" xfId="3" applyFont="1" applyFill="1" applyBorder="1"/>
    <xf numFmtId="0" fontId="25" fillId="8" borderId="15" xfId="3" applyFont="1" applyFill="1" applyBorder="1" applyAlignment="1">
      <alignment horizontal="center" vertical="center" wrapText="1"/>
    </xf>
    <xf numFmtId="0" fontId="26" fillId="7" borderId="2" xfId="3" applyFont="1" applyFill="1" applyBorder="1" applyAlignment="1">
      <alignment horizontal="right"/>
    </xf>
    <xf numFmtId="0" fontId="26" fillId="7" borderId="2" xfId="3" applyFont="1" applyFill="1" applyBorder="1" applyAlignment="1">
      <alignment wrapText="1"/>
    </xf>
    <xf numFmtId="4" fontId="26" fillId="7" borderId="2" xfId="3" applyNumberFormat="1" applyFont="1" applyFill="1" applyBorder="1" applyAlignment="1">
      <alignment horizontal="center"/>
    </xf>
    <xf numFmtId="0" fontId="0" fillId="0" borderId="15" xfId="3" applyFont="1" applyBorder="1"/>
    <xf numFmtId="0" fontId="0" fillId="0" borderId="15" xfId="3" applyFont="1" applyBorder="1" applyAlignment="1">
      <alignment horizontal="right"/>
    </xf>
    <xf numFmtId="0" fontId="0" fillId="0" borderId="15" xfId="3" applyFont="1" applyBorder="1" applyAlignment="1">
      <alignment wrapText="1"/>
    </xf>
    <xf numFmtId="0" fontId="0" fillId="0" borderId="15" xfId="3" applyFont="1" applyBorder="1" applyAlignment="1">
      <alignment horizontal="center"/>
    </xf>
    <xf numFmtId="169" fontId="0" fillId="0" borderId="15" xfId="3" applyNumberFormat="1" applyFont="1" applyBorder="1" applyAlignment="1">
      <alignment horizontal="center"/>
    </xf>
    <xf numFmtId="4" fontId="0" fillId="9" borderId="15" xfId="3" applyNumberFormat="1" applyFont="1" applyFill="1" applyBorder="1" applyAlignment="1">
      <alignment horizontal="center"/>
    </xf>
    <xf numFmtId="4" fontId="0" fillId="0" borderId="15" xfId="3" applyNumberFormat="1" applyFont="1" applyBorder="1" applyAlignment="1">
      <alignment horizontal="center"/>
    </xf>
    <xf numFmtId="0" fontId="0" fillId="0" borderId="7" xfId="3" applyFont="1" applyBorder="1" applyAlignment="1">
      <alignment vertical="top"/>
    </xf>
    <xf numFmtId="0" fontId="0" fillId="0" borderId="15" xfId="3" applyFont="1" applyBorder="1" applyAlignment="1">
      <alignment horizontal="left" vertical="center" wrapText="1"/>
    </xf>
    <xf numFmtId="0" fontId="0" fillId="0" borderId="0" xfId="3" applyFont="1" applyAlignment="1">
      <alignment vertical="top"/>
    </xf>
    <xf numFmtId="0" fontId="27" fillId="0" borderId="15" xfId="3" applyFont="1" applyBorder="1" applyAlignment="1">
      <alignment horizontal="left" vertical="center" wrapText="1"/>
    </xf>
    <xf numFmtId="0" fontId="26" fillId="7" borderId="21" xfId="3" applyFont="1" applyFill="1" applyBorder="1" applyAlignment="1">
      <alignment horizontal="right"/>
    </xf>
    <xf numFmtId="4" fontId="26" fillId="7" borderId="21" xfId="3" applyNumberFormat="1" applyFont="1" applyFill="1" applyBorder="1" applyAlignment="1">
      <alignment horizont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" fillId="0" borderId="5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3" fontId="6" fillId="5" borderId="13" xfId="0" applyNumberFormat="1" applyFont="1" applyFill="1" applyBorder="1" applyAlignment="1">
      <alignment horizontal="right" vertical="center"/>
    </xf>
    <xf numFmtId="3" fontId="6" fillId="5" borderId="14" xfId="0" applyNumberFormat="1" applyFont="1" applyFill="1" applyBorder="1" applyAlignment="1">
      <alignment horizontal="right" vertical="center"/>
    </xf>
    <xf numFmtId="0" fontId="1" fillId="0" borderId="39" xfId="0" applyFont="1" applyBorder="1" applyAlignment="1">
      <alignment horizontal="center" shrinkToFit="1"/>
    </xf>
    <xf numFmtId="0" fontId="1" fillId="0" borderId="40" xfId="0" applyFont="1" applyBorder="1" applyAlignment="1">
      <alignment horizontal="center" shrinkToFit="1"/>
    </xf>
    <xf numFmtId="0" fontId="3" fillId="0" borderId="1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167" fontId="1" fillId="0" borderId="1" xfId="0" applyNumberFormat="1" applyFont="1" applyBorder="1" applyAlignment="1">
      <alignment horizontal="right" indent="2"/>
    </xf>
    <xf numFmtId="167" fontId="1" fillId="0" borderId="30" xfId="0" applyNumberFormat="1" applyFont="1" applyBorder="1" applyAlignment="1">
      <alignment horizontal="right" indent="2"/>
    </xf>
    <xf numFmtId="167" fontId="6" fillId="2" borderId="47" xfId="0" applyNumberFormat="1" applyFont="1" applyFill="1" applyBorder="1" applyAlignment="1">
      <alignment horizontal="right" indent="2"/>
    </xf>
    <xf numFmtId="167" fontId="6" fillId="2" borderId="48" xfId="0" applyNumberFormat="1" applyFont="1" applyFill="1" applyBorder="1" applyAlignment="1">
      <alignment horizontal="right" indent="2"/>
    </xf>
    <xf numFmtId="0" fontId="8" fillId="0" borderId="0" xfId="0" applyFont="1" applyAlignment="1">
      <alignment horizontal="left" vertical="top" wrapText="1"/>
    </xf>
    <xf numFmtId="0" fontId="1" fillId="0" borderId="49" xfId="1" applyFont="1" applyBorder="1" applyAlignment="1">
      <alignment horizontal="center"/>
    </xf>
    <xf numFmtId="0" fontId="1" fillId="0" borderId="50" xfId="1" applyFont="1" applyBorder="1" applyAlignment="1">
      <alignment horizontal="center"/>
    </xf>
    <xf numFmtId="0" fontId="1" fillId="0" borderId="54" xfId="1" applyFont="1" applyBorder="1" applyAlignment="1">
      <alignment horizontal="center"/>
    </xf>
    <xf numFmtId="0" fontId="1" fillId="0" borderId="55" xfId="1" applyFont="1" applyBorder="1" applyAlignment="1">
      <alignment horizontal="center"/>
    </xf>
    <xf numFmtId="0" fontId="1" fillId="0" borderId="57" xfId="1" applyFont="1" applyBorder="1" applyAlignment="1">
      <alignment horizontal="left"/>
    </xf>
    <xf numFmtId="0" fontId="1" fillId="0" borderId="56" xfId="1" applyFont="1" applyBorder="1" applyAlignment="1">
      <alignment horizontal="left"/>
    </xf>
    <xf numFmtId="0" fontId="1" fillId="0" borderId="58" xfId="1" applyFont="1" applyBorder="1" applyAlignment="1">
      <alignment horizontal="left"/>
    </xf>
    <xf numFmtId="3" fontId="7" fillId="2" borderId="42" xfId="0" applyNumberFormat="1" applyFont="1" applyFill="1" applyBorder="1" applyAlignment="1">
      <alignment horizontal="right"/>
    </xf>
    <xf numFmtId="3" fontId="7" fillId="2" borderId="48" xfId="0" applyNumberFormat="1" applyFont="1" applyFill="1" applyBorder="1" applyAlignment="1">
      <alignment horizontal="right"/>
    </xf>
    <xf numFmtId="49" fontId="17" fillId="6" borderId="63" xfId="1" applyNumberFormat="1" applyFont="1" applyFill="1" applyBorder="1" applyAlignment="1">
      <alignment horizontal="left" wrapText="1"/>
    </xf>
    <xf numFmtId="49" fontId="18" fillId="0" borderId="64" xfId="0" applyNumberFormat="1" applyFont="1" applyBorder="1" applyAlignment="1">
      <alignment horizontal="left" wrapText="1"/>
    </xf>
    <xf numFmtId="0" fontId="14" fillId="6" borderId="4" xfId="1" applyFont="1" applyFill="1" applyBorder="1" applyAlignment="1">
      <alignment horizontal="left" wrapText="1" indent="1"/>
    </xf>
    <xf numFmtId="0" fontId="15" fillId="0" borderId="0" xfId="0" applyFont="1"/>
    <xf numFmtId="0" fontId="15" fillId="0" borderId="5" xfId="0" applyFont="1" applyBorder="1"/>
    <xf numFmtId="0" fontId="10" fillId="0" borderId="0" xfId="1" applyFont="1" applyAlignment="1">
      <alignment horizontal="center"/>
    </xf>
    <xf numFmtId="49" fontId="1" fillId="0" borderId="54" xfId="1" applyNumberFormat="1" applyFont="1" applyBorder="1" applyAlignment="1">
      <alignment horizontal="center"/>
    </xf>
    <xf numFmtId="0" fontId="1" fillId="0" borderId="57" xfId="1" applyFont="1" applyBorder="1" applyAlignment="1">
      <alignment horizontal="center" shrinkToFit="1"/>
    </xf>
    <xf numFmtId="0" fontId="1" fillId="0" borderId="56" xfId="1" applyFont="1" applyBorder="1" applyAlignment="1">
      <alignment horizontal="center" shrinkToFit="1"/>
    </xf>
    <xf numFmtId="0" fontId="1" fillId="0" borderId="58" xfId="1" applyFont="1" applyBorder="1" applyAlignment="1">
      <alignment horizontal="center" shrinkToFit="1"/>
    </xf>
    <xf numFmtId="0" fontId="24" fillId="7" borderId="0" xfId="3" applyFont="1" applyFill="1" applyAlignment="1">
      <alignment horizontal="right"/>
    </xf>
    <xf numFmtId="0" fontId="0" fillId="7" borderId="0" xfId="3" applyFont="1" applyFill="1"/>
    <xf numFmtId="0" fontId="24" fillId="7" borderId="21" xfId="3" applyFont="1" applyFill="1" applyBorder="1" applyAlignment="1">
      <alignment horizontal="right"/>
    </xf>
    <xf numFmtId="0" fontId="0" fillId="7" borderId="21" xfId="3" applyFont="1" applyFill="1" applyBorder="1"/>
    <xf numFmtId="0" fontId="25" fillId="8" borderId="15" xfId="3" applyFont="1" applyFill="1" applyBorder="1" applyAlignment="1">
      <alignment horizontal="center" vertical="center" wrapText="1"/>
    </xf>
    <xf numFmtId="0" fontId="26" fillId="7" borderId="21" xfId="3" applyFont="1" applyFill="1" applyBorder="1" applyAlignment="1">
      <alignment horizontal="center"/>
    </xf>
  </cellXfs>
  <cellStyles count="4">
    <cellStyle name="Normal" xfId="3" xr:uid="{B00543AA-8FC0-46BB-A2FC-ECC596D37E5F}"/>
    <cellStyle name="Normální" xfId="0" builtinId="0"/>
    <cellStyle name="Normální 2" xfId="2" xr:uid="{A4286A14-F6F8-4F64-89EA-4DD3762B0738}"/>
    <cellStyle name="normální_POL.XLS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</xdr:rowOff>
    </xdr:from>
    <xdr:to>
      <xdr:col>2</xdr:col>
      <xdr:colOff>495300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855A77-CEFD-40B4-9306-5712AFA21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"/>
          <a:ext cx="1276350" cy="466725"/>
        </a:xfrm>
        <a:prstGeom prst="rect">
          <a:avLst/>
        </a:prstGeom>
        <a:noFill/>
        <a:ln w="9525" cmpd="sng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&#353;i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vba"/>
      <sheetName val="01 342301 KL"/>
      <sheetName val="01 342301 Rek"/>
      <sheetName val="01 342301 Pol"/>
      <sheetName val="02 342302 KL"/>
      <sheetName val="02 342302 Rek"/>
      <sheetName val="02 342302 Pol"/>
      <sheetName val="03 342303 KL"/>
      <sheetName val="03 342303 Rek"/>
      <sheetName val="03 342303 Pol"/>
      <sheetName val="04 342304 KL"/>
      <sheetName val="04 342304 Rek"/>
      <sheetName val="04 342304 Pol"/>
      <sheetName val="05 342305.1 KL"/>
      <sheetName val="05 342305.1 Rek"/>
      <sheetName val="05 342305.1 Pol"/>
      <sheetName val="05 342305.2 KL"/>
      <sheetName val="05 342305.2 Rek"/>
      <sheetName val="05 342305.2 Pol"/>
      <sheetName val="06 342306 KL"/>
      <sheetName val="06 342306 Rek"/>
      <sheetName val="06 342306 Pol"/>
      <sheetName val="07 342307 KL"/>
      <sheetName val="07 342307 Rek"/>
      <sheetName val="07 342307 Pol"/>
      <sheetName val="08 342308 KL"/>
      <sheetName val="08 342308 Rek"/>
      <sheetName val="08 342308 Pol"/>
      <sheetName val="09 342309 KL"/>
      <sheetName val="09 342309 Rek"/>
      <sheetName val="09 342309 Pol"/>
      <sheetName val="10 342310 KL"/>
      <sheetName val="10 342310 Rek"/>
      <sheetName val="10 342310 Pol"/>
    </sheetNames>
    <sheetDataSet>
      <sheetData sheetId="0"/>
      <sheetData sheetId="1"/>
      <sheetData sheetId="2">
        <row r="1">
          <cell r="H1" t="str">
            <v>3423/01</v>
          </cell>
        </row>
        <row r="2">
          <cell r="G2" t="str">
            <v>Oprava komunikace  ulice Čechova</v>
          </cell>
        </row>
      </sheetData>
      <sheetData sheetId="3">
        <row r="7">
          <cell r="B7" t="str">
            <v>1</v>
          </cell>
          <cell r="C7" t="str">
            <v>Zemní práce</v>
          </cell>
        </row>
        <row r="46">
          <cell r="BB46">
            <v>0</v>
          </cell>
          <cell r="BC46">
            <v>0</v>
          </cell>
          <cell r="BD46">
            <v>0</v>
          </cell>
          <cell r="BE46">
            <v>0</v>
          </cell>
        </row>
        <row r="47">
          <cell r="B47" t="str">
            <v>5</v>
          </cell>
          <cell r="C47" t="str">
            <v>Komunikace</v>
          </cell>
        </row>
        <row r="80">
          <cell r="BB80">
            <v>0</v>
          </cell>
          <cell r="BC80">
            <v>0</v>
          </cell>
          <cell r="BD80">
            <v>0</v>
          </cell>
          <cell r="BE80">
            <v>0</v>
          </cell>
        </row>
        <row r="81">
          <cell r="B81" t="str">
            <v>8</v>
          </cell>
          <cell r="C81" t="str">
            <v>Trubní vedení</v>
          </cell>
        </row>
        <row r="84">
          <cell r="BB84">
            <v>0</v>
          </cell>
          <cell r="BC84">
            <v>0</v>
          </cell>
          <cell r="BD84">
            <v>0</v>
          </cell>
          <cell r="BE84">
            <v>0</v>
          </cell>
        </row>
        <row r="85">
          <cell r="B85" t="str">
            <v>91</v>
          </cell>
          <cell r="C85" t="str">
            <v>Doplňující práce na komunikaci</v>
          </cell>
        </row>
        <row r="93">
          <cell r="BB93">
            <v>0</v>
          </cell>
          <cell r="BC93">
            <v>0</v>
          </cell>
          <cell r="BD93">
            <v>0</v>
          </cell>
          <cell r="BE93">
            <v>0</v>
          </cell>
        </row>
        <row r="94">
          <cell r="B94" t="str">
            <v>93</v>
          </cell>
          <cell r="C94" t="str">
            <v>Dokončovací práce inženýrských staveb</v>
          </cell>
        </row>
        <row r="99">
          <cell r="BB99">
            <v>0</v>
          </cell>
          <cell r="BC99">
            <v>0</v>
          </cell>
          <cell r="BD99">
            <v>0</v>
          </cell>
          <cell r="BE99">
            <v>0</v>
          </cell>
        </row>
        <row r="100">
          <cell r="B100" t="str">
            <v>99</v>
          </cell>
          <cell r="C100" t="str">
            <v>Staveništní přesun hmot</v>
          </cell>
        </row>
        <row r="102">
          <cell r="BB102">
            <v>0</v>
          </cell>
          <cell r="BC102">
            <v>0</v>
          </cell>
          <cell r="BD102">
            <v>0</v>
          </cell>
          <cell r="BE10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pageSetUpPr fitToPage="1"/>
  </sheetPr>
  <dimension ref="A1:O48"/>
  <sheetViews>
    <sheetView showGridLines="0" tabSelected="1" topLeftCell="B1" zoomScaleNormal="100" zoomScaleSheetLayoutView="75" workbookViewId="0">
      <selection activeCell="I23" sqref="I23:J23"/>
    </sheetView>
  </sheetViews>
  <sheetFormatPr defaultRowHeight="12.75" x14ac:dyDescent="0.2"/>
  <cols>
    <col min="1" max="1" width="0.5703125" style="1" hidden="1" customWidth="1"/>
    <col min="2" max="2" width="7.140625" style="1" customWidth="1"/>
    <col min="3" max="3" width="9.140625" style="1"/>
    <col min="4" max="4" width="19.7109375" style="1" customWidth="1"/>
    <col min="5" max="5" width="6.85546875" style="1" customWidth="1"/>
    <col min="6" max="6" width="13.140625" style="1" customWidth="1"/>
    <col min="7" max="7" width="12.42578125" style="1" customWidth="1"/>
    <col min="8" max="8" width="13.5703125" style="1" customWidth="1"/>
    <col min="9" max="9" width="11.42578125" style="1" customWidth="1"/>
    <col min="10" max="10" width="7" style="1" customWidth="1"/>
    <col min="11" max="15" width="10.7109375" style="1" customWidth="1"/>
    <col min="16" max="16384" width="9.140625" style="1"/>
  </cols>
  <sheetData>
    <row r="1" spans="2:15" ht="12" customHeight="1" x14ac:dyDescent="0.2"/>
    <row r="2" spans="2:15" ht="17.25" customHeight="1" x14ac:dyDescent="0.25">
      <c r="B2" s="2"/>
      <c r="C2" s="3" t="s">
        <v>0</v>
      </c>
      <c r="E2" s="4"/>
      <c r="F2" s="3"/>
      <c r="G2" s="2"/>
      <c r="H2" s="5" t="s">
        <v>1</v>
      </c>
      <c r="I2" s="6">
        <f ca="1">TODAY()</f>
        <v>45797</v>
      </c>
      <c r="K2" s="2"/>
    </row>
    <row r="3" spans="2:15" ht="6" customHeight="1" x14ac:dyDescent="0.2">
      <c r="C3" s="7"/>
      <c r="D3" s="8" t="s">
        <v>2</v>
      </c>
    </row>
    <row r="4" spans="2:15" ht="4.5" customHeight="1" x14ac:dyDescent="0.2"/>
    <row r="5" spans="2:15" ht="13.5" customHeight="1" x14ac:dyDescent="0.25">
      <c r="C5" s="9" t="s">
        <v>3</v>
      </c>
      <c r="D5" s="10" t="s">
        <v>98</v>
      </c>
      <c r="E5" s="11" t="s">
        <v>99</v>
      </c>
      <c r="F5" s="12"/>
      <c r="G5" s="12"/>
      <c r="H5" s="12"/>
      <c r="I5" s="12"/>
      <c r="O5" s="6"/>
    </row>
    <row r="7" spans="2:15" x14ac:dyDescent="0.2">
      <c r="C7" s="13" t="s">
        <v>4</v>
      </c>
      <c r="D7" s="14" t="s">
        <v>166</v>
      </c>
      <c r="H7" s="15" t="s">
        <v>5</v>
      </c>
      <c r="I7" s="1" t="s">
        <v>369</v>
      </c>
      <c r="J7" s="14"/>
      <c r="K7" s="14"/>
    </row>
    <row r="8" spans="2:15" x14ac:dyDescent="0.2">
      <c r="D8" s="14" t="s">
        <v>366</v>
      </c>
      <c r="H8" s="15" t="s">
        <v>6</v>
      </c>
      <c r="I8" s="1" t="s">
        <v>370</v>
      </c>
      <c r="J8" s="14"/>
      <c r="K8" s="14"/>
    </row>
    <row r="9" spans="2:15" x14ac:dyDescent="0.2">
      <c r="C9" s="15" t="s">
        <v>368</v>
      </c>
      <c r="D9" s="14" t="s">
        <v>367</v>
      </c>
      <c r="H9" s="15"/>
      <c r="J9" s="14"/>
    </row>
    <row r="10" spans="2:15" x14ac:dyDescent="0.2">
      <c r="H10" s="15"/>
      <c r="J10" s="14"/>
    </row>
    <row r="11" spans="2:15" x14ac:dyDescent="0.2">
      <c r="C11" s="13" t="s">
        <v>7</v>
      </c>
      <c r="D11" s="14" t="s">
        <v>165</v>
      </c>
      <c r="H11" s="15" t="s">
        <v>5</v>
      </c>
      <c r="J11" s="14"/>
      <c r="K11" s="14"/>
    </row>
    <row r="12" spans="2:15" x14ac:dyDescent="0.2">
      <c r="D12" s="14"/>
      <c r="H12" s="15" t="s">
        <v>6</v>
      </c>
      <c r="J12" s="14"/>
      <c r="K12" s="14"/>
    </row>
    <row r="13" spans="2:15" ht="12" customHeight="1" x14ac:dyDescent="0.2">
      <c r="C13" s="15"/>
      <c r="D13" s="14"/>
      <c r="J13" s="15"/>
    </row>
    <row r="14" spans="2:15" ht="24.75" customHeight="1" x14ac:dyDescent="0.2">
      <c r="C14" s="16" t="s">
        <v>8</v>
      </c>
      <c r="H14" s="16" t="s">
        <v>9</v>
      </c>
      <c r="J14" s="15"/>
    </row>
    <row r="15" spans="2:15" ht="12.75" customHeight="1" x14ac:dyDescent="0.2">
      <c r="J15" s="15"/>
    </row>
    <row r="16" spans="2:15" ht="12" customHeight="1" x14ac:dyDescent="0.2">
      <c r="C16" s="16" t="s">
        <v>10</v>
      </c>
      <c r="H16" s="16" t="s">
        <v>10</v>
      </c>
    </row>
    <row r="17" spans="2:12" ht="25.5" customHeight="1" x14ac:dyDescent="0.2"/>
    <row r="18" spans="2:12" ht="13.5" customHeight="1" x14ac:dyDescent="0.2">
      <c r="B18" s="17"/>
      <c r="C18" s="18"/>
      <c r="D18" s="18"/>
      <c r="E18" s="19"/>
      <c r="F18" s="20"/>
      <c r="G18" s="21"/>
      <c r="H18" s="22"/>
      <c r="I18" s="21"/>
      <c r="J18" s="23" t="s">
        <v>11</v>
      </c>
      <c r="K18" s="24"/>
    </row>
    <row r="19" spans="2:12" ht="15" customHeight="1" x14ac:dyDescent="0.2">
      <c r="B19" s="25" t="s">
        <v>12</v>
      </c>
      <c r="C19" s="26"/>
      <c r="D19" s="27">
        <v>12</v>
      </c>
      <c r="E19" s="28" t="s">
        <v>13</v>
      </c>
      <c r="F19" s="29"/>
      <c r="G19" s="30"/>
      <c r="H19" s="30"/>
      <c r="I19" s="291">
        <f>ROUND(G34,0)</f>
        <v>0</v>
      </c>
      <c r="J19" s="292"/>
      <c r="K19" s="31"/>
    </row>
    <row r="20" spans="2:12" x14ac:dyDescent="0.2">
      <c r="B20" s="25" t="s">
        <v>14</v>
      </c>
      <c r="C20" s="26"/>
      <c r="D20" s="27">
        <f>SazbaDPH1</f>
        <v>12</v>
      </c>
      <c r="E20" s="28" t="s">
        <v>13</v>
      </c>
      <c r="F20" s="32"/>
      <c r="G20" s="33"/>
      <c r="H20" s="33"/>
      <c r="I20" s="293">
        <f>ROUND(I19*D20/100,0)</f>
        <v>0</v>
      </c>
      <c r="J20" s="294"/>
      <c r="K20" s="31"/>
    </row>
    <row r="21" spans="2:12" x14ac:dyDescent="0.2">
      <c r="B21" s="25" t="s">
        <v>12</v>
      </c>
      <c r="C21" s="26"/>
      <c r="D21" s="27">
        <v>21</v>
      </c>
      <c r="E21" s="28" t="s">
        <v>13</v>
      </c>
      <c r="F21" s="32"/>
      <c r="G21" s="33"/>
      <c r="H21" s="33"/>
      <c r="I21" s="293">
        <f>ROUND(H34,0)</f>
        <v>0</v>
      </c>
      <c r="J21" s="294"/>
      <c r="K21" s="31"/>
    </row>
    <row r="22" spans="2:12" ht="13.5" thickBot="1" x14ac:dyDescent="0.25">
      <c r="B22" s="25" t="s">
        <v>14</v>
      </c>
      <c r="C22" s="26"/>
      <c r="D22" s="27">
        <f>SazbaDPH2</f>
        <v>21</v>
      </c>
      <c r="E22" s="28" t="s">
        <v>13</v>
      </c>
      <c r="F22" s="34"/>
      <c r="G22" s="35"/>
      <c r="H22" s="35"/>
      <c r="I22" s="295">
        <f>ROUND(I21*D21/100,0)</f>
        <v>0</v>
      </c>
      <c r="J22" s="296"/>
      <c r="K22" s="31"/>
    </row>
    <row r="23" spans="2:12" ht="16.5" thickBot="1" x14ac:dyDescent="0.25">
      <c r="B23" s="36" t="s">
        <v>15</v>
      </c>
      <c r="C23" s="37"/>
      <c r="D23" s="37"/>
      <c r="E23" s="38"/>
      <c r="F23" s="39"/>
      <c r="G23" s="40"/>
      <c r="H23" s="40"/>
      <c r="I23" s="297">
        <f>SUM(I19:I22)</f>
        <v>0</v>
      </c>
      <c r="J23" s="298"/>
      <c r="K23" s="41"/>
    </row>
    <row r="25" spans="2:12" ht="1.5" customHeight="1" x14ac:dyDescent="0.2"/>
    <row r="26" spans="2:12" ht="15.75" customHeight="1" x14ac:dyDescent="0.25">
      <c r="B26" s="11" t="s">
        <v>16</v>
      </c>
      <c r="C26" s="42"/>
      <c r="D26" s="42"/>
      <c r="E26" s="42"/>
      <c r="F26" s="42"/>
      <c r="G26" s="42"/>
      <c r="H26" s="42"/>
      <c r="I26" s="42"/>
      <c r="J26" s="42"/>
      <c r="K26" s="42"/>
      <c r="L26" s="43"/>
    </row>
    <row r="27" spans="2:12" ht="5.25" customHeight="1" x14ac:dyDescent="0.2">
      <c r="L27" s="43"/>
    </row>
    <row r="28" spans="2:12" ht="24" customHeight="1" x14ac:dyDescent="0.2">
      <c r="B28" s="44" t="s">
        <v>17</v>
      </c>
      <c r="C28" s="45"/>
      <c r="D28" s="45"/>
      <c r="E28" s="46"/>
      <c r="F28" s="47" t="s">
        <v>18</v>
      </c>
      <c r="G28" s="48" t="str">
        <f>CONCATENATE("Základ DPH ",SazbaDPH1," %")</f>
        <v>Základ DPH 12 %</v>
      </c>
      <c r="H28" s="47" t="str">
        <f>CONCATENATE("Základ DPH ",SazbaDPH2," %")</f>
        <v>Základ DPH 21 %</v>
      </c>
      <c r="I28" s="47" t="s">
        <v>19</v>
      </c>
      <c r="J28" s="47" t="s">
        <v>13</v>
      </c>
    </row>
    <row r="29" spans="2:12" x14ac:dyDescent="0.2">
      <c r="B29" s="49" t="s">
        <v>101</v>
      </c>
      <c r="C29" s="50" t="s">
        <v>102</v>
      </c>
      <c r="D29" s="51"/>
      <c r="E29" s="52"/>
      <c r="F29" s="53">
        <f>G29+H29+I29</f>
        <v>0</v>
      </c>
      <c r="G29" s="54">
        <v>0</v>
      </c>
      <c r="H29" s="55">
        <f>SUM(H39)</f>
        <v>0</v>
      </c>
      <c r="I29" s="55">
        <f t="shared" ref="I29:I32" si="0">(G29*SazbaDPH1)/100+(H29*SazbaDPH2)/100</f>
        <v>0</v>
      </c>
      <c r="J29" s="56" t="str">
        <f t="shared" ref="J29:J32" si="1">IF(CelkemObjekty=0,"",F29/CelkemObjekty*100)</f>
        <v/>
      </c>
    </row>
    <row r="30" spans="2:12" x14ac:dyDescent="0.2">
      <c r="B30" s="57" t="s">
        <v>173</v>
      </c>
      <c r="C30" s="58" t="s">
        <v>174</v>
      </c>
      <c r="D30" s="59"/>
      <c r="E30" s="60"/>
      <c r="F30" s="61">
        <f t="shared" ref="F30:F32" si="2">G30+H30+I30</f>
        <v>0</v>
      </c>
      <c r="G30" s="62">
        <v>0</v>
      </c>
      <c r="H30" s="63">
        <f>SUM(H40)</f>
        <v>0</v>
      </c>
      <c r="I30" s="63">
        <f t="shared" si="0"/>
        <v>0</v>
      </c>
      <c r="J30" s="56" t="str">
        <f t="shared" si="1"/>
        <v/>
      </c>
    </row>
    <row r="31" spans="2:12" x14ac:dyDescent="0.2">
      <c r="B31" s="57" t="s">
        <v>305</v>
      </c>
      <c r="C31" s="58" t="s">
        <v>306</v>
      </c>
      <c r="D31" s="59"/>
      <c r="E31" s="60"/>
      <c r="F31" s="61">
        <f t="shared" si="2"/>
        <v>0</v>
      </c>
      <c r="G31" s="62">
        <v>0</v>
      </c>
      <c r="H31" s="63">
        <f>SUM(H41)</f>
        <v>0</v>
      </c>
      <c r="I31" s="63">
        <f t="shared" si="0"/>
        <v>0</v>
      </c>
      <c r="J31" s="56" t="str">
        <f t="shared" si="1"/>
        <v/>
      </c>
    </row>
    <row r="32" spans="2:12" x14ac:dyDescent="0.2">
      <c r="B32" s="57" t="s">
        <v>330</v>
      </c>
      <c r="C32" s="58" t="s">
        <v>331</v>
      </c>
      <c r="D32" s="59"/>
      <c r="E32" s="60"/>
      <c r="F32" s="61">
        <f t="shared" si="2"/>
        <v>0</v>
      </c>
      <c r="G32" s="62">
        <v>0</v>
      </c>
      <c r="H32" s="63">
        <f>SUM(H42)</f>
        <v>0</v>
      </c>
      <c r="I32" s="63">
        <f t="shared" si="0"/>
        <v>0</v>
      </c>
      <c r="J32" s="56" t="str">
        <f t="shared" si="1"/>
        <v/>
      </c>
    </row>
    <row r="33" spans="2:11" x14ac:dyDescent="0.2">
      <c r="B33" s="57" t="s">
        <v>364</v>
      </c>
      <c r="C33" s="58" t="s">
        <v>596</v>
      </c>
      <c r="D33" s="59"/>
      <c r="E33" s="60"/>
      <c r="F33" s="61">
        <f t="shared" ref="F33" si="3">G33+H33+I33</f>
        <v>0</v>
      </c>
      <c r="G33" s="62">
        <v>0</v>
      </c>
      <c r="H33" s="63">
        <f>'09_Havlicak_prechod'!I3</f>
        <v>0</v>
      </c>
      <c r="I33" s="63">
        <f t="shared" ref="I33" si="4">(G33*SazbaDPH1)/100+(H33*SazbaDPH2)/100</f>
        <v>0</v>
      </c>
      <c r="J33" s="56" t="str">
        <f t="shared" ref="J33" si="5">IF(CelkemObjekty=0,"",F33/CelkemObjekty*100)</f>
        <v/>
      </c>
    </row>
    <row r="34" spans="2:11" ht="17.25" customHeight="1" x14ac:dyDescent="0.2">
      <c r="B34" s="64" t="s">
        <v>20</v>
      </c>
      <c r="C34" s="65"/>
      <c r="D34" s="66"/>
      <c r="E34" s="67"/>
      <c r="F34" s="68">
        <f>SUM(F29:F33)</f>
        <v>0</v>
      </c>
      <c r="G34" s="68">
        <f>SUM(G29:G33)</f>
        <v>0</v>
      </c>
      <c r="H34" s="68">
        <f>SUM(H29:H33)</f>
        <v>0</v>
      </c>
      <c r="I34" s="68">
        <f>SUM(I29:I33)</f>
        <v>0</v>
      </c>
      <c r="J34" s="69" t="str">
        <f t="shared" ref="J34" si="6">IF(CelkemObjekty=0,"",F34/CelkemObjekty*100)</f>
        <v/>
      </c>
    </row>
    <row r="35" spans="2:11" x14ac:dyDescent="0.2">
      <c r="B35" s="70"/>
      <c r="C35" s="70"/>
      <c r="D35" s="70"/>
      <c r="E35" s="70"/>
      <c r="F35" s="70"/>
      <c r="G35" s="70"/>
      <c r="H35" s="70"/>
      <c r="I35" s="70"/>
      <c r="J35" s="70"/>
      <c r="K35" s="70"/>
    </row>
    <row r="36" spans="2:11" ht="18" x14ac:dyDescent="0.25">
      <c r="B36" s="11" t="s">
        <v>21</v>
      </c>
      <c r="C36" s="42"/>
      <c r="D36" s="42"/>
      <c r="E36" s="42"/>
      <c r="F36" s="42"/>
      <c r="G36" s="42"/>
      <c r="H36" s="42"/>
      <c r="I36" s="42"/>
      <c r="J36" s="42"/>
      <c r="K36" s="70"/>
    </row>
    <row r="37" spans="2:11" x14ac:dyDescent="0.2">
      <c r="K37" s="70"/>
    </row>
    <row r="38" spans="2:11" ht="25.5" x14ac:dyDescent="0.2">
      <c r="B38" s="71" t="s">
        <v>22</v>
      </c>
      <c r="C38" s="72" t="s">
        <v>23</v>
      </c>
      <c r="D38" s="45"/>
      <c r="E38" s="46"/>
      <c r="F38" s="47" t="s">
        <v>18</v>
      </c>
      <c r="G38" s="48" t="str">
        <f>CONCATENATE("Základ DPH ",SazbaDPH1," %")</f>
        <v>Základ DPH 12 %</v>
      </c>
      <c r="H38" s="47" t="str">
        <f>CONCATENATE("Základ DPH ",SazbaDPH2," %")</f>
        <v>Základ DPH 21 %</v>
      </c>
      <c r="I38" s="48" t="s">
        <v>19</v>
      </c>
      <c r="J38" s="47" t="s">
        <v>13</v>
      </c>
    </row>
    <row r="39" spans="2:11" x14ac:dyDescent="0.2">
      <c r="B39" s="73" t="s">
        <v>101</v>
      </c>
      <c r="C39" s="74" t="s">
        <v>167</v>
      </c>
      <c r="D39" s="51"/>
      <c r="E39" s="52"/>
      <c r="F39" s="53">
        <f>G39+H39+I39</f>
        <v>0</v>
      </c>
      <c r="G39" s="54">
        <v>0</v>
      </c>
      <c r="H39" s="55">
        <f>SUM('01 342301 KL'!C23)</f>
        <v>0</v>
      </c>
      <c r="I39" s="62">
        <f t="shared" ref="I39:I42" si="7">(G39*SazbaDPH1)/100+(H39*SazbaDPH2)/100</f>
        <v>0</v>
      </c>
      <c r="J39" s="56" t="str">
        <f t="shared" ref="J39:J42" si="8">IF(CelkemObjekty=0,"",F39/CelkemObjekty*100)</f>
        <v/>
      </c>
    </row>
    <row r="40" spans="2:11" x14ac:dyDescent="0.2">
      <c r="B40" s="75" t="s">
        <v>173</v>
      </c>
      <c r="C40" s="76" t="s">
        <v>280</v>
      </c>
      <c r="D40" s="59"/>
      <c r="E40" s="60"/>
      <c r="F40" s="61">
        <f t="shared" ref="F40:F42" si="9">G40+H40+I40</f>
        <v>0</v>
      </c>
      <c r="G40" s="62">
        <v>0</v>
      </c>
      <c r="H40" s="63">
        <f>SUM('04 342304 KL'!C23)</f>
        <v>0</v>
      </c>
      <c r="I40" s="62">
        <f t="shared" si="7"/>
        <v>0</v>
      </c>
      <c r="J40" s="56" t="str">
        <f t="shared" si="8"/>
        <v/>
      </c>
    </row>
    <row r="41" spans="2:11" x14ac:dyDescent="0.2">
      <c r="B41" s="75" t="s">
        <v>305</v>
      </c>
      <c r="C41" s="76" t="s">
        <v>329</v>
      </c>
      <c r="D41" s="59"/>
      <c r="E41" s="60"/>
      <c r="F41" s="61">
        <f t="shared" si="9"/>
        <v>0</v>
      </c>
      <c r="G41" s="62">
        <v>0</v>
      </c>
      <c r="H41" s="63">
        <f>SUM('07 342307 KL'!C23)</f>
        <v>0</v>
      </c>
      <c r="I41" s="62">
        <f t="shared" si="7"/>
        <v>0</v>
      </c>
      <c r="J41" s="56" t="str">
        <f t="shared" si="8"/>
        <v/>
      </c>
    </row>
    <row r="42" spans="2:11" x14ac:dyDescent="0.2">
      <c r="B42" s="75" t="s">
        <v>330</v>
      </c>
      <c r="C42" s="76" t="s">
        <v>363</v>
      </c>
      <c r="D42" s="59"/>
      <c r="E42" s="60"/>
      <c r="F42" s="61">
        <f t="shared" si="9"/>
        <v>0</v>
      </c>
      <c r="G42" s="62">
        <v>0</v>
      </c>
      <c r="H42" s="63">
        <f>SUM('08 342308 KL'!C23)</f>
        <v>0</v>
      </c>
      <c r="I42" s="62">
        <f t="shared" si="7"/>
        <v>0</v>
      </c>
      <c r="J42" s="56" t="str">
        <f t="shared" si="8"/>
        <v/>
      </c>
    </row>
    <row r="43" spans="2:11" x14ac:dyDescent="0.2">
      <c r="B43" s="75" t="s">
        <v>364</v>
      </c>
      <c r="C43" s="76" t="s">
        <v>596</v>
      </c>
      <c r="D43" s="59"/>
      <c r="E43" s="60"/>
      <c r="F43" s="61">
        <f t="shared" ref="F43" si="10">G43+H43+I43</f>
        <v>0</v>
      </c>
      <c r="G43" s="62">
        <v>0</v>
      </c>
      <c r="H43" s="63">
        <f>'09_Havlicak_prechod'!I3</f>
        <v>0</v>
      </c>
      <c r="I43" s="62">
        <f t="shared" ref="I43" si="11">(G43*SazbaDPH1)/100+(H43*SazbaDPH2)/100</f>
        <v>0</v>
      </c>
      <c r="J43" s="56" t="str">
        <f t="shared" ref="J43" si="12">IF(CelkemObjekty=0,"",F43/CelkemObjekty*100)</f>
        <v/>
      </c>
    </row>
    <row r="44" spans="2:11" x14ac:dyDescent="0.2">
      <c r="B44" s="64" t="s">
        <v>20</v>
      </c>
      <c r="C44" s="65"/>
      <c r="D44" s="66"/>
      <c r="E44" s="67"/>
      <c r="F44" s="68">
        <f>SUM(F39:F43)</f>
        <v>0</v>
      </c>
      <c r="G44" s="77">
        <f>SUM(G39:G43)</f>
        <v>0</v>
      </c>
      <c r="H44" s="68">
        <f>SUM(H39:H43)</f>
        <v>0</v>
      </c>
      <c r="I44" s="77">
        <f>SUM(I39:I43)</f>
        <v>0</v>
      </c>
      <c r="J44" s="69" t="str">
        <f t="shared" ref="J44" si="13">IF(CelkemObjekty=0,"",F44/CelkemObjekty*100)</f>
        <v/>
      </c>
    </row>
    <row r="45" spans="2:11" ht="9" customHeight="1" x14ac:dyDescent="0.2"/>
    <row r="46" spans="2:11" ht="6" customHeight="1" x14ac:dyDescent="0.2"/>
    <row r="47" spans="2:11" ht="3" customHeight="1" x14ac:dyDescent="0.2"/>
    <row r="48" spans="2:11" ht="6.75" customHeight="1" x14ac:dyDescent="0.2"/>
  </sheetData>
  <sortState xmlns:xlrd2="http://schemas.microsoft.com/office/spreadsheetml/2017/richdata2" ref="B820:K827">
    <sortCondition ref="B820"/>
  </sortState>
  <mergeCells count="5">
    <mergeCell ref="I19:J19"/>
    <mergeCell ref="I20:J20"/>
    <mergeCell ref="I21:J21"/>
    <mergeCell ref="I22:J22"/>
    <mergeCell ref="I23:J23"/>
  </mergeCells>
  <phoneticPr fontId="28" type="noConversion"/>
  <pageMargins left="0.39370078740157483" right="0.19685039370078741" top="0.39370078740157483" bottom="0.39370078740157483" header="0" footer="0.19685039370078741"/>
  <pageSetup paperSize="9" scale="99" fitToHeight="9999" orientation="portrait" horizontalDpi="300" verticalDpi="300" r:id="rId1"/>
  <headerFooter alignWithMargins="0">
    <oddFooter>&amp;L&amp;9Zpracováno programem &amp;"Arial CE,Tučné"BUILDpower,  © RTS, a.s.&amp;R&amp;9Stránka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List9"/>
  <dimension ref="A1:CB144"/>
  <sheetViews>
    <sheetView showGridLines="0" showZeros="0" zoomScaleNormal="100" zoomScaleSheetLayoutView="100" workbookViewId="0">
      <pane ySplit="6" topLeftCell="A7" activePane="bottomLeft" state="frozen"/>
      <selection pane="bottomLeft" activeCell="F8" sqref="F8"/>
    </sheetView>
  </sheetViews>
  <sheetFormatPr defaultRowHeight="12.75" x14ac:dyDescent="0.2"/>
  <cols>
    <col min="1" max="1" width="4.42578125" style="203" customWidth="1"/>
    <col min="2" max="2" width="11.5703125" style="203" customWidth="1"/>
    <col min="3" max="3" width="40.42578125" style="203" customWidth="1"/>
    <col min="4" max="4" width="5.5703125" style="203" customWidth="1"/>
    <col min="5" max="5" width="8.5703125" style="213" customWidth="1"/>
    <col min="6" max="6" width="9.85546875" style="203" customWidth="1"/>
    <col min="7" max="7" width="13.85546875" style="203" customWidth="1"/>
    <col min="8" max="8" width="11.7109375" style="203" hidden="1" customWidth="1"/>
    <col min="9" max="9" width="11.5703125" style="203" hidden="1" customWidth="1"/>
    <col min="10" max="10" width="11" style="203" hidden="1" customWidth="1"/>
    <col min="11" max="11" width="10.42578125" style="203" hidden="1" customWidth="1"/>
    <col min="12" max="12" width="75.42578125" style="203" customWidth="1"/>
    <col min="13" max="13" width="45.28515625" style="203" customWidth="1"/>
    <col min="14" max="16384" width="9.140625" style="203"/>
  </cols>
  <sheetData>
    <row r="1" spans="1:80" ht="15.75" x14ac:dyDescent="0.25">
      <c r="A1" s="324" t="s">
        <v>81</v>
      </c>
      <c r="B1" s="324"/>
      <c r="C1" s="324"/>
      <c r="D1" s="324"/>
      <c r="E1" s="324"/>
      <c r="F1" s="324"/>
      <c r="G1" s="324"/>
    </row>
    <row r="2" spans="1:80" ht="14.25" customHeight="1" thickBot="1" x14ac:dyDescent="0.25">
      <c r="B2" s="204"/>
      <c r="C2" s="205"/>
      <c r="D2" s="205"/>
      <c r="E2" s="206"/>
      <c r="F2" s="205"/>
      <c r="G2" s="205"/>
    </row>
    <row r="3" spans="1:80" ht="13.5" thickTop="1" x14ac:dyDescent="0.2">
      <c r="A3" s="310" t="s">
        <v>3</v>
      </c>
      <c r="B3" s="311"/>
      <c r="C3" s="158" t="s">
        <v>100</v>
      </c>
      <c r="D3" s="207"/>
      <c r="E3" s="208" t="s">
        <v>82</v>
      </c>
      <c r="F3" s="209" t="str">
        <f>'07 342307 Rek'!H1</f>
        <v>3423/07</v>
      </c>
      <c r="G3" s="210"/>
    </row>
    <row r="4" spans="1:80" ht="13.5" thickBot="1" x14ac:dyDescent="0.25">
      <c r="A4" s="325" t="s">
        <v>73</v>
      </c>
      <c r="B4" s="313"/>
      <c r="C4" s="164" t="s">
        <v>307</v>
      </c>
      <c r="D4" s="211"/>
      <c r="E4" s="326" t="str">
        <f>'07 342307 Rek'!G2</f>
        <v>Oprava povrchu vnitrobloku u čp.1396 v ul.Bezručov</v>
      </c>
      <c r="F4" s="327"/>
      <c r="G4" s="328"/>
    </row>
    <row r="5" spans="1:80" ht="13.5" thickTop="1" x14ac:dyDescent="0.2">
      <c r="A5" s="212"/>
    </row>
    <row r="6" spans="1:80" ht="27" customHeight="1" x14ac:dyDescent="0.2">
      <c r="A6" s="214" t="s">
        <v>83</v>
      </c>
      <c r="B6" s="215" t="s">
        <v>84</v>
      </c>
      <c r="C6" s="215" t="s">
        <v>85</v>
      </c>
      <c r="D6" s="215" t="s">
        <v>86</v>
      </c>
      <c r="E6" s="215" t="s">
        <v>87</v>
      </c>
      <c r="F6" s="215" t="s">
        <v>88</v>
      </c>
      <c r="G6" s="216" t="s">
        <v>89</v>
      </c>
      <c r="H6" s="217" t="s">
        <v>90</v>
      </c>
      <c r="I6" s="217" t="s">
        <v>91</v>
      </c>
      <c r="J6" s="217" t="s">
        <v>92</v>
      </c>
      <c r="K6" s="217" t="s">
        <v>93</v>
      </c>
    </row>
    <row r="7" spans="1:80" x14ac:dyDescent="0.2">
      <c r="A7" s="218" t="s">
        <v>94</v>
      </c>
      <c r="B7" s="219" t="s">
        <v>95</v>
      </c>
      <c r="C7" s="220" t="s">
        <v>96</v>
      </c>
      <c r="D7" s="221"/>
      <c r="E7" s="222"/>
      <c r="F7" s="222"/>
      <c r="G7" s="223"/>
      <c r="H7" s="224"/>
      <c r="I7" s="225"/>
      <c r="J7" s="224"/>
      <c r="K7" s="225"/>
      <c r="O7" s="226">
        <v>1</v>
      </c>
    </row>
    <row r="8" spans="1:80" x14ac:dyDescent="0.2">
      <c r="A8" s="227">
        <v>1</v>
      </c>
      <c r="B8" s="228" t="s">
        <v>283</v>
      </c>
      <c r="C8" s="229" t="s">
        <v>284</v>
      </c>
      <c r="D8" s="230" t="s">
        <v>105</v>
      </c>
      <c r="E8" s="231">
        <v>326</v>
      </c>
      <c r="F8" s="231"/>
      <c r="G8" s="232">
        <f>E8*F8</f>
        <v>0</v>
      </c>
      <c r="H8" s="233">
        <v>0</v>
      </c>
      <c r="I8" s="234">
        <f>E8*H8</f>
        <v>0</v>
      </c>
      <c r="J8" s="233">
        <v>-0.22</v>
      </c>
      <c r="K8" s="234">
        <f>E8*J8</f>
        <v>-71.72</v>
      </c>
      <c r="O8" s="226">
        <v>2</v>
      </c>
      <c r="AA8" s="203">
        <v>1</v>
      </c>
      <c r="AB8" s="203">
        <v>1</v>
      </c>
      <c r="AC8" s="203">
        <v>1</v>
      </c>
      <c r="AZ8" s="203">
        <v>1</v>
      </c>
      <c r="BA8" s="203">
        <f>IF(AZ8=1,G8,0)</f>
        <v>0</v>
      </c>
      <c r="BB8" s="203">
        <f>IF(AZ8=2,G8,0)</f>
        <v>0</v>
      </c>
      <c r="BC8" s="203">
        <f>IF(AZ8=3,G8,0)</f>
        <v>0</v>
      </c>
      <c r="BD8" s="203">
        <f>IF(AZ8=4,G8,0)</f>
        <v>0</v>
      </c>
      <c r="BE8" s="203">
        <f>IF(AZ8=5,G8,0)</f>
        <v>0</v>
      </c>
      <c r="CA8" s="226">
        <v>1</v>
      </c>
      <c r="CB8" s="226">
        <v>1</v>
      </c>
    </row>
    <row r="9" spans="1:80" x14ac:dyDescent="0.2">
      <c r="A9" s="235"/>
      <c r="B9" s="239"/>
      <c r="C9" s="319" t="s">
        <v>310</v>
      </c>
      <c r="D9" s="320"/>
      <c r="E9" s="240">
        <v>326</v>
      </c>
      <c r="F9" s="241"/>
      <c r="G9" s="242"/>
      <c r="H9" s="243"/>
      <c r="I9" s="237"/>
      <c r="K9" s="237"/>
      <c r="M9" s="238" t="s">
        <v>310</v>
      </c>
      <c r="O9" s="226"/>
    </row>
    <row r="10" spans="1:80" x14ac:dyDescent="0.2">
      <c r="A10" s="227">
        <v>2</v>
      </c>
      <c r="B10" s="228" t="s">
        <v>193</v>
      </c>
      <c r="C10" s="229" t="s">
        <v>194</v>
      </c>
      <c r="D10" s="230" t="s">
        <v>146</v>
      </c>
      <c r="E10" s="231">
        <v>42.5</v>
      </c>
      <c r="F10" s="231"/>
      <c r="G10" s="232">
        <f>E10*F10</f>
        <v>0</v>
      </c>
      <c r="H10" s="233">
        <v>0</v>
      </c>
      <c r="I10" s="234">
        <f>E10*H10</f>
        <v>0</v>
      </c>
      <c r="J10" s="233">
        <v>-0.27</v>
      </c>
      <c r="K10" s="234">
        <f>E10*J10</f>
        <v>-11.475000000000001</v>
      </c>
      <c r="O10" s="226">
        <v>2</v>
      </c>
      <c r="AA10" s="203">
        <v>1</v>
      </c>
      <c r="AB10" s="203">
        <v>1</v>
      </c>
      <c r="AC10" s="203">
        <v>1</v>
      </c>
      <c r="AZ10" s="203">
        <v>1</v>
      </c>
      <c r="BA10" s="203">
        <f>IF(AZ10=1,G10,0)</f>
        <v>0</v>
      </c>
      <c r="BB10" s="203">
        <f>IF(AZ10=2,G10,0)</f>
        <v>0</v>
      </c>
      <c r="BC10" s="203">
        <f>IF(AZ10=3,G10,0)</f>
        <v>0</v>
      </c>
      <c r="BD10" s="203">
        <f>IF(AZ10=4,G10,0)</f>
        <v>0</v>
      </c>
      <c r="BE10" s="203">
        <f>IF(AZ10=5,G10,0)</f>
        <v>0</v>
      </c>
      <c r="CA10" s="226">
        <v>1</v>
      </c>
      <c r="CB10" s="226">
        <v>1</v>
      </c>
    </row>
    <row r="11" spans="1:80" x14ac:dyDescent="0.2">
      <c r="A11" s="235"/>
      <c r="B11" s="239"/>
      <c r="C11" s="319" t="s">
        <v>311</v>
      </c>
      <c r="D11" s="320"/>
      <c r="E11" s="240">
        <v>42.5</v>
      </c>
      <c r="F11" s="241"/>
      <c r="G11" s="242"/>
      <c r="H11" s="243"/>
      <c r="I11" s="237"/>
      <c r="K11" s="237"/>
      <c r="M11" s="238" t="s">
        <v>311</v>
      </c>
      <c r="O11" s="226"/>
    </row>
    <row r="12" spans="1:80" x14ac:dyDescent="0.2">
      <c r="A12" s="227">
        <v>3</v>
      </c>
      <c r="B12" s="228" t="s">
        <v>196</v>
      </c>
      <c r="C12" s="229" t="s">
        <v>197</v>
      </c>
      <c r="D12" s="230" t="s">
        <v>171</v>
      </c>
      <c r="E12" s="231">
        <v>29.16</v>
      </c>
      <c r="F12" s="231"/>
      <c r="G12" s="232">
        <f>E12*F12</f>
        <v>0</v>
      </c>
      <c r="H12" s="233">
        <v>0</v>
      </c>
      <c r="I12" s="234">
        <f>E12*H12</f>
        <v>0</v>
      </c>
      <c r="J12" s="233">
        <v>0</v>
      </c>
      <c r="K12" s="234">
        <f>E12*J12</f>
        <v>0</v>
      </c>
      <c r="O12" s="226">
        <v>2</v>
      </c>
      <c r="AA12" s="203">
        <v>1</v>
      </c>
      <c r="AB12" s="203">
        <v>0</v>
      </c>
      <c r="AC12" s="203">
        <v>0</v>
      </c>
      <c r="AZ12" s="203">
        <v>1</v>
      </c>
      <c r="BA12" s="203">
        <f>IF(AZ12=1,G12,0)</f>
        <v>0</v>
      </c>
      <c r="BB12" s="203">
        <f>IF(AZ12=2,G12,0)</f>
        <v>0</v>
      </c>
      <c r="BC12" s="203">
        <f>IF(AZ12=3,G12,0)</f>
        <v>0</v>
      </c>
      <c r="BD12" s="203">
        <f>IF(AZ12=4,G12,0)</f>
        <v>0</v>
      </c>
      <c r="BE12" s="203">
        <f>IF(AZ12=5,G12,0)</f>
        <v>0</v>
      </c>
      <c r="CA12" s="226">
        <v>1</v>
      </c>
      <c r="CB12" s="226">
        <v>0</v>
      </c>
    </row>
    <row r="13" spans="1:80" x14ac:dyDescent="0.2">
      <c r="A13" s="235"/>
      <c r="B13" s="236"/>
      <c r="C13" s="321" t="s">
        <v>198</v>
      </c>
      <c r="D13" s="322"/>
      <c r="E13" s="322"/>
      <c r="F13" s="322"/>
      <c r="G13" s="323"/>
      <c r="I13" s="237"/>
      <c r="K13" s="237"/>
      <c r="L13" s="238" t="s">
        <v>198</v>
      </c>
      <c r="O13" s="226">
        <v>3</v>
      </c>
    </row>
    <row r="14" spans="1:80" ht="22.5" x14ac:dyDescent="0.2">
      <c r="A14" s="235"/>
      <c r="B14" s="239"/>
      <c r="C14" s="319" t="s">
        <v>312</v>
      </c>
      <c r="D14" s="320"/>
      <c r="E14" s="240">
        <v>29.16</v>
      </c>
      <c r="F14" s="241"/>
      <c r="G14" s="242"/>
      <c r="H14" s="243"/>
      <c r="I14" s="237"/>
      <c r="K14" s="237"/>
      <c r="M14" s="238" t="s">
        <v>312</v>
      </c>
      <c r="O14" s="226"/>
    </row>
    <row r="15" spans="1:80" x14ac:dyDescent="0.2">
      <c r="A15" s="227">
        <v>4</v>
      </c>
      <c r="B15" s="228" t="s">
        <v>202</v>
      </c>
      <c r="C15" s="229" t="s">
        <v>203</v>
      </c>
      <c r="D15" s="230" t="s">
        <v>171</v>
      </c>
      <c r="E15" s="231">
        <v>29.16</v>
      </c>
      <c r="F15" s="231"/>
      <c r="G15" s="232">
        <f>E15*F15</f>
        <v>0</v>
      </c>
      <c r="H15" s="233">
        <v>0</v>
      </c>
      <c r="I15" s="234">
        <f>E15*H15</f>
        <v>0</v>
      </c>
      <c r="J15" s="233">
        <v>0</v>
      </c>
      <c r="K15" s="234">
        <f>E15*J15</f>
        <v>0</v>
      </c>
      <c r="O15" s="226">
        <v>2</v>
      </c>
      <c r="AA15" s="203">
        <v>1</v>
      </c>
      <c r="AB15" s="203">
        <v>1</v>
      </c>
      <c r="AC15" s="203">
        <v>1</v>
      </c>
      <c r="AZ15" s="203">
        <v>1</v>
      </c>
      <c r="BA15" s="203">
        <f>IF(AZ15=1,G15,0)</f>
        <v>0</v>
      </c>
      <c r="BB15" s="203">
        <f>IF(AZ15=2,G15,0)</f>
        <v>0</v>
      </c>
      <c r="BC15" s="203">
        <f>IF(AZ15=3,G15,0)</f>
        <v>0</v>
      </c>
      <c r="BD15" s="203">
        <f>IF(AZ15=4,G15,0)</f>
        <v>0</v>
      </c>
      <c r="BE15" s="203">
        <f>IF(AZ15=5,G15,0)</f>
        <v>0</v>
      </c>
      <c r="CA15" s="226">
        <v>1</v>
      </c>
      <c r="CB15" s="226">
        <v>1</v>
      </c>
    </row>
    <row r="16" spans="1:80" ht="22.5" x14ac:dyDescent="0.2">
      <c r="A16" s="235"/>
      <c r="B16" s="239"/>
      <c r="C16" s="319" t="s">
        <v>312</v>
      </c>
      <c r="D16" s="320"/>
      <c r="E16" s="240">
        <v>29.16</v>
      </c>
      <c r="F16" s="241"/>
      <c r="G16" s="242"/>
      <c r="H16" s="243"/>
      <c r="I16" s="237"/>
      <c r="K16" s="237"/>
      <c r="M16" s="238" t="s">
        <v>312</v>
      </c>
      <c r="O16" s="226"/>
    </row>
    <row r="17" spans="1:80" ht="22.5" x14ac:dyDescent="0.2">
      <c r="A17" s="227">
        <v>5</v>
      </c>
      <c r="B17" s="228" t="s">
        <v>204</v>
      </c>
      <c r="C17" s="229" t="s">
        <v>205</v>
      </c>
      <c r="D17" s="230" t="s">
        <v>171</v>
      </c>
      <c r="E17" s="231">
        <v>29.16</v>
      </c>
      <c r="F17" s="231"/>
      <c r="G17" s="232">
        <f>E17*F17</f>
        <v>0</v>
      </c>
      <c r="H17" s="233">
        <v>0</v>
      </c>
      <c r="I17" s="234">
        <f>E17*H17</f>
        <v>0</v>
      </c>
      <c r="J17" s="233">
        <v>0</v>
      </c>
      <c r="K17" s="234">
        <f>E17*J17</f>
        <v>0</v>
      </c>
      <c r="O17" s="226">
        <v>2</v>
      </c>
      <c r="AA17" s="203">
        <v>1</v>
      </c>
      <c r="AB17" s="203">
        <v>1</v>
      </c>
      <c r="AC17" s="203">
        <v>1</v>
      </c>
      <c r="AZ17" s="203">
        <v>1</v>
      </c>
      <c r="BA17" s="203">
        <f>IF(AZ17=1,G17,0)</f>
        <v>0</v>
      </c>
      <c r="BB17" s="203">
        <f>IF(AZ17=2,G17,0)</f>
        <v>0</v>
      </c>
      <c r="BC17" s="203">
        <f>IF(AZ17=3,G17,0)</f>
        <v>0</v>
      </c>
      <c r="BD17" s="203">
        <f>IF(AZ17=4,G17,0)</f>
        <v>0</v>
      </c>
      <c r="BE17" s="203">
        <f>IF(AZ17=5,G17,0)</f>
        <v>0</v>
      </c>
      <c r="CA17" s="226">
        <v>1</v>
      </c>
      <c r="CB17" s="226">
        <v>1</v>
      </c>
    </row>
    <row r="18" spans="1:80" ht="22.5" x14ac:dyDescent="0.2">
      <c r="A18" s="235"/>
      <c r="B18" s="239"/>
      <c r="C18" s="319" t="s">
        <v>312</v>
      </c>
      <c r="D18" s="320"/>
      <c r="E18" s="240">
        <v>29.16</v>
      </c>
      <c r="F18" s="241"/>
      <c r="G18" s="242"/>
      <c r="H18" s="243"/>
      <c r="I18" s="237"/>
      <c r="K18" s="237"/>
      <c r="M18" s="238" t="s">
        <v>312</v>
      </c>
      <c r="O18" s="226"/>
    </row>
    <row r="19" spans="1:80" x14ac:dyDescent="0.2">
      <c r="A19" s="227">
        <v>6</v>
      </c>
      <c r="B19" s="228" t="s">
        <v>206</v>
      </c>
      <c r="C19" s="229" t="s">
        <v>207</v>
      </c>
      <c r="D19" s="230" t="s">
        <v>105</v>
      </c>
      <c r="E19" s="231">
        <v>342.5</v>
      </c>
      <c r="F19" s="231"/>
      <c r="G19" s="232">
        <f>E19*F19</f>
        <v>0</v>
      </c>
      <c r="H19" s="233">
        <v>0</v>
      </c>
      <c r="I19" s="234">
        <f>E19*H19</f>
        <v>0</v>
      </c>
      <c r="J19" s="233">
        <v>0</v>
      </c>
      <c r="K19" s="234">
        <f>E19*J19</f>
        <v>0</v>
      </c>
      <c r="O19" s="226">
        <v>2</v>
      </c>
      <c r="AA19" s="203">
        <v>1</v>
      </c>
      <c r="AB19" s="203">
        <v>1</v>
      </c>
      <c r="AC19" s="203">
        <v>1</v>
      </c>
      <c r="AZ19" s="203">
        <v>1</v>
      </c>
      <c r="BA19" s="203">
        <f>IF(AZ19=1,G19,0)</f>
        <v>0</v>
      </c>
      <c r="BB19" s="203">
        <f>IF(AZ19=2,G19,0)</f>
        <v>0</v>
      </c>
      <c r="BC19" s="203">
        <f>IF(AZ19=3,G19,0)</f>
        <v>0</v>
      </c>
      <c r="BD19" s="203">
        <f>IF(AZ19=4,G19,0)</f>
        <v>0</v>
      </c>
      <c r="BE19" s="203">
        <f>IF(AZ19=5,G19,0)</f>
        <v>0</v>
      </c>
      <c r="CA19" s="226">
        <v>1</v>
      </c>
      <c r="CB19" s="226">
        <v>1</v>
      </c>
    </row>
    <row r="20" spans="1:80" x14ac:dyDescent="0.2">
      <c r="A20" s="235"/>
      <c r="B20" s="239"/>
      <c r="C20" s="319" t="s">
        <v>313</v>
      </c>
      <c r="D20" s="320"/>
      <c r="E20" s="240">
        <v>50</v>
      </c>
      <c r="F20" s="241"/>
      <c r="G20" s="242"/>
      <c r="H20" s="243"/>
      <c r="I20" s="237"/>
      <c r="K20" s="237"/>
      <c r="M20" s="238" t="s">
        <v>313</v>
      </c>
      <c r="O20" s="226"/>
    </row>
    <row r="21" spans="1:80" x14ac:dyDescent="0.2">
      <c r="A21" s="235"/>
      <c r="B21" s="239"/>
      <c r="C21" s="319" t="s">
        <v>314</v>
      </c>
      <c r="D21" s="320"/>
      <c r="E21" s="240">
        <v>218</v>
      </c>
      <c r="F21" s="241"/>
      <c r="G21" s="242"/>
      <c r="H21" s="243"/>
      <c r="I21" s="237"/>
      <c r="K21" s="237"/>
      <c r="M21" s="238" t="s">
        <v>314</v>
      </c>
      <c r="O21" s="226"/>
    </row>
    <row r="22" spans="1:80" x14ac:dyDescent="0.2">
      <c r="A22" s="235"/>
      <c r="B22" s="239"/>
      <c r="C22" s="319" t="s">
        <v>315</v>
      </c>
      <c r="D22" s="320"/>
      <c r="E22" s="240">
        <v>66</v>
      </c>
      <c r="F22" s="241"/>
      <c r="G22" s="242"/>
      <c r="H22" s="243"/>
      <c r="I22" s="237"/>
      <c r="K22" s="237"/>
      <c r="M22" s="238" t="s">
        <v>315</v>
      </c>
      <c r="O22" s="226"/>
    </row>
    <row r="23" spans="1:80" x14ac:dyDescent="0.2">
      <c r="A23" s="235"/>
      <c r="B23" s="239"/>
      <c r="C23" s="319" t="s">
        <v>316</v>
      </c>
      <c r="D23" s="320"/>
      <c r="E23" s="240">
        <v>8.5</v>
      </c>
      <c r="F23" s="241"/>
      <c r="G23" s="242"/>
      <c r="H23" s="243"/>
      <c r="I23" s="237"/>
      <c r="K23" s="237"/>
      <c r="M23" s="238" t="s">
        <v>316</v>
      </c>
      <c r="O23" s="226"/>
    </row>
    <row r="24" spans="1:80" ht="22.5" x14ac:dyDescent="0.2">
      <c r="A24" s="227">
        <v>7</v>
      </c>
      <c r="B24" s="228" t="s">
        <v>287</v>
      </c>
      <c r="C24" s="229" t="s">
        <v>288</v>
      </c>
      <c r="D24" s="230" t="s">
        <v>105</v>
      </c>
      <c r="E24" s="231">
        <v>19.25</v>
      </c>
      <c r="F24" s="231"/>
      <c r="G24" s="232">
        <f>E24*F24</f>
        <v>0</v>
      </c>
      <c r="H24" s="233">
        <v>3.0000000000000001E-5</v>
      </c>
      <c r="I24" s="234">
        <f>E24*H24</f>
        <v>5.775E-4</v>
      </c>
      <c r="J24" s="233">
        <v>0</v>
      </c>
      <c r="K24" s="234">
        <f>E24*J24</f>
        <v>0</v>
      </c>
      <c r="O24" s="226">
        <v>2</v>
      </c>
      <c r="AA24" s="203">
        <v>1</v>
      </c>
      <c r="AB24" s="203">
        <v>1</v>
      </c>
      <c r="AC24" s="203">
        <v>1</v>
      </c>
      <c r="AZ24" s="203">
        <v>1</v>
      </c>
      <c r="BA24" s="203">
        <f>IF(AZ24=1,G24,0)</f>
        <v>0</v>
      </c>
      <c r="BB24" s="203">
        <f>IF(AZ24=2,G24,0)</f>
        <v>0</v>
      </c>
      <c r="BC24" s="203">
        <f>IF(AZ24=3,G24,0)</f>
        <v>0</v>
      </c>
      <c r="BD24" s="203">
        <f>IF(AZ24=4,G24,0)</f>
        <v>0</v>
      </c>
      <c r="BE24" s="203">
        <f>IF(AZ24=5,G24,0)</f>
        <v>0</v>
      </c>
      <c r="CA24" s="226">
        <v>1</v>
      </c>
      <c r="CB24" s="226">
        <v>1</v>
      </c>
    </row>
    <row r="25" spans="1:80" x14ac:dyDescent="0.2">
      <c r="A25" s="235"/>
      <c r="B25" s="236"/>
      <c r="C25" s="321" t="s">
        <v>289</v>
      </c>
      <c r="D25" s="322"/>
      <c r="E25" s="322"/>
      <c r="F25" s="322"/>
      <c r="G25" s="323"/>
      <c r="I25" s="237"/>
      <c r="K25" s="237"/>
      <c r="L25" s="238" t="s">
        <v>289</v>
      </c>
      <c r="O25" s="226">
        <v>3</v>
      </c>
    </row>
    <row r="26" spans="1:80" x14ac:dyDescent="0.2">
      <c r="A26" s="235"/>
      <c r="B26" s="239"/>
      <c r="C26" s="319" t="s">
        <v>317</v>
      </c>
      <c r="D26" s="320"/>
      <c r="E26" s="240">
        <v>6.5</v>
      </c>
      <c r="F26" s="241"/>
      <c r="G26" s="242"/>
      <c r="H26" s="243"/>
      <c r="I26" s="237"/>
      <c r="K26" s="237"/>
      <c r="M26" s="238" t="s">
        <v>317</v>
      </c>
      <c r="O26" s="226"/>
    </row>
    <row r="27" spans="1:80" x14ac:dyDescent="0.2">
      <c r="A27" s="235"/>
      <c r="B27" s="239"/>
      <c r="C27" s="319" t="s">
        <v>318</v>
      </c>
      <c r="D27" s="320"/>
      <c r="E27" s="240">
        <v>12.75</v>
      </c>
      <c r="F27" s="241"/>
      <c r="G27" s="242"/>
      <c r="H27" s="243"/>
      <c r="I27" s="237"/>
      <c r="K27" s="237"/>
      <c r="M27" s="238" t="s">
        <v>318</v>
      </c>
      <c r="O27" s="226"/>
    </row>
    <row r="28" spans="1:80" ht="22.5" x14ac:dyDescent="0.2">
      <c r="A28" s="227">
        <v>8</v>
      </c>
      <c r="B28" s="228" t="s">
        <v>210</v>
      </c>
      <c r="C28" s="229" t="s">
        <v>211</v>
      </c>
      <c r="D28" s="230" t="s">
        <v>171</v>
      </c>
      <c r="E28" s="231">
        <v>29.16</v>
      </c>
      <c r="F28" s="231"/>
      <c r="G28" s="232">
        <f>E28*F28</f>
        <v>0</v>
      </c>
      <c r="H28" s="233">
        <v>0</v>
      </c>
      <c r="I28" s="234">
        <f>E28*H28</f>
        <v>0</v>
      </c>
      <c r="J28" s="233">
        <v>0</v>
      </c>
      <c r="K28" s="234">
        <f>E28*J28</f>
        <v>0</v>
      </c>
      <c r="O28" s="226">
        <v>2</v>
      </c>
      <c r="AA28" s="203">
        <v>1</v>
      </c>
      <c r="AB28" s="203">
        <v>1</v>
      </c>
      <c r="AC28" s="203">
        <v>1</v>
      </c>
      <c r="AZ28" s="203">
        <v>1</v>
      </c>
      <c r="BA28" s="203">
        <f>IF(AZ28=1,G28,0)</f>
        <v>0</v>
      </c>
      <c r="BB28" s="203">
        <f>IF(AZ28=2,G28,0)</f>
        <v>0</v>
      </c>
      <c r="BC28" s="203">
        <f>IF(AZ28=3,G28,0)</f>
        <v>0</v>
      </c>
      <c r="BD28" s="203">
        <f>IF(AZ28=4,G28,0)</f>
        <v>0</v>
      </c>
      <c r="BE28" s="203">
        <f>IF(AZ28=5,G28,0)</f>
        <v>0</v>
      </c>
      <c r="CA28" s="226">
        <v>1</v>
      </c>
      <c r="CB28" s="226">
        <v>1</v>
      </c>
    </row>
    <row r="29" spans="1:80" ht="56.25" x14ac:dyDescent="0.2">
      <c r="A29" s="235"/>
      <c r="B29" s="236"/>
      <c r="C29" s="321" t="s">
        <v>212</v>
      </c>
      <c r="D29" s="322"/>
      <c r="E29" s="322"/>
      <c r="F29" s="322"/>
      <c r="G29" s="323"/>
      <c r="I29" s="237"/>
      <c r="K29" s="237"/>
      <c r="L29" s="238" t="s">
        <v>212</v>
      </c>
      <c r="O29" s="226">
        <v>3</v>
      </c>
    </row>
    <row r="30" spans="1:80" ht="22.5" x14ac:dyDescent="0.2">
      <c r="A30" s="235"/>
      <c r="B30" s="239"/>
      <c r="C30" s="319" t="s">
        <v>312</v>
      </c>
      <c r="D30" s="320"/>
      <c r="E30" s="240">
        <v>29.16</v>
      </c>
      <c r="F30" s="241"/>
      <c r="G30" s="242"/>
      <c r="H30" s="243"/>
      <c r="I30" s="237"/>
      <c r="K30" s="237"/>
      <c r="M30" s="238" t="s">
        <v>312</v>
      </c>
      <c r="O30" s="226"/>
    </row>
    <row r="31" spans="1:80" x14ac:dyDescent="0.2">
      <c r="A31" s="227">
        <v>9</v>
      </c>
      <c r="B31" s="228" t="s">
        <v>213</v>
      </c>
      <c r="C31" s="229" t="s">
        <v>214</v>
      </c>
      <c r="D31" s="230" t="s">
        <v>146</v>
      </c>
      <c r="E31" s="231">
        <v>5.5</v>
      </c>
      <c r="F31" s="231"/>
      <c r="G31" s="232">
        <f>E31*F31</f>
        <v>0</v>
      </c>
      <c r="H31" s="233">
        <v>0</v>
      </c>
      <c r="I31" s="234">
        <f>E31*H31</f>
        <v>0</v>
      </c>
      <c r="J31" s="233">
        <v>0</v>
      </c>
      <c r="K31" s="234">
        <f>E31*J31</f>
        <v>0</v>
      </c>
      <c r="O31" s="226">
        <v>2</v>
      </c>
      <c r="AA31" s="203">
        <v>1</v>
      </c>
      <c r="AB31" s="203">
        <v>1</v>
      </c>
      <c r="AC31" s="203">
        <v>1</v>
      </c>
      <c r="AZ31" s="203">
        <v>1</v>
      </c>
      <c r="BA31" s="203">
        <f>IF(AZ31=1,G31,0)</f>
        <v>0</v>
      </c>
      <c r="BB31" s="203">
        <f>IF(AZ31=2,G31,0)</f>
        <v>0</v>
      </c>
      <c r="BC31" s="203">
        <f>IF(AZ31=3,G31,0)</f>
        <v>0</v>
      </c>
      <c r="BD31" s="203">
        <f>IF(AZ31=4,G31,0)</f>
        <v>0</v>
      </c>
      <c r="BE31" s="203">
        <f>IF(AZ31=5,G31,0)</f>
        <v>0</v>
      </c>
      <c r="CA31" s="226">
        <v>1</v>
      </c>
      <c r="CB31" s="226">
        <v>1</v>
      </c>
    </row>
    <row r="32" spans="1:80" x14ac:dyDescent="0.2">
      <c r="A32" s="235"/>
      <c r="B32" s="239"/>
      <c r="C32" s="319" t="s">
        <v>319</v>
      </c>
      <c r="D32" s="320"/>
      <c r="E32" s="240">
        <v>5.5</v>
      </c>
      <c r="F32" s="241"/>
      <c r="G32" s="242"/>
      <c r="H32" s="243"/>
      <c r="I32" s="237"/>
      <c r="K32" s="237"/>
      <c r="M32" s="238" t="s">
        <v>319</v>
      </c>
      <c r="O32" s="226"/>
    </row>
    <row r="33" spans="1:80" ht="22.5" x14ac:dyDescent="0.2">
      <c r="A33" s="227">
        <v>10</v>
      </c>
      <c r="B33" s="228" t="s">
        <v>114</v>
      </c>
      <c r="C33" s="229" t="s">
        <v>115</v>
      </c>
      <c r="D33" s="230" t="s">
        <v>116</v>
      </c>
      <c r="E33" s="231">
        <v>83.194999999999993</v>
      </c>
      <c r="F33" s="231"/>
      <c r="G33" s="232">
        <f>E33*F33</f>
        <v>0</v>
      </c>
      <c r="H33" s="233">
        <v>0</v>
      </c>
      <c r="I33" s="234">
        <f>E33*H33</f>
        <v>0</v>
      </c>
      <c r="J33" s="233">
        <v>0</v>
      </c>
      <c r="K33" s="234">
        <f>E33*J33</f>
        <v>0</v>
      </c>
      <c r="O33" s="226">
        <v>2</v>
      </c>
      <c r="AA33" s="203">
        <v>1</v>
      </c>
      <c r="AB33" s="203">
        <v>1</v>
      </c>
      <c r="AC33" s="203">
        <v>1</v>
      </c>
      <c r="AZ33" s="203">
        <v>1</v>
      </c>
      <c r="BA33" s="203">
        <f>IF(AZ33=1,G33,0)</f>
        <v>0</v>
      </c>
      <c r="BB33" s="203">
        <f>IF(AZ33=2,G33,0)</f>
        <v>0</v>
      </c>
      <c r="BC33" s="203">
        <f>IF(AZ33=3,G33,0)</f>
        <v>0</v>
      </c>
      <c r="BD33" s="203">
        <f>IF(AZ33=4,G33,0)</f>
        <v>0</v>
      </c>
      <c r="BE33" s="203">
        <f>IF(AZ33=5,G33,0)</f>
        <v>0</v>
      </c>
      <c r="CA33" s="226">
        <v>1</v>
      </c>
      <c r="CB33" s="226">
        <v>1</v>
      </c>
    </row>
    <row r="34" spans="1:80" ht="56.25" x14ac:dyDescent="0.2">
      <c r="A34" s="235"/>
      <c r="B34" s="236"/>
      <c r="C34" s="321" t="s">
        <v>117</v>
      </c>
      <c r="D34" s="322"/>
      <c r="E34" s="322"/>
      <c r="F34" s="322"/>
      <c r="G34" s="323"/>
      <c r="I34" s="237"/>
      <c r="K34" s="237"/>
      <c r="L34" s="238" t="s">
        <v>117</v>
      </c>
      <c r="O34" s="226">
        <v>3</v>
      </c>
    </row>
    <row r="35" spans="1:80" ht="22.5" x14ac:dyDescent="0.2">
      <c r="A35" s="227">
        <v>11</v>
      </c>
      <c r="B35" s="228" t="s">
        <v>221</v>
      </c>
      <c r="C35" s="229" t="s">
        <v>222</v>
      </c>
      <c r="D35" s="230" t="s">
        <v>116</v>
      </c>
      <c r="E35" s="231">
        <v>11.475</v>
      </c>
      <c r="F35" s="231"/>
      <c r="G35" s="232">
        <f>E35*F35</f>
        <v>0</v>
      </c>
      <c r="H35" s="233">
        <v>0</v>
      </c>
      <c r="I35" s="234">
        <f>E35*H35</f>
        <v>0</v>
      </c>
      <c r="J35" s="233">
        <v>0</v>
      </c>
      <c r="K35" s="234">
        <f>E35*J35</f>
        <v>0</v>
      </c>
      <c r="O35" s="226">
        <v>2</v>
      </c>
      <c r="AA35" s="203">
        <v>1</v>
      </c>
      <c r="AB35" s="203">
        <v>1</v>
      </c>
      <c r="AC35" s="203">
        <v>1</v>
      </c>
      <c r="AZ35" s="203">
        <v>1</v>
      </c>
      <c r="BA35" s="203">
        <f>IF(AZ35=1,G35,0)</f>
        <v>0</v>
      </c>
      <c r="BB35" s="203">
        <f>IF(AZ35=2,G35,0)</f>
        <v>0</v>
      </c>
      <c r="BC35" s="203">
        <f>IF(AZ35=3,G35,0)</f>
        <v>0</v>
      </c>
      <c r="BD35" s="203">
        <f>IF(AZ35=4,G35,0)</f>
        <v>0</v>
      </c>
      <c r="BE35" s="203">
        <f>IF(AZ35=5,G35,0)</f>
        <v>0</v>
      </c>
      <c r="CA35" s="226">
        <v>1</v>
      </c>
      <c r="CB35" s="226">
        <v>1</v>
      </c>
    </row>
    <row r="36" spans="1:80" x14ac:dyDescent="0.2">
      <c r="A36" s="235"/>
      <c r="B36" s="236"/>
      <c r="C36" s="321" t="s">
        <v>120</v>
      </c>
      <c r="D36" s="322"/>
      <c r="E36" s="322"/>
      <c r="F36" s="322"/>
      <c r="G36" s="323"/>
      <c r="I36" s="237"/>
      <c r="K36" s="237"/>
      <c r="L36" s="238" t="s">
        <v>120</v>
      </c>
      <c r="O36" s="226">
        <v>3</v>
      </c>
    </row>
    <row r="37" spans="1:80" ht="56.25" x14ac:dyDescent="0.2">
      <c r="A37" s="235"/>
      <c r="B37" s="236"/>
      <c r="C37" s="321" t="s">
        <v>223</v>
      </c>
      <c r="D37" s="322"/>
      <c r="E37" s="322"/>
      <c r="F37" s="322"/>
      <c r="G37" s="323"/>
      <c r="I37" s="237"/>
      <c r="K37" s="237"/>
      <c r="L37" s="238" t="s">
        <v>223</v>
      </c>
      <c r="O37" s="226">
        <v>3</v>
      </c>
    </row>
    <row r="38" spans="1:80" ht="22.5" x14ac:dyDescent="0.2">
      <c r="A38" s="227">
        <v>12</v>
      </c>
      <c r="B38" s="228" t="s">
        <v>118</v>
      </c>
      <c r="C38" s="229" t="s">
        <v>119</v>
      </c>
      <c r="D38" s="230" t="s">
        <v>116</v>
      </c>
      <c r="E38" s="231">
        <v>71.72</v>
      </c>
      <c r="F38" s="231"/>
      <c r="G38" s="232">
        <f>E38*F38</f>
        <v>0</v>
      </c>
      <c r="H38" s="233">
        <v>0</v>
      </c>
      <c r="I38" s="234">
        <f>E38*H38</f>
        <v>0</v>
      </c>
      <c r="J38" s="233">
        <v>0</v>
      </c>
      <c r="K38" s="234">
        <f>E38*J38</f>
        <v>0</v>
      </c>
      <c r="O38" s="226">
        <v>2</v>
      </c>
      <c r="AA38" s="203">
        <v>1</v>
      </c>
      <c r="AB38" s="203">
        <v>1</v>
      </c>
      <c r="AC38" s="203">
        <v>1</v>
      </c>
      <c r="AZ38" s="203">
        <v>1</v>
      </c>
      <c r="BA38" s="203">
        <f>IF(AZ38=1,G38,0)</f>
        <v>0</v>
      </c>
      <c r="BB38" s="203">
        <f>IF(AZ38=2,G38,0)</f>
        <v>0</v>
      </c>
      <c r="BC38" s="203">
        <f>IF(AZ38=3,G38,0)</f>
        <v>0</v>
      </c>
      <c r="BD38" s="203">
        <f>IF(AZ38=4,G38,0)</f>
        <v>0</v>
      </c>
      <c r="BE38" s="203">
        <f>IF(AZ38=5,G38,0)</f>
        <v>0</v>
      </c>
      <c r="CA38" s="226">
        <v>1</v>
      </c>
      <c r="CB38" s="226">
        <v>1</v>
      </c>
    </row>
    <row r="39" spans="1:80" x14ac:dyDescent="0.2">
      <c r="A39" s="235"/>
      <c r="B39" s="236"/>
      <c r="C39" s="321" t="s">
        <v>120</v>
      </c>
      <c r="D39" s="322"/>
      <c r="E39" s="322"/>
      <c r="F39" s="322"/>
      <c r="G39" s="323"/>
      <c r="I39" s="237"/>
      <c r="K39" s="237"/>
      <c r="L39" s="238" t="s">
        <v>120</v>
      </c>
      <c r="O39" s="226">
        <v>3</v>
      </c>
    </row>
    <row r="40" spans="1:80" x14ac:dyDescent="0.2">
      <c r="A40" s="235"/>
      <c r="B40" s="236"/>
      <c r="C40" s="321" t="s">
        <v>120</v>
      </c>
      <c r="D40" s="322"/>
      <c r="E40" s="322"/>
      <c r="F40" s="322"/>
      <c r="G40" s="323"/>
      <c r="I40" s="237"/>
      <c r="K40" s="237"/>
      <c r="L40" s="238" t="s">
        <v>120</v>
      </c>
      <c r="O40" s="226">
        <v>3</v>
      </c>
    </row>
    <row r="41" spans="1:80" ht="56.25" x14ac:dyDescent="0.2">
      <c r="A41" s="235"/>
      <c r="B41" s="236"/>
      <c r="C41" s="321" t="s">
        <v>121</v>
      </c>
      <c r="D41" s="322"/>
      <c r="E41" s="322"/>
      <c r="F41" s="322"/>
      <c r="G41" s="323"/>
      <c r="I41" s="237"/>
      <c r="K41" s="237"/>
      <c r="L41" s="238" t="s">
        <v>121</v>
      </c>
      <c r="O41" s="226">
        <v>3</v>
      </c>
    </row>
    <row r="42" spans="1:80" x14ac:dyDescent="0.2">
      <c r="A42" s="244"/>
      <c r="B42" s="245" t="s">
        <v>97</v>
      </c>
      <c r="C42" s="246" t="s">
        <v>107</v>
      </c>
      <c r="D42" s="247"/>
      <c r="E42" s="248"/>
      <c r="F42" s="249"/>
      <c r="G42" s="250">
        <f>SUM(G7:G41)</f>
        <v>0</v>
      </c>
      <c r="H42" s="251"/>
      <c r="I42" s="252">
        <f>SUM(I7:I41)</f>
        <v>5.775E-4</v>
      </c>
      <c r="J42" s="251"/>
      <c r="K42" s="252">
        <f>SUM(K7:K41)</f>
        <v>-83.194999999999993</v>
      </c>
      <c r="O42" s="226">
        <v>4</v>
      </c>
      <c r="BA42" s="253">
        <f>SUM(BA7:BA41)</f>
        <v>0</v>
      </c>
      <c r="BB42" s="253">
        <f>SUM(BB7:BB41)</f>
        <v>0</v>
      </c>
      <c r="BC42" s="253">
        <f>SUM(BC7:BC41)</f>
        <v>0</v>
      </c>
      <c r="BD42" s="253">
        <f>SUM(BD7:BD41)</f>
        <v>0</v>
      </c>
      <c r="BE42" s="253">
        <f>SUM(BE7:BE41)</f>
        <v>0</v>
      </c>
    </row>
    <row r="43" spans="1:80" x14ac:dyDescent="0.2">
      <c r="A43" s="218" t="s">
        <v>94</v>
      </c>
      <c r="B43" s="219" t="s">
        <v>122</v>
      </c>
      <c r="C43" s="220" t="s">
        <v>123</v>
      </c>
      <c r="D43" s="221"/>
      <c r="E43" s="222"/>
      <c r="F43" s="222"/>
      <c r="G43" s="223"/>
      <c r="H43" s="224"/>
      <c r="I43" s="225"/>
      <c r="J43" s="224"/>
      <c r="K43" s="225"/>
      <c r="O43" s="226">
        <v>1</v>
      </c>
    </row>
    <row r="44" spans="1:80" ht="22.5" x14ac:dyDescent="0.2">
      <c r="A44" s="227">
        <v>13</v>
      </c>
      <c r="B44" s="228" t="s">
        <v>320</v>
      </c>
      <c r="C44" s="229" t="s">
        <v>321</v>
      </c>
      <c r="D44" s="230" t="s">
        <v>105</v>
      </c>
      <c r="E44" s="231">
        <v>284</v>
      </c>
      <c r="F44" s="231"/>
      <c r="G44" s="232">
        <f>E44*F44</f>
        <v>0</v>
      </c>
      <c r="H44" s="233">
        <v>0.15826000000000001</v>
      </c>
      <c r="I44" s="234">
        <f>E44*H44</f>
        <v>44.945840000000004</v>
      </c>
      <c r="J44" s="233">
        <v>0</v>
      </c>
      <c r="K44" s="234">
        <f>E44*J44</f>
        <v>0</v>
      </c>
      <c r="O44" s="226">
        <v>2</v>
      </c>
      <c r="AA44" s="203">
        <v>1</v>
      </c>
      <c r="AB44" s="203">
        <v>1</v>
      </c>
      <c r="AC44" s="203">
        <v>1</v>
      </c>
      <c r="AZ44" s="203">
        <v>1</v>
      </c>
      <c r="BA44" s="203">
        <f>IF(AZ44=1,G44,0)</f>
        <v>0</v>
      </c>
      <c r="BB44" s="203">
        <f>IF(AZ44=2,G44,0)</f>
        <v>0</v>
      </c>
      <c r="BC44" s="203">
        <f>IF(AZ44=3,G44,0)</f>
        <v>0</v>
      </c>
      <c r="BD44" s="203">
        <f>IF(AZ44=4,G44,0)</f>
        <v>0</v>
      </c>
      <c r="BE44" s="203">
        <f>IF(AZ44=5,G44,0)</f>
        <v>0</v>
      </c>
      <c r="CA44" s="226">
        <v>1</v>
      </c>
      <c r="CB44" s="226">
        <v>1</v>
      </c>
    </row>
    <row r="45" spans="1:80" x14ac:dyDescent="0.2">
      <c r="A45" s="235"/>
      <c r="B45" s="239"/>
      <c r="C45" s="319" t="s">
        <v>314</v>
      </c>
      <c r="D45" s="320"/>
      <c r="E45" s="240">
        <v>218</v>
      </c>
      <c r="F45" s="241"/>
      <c r="G45" s="242"/>
      <c r="H45" s="243"/>
      <c r="I45" s="237"/>
      <c r="K45" s="237"/>
      <c r="M45" s="238" t="s">
        <v>314</v>
      </c>
      <c r="O45" s="226"/>
    </row>
    <row r="46" spans="1:80" x14ac:dyDescent="0.2">
      <c r="A46" s="235"/>
      <c r="B46" s="239"/>
      <c r="C46" s="319" t="s">
        <v>315</v>
      </c>
      <c r="D46" s="320"/>
      <c r="E46" s="240">
        <v>66</v>
      </c>
      <c r="F46" s="241"/>
      <c r="G46" s="242"/>
      <c r="H46" s="243"/>
      <c r="I46" s="237"/>
      <c r="K46" s="237"/>
      <c r="M46" s="238" t="s">
        <v>315</v>
      </c>
      <c r="O46" s="226"/>
    </row>
    <row r="47" spans="1:80" x14ac:dyDescent="0.2">
      <c r="A47" s="227">
        <v>14</v>
      </c>
      <c r="B47" s="228" t="s">
        <v>290</v>
      </c>
      <c r="C47" s="229" t="s">
        <v>291</v>
      </c>
      <c r="D47" s="230" t="s">
        <v>105</v>
      </c>
      <c r="E47" s="231">
        <v>334</v>
      </c>
      <c r="F47" s="231"/>
      <c r="G47" s="232">
        <f>E47*F47</f>
        <v>0</v>
      </c>
      <c r="H47" s="233">
        <v>0.17726</v>
      </c>
      <c r="I47" s="234">
        <f>E47*H47</f>
        <v>59.204839999999997</v>
      </c>
      <c r="J47" s="233">
        <v>0</v>
      </c>
      <c r="K47" s="234">
        <f>E47*J47</f>
        <v>0</v>
      </c>
      <c r="O47" s="226">
        <v>2</v>
      </c>
      <c r="AA47" s="203">
        <v>1</v>
      </c>
      <c r="AB47" s="203">
        <v>1</v>
      </c>
      <c r="AC47" s="203">
        <v>1</v>
      </c>
      <c r="AZ47" s="203">
        <v>1</v>
      </c>
      <c r="BA47" s="203">
        <f>IF(AZ47=1,G47,0)</f>
        <v>0</v>
      </c>
      <c r="BB47" s="203">
        <f>IF(AZ47=2,G47,0)</f>
        <v>0</v>
      </c>
      <c r="BC47" s="203">
        <f>IF(AZ47=3,G47,0)</f>
        <v>0</v>
      </c>
      <c r="BD47" s="203">
        <f>IF(AZ47=4,G47,0)</f>
        <v>0</v>
      </c>
      <c r="BE47" s="203">
        <f>IF(AZ47=5,G47,0)</f>
        <v>0</v>
      </c>
      <c r="CA47" s="226">
        <v>1</v>
      </c>
      <c r="CB47" s="226">
        <v>1</v>
      </c>
    </row>
    <row r="48" spans="1:80" x14ac:dyDescent="0.2">
      <c r="A48" s="235"/>
      <c r="B48" s="239"/>
      <c r="C48" s="319" t="s">
        <v>313</v>
      </c>
      <c r="D48" s="320"/>
      <c r="E48" s="240">
        <v>50</v>
      </c>
      <c r="F48" s="241"/>
      <c r="G48" s="242"/>
      <c r="H48" s="243"/>
      <c r="I48" s="237"/>
      <c r="K48" s="237"/>
      <c r="M48" s="238" t="s">
        <v>313</v>
      </c>
      <c r="O48" s="226"/>
    </row>
    <row r="49" spans="1:80" x14ac:dyDescent="0.2">
      <c r="A49" s="235"/>
      <c r="B49" s="239"/>
      <c r="C49" s="319" t="s">
        <v>314</v>
      </c>
      <c r="D49" s="320"/>
      <c r="E49" s="240">
        <v>218</v>
      </c>
      <c r="F49" s="241"/>
      <c r="G49" s="242"/>
      <c r="H49" s="243"/>
      <c r="I49" s="237"/>
      <c r="K49" s="237"/>
      <c r="M49" s="238" t="s">
        <v>314</v>
      </c>
      <c r="O49" s="226"/>
    </row>
    <row r="50" spans="1:80" x14ac:dyDescent="0.2">
      <c r="A50" s="235"/>
      <c r="B50" s="239"/>
      <c r="C50" s="319" t="s">
        <v>315</v>
      </c>
      <c r="D50" s="320"/>
      <c r="E50" s="240">
        <v>66</v>
      </c>
      <c r="F50" s="241"/>
      <c r="G50" s="242"/>
      <c r="H50" s="243"/>
      <c r="I50" s="237"/>
      <c r="K50" s="237"/>
      <c r="M50" s="238" t="s">
        <v>315</v>
      </c>
      <c r="O50" s="226"/>
    </row>
    <row r="51" spans="1:80" x14ac:dyDescent="0.2">
      <c r="A51" s="227">
        <v>15</v>
      </c>
      <c r="B51" s="228" t="s">
        <v>127</v>
      </c>
      <c r="C51" s="229" t="s">
        <v>128</v>
      </c>
      <c r="D51" s="230" t="s">
        <v>105</v>
      </c>
      <c r="E51" s="231">
        <v>284</v>
      </c>
      <c r="F51" s="231"/>
      <c r="G51" s="232">
        <f>E51*F51</f>
        <v>0</v>
      </c>
      <c r="H51" s="233">
        <v>5.6100000000000004E-3</v>
      </c>
      <c r="I51" s="234">
        <f>E51*H51</f>
        <v>1.5932400000000002</v>
      </c>
      <c r="J51" s="233">
        <v>0</v>
      </c>
      <c r="K51" s="234">
        <f>E51*J51</f>
        <v>0</v>
      </c>
      <c r="O51" s="226">
        <v>2</v>
      </c>
      <c r="AA51" s="203">
        <v>1</v>
      </c>
      <c r="AB51" s="203">
        <v>1</v>
      </c>
      <c r="AC51" s="203">
        <v>1</v>
      </c>
      <c r="AZ51" s="203">
        <v>1</v>
      </c>
      <c r="BA51" s="203">
        <f>IF(AZ51=1,G51,0)</f>
        <v>0</v>
      </c>
      <c r="BB51" s="203">
        <f>IF(AZ51=2,G51,0)</f>
        <v>0</v>
      </c>
      <c r="BC51" s="203">
        <f>IF(AZ51=3,G51,0)</f>
        <v>0</v>
      </c>
      <c r="BD51" s="203">
        <f>IF(AZ51=4,G51,0)</f>
        <v>0</v>
      </c>
      <c r="BE51" s="203">
        <f>IF(AZ51=5,G51,0)</f>
        <v>0</v>
      </c>
      <c r="CA51" s="226">
        <v>1</v>
      </c>
      <c r="CB51" s="226">
        <v>1</v>
      </c>
    </row>
    <row r="52" spans="1:80" x14ac:dyDescent="0.2">
      <c r="A52" s="235"/>
      <c r="B52" s="239"/>
      <c r="C52" s="319" t="s">
        <v>314</v>
      </c>
      <c r="D52" s="320"/>
      <c r="E52" s="240">
        <v>218</v>
      </c>
      <c r="F52" s="241"/>
      <c r="G52" s="242"/>
      <c r="H52" s="243"/>
      <c r="I52" s="237"/>
      <c r="K52" s="237"/>
      <c r="M52" s="238" t="s">
        <v>314</v>
      </c>
      <c r="O52" s="226"/>
    </row>
    <row r="53" spans="1:80" x14ac:dyDescent="0.2">
      <c r="A53" s="235"/>
      <c r="B53" s="239"/>
      <c r="C53" s="319" t="s">
        <v>315</v>
      </c>
      <c r="D53" s="320"/>
      <c r="E53" s="240">
        <v>66</v>
      </c>
      <c r="F53" s="241"/>
      <c r="G53" s="242"/>
      <c r="H53" s="243"/>
      <c r="I53" s="237"/>
      <c r="K53" s="237"/>
      <c r="M53" s="238" t="s">
        <v>315</v>
      </c>
      <c r="O53" s="226"/>
    </row>
    <row r="54" spans="1:80" x14ac:dyDescent="0.2">
      <c r="A54" s="227">
        <v>16</v>
      </c>
      <c r="B54" s="228" t="s">
        <v>130</v>
      </c>
      <c r="C54" s="229" t="s">
        <v>131</v>
      </c>
      <c r="D54" s="230" t="s">
        <v>105</v>
      </c>
      <c r="E54" s="231">
        <v>284</v>
      </c>
      <c r="F54" s="231"/>
      <c r="G54" s="232">
        <f>E54*F54</f>
        <v>0</v>
      </c>
      <c r="H54" s="233">
        <v>7.1000000000000002E-4</v>
      </c>
      <c r="I54" s="234">
        <f>E54*H54</f>
        <v>0.20164000000000001</v>
      </c>
      <c r="J54" s="233">
        <v>0</v>
      </c>
      <c r="K54" s="234">
        <f>E54*J54</f>
        <v>0</v>
      </c>
      <c r="O54" s="226">
        <v>2</v>
      </c>
      <c r="AA54" s="203">
        <v>1</v>
      </c>
      <c r="AB54" s="203">
        <v>1</v>
      </c>
      <c r="AC54" s="203">
        <v>1</v>
      </c>
      <c r="AZ54" s="203">
        <v>1</v>
      </c>
      <c r="BA54" s="203">
        <f>IF(AZ54=1,G54,0)</f>
        <v>0</v>
      </c>
      <c r="BB54" s="203">
        <f>IF(AZ54=2,G54,0)</f>
        <v>0</v>
      </c>
      <c r="BC54" s="203">
        <f>IF(AZ54=3,G54,0)</f>
        <v>0</v>
      </c>
      <c r="BD54" s="203">
        <f>IF(AZ54=4,G54,0)</f>
        <v>0</v>
      </c>
      <c r="BE54" s="203">
        <f>IF(AZ54=5,G54,0)</f>
        <v>0</v>
      </c>
      <c r="CA54" s="226">
        <v>1</v>
      </c>
      <c r="CB54" s="226">
        <v>1</v>
      </c>
    </row>
    <row r="55" spans="1:80" x14ac:dyDescent="0.2">
      <c r="A55" s="235"/>
      <c r="B55" s="239"/>
      <c r="C55" s="319" t="s">
        <v>314</v>
      </c>
      <c r="D55" s="320"/>
      <c r="E55" s="240">
        <v>218</v>
      </c>
      <c r="F55" s="241"/>
      <c r="G55" s="242"/>
      <c r="H55" s="243"/>
      <c r="I55" s="237"/>
      <c r="K55" s="237"/>
      <c r="M55" s="238" t="s">
        <v>314</v>
      </c>
      <c r="O55" s="226"/>
    </row>
    <row r="56" spans="1:80" x14ac:dyDescent="0.2">
      <c r="A56" s="235"/>
      <c r="B56" s="239"/>
      <c r="C56" s="319" t="s">
        <v>315</v>
      </c>
      <c r="D56" s="320"/>
      <c r="E56" s="240">
        <v>66</v>
      </c>
      <c r="F56" s="241"/>
      <c r="G56" s="242"/>
      <c r="H56" s="243"/>
      <c r="I56" s="237"/>
      <c r="K56" s="237"/>
      <c r="M56" s="238" t="s">
        <v>315</v>
      </c>
      <c r="O56" s="226"/>
    </row>
    <row r="57" spans="1:80" ht="22.5" x14ac:dyDescent="0.2">
      <c r="A57" s="227">
        <v>17</v>
      </c>
      <c r="B57" s="228" t="s">
        <v>172</v>
      </c>
      <c r="C57" s="229" t="s">
        <v>292</v>
      </c>
      <c r="D57" s="230" t="s">
        <v>105</v>
      </c>
      <c r="E57" s="231">
        <v>284</v>
      </c>
      <c r="F57" s="231"/>
      <c r="G57" s="232">
        <f>E57*F57</f>
        <v>0</v>
      </c>
      <c r="H57" s="233">
        <v>0.12966</v>
      </c>
      <c r="I57" s="234">
        <f>E57*H57</f>
        <v>36.823439999999998</v>
      </c>
      <c r="J57" s="233">
        <v>0</v>
      </c>
      <c r="K57" s="234">
        <f>E57*J57</f>
        <v>0</v>
      </c>
      <c r="O57" s="226">
        <v>2</v>
      </c>
      <c r="AA57" s="203">
        <v>1</v>
      </c>
      <c r="AB57" s="203">
        <v>1</v>
      </c>
      <c r="AC57" s="203">
        <v>1</v>
      </c>
      <c r="AZ57" s="203">
        <v>1</v>
      </c>
      <c r="BA57" s="203">
        <f>IF(AZ57=1,G57,0)</f>
        <v>0</v>
      </c>
      <c r="BB57" s="203">
        <f>IF(AZ57=2,G57,0)</f>
        <v>0</v>
      </c>
      <c r="BC57" s="203">
        <f>IF(AZ57=3,G57,0)</f>
        <v>0</v>
      </c>
      <c r="BD57" s="203">
        <f>IF(AZ57=4,G57,0)</f>
        <v>0</v>
      </c>
      <c r="BE57" s="203">
        <f>IF(AZ57=5,G57,0)</f>
        <v>0</v>
      </c>
      <c r="CA57" s="226">
        <v>1</v>
      </c>
      <c r="CB57" s="226">
        <v>1</v>
      </c>
    </row>
    <row r="58" spans="1:80" x14ac:dyDescent="0.2">
      <c r="A58" s="235"/>
      <c r="B58" s="239"/>
      <c r="C58" s="319" t="s">
        <v>314</v>
      </c>
      <c r="D58" s="320"/>
      <c r="E58" s="240">
        <v>218</v>
      </c>
      <c r="F58" s="241"/>
      <c r="G58" s="242"/>
      <c r="H58" s="243"/>
      <c r="I58" s="237"/>
      <c r="K58" s="237"/>
      <c r="M58" s="238" t="s">
        <v>314</v>
      </c>
      <c r="O58" s="226"/>
    </row>
    <row r="59" spans="1:80" x14ac:dyDescent="0.2">
      <c r="A59" s="235"/>
      <c r="B59" s="239"/>
      <c r="C59" s="319" t="s">
        <v>315</v>
      </c>
      <c r="D59" s="320"/>
      <c r="E59" s="240">
        <v>66</v>
      </c>
      <c r="F59" s="241"/>
      <c r="G59" s="242"/>
      <c r="H59" s="243"/>
      <c r="I59" s="237"/>
      <c r="K59" s="237"/>
      <c r="M59" s="238" t="s">
        <v>315</v>
      </c>
      <c r="O59" s="226"/>
    </row>
    <row r="60" spans="1:80" x14ac:dyDescent="0.2">
      <c r="A60" s="227">
        <v>18</v>
      </c>
      <c r="B60" s="228" t="s">
        <v>322</v>
      </c>
      <c r="C60" s="229" t="s">
        <v>323</v>
      </c>
      <c r="D60" s="230" t="s">
        <v>105</v>
      </c>
      <c r="E60" s="231">
        <v>46.8</v>
      </c>
      <c r="F60" s="231"/>
      <c r="G60" s="232">
        <f>E60*F60</f>
        <v>0</v>
      </c>
      <c r="H60" s="233">
        <v>0.11</v>
      </c>
      <c r="I60" s="234">
        <f>E60*H60</f>
        <v>5.1479999999999997</v>
      </c>
      <c r="J60" s="233">
        <v>0</v>
      </c>
      <c r="K60" s="234">
        <f>E60*J60</f>
        <v>0</v>
      </c>
      <c r="O60" s="226">
        <v>2</v>
      </c>
      <c r="AA60" s="203">
        <v>1</v>
      </c>
      <c r="AB60" s="203">
        <v>0</v>
      </c>
      <c r="AC60" s="203">
        <v>0</v>
      </c>
      <c r="AZ60" s="203">
        <v>1</v>
      </c>
      <c r="BA60" s="203">
        <f>IF(AZ60=1,G60,0)</f>
        <v>0</v>
      </c>
      <c r="BB60" s="203">
        <f>IF(AZ60=2,G60,0)</f>
        <v>0</v>
      </c>
      <c r="BC60" s="203">
        <f>IF(AZ60=3,G60,0)</f>
        <v>0</v>
      </c>
      <c r="BD60" s="203">
        <f>IF(AZ60=4,G60,0)</f>
        <v>0</v>
      </c>
      <c r="BE60" s="203">
        <f>IF(AZ60=5,G60,0)</f>
        <v>0</v>
      </c>
      <c r="CA60" s="226">
        <v>1</v>
      </c>
      <c r="CB60" s="226">
        <v>0</v>
      </c>
    </row>
    <row r="61" spans="1:80" x14ac:dyDescent="0.2">
      <c r="A61" s="235"/>
      <c r="B61" s="239"/>
      <c r="C61" s="319" t="s">
        <v>324</v>
      </c>
      <c r="D61" s="320"/>
      <c r="E61" s="240">
        <v>46.8</v>
      </c>
      <c r="F61" s="241"/>
      <c r="G61" s="242"/>
      <c r="H61" s="243"/>
      <c r="I61" s="237"/>
      <c r="K61" s="237"/>
      <c r="M61" s="238" t="s">
        <v>324</v>
      </c>
      <c r="O61" s="226"/>
    </row>
    <row r="62" spans="1:80" x14ac:dyDescent="0.2">
      <c r="A62" s="227">
        <v>19</v>
      </c>
      <c r="B62" s="228" t="s">
        <v>242</v>
      </c>
      <c r="C62" s="229" t="s">
        <v>243</v>
      </c>
      <c r="D62" s="230" t="s">
        <v>146</v>
      </c>
      <c r="E62" s="231">
        <v>5.5</v>
      </c>
      <c r="F62" s="231"/>
      <c r="G62" s="232">
        <f>E62*F62</f>
        <v>0</v>
      </c>
      <c r="H62" s="233">
        <v>2.2399999999999998E-3</v>
      </c>
      <c r="I62" s="234">
        <f>E62*H62</f>
        <v>1.2319999999999999E-2</v>
      </c>
      <c r="J62" s="233">
        <v>0</v>
      </c>
      <c r="K62" s="234">
        <f>E62*J62</f>
        <v>0</v>
      </c>
      <c r="O62" s="226">
        <v>2</v>
      </c>
      <c r="AA62" s="203">
        <v>1</v>
      </c>
      <c r="AB62" s="203">
        <v>1</v>
      </c>
      <c r="AC62" s="203">
        <v>1</v>
      </c>
      <c r="AZ62" s="203">
        <v>1</v>
      </c>
      <c r="BA62" s="203">
        <f>IF(AZ62=1,G62,0)</f>
        <v>0</v>
      </c>
      <c r="BB62" s="203">
        <f>IF(AZ62=2,G62,0)</f>
        <v>0</v>
      </c>
      <c r="BC62" s="203">
        <f>IF(AZ62=3,G62,0)</f>
        <v>0</v>
      </c>
      <c r="BD62" s="203">
        <f>IF(AZ62=4,G62,0)</f>
        <v>0</v>
      </c>
      <c r="BE62" s="203">
        <f>IF(AZ62=5,G62,0)</f>
        <v>0</v>
      </c>
      <c r="CA62" s="226">
        <v>1</v>
      </c>
      <c r="CB62" s="226">
        <v>1</v>
      </c>
    </row>
    <row r="63" spans="1:80" x14ac:dyDescent="0.2">
      <c r="A63" s="235"/>
      <c r="B63" s="236"/>
      <c r="C63" s="321" t="s">
        <v>244</v>
      </c>
      <c r="D63" s="322"/>
      <c r="E63" s="322"/>
      <c r="F63" s="322"/>
      <c r="G63" s="323"/>
      <c r="I63" s="237"/>
      <c r="K63" s="237"/>
      <c r="L63" s="238" t="s">
        <v>244</v>
      </c>
      <c r="O63" s="226">
        <v>3</v>
      </c>
    </row>
    <row r="64" spans="1:80" x14ac:dyDescent="0.2">
      <c r="A64" s="235"/>
      <c r="B64" s="239"/>
      <c r="C64" s="319" t="s">
        <v>319</v>
      </c>
      <c r="D64" s="320"/>
      <c r="E64" s="240">
        <v>5.5</v>
      </c>
      <c r="F64" s="241"/>
      <c r="G64" s="242"/>
      <c r="H64" s="243"/>
      <c r="I64" s="237"/>
      <c r="K64" s="237"/>
      <c r="M64" s="238" t="s">
        <v>319</v>
      </c>
      <c r="O64" s="226"/>
    </row>
    <row r="65" spans="1:80" x14ac:dyDescent="0.2">
      <c r="A65" s="227">
        <v>20</v>
      </c>
      <c r="B65" s="228" t="s">
        <v>270</v>
      </c>
      <c r="C65" s="229" t="s">
        <v>271</v>
      </c>
      <c r="D65" s="230" t="s">
        <v>116</v>
      </c>
      <c r="E65" s="231">
        <v>12.75</v>
      </c>
      <c r="F65" s="231"/>
      <c r="G65" s="232">
        <f>E65*F65</f>
        <v>0</v>
      </c>
      <c r="H65" s="233">
        <v>1</v>
      </c>
      <c r="I65" s="234">
        <f>E65*H65</f>
        <v>12.75</v>
      </c>
      <c r="J65" s="233"/>
      <c r="K65" s="234">
        <f>E65*J65</f>
        <v>0</v>
      </c>
      <c r="O65" s="226">
        <v>2</v>
      </c>
      <c r="AA65" s="203">
        <v>3</v>
      </c>
      <c r="AB65" s="203">
        <v>1</v>
      </c>
      <c r="AC65" s="203" t="s">
        <v>270</v>
      </c>
      <c r="AZ65" s="203">
        <v>1</v>
      </c>
      <c r="BA65" s="203">
        <f>IF(AZ65=1,G65,0)</f>
        <v>0</v>
      </c>
      <c r="BB65" s="203">
        <f>IF(AZ65=2,G65,0)</f>
        <v>0</v>
      </c>
      <c r="BC65" s="203">
        <f>IF(AZ65=3,G65,0)</f>
        <v>0</v>
      </c>
      <c r="BD65" s="203">
        <f>IF(AZ65=4,G65,0)</f>
        <v>0</v>
      </c>
      <c r="BE65" s="203">
        <f>IF(AZ65=5,G65,0)</f>
        <v>0</v>
      </c>
      <c r="CA65" s="226">
        <v>3</v>
      </c>
      <c r="CB65" s="226">
        <v>1</v>
      </c>
    </row>
    <row r="66" spans="1:80" x14ac:dyDescent="0.2">
      <c r="A66" s="235"/>
      <c r="B66" s="239"/>
      <c r="C66" s="319" t="s">
        <v>325</v>
      </c>
      <c r="D66" s="320"/>
      <c r="E66" s="240">
        <v>12.75</v>
      </c>
      <c r="F66" s="241"/>
      <c r="G66" s="242"/>
      <c r="H66" s="243"/>
      <c r="I66" s="237"/>
      <c r="K66" s="237"/>
      <c r="M66" s="238" t="s">
        <v>325</v>
      </c>
      <c r="O66" s="226"/>
    </row>
    <row r="67" spans="1:80" x14ac:dyDescent="0.2">
      <c r="A67" s="244"/>
      <c r="B67" s="245" t="s">
        <v>97</v>
      </c>
      <c r="C67" s="246" t="s">
        <v>124</v>
      </c>
      <c r="D67" s="247"/>
      <c r="E67" s="248"/>
      <c r="F67" s="249"/>
      <c r="G67" s="250">
        <f>SUM(G43:G66)</f>
        <v>0</v>
      </c>
      <c r="H67" s="251"/>
      <c r="I67" s="252">
        <f>SUM(I43:I66)</f>
        <v>160.67931999999996</v>
      </c>
      <c r="J67" s="251"/>
      <c r="K67" s="252">
        <f>SUM(K43:K66)</f>
        <v>0</v>
      </c>
      <c r="O67" s="226">
        <v>4</v>
      </c>
      <c r="BA67" s="253">
        <f>SUM(BA43:BA66)</f>
        <v>0</v>
      </c>
      <c r="BB67" s="253">
        <f>SUM(BB43:BB66)</f>
        <v>0</v>
      </c>
      <c r="BC67" s="253">
        <f>SUM(BC43:BC66)</f>
        <v>0</v>
      </c>
      <c r="BD67" s="253">
        <f>SUM(BD43:BD66)</f>
        <v>0</v>
      </c>
      <c r="BE67" s="253">
        <f>SUM(BE43:BE66)</f>
        <v>0</v>
      </c>
    </row>
    <row r="68" spans="1:80" x14ac:dyDescent="0.2">
      <c r="A68" s="218" t="s">
        <v>94</v>
      </c>
      <c r="B68" s="219" t="s">
        <v>134</v>
      </c>
      <c r="C68" s="220" t="s">
        <v>135</v>
      </c>
      <c r="D68" s="221"/>
      <c r="E68" s="222"/>
      <c r="F68" s="222"/>
      <c r="G68" s="223"/>
      <c r="H68" s="224"/>
      <c r="I68" s="225"/>
      <c r="J68" s="224"/>
      <c r="K68" s="225"/>
      <c r="O68" s="226">
        <v>1</v>
      </c>
    </row>
    <row r="69" spans="1:80" x14ac:dyDescent="0.2">
      <c r="A69" s="227">
        <v>21</v>
      </c>
      <c r="B69" s="228" t="s">
        <v>168</v>
      </c>
      <c r="C69" s="229" t="s">
        <v>169</v>
      </c>
      <c r="D69" s="230" t="s">
        <v>139</v>
      </c>
      <c r="E69" s="231">
        <v>1</v>
      </c>
      <c r="F69" s="231"/>
      <c r="G69" s="232">
        <f>E69*F69</f>
        <v>0</v>
      </c>
      <c r="H69" s="233">
        <v>0.43381999999999998</v>
      </c>
      <c r="I69" s="234">
        <f>E69*H69</f>
        <v>0.43381999999999998</v>
      </c>
      <c r="J69" s="233">
        <v>0</v>
      </c>
      <c r="K69" s="234">
        <f>E69*J69</f>
        <v>0</v>
      </c>
      <c r="O69" s="226">
        <v>2</v>
      </c>
      <c r="AA69" s="203">
        <v>1</v>
      </c>
      <c r="AB69" s="203">
        <v>1</v>
      </c>
      <c r="AC69" s="203">
        <v>1</v>
      </c>
      <c r="AZ69" s="203">
        <v>1</v>
      </c>
      <c r="BA69" s="203">
        <f>IF(AZ69=1,G69,0)</f>
        <v>0</v>
      </c>
      <c r="BB69" s="203">
        <f>IF(AZ69=2,G69,0)</f>
        <v>0</v>
      </c>
      <c r="BC69" s="203">
        <f>IF(AZ69=3,G69,0)</f>
        <v>0</v>
      </c>
      <c r="BD69" s="203">
        <f>IF(AZ69=4,G69,0)</f>
        <v>0</v>
      </c>
      <c r="BE69" s="203">
        <f>IF(AZ69=5,G69,0)</f>
        <v>0</v>
      </c>
      <c r="CA69" s="226">
        <v>1</v>
      </c>
      <c r="CB69" s="226">
        <v>1</v>
      </c>
    </row>
    <row r="70" spans="1:80" x14ac:dyDescent="0.2">
      <c r="A70" s="227">
        <v>22</v>
      </c>
      <c r="B70" s="228" t="s">
        <v>137</v>
      </c>
      <c r="C70" s="229" t="s">
        <v>138</v>
      </c>
      <c r="D70" s="230" t="s">
        <v>139</v>
      </c>
      <c r="E70" s="231">
        <v>2</v>
      </c>
      <c r="F70" s="231"/>
      <c r="G70" s="232">
        <f>E70*F70</f>
        <v>0</v>
      </c>
      <c r="H70" s="233">
        <v>0.43093999999999999</v>
      </c>
      <c r="I70" s="234">
        <f>E70*H70</f>
        <v>0.86187999999999998</v>
      </c>
      <c r="J70" s="233">
        <v>0</v>
      </c>
      <c r="K70" s="234">
        <f>E70*J70</f>
        <v>0</v>
      </c>
      <c r="O70" s="226">
        <v>2</v>
      </c>
      <c r="AA70" s="203">
        <v>1</v>
      </c>
      <c r="AB70" s="203">
        <v>1</v>
      </c>
      <c r="AC70" s="203">
        <v>1</v>
      </c>
      <c r="AZ70" s="203">
        <v>1</v>
      </c>
      <c r="BA70" s="203">
        <f>IF(AZ70=1,G70,0)</f>
        <v>0</v>
      </c>
      <c r="BB70" s="203">
        <f>IF(AZ70=2,G70,0)</f>
        <v>0</v>
      </c>
      <c r="BC70" s="203">
        <f>IF(AZ70=3,G70,0)</f>
        <v>0</v>
      </c>
      <c r="BD70" s="203">
        <f>IF(AZ70=4,G70,0)</f>
        <v>0</v>
      </c>
      <c r="BE70" s="203">
        <f>IF(AZ70=5,G70,0)</f>
        <v>0</v>
      </c>
      <c r="CA70" s="226">
        <v>1</v>
      </c>
      <c r="CB70" s="226">
        <v>1</v>
      </c>
    </row>
    <row r="71" spans="1:80" x14ac:dyDescent="0.2">
      <c r="A71" s="244"/>
      <c r="B71" s="245" t="s">
        <v>97</v>
      </c>
      <c r="C71" s="246" t="s">
        <v>136</v>
      </c>
      <c r="D71" s="247"/>
      <c r="E71" s="248"/>
      <c r="F71" s="249"/>
      <c r="G71" s="250">
        <f>SUM(G68:G70)</f>
        <v>0</v>
      </c>
      <c r="H71" s="251"/>
      <c r="I71" s="252">
        <f>SUM(I68:I70)</f>
        <v>1.2957000000000001</v>
      </c>
      <c r="J71" s="251"/>
      <c r="K71" s="252">
        <f>SUM(K68:K70)</f>
        <v>0</v>
      </c>
      <c r="O71" s="226">
        <v>4</v>
      </c>
      <c r="BA71" s="253">
        <f>SUM(BA68:BA70)</f>
        <v>0</v>
      </c>
      <c r="BB71" s="253">
        <f>SUM(BB68:BB70)</f>
        <v>0</v>
      </c>
      <c r="BC71" s="253">
        <f>SUM(BC68:BC70)</f>
        <v>0</v>
      </c>
      <c r="BD71" s="253">
        <f>SUM(BD68:BD70)</f>
        <v>0</v>
      </c>
      <c r="BE71" s="253">
        <f>SUM(BE68:BE70)</f>
        <v>0</v>
      </c>
    </row>
    <row r="72" spans="1:80" x14ac:dyDescent="0.2">
      <c r="A72" s="218" t="s">
        <v>94</v>
      </c>
      <c r="B72" s="219" t="s">
        <v>141</v>
      </c>
      <c r="C72" s="220" t="s">
        <v>142</v>
      </c>
      <c r="D72" s="221"/>
      <c r="E72" s="222"/>
      <c r="F72" s="222"/>
      <c r="G72" s="223"/>
      <c r="H72" s="224"/>
      <c r="I72" s="225"/>
      <c r="J72" s="224"/>
      <c r="K72" s="225"/>
      <c r="O72" s="226">
        <v>1</v>
      </c>
    </row>
    <row r="73" spans="1:80" x14ac:dyDescent="0.2">
      <c r="A73" s="227">
        <v>23</v>
      </c>
      <c r="B73" s="228" t="s">
        <v>248</v>
      </c>
      <c r="C73" s="229" t="s">
        <v>249</v>
      </c>
      <c r="D73" s="230" t="s">
        <v>146</v>
      </c>
      <c r="E73" s="231">
        <v>32</v>
      </c>
      <c r="F73" s="231"/>
      <c r="G73" s="232">
        <f>E73*F73</f>
        <v>0</v>
      </c>
      <c r="H73" s="233">
        <v>9.9709999999999993E-2</v>
      </c>
      <c r="I73" s="234">
        <f>E73*H73</f>
        <v>3.1907199999999998</v>
      </c>
      <c r="J73" s="233">
        <v>0</v>
      </c>
      <c r="K73" s="234">
        <f>E73*J73</f>
        <v>0</v>
      </c>
      <c r="O73" s="226">
        <v>2</v>
      </c>
      <c r="AA73" s="203">
        <v>1</v>
      </c>
      <c r="AB73" s="203">
        <v>1</v>
      </c>
      <c r="AC73" s="203">
        <v>1</v>
      </c>
      <c r="AZ73" s="203">
        <v>1</v>
      </c>
      <c r="BA73" s="203">
        <f>IF(AZ73=1,G73,0)</f>
        <v>0</v>
      </c>
      <c r="BB73" s="203">
        <f>IF(AZ73=2,G73,0)</f>
        <v>0</v>
      </c>
      <c r="BC73" s="203">
        <f>IF(AZ73=3,G73,0)</f>
        <v>0</v>
      </c>
      <c r="BD73" s="203">
        <f>IF(AZ73=4,G73,0)</f>
        <v>0</v>
      </c>
      <c r="BE73" s="203">
        <f>IF(AZ73=5,G73,0)</f>
        <v>0</v>
      </c>
      <c r="CA73" s="226">
        <v>1</v>
      </c>
      <c r="CB73" s="226">
        <v>1</v>
      </c>
    </row>
    <row r="74" spans="1:80" x14ac:dyDescent="0.2">
      <c r="A74" s="235"/>
      <c r="B74" s="239"/>
      <c r="C74" s="319" t="s">
        <v>326</v>
      </c>
      <c r="D74" s="320"/>
      <c r="E74" s="240">
        <v>32</v>
      </c>
      <c r="F74" s="241"/>
      <c r="G74" s="242"/>
      <c r="H74" s="243"/>
      <c r="I74" s="237"/>
      <c r="K74" s="237"/>
      <c r="M74" s="238" t="s">
        <v>326</v>
      </c>
      <c r="O74" s="226"/>
    </row>
    <row r="75" spans="1:80" ht="22.5" x14ac:dyDescent="0.2">
      <c r="A75" s="227">
        <v>24</v>
      </c>
      <c r="B75" s="228" t="s">
        <v>295</v>
      </c>
      <c r="C75" s="229" t="s">
        <v>296</v>
      </c>
      <c r="D75" s="230" t="s">
        <v>146</v>
      </c>
      <c r="E75" s="231">
        <v>48.5</v>
      </c>
      <c r="F75" s="231"/>
      <c r="G75" s="232">
        <f>E75*F75</f>
        <v>0</v>
      </c>
      <c r="H75" s="233">
        <v>0.26980999999999999</v>
      </c>
      <c r="I75" s="234">
        <f>E75*H75</f>
        <v>13.085785</v>
      </c>
      <c r="J75" s="233">
        <v>0</v>
      </c>
      <c r="K75" s="234">
        <f>E75*J75</f>
        <v>0</v>
      </c>
      <c r="O75" s="226">
        <v>2</v>
      </c>
      <c r="AA75" s="203">
        <v>1</v>
      </c>
      <c r="AB75" s="203">
        <v>1</v>
      </c>
      <c r="AC75" s="203">
        <v>1</v>
      </c>
      <c r="AZ75" s="203">
        <v>1</v>
      </c>
      <c r="BA75" s="203">
        <f>IF(AZ75=1,G75,0)</f>
        <v>0</v>
      </c>
      <c r="BB75" s="203">
        <f>IF(AZ75=2,G75,0)</f>
        <v>0</v>
      </c>
      <c r="BC75" s="203">
        <f>IF(AZ75=3,G75,0)</f>
        <v>0</v>
      </c>
      <c r="BD75" s="203">
        <f>IF(AZ75=4,G75,0)</f>
        <v>0</v>
      </c>
      <c r="BE75" s="203">
        <f>IF(AZ75=5,G75,0)</f>
        <v>0</v>
      </c>
      <c r="CA75" s="226">
        <v>1</v>
      </c>
      <c r="CB75" s="226">
        <v>1</v>
      </c>
    </row>
    <row r="76" spans="1:80" x14ac:dyDescent="0.2">
      <c r="A76" s="235"/>
      <c r="B76" s="239"/>
      <c r="C76" s="319" t="s">
        <v>327</v>
      </c>
      <c r="D76" s="320"/>
      <c r="E76" s="240">
        <v>42.5</v>
      </c>
      <c r="F76" s="241"/>
      <c r="G76" s="242"/>
      <c r="H76" s="243"/>
      <c r="I76" s="237"/>
      <c r="K76" s="237"/>
      <c r="M76" s="238" t="s">
        <v>327</v>
      </c>
      <c r="O76" s="226"/>
    </row>
    <row r="77" spans="1:80" x14ac:dyDescent="0.2">
      <c r="A77" s="235"/>
      <c r="B77" s="239"/>
      <c r="C77" s="319" t="s">
        <v>328</v>
      </c>
      <c r="D77" s="320"/>
      <c r="E77" s="240">
        <v>6</v>
      </c>
      <c r="F77" s="241"/>
      <c r="G77" s="242"/>
      <c r="H77" s="243"/>
      <c r="I77" s="237"/>
      <c r="K77" s="237"/>
      <c r="M77" s="238" t="s">
        <v>328</v>
      </c>
      <c r="O77" s="226"/>
    </row>
    <row r="78" spans="1:80" x14ac:dyDescent="0.2">
      <c r="A78" s="227">
        <v>25</v>
      </c>
      <c r="B78" s="228" t="s">
        <v>260</v>
      </c>
      <c r="C78" s="229" t="s">
        <v>261</v>
      </c>
      <c r="D78" s="230" t="s">
        <v>146</v>
      </c>
      <c r="E78" s="231">
        <v>32</v>
      </c>
      <c r="F78" s="231"/>
      <c r="G78" s="232">
        <f>E78*F78</f>
        <v>0</v>
      </c>
      <c r="H78" s="233">
        <v>0</v>
      </c>
      <c r="I78" s="234">
        <f>E78*H78</f>
        <v>0</v>
      </c>
      <c r="J78" s="233">
        <v>0</v>
      </c>
      <c r="K78" s="234">
        <f>E78*J78</f>
        <v>0</v>
      </c>
      <c r="O78" s="226">
        <v>2</v>
      </c>
      <c r="AA78" s="203">
        <v>1</v>
      </c>
      <c r="AB78" s="203">
        <v>0</v>
      </c>
      <c r="AC78" s="203">
        <v>0</v>
      </c>
      <c r="AZ78" s="203">
        <v>1</v>
      </c>
      <c r="BA78" s="203">
        <f>IF(AZ78=1,G78,0)</f>
        <v>0</v>
      </c>
      <c r="BB78" s="203">
        <f>IF(AZ78=2,G78,0)</f>
        <v>0</v>
      </c>
      <c r="BC78" s="203">
        <f>IF(AZ78=3,G78,0)</f>
        <v>0</v>
      </c>
      <c r="BD78" s="203">
        <f>IF(AZ78=4,G78,0)</f>
        <v>0</v>
      </c>
      <c r="BE78" s="203">
        <f>IF(AZ78=5,G78,0)</f>
        <v>0</v>
      </c>
      <c r="CA78" s="226">
        <v>1</v>
      </c>
      <c r="CB78" s="226">
        <v>0</v>
      </c>
    </row>
    <row r="79" spans="1:80" x14ac:dyDescent="0.2">
      <c r="A79" s="235"/>
      <c r="B79" s="239"/>
      <c r="C79" s="319" t="s">
        <v>326</v>
      </c>
      <c r="D79" s="320"/>
      <c r="E79" s="240">
        <v>32</v>
      </c>
      <c r="F79" s="241"/>
      <c r="G79" s="242"/>
      <c r="H79" s="243"/>
      <c r="I79" s="237"/>
      <c r="K79" s="237"/>
      <c r="M79" s="238" t="s">
        <v>326</v>
      </c>
      <c r="O79" s="226"/>
    </row>
    <row r="80" spans="1:80" x14ac:dyDescent="0.2">
      <c r="A80" s="244"/>
      <c r="B80" s="245" t="s">
        <v>97</v>
      </c>
      <c r="C80" s="246" t="s">
        <v>143</v>
      </c>
      <c r="D80" s="247"/>
      <c r="E80" s="248"/>
      <c r="F80" s="249"/>
      <c r="G80" s="250">
        <f>SUM(G72:G79)</f>
        <v>0</v>
      </c>
      <c r="H80" s="251"/>
      <c r="I80" s="252">
        <f>SUM(I72:I79)</f>
        <v>16.276505</v>
      </c>
      <c r="J80" s="251"/>
      <c r="K80" s="252">
        <f>SUM(K72:K79)</f>
        <v>0</v>
      </c>
      <c r="O80" s="226">
        <v>4</v>
      </c>
      <c r="BA80" s="253">
        <f>SUM(BA72:BA79)</f>
        <v>0</v>
      </c>
      <c r="BB80" s="253">
        <f>SUM(BB72:BB79)</f>
        <v>0</v>
      </c>
      <c r="BC80" s="253">
        <f>SUM(BC72:BC79)</f>
        <v>0</v>
      </c>
      <c r="BD80" s="253">
        <f>SUM(BD72:BD79)</f>
        <v>0</v>
      </c>
      <c r="BE80" s="253">
        <f>SUM(BE72:BE79)</f>
        <v>0</v>
      </c>
    </row>
    <row r="81" spans="1:80" x14ac:dyDescent="0.2">
      <c r="A81" s="218" t="s">
        <v>94</v>
      </c>
      <c r="B81" s="219" t="s">
        <v>154</v>
      </c>
      <c r="C81" s="220" t="s">
        <v>155</v>
      </c>
      <c r="D81" s="221"/>
      <c r="E81" s="222"/>
      <c r="F81" s="222"/>
      <c r="G81" s="223"/>
      <c r="H81" s="224"/>
      <c r="I81" s="225"/>
      <c r="J81" s="224"/>
      <c r="K81" s="225"/>
      <c r="O81" s="226">
        <v>1</v>
      </c>
    </row>
    <row r="82" spans="1:80" x14ac:dyDescent="0.2">
      <c r="A82" s="227">
        <v>26</v>
      </c>
      <c r="B82" s="228" t="s">
        <v>157</v>
      </c>
      <c r="C82" s="229" t="s">
        <v>158</v>
      </c>
      <c r="D82" s="230" t="s">
        <v>116</v>
      </c>
      <c r="E82" s="231">
        <v>178.25210250000001</v>
      </c>
      <c r="F82" s="231"/>
      <c r="G82" s="232">
        <f>E82*F82</f>
        <v>0</v>
      </c>
      <c r="H82" s="233">
        <v>0</v>
      </c>
      <c r="I82" s="234">
        <f>E82*H82</f>
        <v>0</v>
      </c>
      <c r="J82" s="233"/>
      <c r="K82" s="234">
        <f>E82*J82</f>
        <v>0</v>
      </c>
      <c r="O82" s="226">
        <v>2</v>
      </c>
      <c r="AA82" s="203">
        <v>7</v>
      </c>
      <c r="AB82" s="203">
        <v>1</v>
      </c>
      <c r="AC82" s="203">
        <v>2</v>
      </c>
      <c r="AZ82" s="203">
        <v>1</v>
      </c>
      <c r="BA82" s="203">
        <f>IF(AZ82=1,G82,0)</f>
        <v>0</v>
      </c>
      <c r="BB82" s="203">
        <f>IF(AZ82=2,G82,0)</f>
        <v>0</v>
      </c>
      <c r="BC82" s="203">
        <f>IF(AZ82=3,G82,0)</f>
        <v>0</v>
      </c>
      <c r="BD82" s="203">
        <f>IF(AZ82=4,G82,0)</f>
        <v>0</v>
      </c>
      <c r="BE82" s="203">
        <f>IF(AZ82=5,G82,0)</f>
        <v>0</v>
      </c>
      <c r="CA82" s="226">
        <v>7</v>
      </c>
      <c r="CB82" s="226">
        <v>1</v>
      </c>
    </row>
    <row r="83" spans="1:80" x14ac:dyDescent="0.2">
      <c r="A83" s="244"/>
      <c r="B83" s="245" t="s">
        <v>97</v>
      </c>
      <c r="C83" s="246" t="s">
        <v>156</v>
      </c>
      <c r="D83" s="247"/>
      <c r="E83" s="248"/>
      <c r="F83" s="249"/>
      <c r="G83" s="250">
        <f>SUM(G81:G82)</f>
        <v>0</v>
      </c>
      <c r="H83" s="251"/>
      <c r="I83" s="252">
        <f>SUM(I81:I82)</f>
        <v>0</v>
      </c>
      <c r="J83" s="251"/>
      <c r="K83" s="252">
        <f>SUM(K81:K82)</f>
        <v>0</v>
      </c>
      <c r="O83" s="226">
        <v>4</v>
      </c>
      <c r="BA83" s="253">
        <f>SUM(BA81:BA82)</f>
        <v>0</v>
      </c>
      <c r="BB83" s="253">
        <f>SUM(BB81:BB82)</f>
        <v>0</v>
      </c>
      <c r="BC83" s="253">
        <f>SUM(BC81:BC82)</f>
        <v>0</v>
      </c>
      <c r="BD83" s="253">
        <f>SUM(BD81:BD82)</f>
        <v>0</v>
      </c>
      <c r="BE83" s="253">
        <f>SUM(BE81:BE82)</f>
        <v>0</v>
      </c>
    </row>
    <row r="84" spans="1:80" x14ac:dyDescent="0.2">
      <c r="E84" s="203"/>
    </row>
    <row r="85" spans="1:80" x14ac:dyDescent="0.2">
      <c r="E85" s="203"/>
    </row>
    <row r="86" spans="1:80" x14ac:dyDescent="0.2">
      <c r="E86" s="203"/>
    </row>
    <row r="87" spans="1:80" x14ac:dyDescent="0.2">
      <c r="E87" s="203"/>
    </row>
    <row r="88" spans="1:80" x14ac:dyDescent="0.2">
      <c r="E88" s="203"/>
    </row>
    <row r="89" spans="1:80" x14ac:dyDescent="0.2">
      <c r="E89" s="203"/>
    </row>
    <row r="90" spans="1:80" x14ac:dyDescent="0.2">
      <c r="E90" s="203"/>
    </row>
    <row r="91" spans="1:80" x14ac:dyDescent="0.2">
      <c r="E91" s="203"/>
    </row>
    <row r="92" spans="1:80" x14ac:dyDescent="0.2">
      <c r="E92" s="203"/>
    </row>
    <row r="93" spans="1:80" x14ac:dyDescent="0.2">
      <c r="E93" s="203"/>
    </row>
    <row r="94" spans="1:80" x14ac:dyDescent="0.2">
      <c r="E94" s="203"/>
    </row>
    <row r="95" spans="1:80" x14ac:dyDescent="0.2">
      <c r="E95" s="203"/>
    </row>
    <row r="96" spans="1:80" x14ac:dyDescent="0.2">
      <c r="E96" s="203"/>
    </row>
    <row r="97" spans="5:5" x14ac:dyDescent="0.2">
      <c r="E97" s="203"/>
    </row>
    <row r="98" spans="5:5" x14ac:dyDescent="0.2">
      <c r="E98" s="203"/>
    </row>
    <row r="99" spans="5:5" x14ac:dyDescent="0.2">
      <c r="E99" s="203"/>
    </row>
    <row r="100" spans="5:5" x14ac:dyDescent="0.2">
      <c r="E100" s="203"/>
    </row>
    <row r="101" spans="5:5" x14ac:dyDescent="0.2">
      <c r="E101" s="203"/>
    </row>
    <row r="102" spans="5:5" x14ac:dyDescent="0.2">
      <c r="E102" s="203"/>
    </row>
    <row r="103" spans="5:5" x14ac:dyDescent="0.2">
      <c r="E103" s="203"/>
    </row>
    <row r="104" spans="5:5" x14ac:dyDescent="0.2">
      <c r="E104" s="203"/>
    </row>
    <row r="105" spans="5:5" x14ac:dyDescent="0.2">
      <c r="E105" s="203"/>
    </row>
    <row r="106" spans="5:5" x14ac:dyDescent="0.2">
      <c r="E106" s="203"/>
    </row>
    <row r="107" spans="5:5" x14ac:dyDescent="0.2">
      <c r="E107" s="203"/>
    </row>
    <row r="108" spans="5:5" x14ac:dyDescent="0.2">
      <c r="E108" s="203"/>
    </row>
    <row r="109" spans="5:5" x14ac:dyDescent="0.2">
      <c r="E109" s="203"/>
    </row>
    <row r="110" spans="5:5" x14ac:dyDescent="0.2">
      <c r="E110" s="203"/>
    </row>
    <row r="111" spans="5:5" x14ac:dyDescent="0.2">
      <c r="E111" s="203"/>
    </row>
    <row r="112" spans="5:5" x14ac:dyDescent="0.2">
      <c r="E112" s="203"/>
    </row>
    <row r="113" spans="5:5" x14ac:dyDescent="0.2">
      <c r="E113" s="203"/>
    </row>
    <row r="114" spans="5:5" x14ac:dyDescent="0.2">
      <c r="E114" s="203"/>
    </row>
    <row r="115" spans="5:5" x14ac:dyDescent="0.2">
      <c r="E115" s="203"/>
    </row>
    <row r="116" spans="5:5" x14ac:dyDescent="0.2">
      <c r="E116" s="203"/>
    </row>
    <row r="117" spans="5:5" x14ac:dyDescent="0.2">
      <c r="E117" s="203"/>
    </row>
    <row r="118" spans="5:5" x14ac:dyDescent="0.2">
      <c r="E118" s="203"/>
    </row>
    <row r="119" spans="5:5" x14ac:dyDescent="0.2">
      <c r="E119" s="203"/>
    </row>
    <row r="120" spans="5:5" x14ac:dyDescent="0.2">
      <c r="E120" s="203"/>
    </row>
    <row r="121" spans="5:5" x14ac:dyDescent="0.2">
      <c r="E121" s="203"/>
    </row>
    <row r="122" spans="5:5" x14ac:dyDescent="0.2">
      <c r="E122" s="203"/>
    </row>
    <row r="123" spans="5:5" x14ac:dyDescent="0.2">
      <c r="E123" s="203"/>
    </row>
    <row r="124" spans="5:5" x14ac:dyDescent="0.2">
      <c r="E124" s="203"/>
    </row>
    <row r="125" spans="5:5" x14ac:dyDescent="0.2">
      <c r="E125" s="203"/>
    </row>
    <row r="126" spans="5:5" x14ac:dyDescent="0.2">
      <c r="E126" s="203"/>
    </row>
    <row r="127" spans="5:5" x14ac:dyDescent="0.2">
      <c r="E127" s="203"/>
    </row>
    <row r="128" spans="5:5" x14ac:dyDescent="0.2">
      <c r="E128" s="203"/>
    </row>
    <row r="129" spans="1:7" x14ac:dyDescent="0.2">
      <c r="E129" s="203"/>
    </row>
    <row r="130" spans="1:7" x14ac:dyDescent="0.2">
      <c r="E130" s="203"/>
    </row>
    <row r="131" spans="1:7" x14ac:dyDescent="0.2">
      <c r="E131" s="203"/>
    </row>
    <row r="132" spans="1:7" x14ac:dyDescent="0.2">
      <c r="E132" s="203"/>
    </row>
    <row r="133" spans="1:7" x14ac:dyDescent="0.2">
      <c r="E133" s="203"/>
    </row>
    <row r="134" spans="1:7" x14ac:dyDescent="0.2">
      <c r="E134" s="203"/>
    </row>
    <row r="135" spans="1:7" x14ac:dyDescent="0.2">
      <c r="E135" s="203"/>
    </row>
    <row r="136" spans="1:7" x14ac:dyDescent="0.2">
      <c r="E136" s="203"/>
    </row>
    <row r="137" spans="1:7" x14ac:dyDescent="0.2">
      <c r="E137" s="203"/>
    </row>
    <row r="138" spans="1:7" x14ac:dyDescent="0.2">
      <c r="E138" s="203"/>
    </row>
    <row r="139" spans="1:7" x14ac:dyDescent="0.2">
      <c r="E139" s="203"/>
    </row>
    <row r="140" spans="1:7" x14ac:dyDescent="0.2">
      <c r="E140" s="203"/>
    </row>
    <row r="141" spans="1:7" x14ac:dyDescent="0.2">
      <c r="E141" s="203"/>
    </row>
    <row r="142" spans="1:7" x14ac:dyDescent="0.2">
      <c r="A142" s="254"/>
      <c r="B142" s="254"/>
    </row>
    <row r="143" spans="1:7" x14ac:dyDescent="0.2">
      <c r="C143" s="255"/>
      <c r="D143" s="255"/>
      <c r="E143" s="256"/>
      <c r="F143" s="255"/>
      <c r="G143" s="257"/>
    </row>
    <row r="144" spans="1:7" x14ac:dyDescent="0.2">
      <c r="A144" s="254"/>
      <c r="B144" s="254"/>
    </row>
  </sheetData>
  <mergeCells count="45">
    <mergeCell ref="C66:D66"/>
    <mergeCell ref="C74:D74"/>
    <mergeCell ref="C76:D76"/>
    <mergeCell ref="C77:D77"/>
    <mergeCell ref="C79:D79"/>
    <mergeCell ref="C64:D64"/>
    <mergeCell ref="C45:D45"/>
    <mergeCell ref="C46:D46"/>
    <mergeCell ref="C48:D48"/>
    <mergeCell ref="C49:D49"/>
    <mergeCell ref="C50:D50"/>
    <mergeCell ref="C52:D52"/>
    <mergeCell ref="C53:D53"/>
    <mergeCell ref="C55:D55"/>
    <mergeCell ref="C56:D56"/>
    <mergeCell ref="C58:D58"/>
    <mergeCell ref="C59:D59"/>
    <mergeCell ref="C61:D61"/>
    <mergeCell ref="C63:G63"/>
    <mergeCell ref="C41:G41"/>
    <mergeCell ref="C25:G25"/>
    <mergeCell ref="C26:D26"/>
    <mergeCell ref="C27:D27"/>
    <mergeCell ref="C29:G29"/>
    <mergeCell ref="C30:D30"/>
    <mergeCell ref="C32:D32"/>
    <mergeCell ref="C34:G34"/>
    <mergeCell ref="C36:G36"/>
    <mergeCell ref="C37:G37"/>
    <mergeCell ref="C39:G39"/>
    <mergeCell ref="C40:G40"/>
    <mergeCell ref="C23:D23"/>
    <mergeCell ref="A1:G1"/>
    <mergeCell ref="A3:B3"/>
    <mergeCell ref="A4:B4"/>
    <mergeCell ref="E4:G4"/>
    <mergeCell ref="C9:D9"/>
    <mergeCell ref="C11:D11"/>
    <mergeCell ref="C13:G13"/>
    <mergeCell ref="C14:D14"/>
    <mergeCell ref="C16:D16"/>
    <mergeCell ref="C18:D18"/>
    <mergeCell ref="C20:D20"/>
    <mergeCell ref="C21:D21"/>
    <mergeCell ref="C22:D22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9"/>
  <dimension ref="A1:BE51"/>
  <sheetViews>
    <sheetView zoomScaleNormal="100" workbookViewId="0">
      <selection activeCell="I23" sqref="I23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78" t="s">
        <v>29</v>
      </c>
      <c r="B1" s="79"/>
      <c r="C1" s="79"/>
      <c r="D1" s="79"/>
      <c r="E1" s="79"/>
      <c r="F1" s="79"/>
      <c r="G1" s="79"/>
    </row>
    <row r="2" spans="1:57" ht="12.75" customHeight="1" x14ac:dyDescent="0.2">
      <c r="A2" s="80" t="s">
        <v>30</v>
      </c>
      <c r="B2" s="81"/>
      <c r="C2" s="82" t="s">
        <v>333</v>
      </c>
      <c r="D2" s="82" t="s">
        <v>334</v>
      </c>
      <c r="E2" s="83"/>
      <c r="F2" s="84" t="s">
        <v>31</v>
      </c>
      <c r="G2" s="85" t="s">
        <v>170</v>
      </c>
    </row>
    <row r="3" spans="1:57" ht="3" hidden="1" customHeight="1" x14ac:dyDescent="0.2">
      <c r="A3" s="86"/>
      <c r="B3" s="87"/>
      <c r="C3" s="88"/>
      <c r="D3" s="88"/>
      <c r="E3" s="89"/>
      <c r="F3" s="90"/>
      <c r="G3" s="91"/>
    </row>
    <row r="4" spans="1:57" ht="12" customHeight="1" x14ac:dyDescent="0.2">
      <c r="A4" s="92" t="s">
        <v>32</v>
      </c>
      <c r="B4" s="87"/>
      <c r="C4" s="88"/>
      <c r="D4" s="88"/>
      <c r="E4" s="89"/>
      <c r="F4" s="90" t="s">
        <v>33</v>
      </c>
      <c r="G4" s="93"/>
    </row>
    <row r="5" spans="1:57" ht="12.95" customHeight="1" x14ac:dyDescent="0.2">
      <c r="A5" s="94" t="s">
        <v>330</v>
      </c>
      <c r="B5" s="95"/>
      <c r="C5" s="96" t="s">
        <v>331</v>
      </c>
      <c r="D5" s="97"/>
      <c r="E5" s="95"/>
      <c r="F5" s="90" t="s">
        <v>34</v>
      </c>
      <c r="G5" s="91" t="s">
        <v>105</v>
      </c>
    </row>
    <row r="6" spans="1:57" ht="12.95" customHeight="1" x14ac:dyDescent="0.2">
      <c r="A6" s="92" t="s">
        <v>35</v>
      </c>
      <c r="B6" s="87"/>
      <c r="C6" s="88"/>
      <c r="D6" s="88"/>
      <c r="E6" s="89"/>
      <c r="F6" s="90" t="s">
        <v>36</v>
      </c>
      <c r="G6" s="98">
        <v>0</v>
      </c>
    </row>
    <row r="7" spans="1:57" ht="12.95" customHeight="1" x14ac:dyDescent="0.2">
      <c r="A7" s="99" t="s">
        <v>98</v>
      </c>
      <c r="B7" s="100"/>
      <c r="C7" s="101" t="s">
        <v>99</v>
      </c>
      <c r="D7" s="102"/>
      <c r="E7" s="102"/>
      <c r="F7" s="103" t="s">
        <v>37</v>
      </c>
      <c r="G7" s="98">
        <f>IF(G6=0,,ROUND((F30+F32)/G6,1))</f>
        <v>0</v>
      </c>
    </row>
    <row r="8" spans="1:57" x14ac:dyDescent="0.2">
      <c r="A8" s="104" t="s">
        <v>38</v>
      </c>
      <c r="B8" s="90"/>
      <c r="C8" s="301"/>
      <c r="D8" s="301"/>
      <c r="E8" s="302"/>
      <c r="F8" s="90" t="s">
        <v>39</v>
      </c>
      <c r="G8" s="105"/>
    </row>
    <row r="9" spans="1:57" x14ac:dyDescent="0.2">
      <c r="A9" s="104" t="s">
        <v>40</v>
      </c>
      <c r="B9" s="90"/>
      <c r="C9" s="301"/>
      <c r="D9" s="301"/>
      <c r="E9" s="302"/>
      <c r="F9" s="90"/>
      <c r="G9" s="105"/>
    </row>
    <row r="10" spans="1:57" x14ac:dyDescent="0.2">
      <c r="A10" s="104" t="s">
        <v>41</v>
      </c>
      <c r="B10" s="90"/>
      <c r="C10" s="301" t="s">
        <v>166</v>
      </c>
      <c r="D10" s="301"/>
      <c r="E10" s="301"/>
      <c r="F10" s="90"/>
      <c r="G10" s="106"/>
    </row>
    <row r="11" spans="1:57" ht="13.5" customHeight="1" x14ac:dyDescent="0.2">
      <c r="A11" s="104" t="s">
        <v>42</v>
      </c>
      <c r="B11" s="90"/>
      <c r="C11" s="301" t="s">
        <v>165</v>
      </c>
      <c r="D11" s="301"/>
      <c r="E11" s="301"/>
      <c r="F11" s="90" t="s">
        <v>43</v>
      </c>
      <c r="G11" s="106"/>
      <c r="BA11" s="107"/>
      <c r="BB11" s="107"/>
      <c r="BC11" s="107"/>
      <c r="BD11" s="107"/>
      <c r="BE11" s="107"/>
    </row>
    <row r="12" spans="1:57" ht="12.75" customHeight="1" x14ac:dyDescent="0.2">
      <c r="A12" s="108" t="s">
        <v>44</v>
      </c>
      <c r="B12" s="87"/>
      <c r="C12" s="303"/>
      <c r="D12" s="303"/>
      <c r="E12" s="303"/>
      <c r="F12" s="109" t="s">
        <v>45</v>
      </c>
      <c r="G12" s="110"/>
    </row>
    <row r="13" spans="1:57" ht="28.5" customHeight="1" thickBot="1" x14ac:dyDescent="0.25">
      <c r="A13" s="111" t="s">
        <v>46</v>
      </c>
      <c r="B13" s="112"/>
      <c r="C13" s="112"/>
      <c r="D13" s="112"/>
      <c r="E13" s="113"/>
      <c r="F13" s="113"/>
      <c r="G13" s="114"/>
    </row>
    <row r="14" spans="1:57" ht="17.25" customHeight="1" thickBot="1" x14ac:dyDescent="0.25">
      <c r="A14" s="115" t="s">
        <v>47</v>
      </c>
      <c r="B14" s="116"/>
      <c r="C14" s="117"/>
      <c r="D14" s="118" t="s">
        <v>48</v>
      </c>
      <c r="E14" s="119"/>
      <c r="F14" s="119"/>
      <c r="G14" s="117"/>
    </row>
    <row r="15" spans="1:57" ht="15.95" customHeight="1" x14ac:dyDescent="0.2">
      <c r="A15" s="120"/>
      <c r="B15" s="121" t="s">
        <v>49</v>
      </c>
      <c r="C15" s="122">
        <f>'08 342308 Rek'!E13</f>
        <v>0</v>
      </c>
      <c r="D15" s="123" t="str">
        <f>'08 342308 Rek'!A18</f>
        <v>Zařízení staveniště</v>
      </c>
      <c r="E15" s="124"/>
      <c r="F15" s="125"/>
      <c r="G15" s="122">
        <f>'08 342308 Rek'!I18</f>
        <v>0</v>
      </c>
    </row>
    <row r="16" spans="1:57" ht="15.95" customHeight="1" x14ac:dyDescent="0.2">
      <c r="A16" s="120" t="s">
        <v>50</v>
      </c>
      <c r="B16" s="121" t="s">
        <v>51</v>
      </c>
      <c r="C16" s="122">
        <f>'08 342308 Rek'!F13</f>
        <v>0</v>
      </c>
      <c r="D16" s="86" t="str">
        <f>'08 342308 Rek'!A19</f>
        <v>Kompletační činnost (IČD)</v>
      </c>
      <c r="E16" s="126"/>
      <c r="F16" s="127"/>
      <c r="G16" s="122">
        <f>'08 342308 Rek'!I19</f>
        <v>0</v>
      </c>
    </row>
    <row r="17" spans="1:7" ht="15.95" customHeight="1" x14ac:dyDescent="0.2">
      <c r="A17" s="120" t="s">
        <v>52</v>
      </c>
      <c r="B17" s="121" t="s">
        <v>53</v>
      </c>
      <c r="C17" s="122">
        <f>'08 342308 Rek'!H13</f>
        <v>0</v>
      </c>
      <c r="D17" s="86" t="str">
        <f>'08 342308 Rek'!A20</f>
        <v>Vytýčení stavby a podz. inženýrských sítí</v>
      </c>
      <c r="E17" s="126"/>
      <c r="F17" s="127"/>
      <c r="G17" s="122">
        <f>'08 342308 Rek'!I20</f>
        <v>0</v>
      </c>
    </row>
    <row r="18" spans="1:7" ht="15.95" customHeight="1" x14ac:dyDescent="0.2">
      <c r="A18" s="128" t="s">
        <v>54</v>
      </c>
      <c r="B18" s="129" t="s">
        <v>55</v>
      </c>
      <c r="C18" s="122">
        <f>'08 342308 Rek'!G13</f>
        <v>0</v>
      </c>
      <c r="D18" s="86" t="str">
        <f>'08 342308 Rek'!A21</f>
        <v>Dokumentace skutečného provedení</v>
      </c>
      <c r="E18" s="126"/>
      <c r="F18" s="127"/>
      <c r="G18" s="122">
        <f>'08 342308 Rek'!I21</f>
        <v>0</v>
      </c>
    </row>
    <row r="19" spans="1:7" ht="15.95" customHeight="1" x14ac:dyDescent="0.2">
      <c r="A19" s="130" t="s">
        <v>56</v>
      </c>
      <c r="B19" s="121"/>
      <c r="C19" s="122">
        <f>SUM(C15:C18)</f>
        <v>0</v>
      </c>
      <c r="D19" s="86" t="str">
        <f>'08 342308 Rek'!A22</f>
        <v>Geodetické zaměření stavby</v>
      </c>
      <c r="E19" s="126"/>
      <c r="F19" s="127"/>
      <c r="G19" s="122">
        <f>'08 342308 Rek'!I22</f>
        <v>0</v>
      </c>
    </row>
    <row r="20" spans="1:7" ht="15.95" customHeight="1" x14ac:dyDescent="0.2">
      <c r="A20" s="130"/>
      <c r="B20" s="121"/>
      <c r="C20" s="122"/>
      <c r="D20" s="86"/>
      <c r="E20" s="126"/>
      <c r="F20" s="127"/>
      <c r="G20" s="122"/>
    </row>
    <row r="21" spans="1:7" ht="15.95" customHeight="1" x14ac:dyDescent="0.2">
      <c r="A21" s="130" t="s">
        <v>28</v>
      </c>
      <c r="B21" s="121"/>
      <c r="C21" s="122">
        <f>'08 342308 Rek'!I13</f>
        <v>0</v>
      </c>
      <c r="D21" s="86"/>
      <c r="E21" s="126"/>
      <c r="F21" s="127"/>
      <c r="G21" s="122"/>
    </row>
    <row r="22" spans="1:7" ht="15.95" customHeight="1" x14ac:dyDescent="0.2">
      <c r="A22" s="131" t="s">
        <v>57</v>
      </c>
      <c r="C22" s="122">
        <f>C19+C21</f>
        <v>0</v>
      </c>
      <c r="D22" s="86"/>
      <c r="E22" s="126"/>
      <c r="F22" s="127"/>
      <c r="G22" s="122"/>
    </row>
    <row r="23" spans="1:7" ht="15.95" customHeight="1" thickBot="1" x14ac:dyDescent="0.25">
      <c r="A23" s="299" t="s">
        <v>58</v>
      </c>
      <c r="B23" s="300"/>
      <c r="C23" s="132">
        <f>C22+G23</f>
        <v>0</v>
      </c>
      <c r="D23" s="133" t="s">
        <v>59</v>
      </c>
      <c r="E23" s="134"/>
      <c r="F23" s="135"/>
      <c r="G23" s="122">
        <f>'08 342308 Rek'!H23</f>
        <v>0</v>
      </c>
    </row>
    <row r="24" spans="1:7" x14ac:dyDescent="0.2">
      <c r="A24" s="136" t="s">
        <v>60</v>
      </c>
      <c r="B24" s="137"/>
      <c r="C24" s="138"/>
      <c r="D24" s="137" t="s">
        <v>61</v>
      </c>
      <c r="E24" s="137"/>
      <c r="F24" s="139" t="s">
        <v>62</v>
      </c>
      <c r="G24" s="140"/>
    </row>
    <row r="25" spans="1:7" x14ac:dyDescent="0.2">
      <c r="A25" s="131" t="s">
        <v>63</v>
      </c>
      <c r="C25" s="141"/>
      <c r="D25" s="1" t="s">
        <v>63</v>
      </c>
      <c r="F25" s="142" t="s">
        <v>63</v>
      </c>
      <c r="G25" s="143"/>
    </row>
    <row r="26" spans="1:7" ht="37.5" customHeight="1" x14ac:dyDescent="0.2">
      <c r="A26" s="131" t="s">
        <v>64</v>
      </c>
      <c r="B26" s="15"/>
      <c r="C26" s="141"/>
      <c r="D26" s="1" t="s">
        <v>64</v>
      </c>
      <c r="F26" s="142" t="s">
        <v>64</v>
      </c>
      <c r="G26" s="143"/>
    </row>
    <row r="27" spans="1:7" x14ac:dyDescent="0.2">
      <c r="A27" s="131"/>
      <c r="B27" s="144"/>
      <c r="C27" s="141"/>
      <c r="F27" s="142"/>
      <c r="G27" s="143"/>
    </row>
    <row r="28" spans="1:7" x14ac:dyDescent="0.2">
      <c r="A28" s="131" t="s">
        <v>65</v>
      </c>
      <c r="C28" s="141"/>
      <c r="D28" s="142" t="s">
        <v>66</v>
      </c>
      <c r="E28" s="141"/>
      <c r="F28" s="1" t="s">
        <v>66</v>
      </c>
      <c r="G28" s="143"/>
    </row>
    <row r="29" spans="1:7" ht="69" customHeight="1" x14ac:dyDescent="0.2">
      <c r="A29" s="131"/>
      <c r="C29" s="145"/>
      <c r="D29" s="146"/>
      <c r="E29" s="145"/>
      <c r="G29" s="143"/>
    </row>
    <row r="30" spans="1:7" x14ac:dyDescent="0.2">
      <c r="A30" s="147" t="s">
        <v>12</v>
      </c>
      <c r="B30" s="148"/>
      <c r="C30" s="149">
        <v>21</v>
      </c>
      <c r="D30" s="148" t="s">
        <v>67</v>
      </c>
      <c r="E30" s="150"/>
      <c r="F30" s="305">
        <f>C23-F32</f>
        <v>0</v>
      </c>
      <c r="G30" s="306"/>
    </row>
    <row r="31" spans="1:7" x14ac:dyDescent="0.2">
      <c r="A31" s="147" t="s">
        <v>68</v>
      </c>
      <c r="B31" s="148"/>
      <c r="C31" s="149">
        <f>C30</f>
        <v>21</v>
      </c>
      <c r="D31" s="148" t="s">
        <v>69</v>
      </c>
      <c r="E31" s="150"/>
      <c r="F31" s="305">
        <f>ROUND(PRODUCT(F30,C31/100),0)</f>
        <v>0</v>
      </c>
      <c r="G31" s="306"/>
    </row>
    <row r="32" spans="1:7" x14ac:dyDescent="0.2">
      <c r="A32" s="147" t="s">
        <v>12</v>
      </c>
      <c r="B32" s="148"/>
      <c r="C32" s="149">
        <v>0</v>
      </c>
      <c r="D32" s="148" t="s">
        <v>69</v>
      </c>
      <c r="E32" s="150"/>
      <c r="F32" s="305">
        <v>0</v>
      </c>
      <c r="G32" s="306"/>
    </row>
    <row r="33" spans="1:8" x14ac:dyDescent="0.2">
      <c r="A33" s="147" t="s">
        <v>68</v>
      </c>
      <c r="B33" s="151"/>
      <c r="C33" s="152">
        <f>C32</f>
        <v>0</v>
      </c>
      <c r="D33" s="148" t="s">
        <v>69</v>
      </c>
      <c r="E33" s="127"/>
      <c r="F33" s="305">
        <f>ROUND(PRODUCT(F32,C33/100),0)</f>
        <v>0</v>
      </c>
      <c r="G33" s="306"/>
    </row>
    <row r="34" spans="1:8" s="156" customFormat="1" ht="19.5" customHeight="1" thickBot="1" x14ac:dyDescent="0.3">
      <c r="A34" s="153" t="s">
        <v>70</v>
      </c>
      <c r="B34" s="154"/>
      <c r="C34" s="154"/>
      <c r="D34" s="154"/>
      <c r="E34" s="155"/>
      <c r="F34" s="307">
        <f>ROUND(SUM(F30:F33),0)</f>
        <v>0</v>
      </c>
      <c r="G34" s="308"/>
    </row>
    <row r="36" spans="1:8" x14ac:dyDescent="0.2">
      <c r="A36" s="1" t="s">
        <v>71</v>
      </c>
      <c r="H36" s="1" t="s">
        <v>2</v>
      </c>
    </row>
    <row r="37" spans="1:8" ht="14.25" customHeight="1" x14ac:dyDescent="0.2">
      <c r="B37" s="309"/>
      <c r="C37" s="309"/>
      <c r="D37" s="309"/>
      <c r="E37" s="309"/>
      <c r="F37" s="309"/>
      <c r="G37" s="309"/>
      <c r="H37" s="1" t="s">
        <v>2</v>
      </c>
    </row>
    <row r="38" spans="1:8" ht="12.75" customHeight="1" x14ac:dyDescent="0.2">
      <c r="A38" s="157"/>
      <c r="B38" s="309"/>
      <c r="C38" s="309"/>
      <c r="D38" s="309"/>
      <c r="E38" s="309"/>
      <c r="F38" s="309"/>
      <c r="G38" s="309"/>
      <c r="H38" s="1" t="s">
        <v>2</v>
      </c>
    </row>
    <row r="39" spans="1:8" x14ac:dyDescent="0.2">
      <c r="A39" s="157"/>
      <c r="B39" s="309"/>
      <c r="C39" s="309"/>
      <c r="D39" s="309"/>
      <c r="E39" s="309"/>
      <c r="F39" s="309"/>
      <c r="G39" s="309"/>
      <c r="H39" s="1" t="s">
        <v>2</v>
      </c>
    </row>
    <row r="40" spans="1:8" x14ac:dyDescent="0.2">
      <c r="A40" s="157"/>
      <c r="B40" s="309"/>
      <c r="C40" s="309"/>
      <c r="D40" s="309"/>
      <c r="E40" s="309"/>
      <c r="F40" s="309"/>
      <c r="G40" s="309"/>
      <c r="H40" s="1" t="s">
        <v>2</v>
      </c>
    </row>
    <row r="41" spans="1:8" x14ac:dyDescent="0.2">
      <c r="A41" s="157"/>
      <c r="B41" s="309"/>
      <c r="C41" s="309"/>
      <c r="D41" s="309"/>
      <c r="E41" s="309"/>
      <c r="F41" s="309"/>
      <c r="G41" s="309"/>
      <c r="H41" s="1" t="s">
        <v>2</v>
      </c>
    </row>
    <row r="42" spans="1:8" x14ac:dyDescent="0.2">
      <c r="A42" s="157"/>
      <c r="B42" s="309"/>
      <c r="C42" s="309"/>
      <c r="D42" s="309"/>
      <c r="E42" s="309"/>
      <c r="F42" s="309"/>
      <c r="G42" s="309"/>
      <c r="H42" s="1" t="s">
        <v>2</v>
      </c>
    </row>
    <row r="43" spans="1:8" x14ac:dyDescent="0.2">
      <c r="A43" s="157"/>
      <c r="B43" s="309"/>
      <c r="C43" s="309"/>
      <c r="D43" s="309"/>
      <c r="E43" s="309"/>
      <c r="F43" s="309"/>
      <c r="G43" s="309"/>
      <c r="H43" s="1" t="s">
        <v>2</v>
      </c>
    </row>
    <row r="44" spans="1:8" ht="12.75" customHeight="1" x14ac:dyDescent="0.2">
      <c r="A44" s="157"/>
      <c r="B44" s="309"/>
      <c r="C44" s="309"/>
      <c r="D44" s="309"/>
      <c r="E44" s="309"/>
      <c r="F44" s="309"/>
      <c r="G44" s="309"/>
      <c r="H44" s="1" t="s">
        <v>2</v>
      </c>
    </row>
    <row r="45" spans="1:8" ht="12.75" customHeight="1" x14ac:dyDescent="0.2">
      <c r="A45" s="157"/>
      <c r="B45" s="309"/>
      <c r="C45" s="309"/>
      <c r="D45" s="309"/>
      <c r="E45" s="309"/>
      <c r="F45" s="309"/>
      <c r="G45" s="309"/>
      <c r="H45" s="1" t="s">
        <v>2</v>
      </c>
    </row>
    <row r="46" spans="1:8" x14ac:dyDescent="0.2">
      <c r="B46" s="304"/>
      <c r="C46" s="304"/>
      <c r="D46" s="304"/>
      <c r="E46" s="304"/>
      <c r="F46" s="304"/>
      <c r="G46" s="304"/>
    </row>
    <row r="47" spans="1:8" x14ac:dyDescent="0.2">
      <c r="B47" s="304"/>
      <c r="C47" s="304"/>
      <c r="D47" s="304"/>
      <c r="E47" s="304"/>
      <c r="F47" s="304"/>
      <c r="G47" s="304"/>
    </row>
    <row r="48" spans="1:8" x14ac:dyDescent="0.2">
      <c r="B48" s="304"/>
      <c r="C48" s="304"/>
      <c r="D48" s="304"/>
      <c r="E48" s="304"/>
      <c r="F48" s="304"/>
      <c r="G48" s="304"/>
    </row>
    <row r="49" spans="2:7" x14ac:dyDescent="0.2">
      <c r="B49" s="304"/>
      <c r="C49" s="304"/>
      <c r="D49" s="304"/>
      <c r="E49" s="304"/>
      <c r="F49" s="304"/>
      <c r="G49" s="304"/>
    </row>
    <row r="50" spans="2:7" x14ac:dyDescent="0.2">
      <c r="B50" s="304"/>
      <c r="C50" s="304"/>
      <c r="D50" s="304"/>
      <c r="E50" s="304"/>
      <c r="F50" s="304"/>
      <c r="G50" s="304"/>
    </row>
    <row r="51" spans="2:7" x14ac:dyDescent="0.2">
      <c r="B51" s="304"/>
      <c r="C51" s="304"/>
      <c r="D51" s="304"/>
      <c r="E51" s="304"/>
      <c r="F51" s="304"/>
      <c r="G51" s="304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39"/>
  <dimension ref="A1:BE74"/>
  <sheetViews>
    <sheetView workbookViewId="0">
      <selection activeCell="E7" sqref="E7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10" t="s">
        <v>3</v>
      </c>
      <c r="B1" s="311"/>
      <c r="C1" s="158" t="s">
        <v>100</v>
      </c>
      <c r="D1" s="159"/>
      <c r="E1" s="160"/>
      <c r="F1" s="159"/>
      <c r="G1" s="161" t="s">
        <v>72</v>
      </c>
      <c r="H1" s="162" t="s">
        <v>333</v>
      </c>
      <c r="I1" s="163"/>
    </row>
    <row r="2" spans="1:57" ht="13.5" thickBot="1" x14ac:dyDescent="0.25">
      <c r="A2" s="312" t="s">
        <v>73</v>
      </c>
      <c r="B2" s="313"/>
      <c r="C2" s="164" t="s">
        <v>332</v>
      </c>
      <c r="D2" s="165"/>
      <c r="E2" s="166"/>
      <c r="F2" s="165"/>
      <c r="G2" s="314" t="s">
        <v>334</v>
      </c>
      <c r="H2" s="315"/>
      <c r="I2" s="316"/>
    </row>
    <row r="3" spans="1:57" ht="13.5" thickTop="1" x14ac:dyDescent="0.2"/>
    <row r="4" spans="1:57" ht="19.5" customHeight="1" x14ac:dyDescent="0.25">
      <c r="A4" s="167" t="s">
        <v>74</v>
      </c>
      <c r="B4" s="168"/>
      <c r="C4" s="168"/>
      <c r="D4" s="168"/>
      <c r="E4" s="168"/>
      <c r="F4" s="168"/>
      <c r="G4" s="168"/>
      <c r="H4" s="168"/>
      <c r="I4" s="168"/>
    </row>
    <row r="5" spans="1:57" ht="13.5" thickBot="1" x14ac:dyDescent="0.25"/>
    <row r="6" spans="1:57" ht="13.5" thickBot="1" x14ac:dyDescent="0.25">
      <c r="A6" s="169"/>
      <c r="B6" s="170" t="s">
        <v>75</v>
      </c>
      <c r="C6" s="170"/>
      <c r="D6" s="171"/>
      <c r="E6" s="172" t="s">
        <v>24</v>
      </c>
      <c r="F6" s="173" t="s">
        <v>25</v>
      </c>
      <c r="G6" s="173" t="s">
        <v>26</v>
      </c>
      <c r="H6" s="173" t="s">
        <v>27</v>
      </c>
      <c r="I6" s="174" t="s">
        <v>28</v>
      </c>
    </row>
    <row r="7" spans="1:57" x14ac:dyDescent="0.2">
      <c r="A7" s="258" t="str">
        <f>'08 342308 Pol'!B7</f>
        <v>1</v>
      </c>
      <c r="B7" s="59" t="str">
        <f>'08 342308 Pol'!C7</f>
        <v>Zemní práce</v>
      </c>
      <c r="D7" s="175"/>
      <c r="E7" s="259">
        <f>'08 342308 Pol'!BA42</f>
        <v>0</v>
      </c>
      <c r="F7" s="260">
        <f>'08 342308 Pol'!BB42</f>
        <v>0</v>
      </c>
      <c r="G7" s="260">
        <f>'08 342308 Pol'!BC42</f>
        <v>0</v>
      </c>
      <c r="H7" s="260">
        <f>'08 342308 Pol'!BD42</f>
        <v>0</v>
      </c>
      <c r="I7" s="261">
        <f>'08 342308 Pol'!BE42</f>
        <v>0</v>
      </c>
    </row>
    <row r="8" spans="1:57" x14ac:dyDescent="0.2">
      <c r="A8" s="258" t="str">
        <f>'08 342308 Pol'!B43</f>
        <v>4</v>
      </c>
      <c r="B8" s="59" t="str">
        <f>'08 342308 Pol'!C43</f>
        <v>Vodorovné konstrukce</v>
      </c>
      <c r="D8" s="175"/>
      <c r="E8" s="259">
        <f>'08 342308 Pol'!BA50</f>
        <v>0</v>
      </c>
      <c r="F8" s="260">
        <f>'08 342308 Pol'!BB50</f>
        <v>0</v>
      </c>
      <c r="G8" s="260">
        <f>'08 342308 Pol'!BC50</f>
        <v>0</v>
      </c>
      <c r="H8" s="260">
        <f>'08 342308 Pol'!BD50</f>
        <v>0</v>
      </c>
      <c r="I8" s="261">
        <f>'08 342308 Pol'!BE50</f>
        <v>0</v>
      </c>
    </row>
    <row r="9" spans="1:57" x14ac:dyDescent="0.2">
      <c r="A9" s="258" t="str">
        <f>'08 342308 Pol'!B51</f>
        <v>5</v>
      </c>
      <c r="B9" s="59" t="str">
        <f>'08 342308 Pol'!C51</f>
        <v>Komunikace</v>
      </c>
      <c r="D9" s="175"/>
      <c r="E9" s="259">
        <f>'08 342308 Pol'!BA60</f>
        <v>0</v>
      </c>
      <c r="F9" s="260">
        <f>'08 342308 Pol'!BB60</f>
        <v>0</v>
      </c>
      <c r="G9" s="260">
        <f>'08 342308 Pol'!BC60</f>
        <v>0</v>
      </c>
      <c r="H9" s="260">
        <f>'08 342308 Pol'!BD60</f>
        <v>0</v>
      </c>
      <c r="I9" s="261">
        <f>'08 342308 Pol'!BE60</f>
        <v>0</v>
      </c>
    </row>
    <row r="10" spans="1:57" x14ac:dyDescent="0.2">
      <c r="A10" s="258" t="str">
        <f>'08 342308 Pol'!B61</f>
        <v>8</v>
      </c>
      <c r="B10" s="59" t="str">
        <f>'08 342308 Pol'!C61</f>
        <v>Trubní vedení</v>
      </c>
      <c r="D10" s="175"/>
      <c r="E10" s="259">
        <f>'08 342308 Pol'!BA63</f>
        <v>0</v>
      </c>
      <c r="F10" s="260">
        <f>'08 342308 Pol'!BB63</f>
        <v>0</v>
      </c>
      <c r="G10" s="260">
        <f>'08 342308 Pol'!BC63</f>
        <v>0</v>
      </c>
      <c r="H10" s="260">
        <f>'08 342308 Pol'!BD63</f>
        <v>0</v>
      </c>
      <c r="I10" s="261">
        <f>'08 342308 Pol'!BE63</f>
        <v>0</v>
      </c>
    </row>
    <row r="11" spans="1:57" x14ac:dyDescent="0.2">
      <c r="A11" s="258" t="str">
        <f>'08 342308 Pol'!B64</f>
        <v>91</v>
      </c>
      <c r="B11" s="59" t="str">
        <f>'08 342308 Pol'!C64</f>
        <v>Doplňující práce na komunikaci</v>
      </c>
      <c r="D11" s="175"/>
      <c r="E11" s="259">
        <f>'08 342308 Pol'!BA69</f>
        <v>0</v>
      </c>
      <c r="F11" s="260">
        <f>'08 342308 Pol'!BB69</f>
        <v>0</v>
      </c>
      <c r="G11" s="260">
        <f>'08 342308 Pol'!BC69</f>
        <v>0</v>
      </c>
      <c r="H11" s="260">
        <f>'08 342308 Pol'!BD69</f>
        <v>0</v>
      </c>
      <c r="I11" s="261">
        <f>'08 342308 Pol'!BE69</f>
        <v>0</v>
      </c>
    </row>
    <row r="12" spans="1:57" ht="13.5" thickBot="1" x14ac:dyDescent="0.25">
      <c r="A12" s="258" t="str">
        <f>'08 342308 Pol'!B70</f>
        <v>99</v>
      </c>
      <c r="B12" s="59" t="str">
        <f>'08 342308 Pol'!C70</f>
        <v>Staveništní přesun hmot</v>
      </c>
      <c r="D12" s="175"/>
      <c r="E12" s="259">
        <f>'08 342308 Pol'!BA72</f>
        <v>0</v>
      </c>
      <c r="F12" s="260">
        <f>'08 342308 Pol'!BB72</f>
        <v>0</v>
      </c>
      <c r="G12" s="260">
        <f>'08 342308 Pol'!BC72</f>
        <v>0</v>
      </c>
      <c r="H12" s="260">
        <f>'08 342308 Pol'!BD72</f>
        <v>0</v>
      </c>
      <c r="I12" s="261">
        <f>'08 342308 Pol'!BE72</f>
        <v>0</v>
      </c>
    </row>
    <row r="13" spans="1:57" s="12" customFormat="1" ht="13.5" thickBot="1" x14ac:dyDescent="0.25">
      <c r="A13" s="176"/>
      <c r="B13" s="177" t="s">
        <v>76</v>
      </c>
      <c r="C13" s="177"/>
      <c r="D13" s="178"/>
      <c r="E13" s="179">
        <f>SUM(E7:E12)</f>
        <v>0</v>
      </c>
      <c r="F13" s="180">
        <f>SUM(F7:F12)</f>
        <v>0</v>
      </c>
      <c r="G13" s="180">
        <f>SUM(G7:G12)</f>
        <v>0</v>
      </c>
      <c r="H13" s="180">
        <f>SUM(H7:H12)</f>
        <v>0</v>
      </c>
      <c r="I13" s="181">
        <f>SUM(I7:I12)</f>
        <v>0</v>
      </c>
    </row>
    <row r="15" spans="1:57" ht="19.5" customHeight="1" x14ac:dyDescent="0.25">
      <c r="A15" s="168" t="s">
        <v>77</v>
      </c>
      <c r="B15" s="168"/>
      <c r="C15" s="168"/>
      <c r="D15" s="168"/>
      <c r="E15" s="168"/>
      <c r="F15" s="168"/>
      <c r="G15" s="182"/>
      <c r="H15" s="168"/>
      <c r="I15" s="168"/>
      <c r="BA15" s="107"/>
      <c r="BB15" s="107"/>
      <c r="BC15" s="107"/>
      <c r="BD15" s="107"/>
      <c r="BE15" s="107"/>
    </row>
    <row r="16" spans="1:57" ht="13.5" thickBot="1" x14ac:dyDescent="0.25"/>
    <row r="17" spans="1:53" x14ac:dyDescent="0.2">
      <c r="A17" s="136" t="s">
        <v>78</v>
      </c>
      <c r="B17" s="137"/>
      <c r="C17" s="137"/>
      <c r="D17" s="183"/>
      <c r="E17" s="184" t="s">
        <v>79</v>
      </c>
      <c r="F17" s="185"/>
      <c r="G17" s="186"/>
      <c r="H17" s="187"/>
      <c r="I17" s="188" t="s">
        <v>79</v>
      </c>
    </row>
    <row r="18" spans="1:53" x14ac:dyDescent="0.2">
      <c r="A18" s="130" t="s">
        <v>159</v>
      </c>
      <c r="B18" s="121"/>
      <c r="C18" s="121"/>
      <c r="D18" s="189"/>
      <c r="E18" s="190">
        <v>0</v>
      </c>
      <c r="F18" s="191"/>
      <c r="G18" s="192"/>
      <c r="H18" s="193"/>
      <c r="I18" s="194">
        <f>E18+F18*G18/100</f>
        <v>0</v>
      </c>
      <c r="BA18" s="1">
        <v>2</v>
      </c>
    </row>
    <row r="19" spans="1:53" x14ac:dyDescent="0.2">
      <c r="A19" s="130" t="s">
        <v>160</v>
      </c>
      <c r="B19" s="121"/>
      <c r="C19" s="121"/>
      <c r="D19" s="189"/>
      <c r="E19" s="190">
        <v>0</v>
      </c>
      <c r="F19" s="191"/>
      <c r="G19" s="192"/>
      <c r="H19" s="193"/>
      <c r="I19" s="194">
        <f>E19+F19*G19/100</f>
        <v>0</v>
      </c>
      <c r="BA19" s="1">
        <v>2</v>
      </c>
    </row>
    <row r="20" spans="1:53" x14ac:dyDescent="0.2">
      <c r="A20" s="130" t="s">
        <v>161</v>
      </c>
      <c r="B20" s="121"/>
      <c r="C20" s="121"/>
      <c r="D20" s="189"/>
      <c r="E20" s="190">
        <v>0</v>
      </c>
      <c r="F20" s="191"/>
      <c r="G20" s="192"/>
      <c r="H20" s="193"/>
      <c r="I20" s="194">
        <f>E20+F20*G20/100</f>
        <v>0</v>
      </c>
      <c r="BA20" s="1">
        <v>0</v>
      </c>
    </row>
    <row r="21" spans="1:53" x14ac:dyDescent="0.2">
      <c r="A21" s="130" t="s">
        <v>162</v>
      </c>
      <c r="B21" s="121"/>
      <c r="C21" s="121"/>
      <c r="D21" s="189"/>
      <c r="E21" s="190">
        <v>0</v>
      </c>
      <c r="F21" s="191"/>
      <c r="G21" s="192"/>
      <c r="H21" s="193"/>
      <c r="I21" s="194">
        <f>E21+F21*G21/100</f>
        <v>0</v>
      </c>
      <c r="BA21" s="1">
        <v>0</v>
      </c>
    </row>
    <row r="22" spans="1:53" x14ac:dyDescent="0.2">
      <c r="A22" s="130" t="s">
        <v>163</v>
      </c>
      <c r="B22" s="121"/>
      <c r="C22" s="121"/>
      <c r="D22" s="189"/>
      <c r="E22" s="190">
        <v>0</v>
      </c>
      <c r="F22" s="191"/>
      <c r="G22" s="192"/>
      <c r="H22" s="193"/>
      <c r="I22" s="194">
        <f>E22+F22*G22/100</f>
        <v>0</v>
      </c>
      <c r="BA22" s="1">
        <v>0</v>
      </c>
    </row>
    <row r="23" spans="1:53" ht="13.5" thickBot="1" x14ac:dyDescent="0.25">
      <c r="A23" s="195"/>
      <c r="B23" s="196" t="s">
        <v>80</v>
      </c>
      <c r="C23" s="197"/>
      <c r="D23" s="198"/>
      <c r="E23" s="199"/>
      <c r="F23" s="200"/>
      <c r="G23" s="200"/>
      <c r="H23" s="317">
        <f>SUM(I18:I22)</f>
        <v>0</v>
      </c>
      <c r="I23" s="318"/>
    </row>
    <row r="25" spans="1:53" x14ac:dyDescent="0.2">
      <c r="B25" s="12"/>
      <c r="F25" s="201"/>
      <c r="G25" s="202"/>
      <c r="H25" s="202"/>
      <c r="I25" s="43"/>
    </row>
    <row r="26" spans="1:53" x14ac:dyDescent="0.2">
      <c r="F26" s="201"/>
      <c r="G26" s="202"/>
      <c r="H26" s="202"/>
      <c r="I26" s="43"/>
    </row>
    <row r="27" spans="1:53" x14ac:dyDescent="0.2">
      <c r="F27" s="201"/>
      <c r="G27" s="202"/>
      <c r="H27" s="202"/>
      <c r="I27" s="43"/>
    </row>
    <row r="28" spans="1:53" x14ac:dyDescent="0.2">
      <c r="F28" s="201"/>
      <c r="G28" s="202"/>
      <c r="H28" s="202"/>
      <c r="I28" s="43"/>
    </row>
    <row r="29" spans="1:53" x14ac:dyDescent="0.2">
      <c r="F29" s="201"/>
      <c r="G29" s="202"/>
      <c r="H29" s="202"/>
      <c r="I29" s="43"/>
    </row>
    <row r="30" spans="1:53" x14ac:dyDescent="0.2">
      <c r="F30" s="201"/>
      <c r="G30" s="202"/>
      <c r="H30" s="202"/>
      <c r="I30" s="43"/>
    </row>
    <row r="31" spans="1:53" x14ac:dyDescent="0.2">
      <c r="F31" s="201"/>
      <c r="G31" s="202"/>
      <c r="H31" s="202"/>
      <c r="I31" s="43"/>
    </row>
    <row r="32" spans="1:53" x14ac:dyDescent="0.2">
      <c r="F32" s="201"/>
      <c r="G32" s="202"/>
      <c r="H32" s="202"/>
      <c r="I32" s="43"/>
    </row>
    <row r="33" spans="6:9" x14ac:dyDescent="0.2">
      <c r="F33" s="201"/>
      <c r="G33" s="202"/>
      <c r="H33" s="202"/>
      <c r="I33" s="43"/>
    </row>
    <row r="34" spans="6:9" x14ac:dyDescent="0.2">
      <c r="F34" s="201"/>
      <c r="G34" s="202"/>
      <c r="H34" s="202"/>
      <c r="I34" s="43"/>
    </row>
    <row r="35" spans="6:9" x14ac:dyDescent="0.2">
      <c r="F35" s="201"/>
      <c r="G35" s="202"/>
      <c r="H35" s="202"/>
      <c r="I35" s="43"/>
    </row>
    <row r="36" spans="6:9" x14ac:dyDescent="0.2">
      <c r="F36" s="201"/>
      <c r="G36" s="202"/>
      <c r="H36" s="202"/>
      <c r="I36" s="43"/>
    </row>
    <row r="37" spans="6:9" x14ac:dyDescent="0.2">
      <c r="F37" s="201"/>
      <c r="G37" s="202"/>
      <c r="H37" s="202"/>
      <c r="I37" s="43"/>
    </row>
    <row r="38" spans="6:9" x14ac:dyDescent="0.2">
      <c r="F38" s="201"/>
      <c r="G38" s="202"/>
      <c r="H38" s="202"/>
      <c r="I38" s="43"/>
    </row>
    <row r="39" spans="6:9" x14ac:dyDescent="0.2">
      <c r="F39" s="201"/>
      <c r="G39" s="202"/>
      <c r="H39" s="202"/>
      <c r="I39" s="43"/>
    </row>
    <row r="40" spans="6:9" x14ac:dyDescent="0.2">
      <c r="F40" s="201"/>
      <c r="G40" s="202"/>
      <c r="H40" s="202"/>
      <c r="I40" s="43"/>
    </row>
    <row r="41" spans="6:9" x14ac:dyDescent="0.2">
      <c r="F41" s="201"/>
      <c r="G41" s="202"/>
      <c r="H41" s="202"/>
      <c r="I41" s="43"/>
    </row>
    <row r="42" spans="6:9" x14ac:dyDescent="0.2">
      <c r="F42" s="201"/>
      <c r="G42" s="202"/>
      <c r="H42" s="202"/>
      <c r="I42" s="43"/>
    </row>
    <row r="43" spans="6:9" x14ac:dyDescent="0.2">
      <c r="F43" s="201"/>
      <c r="G43" s="202"/>
      <c r="H43" s="202"/>
      <c r="I43" s="43"/>
    </row>
    <row r="44" spans="6:9" x14ac:dyDescent="0.2">
      <c r="F44" s="201"/>
      <c r="G44" s="202"/>
      <c r="H44" s="202"/>
      <c r="I44" s="43"/>
    </row>
    <row r="45" spans="6:9" x14ac:dyDescent="0.2">
      <c r="F45" s="201"/>
      <c r="G45" s="202"/>
      <c r="H45" s="202"/>
      <c r="I45" s="43"/>
    </row>
    <row r="46" spans="6:9" x14ac:dyDescent="0.2">
      <c r="F46" s="201"/>
      <c r="G46" s="202"/>
      <c r="H46" s="202"/>
      <c r="I46" s="43"/>
    </row>
    <row r="47" spans="6:9" x14ac:dyDescent="0.2">
      <c r="F47" s="201"/>
      <c r="G47" s="202"/>
      <c r="H47" s="202"/>
      <c r="I47" s="43"/>
    </row>
    <row r="48" spans="6:9" x14ac:dyDescent="0.2">
      <c r="F48" s="201"/>
      <c r="G48" s="202"/>
      <c r="H48" s="202"/>
      <c r="I48" s="43"/>
    </row>
    <row r="49" spans="6:9" x14ac:dyDescent="0.2">
      <c r="F49" s="201"/>
      <c r="G49" s="202"/>
      <c r="H49" s="202"/>
      <c r="I49" s="43"/>
    </row>
    <row r="50" spans="6:9" x14ac:dyDescent="0.2">
      <c r="F50" s="201"/>
      <c r="G50" s="202"/>
      <c r="H50" s="202"/>
      <c r="I50" s="43"/>
    </row>
    <row r="51" spans="6:9" x14ac:dyDescent="0.2">
      <c r="F51" s="201"/>
      <c r="G51" s="202"/>
      <c r="H51" s="202"/>
      <c r="I51" s="43"/>
    </row>
    <row r="52" spans="6:9" x14ac:dyDescent="0.2">
      <c r="F52" s="201"/>
      <c r="G52" s="202"/>
      <c r="H52" s="202"/>
      <c r="I52" s="43"/>
    </row>
    <row r="53" spans="6:9" x14ac:dyDescent="0.2">
      <c r="F53" s="201"/>
      <c r="G53" s="202"/>
      <c r="H53" s="202"/>
      <c r="I53" s="43"/>
    </row>
    <row r="54" spans="6:9" x14ac:dyDescent="0.2">
      <c r="F54" s="201"/>
      <c r="G54" s="202"/>
      <c r="H54" s="202"/>
      <c r="I54" s="43"/>
    </row>
    <row r="55" spans="6:9" x14ac:dyDescent="0.2">
      <c r="F55" s="201"/>
      <c r="G55" s="202"/>
      <c r="H55" s="202"/>
      <c r="I55" s="43"/>
    </row>
    <row r="56" spans="6:9" x14ac:dyDescent="0.2">
      <c r="F56" s="201"/>
      <c r="G56" s="202"/>
      <c r="H56" s="202"/>
      <c r="I56" s="43"/>
    </row>
    <row r="57" spans="6:9" x14ac:dyDescent="0.2">
      <c r="F57" s="201"/>
      <c r="G57" s="202"/>
      <c r="H57" s="202"/>
      <c r="I57" s="43"/>
    </row>
    <row r="58" spans="6:9" x14ac:dyDescent="0.2">
      <c r="F58" s="201"/>
      <c r="G58" s="202"/>
      <c r="H58" s="202"/>
      <c r="I58" s="43"/>
    </row>
    <row r="59" spans="6:9" x14ac:dyDescent="0.2">
      <c r="F59" s="201"/>
      <c r="G59" s="202"/>
      <c r="H59" s="202"/>
      <c r="I59" s="43"/>
    </row>
    <row r="60" spans="6:9" x14ac:dyDescent="0.2">
      <c r="F60" s="201"/>
      <c r="G60" s="202"/>
      <c r="H60" s="202"/>
      <c r="I60" s="43"/>
    </row>
    <row r="61" spans="6:9" x14ac:dyDescent="0.2">
      <c r="F61" s="201"/>
      <c r="G61" s="202"/>
      <c r="H61" s="202"/>
      <c r="I61" s="43"/>
    </row>
    <row r="62" spans="6:9" x14ac:dyDescent="0.2">
      <c r="F62" s="201"/>
      <c r="G62" s="202"/>
      <c r="H62" s="202"/>
      <c r="I62" s="43"/>
    </row>
    <row r="63" spans="6:9" x14ac:dyDescent="0.2">
      <c r="F63" s="201"/>
      <c r="G63" s="202"/>
      <c r="H63" s="202"/>
      <c r="I63" s="43"/>
    </row>
    <row r="64" spans="6:9" x14ac:dyDescent="0.2">
      <c r="F64" s="201"/>
      <c r="G64" s="202"/>
      <c r="H64" s="202"/>
      <c r="I64" s="43"/>
    </row>
    <row r="65" spans="6:9" x14ac:dyDescent="0.2">
      <c r="F65" s="201"/>
      <c r="G65" s="202"/>
      <c r="H65" s="202"/>
      <c r="I65" s="43"/>
    </row>
    <row r="66" spans="6:9" x14ac:dyDescent="0.2">
      <c r="F66" s="201"/>
      <c r="G66" s="202"/>
      <c r="H66" s="202"/>
      <c r="I66" s="43"/>
    </row>
    <row r="67" spans="6:9" x14ac:dyDescent="0.2">
      <c r="F67" s="201"/>
      <c r="G67" s="202"/>
      <c r="H67" s="202"/>
      <c r="I67" s="43"/>
    </row>
    <row r="68" spans="6:9" x14ac:dyDescent="0.2">
      <c r="F68" s="201"/>
      <c r="G68" s="202"/>
      <c r="H68" s="202"/>
      <c r="I68" s="43"/>
    </row>
    <row r="69" spans="6:9" x14ac:dyDescent="0.2">
      <c r="F69" s="201"/>
      <c r="G69" s="202"/>
      <c r="H69" s="202"/>
      <c r="I69" s="43"/>
    </row>
    <row r="70" spans="6:9" x14ac:dyDescent="0.2">
      <c r="F70" s="201"/>
      <c r="G70" s="202"/>
      <c r="H70" s="202"/>
      <c r="I70" s="43"/>
    </row>
    <row r="71" spans="6:9" x14ac:dyDescent="0.2">
      <c r="F71" s="201"/>
      <c r="G71" s="202"/>
      <c r="H71" s="202"/>
      <c r="I71" s="43"/>
    </row>
    <row r="72" spans="6:9" x14ac:dyDescent="0.2">
      <c r="F72" s="201"/>
      <c r="G72" s="202"/>
      <c r="H72" s="202"/>
      <c r="I72" s="43"/>
    </row>
    <row r="73" spans="6:9" x14ac:dyDescent="0.2">
      <c r="F73" s="201"/>
      <c r="G73" s="202"/>
      <c r="H73" s="202"/>
      <c r="I73" s="43"/>
    </row>
    <row r="74" spans="6:9" x14ac:dyDescent="0.2">
      <c r="F74" s="201"/>
      <c r="G74" s="202"/>
      <c r="H74" s="202"/>
      <c r="I74" s="43"/>
    </row>
  </sheetData>
  <mergeCells count="4">
    <mergeCell ref="A1:B1"/>
    <mergeCell ref="A2:B2"/>
    <mergeCell ref="G2:I2"/>
    <mergeCell ref="H23:I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List10"/>
  <dimension ref="A1:CB133"/>
  <sheetViews>
    <sheetView showGridLines="0" showZeros="0" zoomScaleNormal="100" zoomScaleSheetLayoutView="100" workbookViewId="0">
      <pane ySplit="6" topLeftCell="A7" activePane="bottomLeft" state="frozen"/>
      <selection pane="bottomLeft" activeCell="F8" sqref="F8"/>
    </sheetView>
  </sheetViews>
  <sheetFormatPr defaultRowHeight="12.75" x14ac:dyDescent="0.2"/>
  <cols>
    <col min="1" max="1" width="4.42578125" style="203" customWidth="1"/>
    <col min="2" max="2" width="11.5703125" style="203" customWidth="1"/>
    <col min="3" max="3" width="40.42578125" style="203" customWidth="1"/>
    <col min="4" max="4" width="5.5703125" style="203" customWidth="1"/>
    <col min="5" max="5" width="8.5703125" style="213" customWidth="1"/>
    <col min="6" max="6" width="9.85546875" style="203" customWidth="1"/>
    <col min="7" max="7" width="13.85546875" style="203" customWidth="1"/>
    <col min="8" max="8" width="11.7109375" style="203" hidden="1" customWidth="1"/>
    <col min="9" max="9" width="11.5703125" style="203" hidden="1" customWidth="1"/>
    <col min="10" max="10" width="11" style="203" hidden="1" customWidth="1"/>
    <col min="11" max="11" width="10.42578125" style="203" hidden="1" customWidth="1"/>
    <col min="12" max="12" width="75.42578125" style="203" customWidth="1"/>
    <col min="13" max="13" width="45.28515625" style="203" customWidth="1"/>
    <col min="14" max="16384" width="9.140625" style="203"/>
  </cols>
  <sheetData>
    <row r="1" spans="1:80" ht="15.75" x14ac:dyDescent="0.25">
      <c r="A1" s="324" t="s">
        <v>81</v>
      </c>
      <c r="B1" s="324"/>
      <c r="C1" s="324"/>
      <c r="D1" s="324"/>
      <c r="E1" s="324"/>
      <c r="F1" s="324"/>
      <c r="G1" s="324"/>
    </row>
    <row r="2" spans="1:80" ht="14.25" customHeight="1" thickBot="1" x14ac:dyDescent="0.25">
      <c r="B2" s="204"/>
      <c r="C2" s="205"/>
      <c r="D2" s="205"/>
      <c r="E2" s="206"/>
      <c r="F2" s="205"/>
      <c r="G2" s="205"/>
    </row>
    <row r="3" spans="1:80" ht="13.5" thickTop="1" x14ac:dyDescent="0.2">
      <c r="A3" s="310" t="s">
        <v>3</v>
      </c>
      <c r="B3" s="311"/>
      <c r="C3" s="158" t="s">
        <v>100</v>
      </c>
      <c r="D3" s="207"/>
      <c r="E3" s="208" t="s">
        <v>82</v>
      </c>
      <c r="F3" s="209" t="str">
        <f>'08 342308 Rek'!H1</f>
        <v>3423/08</v>
      </c>
      <c r="G3" s="210"/>
    </row>
    <row r="4" spans="1:80" ht="13.5" thickBot="1" x14ac:dyDescent="0.25">
      <c r="A4" s="325" t="s">
        <v>73</v>
      </c>
      <c r="B4" s="313"/>
      <c r="C4" s="164" t="s">
        <v>332</v>
      </c>
      <c r="D4" s="211"/>
      <c r="E4" s="326" t="str">
        <f>'08 342308 Rek'!G2</f>
        <v>Oprava chodníku u čp.1386 v ul. Družstevní</v>
      </c>
      <c r="F4" s="327"/>
      <c r="G4" s="328"/>
    </row>
    <row r="5" spans="1:80" ht="13.5" thickTop="1" x14ac:dyDescent="0.2">
      <c r="A5" s="212"/>
    </row>
    <row r="6" spans="1:80" ht="27" customHeight="1" x14ac:dyDescent="0.2">
      <c r="A6" s="214" t="s">
        <v>83</v>
      </c>
      <c r="B6" s="215" t="s">
        <v>84</v>
      </c>
      <c r="C6" s="215" t="s">
        <v>85</v>
      </c>
      <c r="D6" s="215" t="s">
        <v>86</v>
      </c>
      <c r="E6" s="215" t="s">
        <v>87</v>
      </c>
      <c r="F6" s="215" t="s">
        <v>88</v>
      </c>
      <c r="G6" s="216" t="s">
        <v>89</v>
      </c>
      <c r="H6" s="217" t="s">
        <v>90</v>
      </c>
      <c r="I6" s="217" t="s">
        <v>91</v>
      </c>
      <c r="J6" s="217" t="s">
        <v>92</v>
      </c>
      <c r="K6" s="217" t="s">
        <v>93</v>
      </c>
    </row>
    <row r="7" spans="1:80" x14ac:dyDescent="0.2">
      <c r="A7" s="218" t="s">
        <v>94</v>
      </c>
      <c r="B7" s="219" t="s">
        <v>95</v>
      </c>
      <c r="C7" s="220" t="s">
        <v>96</v>
      </c>
      <c r="D7" s="221"/>
      <c r="E7" s="222"/>
      <c r="F7" s="222"/>
      <c r="G7" s="223"/>
      <c r="H7" s="224"/>
      <c r="I7" s="225"/>
      <c r="J7" s="224"/>
      <c r="K7" s="225"/>
      <c r="O7" s="226">
        <v>1</v>
      </c>
    </row>
    <row r="8" spans="1:80" x14ac:dyDescent="0.2">
      <c r="A8" s="227">
        <v>1</v>
      </c>
      <c r="B8" s="228" t="s">
        <v>180</v>
      </c>
      <c r="C8" s="229" t="s">
        <v>181</v>
      </c>
      <c r="D8" s="230" t="s">
        <v>105</v>
      </c>
      <c r="E8" s="231">
        <v>3</v>
      </c>
      <c r="F8" s="231"/>
      <c r="G8" s="232">
        <f>E8*F8</f>
        <v>0</v>
      </c>
      <c r="H8" s="233">
        <v>0</v>
      </c>
      <c r="I8" s="234">
        <f>E8*H8</f>
        <v>0</v>
      </c>
      <c r="J8" s="233">
        <v>-0.22500000000000001</v>
      </c>
      <c r="K8" s="234">
        <f>E8*J8</f>
        <v>-0.67500000000000004</v>
      </c>
      <c r="O8" s="226">
        <v>2</v>
      </c>
      <c r="AA8" s="203">
        <v>1</v>
      </c>
      <c r="AB8" s="203">
        <v>1</v>
      </c>
      <c r="AC8" s="203">
        <v>1</v>
      </c>
      <c r="AZ8" s="203">
        <v>1</v>
      </c>
      <c r="BA8" s="203">
        <f>IF(AZ8=1,G8,0)</f>
        <v>0</v>
      </c>
      <c r="BB8" s="203">
        <f>IF(AZ8=2,G8,0)</f>
        <v>0</v>
      </c>
      <c r="BC8" s="203">
        <f>IF(AZ8=3,G8,0)</f>
        <v>0</v>
      </c>
      <c r="BD8" s="203">
        <f>IF(AZ8=4,G8,0)</f>
        <v>0</v>
      </c>
      <c r="BE8" s="203">
        <f>IF(AZ8=5,G8,0)</f>
        <v>0</v>
      </c>
      <c r="CA8" s="226">
        <v>1</v>
      </c>
      <c r="CB8" s="226">
        <v>1</v>
      </c>
    </row>
    <row r="9" spans="1:80" x14ac:dyDescent="0.2">
      <c r="A9" s="235"/>
      <c r="B9" s="239"/>
      <c r="C9" s="319" t="s">
        <v>335</v>
      </c>
      <c r="D9" s="320"/>
      <c r="E9" s="240">
        <v>3</v>
      </c>
      <c r="F9" s="241"/>
      <c r="G9" s="242"/>
      <c r="H9" s="243"/>
      <c r="I9" s="237"/>
      <c r="K9" s="237"/>
      <c r="M9" s="238" t="s">
        <v>335</v>
      </c>
      <c r="O9" s="226"/>
    </row>
    <row r="10" spans="1:80" x14ac:dyDescent="0.2">
      <c r="A10" s="227">
        <v>2</v>
      </c>
      <c r="B10" s="228" t="s">
        <v>281</v>
      </c>
      <c r="C10" s="229" t="s">
        <v>282</v>
      </c>
      <c r="D10" s="230" t="s">
        <v>105</v>
      </c>
      <c r="E10" s="231">
        <v>52</v>
      </c>
      <c r="F10" s="231"/>
      <c r="G10" s="232">
        <f>E10*F10</f>
        <v>0</v>
      </c>
      <c r="H10" s="233">
        <v>0</v>
      </c>
      <c r="I10" s="234">
        <f>E10*H10</f>
        <v>0</v>
      </c>
      <c r="J10" s="233">
        <v>-0.13200000000000001</v>
      </c>
      <c r="K10" s="234">
        <f>E10*J10</f>
        <v>-6.8640000000000008</v>
      </c>
      <c r="O10" s="226">
        <v>2</v>
      </c>
      <c r="AA10" s="203">
        <v>1</v>
      </c>
      <c r="AB10" s="203">
        <v>1</v>
      </c>
      <c r="AC10" s="203">
        <v>1</v>
      </c>
      <c r="AZ10" s="203">
        <v>1</v>
      </c>
      <c r="BA10" s="203">
        <f>IF(AZ10=1,G10,0)</f>
        <v>0</v>
      </c>
      <c r="BB10" s="203">
        <f>IF(AZ10=2,G10,0)</f>
        <v>0</v>
      </c>
      <c r="BC10" s="203">
        <f>IF(AZ10=3,G10,0)</f>
        <v>0</v>
      </c>
      <c r="BD10" s="203">
        <f>IF(AZ10=4,G10,0)</f>
        <v>0</v>
      </c>
      <c r="BE10" s="203">
        <f>IF(AZ10=5,G10,0)</f>
        <v>0</v>
      </c>
      <c r="CA10" s="226">
        <v>1</v>
      </c>
      <c r="CB10" s="226">
        <v>1</v>
      </c>
    </row>
    <row r="11" spans="1:80" x14ac:dyDescent="0.2">
      <c r="A11" s="235"/>
      <c r="B11" s="239"/>
      <c r="C11" s="319" t="s">
        <v>336</v>
      </c>
      <c r="D11" s="320"/>
      <c r="E11" s="240">
        <v>52</v>
      </c>
      <c r="F11" s="241"/>
      <c r="G11" s="242"/>
      <c r="H11" s="243"/>
      <c r="I11" s="237"/>
      <c r="K11" s="237"/>
      <c r="M11" s="238" t="s">
        <v>336</v>
      </c>
      <c r="O11" s="226"/>
    </row>
    <row r="12" spans="1:80" x14ac:dyDescent="0.2">
      <c r="A12" s="227">
        <v>3</v>
      </c>
      <c r="B12" s="228" t="s">
        <v>193</v>
      </c>
      <c r="C12" s="229" t="s">
        <v>194</v>
      </c>
      <c r="D12" s="230" t="s">
        <v>146</v>
      </c>
      <c r="E12" s="231">
        <v>29</v>
      </c>
      <c r="F12" s="231"/>
      <c r="G12" s="232">
        <f>E12*F12</f>
        <v>0</v>
      </c>
      <c r="H12" s="233">
        <v>0</v>
      </c>
      <c r="I12" s="234">
        <f>E12*H12</f>
        <v>0</v>
      </c>
      <c r="J12" s="233">
        <v>-0.27</v>
      </c>
      <c r="K12" s="234">
        <f>E12*J12</f>
        <v>-7.83</v>
      </c>
      <c r="O12" s="226">
        <v>2</v>
      </c>
      <c r="AA12" s="203">
        <v>1</v>
      </c>
      <c r="AB12" s="203">
        <v>1</v>
      </c>
      <c r="AC12" s="203">
        <v>1</v>
      </c>
      <c r="AZ12" s="203">
        <v>1</v>
      </c>
      <c r="BA12" s="203">
        <f>IF(AZ12=1,G12,0)</f>
        <v>0</v>
      </c>
      <c r="BB12" s="203">
        <f>IF(AZ12=2,G12,0)</f>
        <v>0</v>
      </c>
      <c r="BC12" s="203">
        <f>IF(AZ12=3,G12,0)</f>
        <v>0</v>
      </c>
      <c r="BD12" s="203">
        <f>IF(AZ12=4,G12,0)</f>
        <v>0</v>
      </c>
      <c r="BE12" s="203">
        <f>IF(AZ12=5,G12,0)</f>
        <v>0</v>
      </c>
      <c r="CA12" s="226">
        <v>1</v>
      </c>
      <c r="CB12" s="226">
        <v>1</v>
      </c>
    </row>
    <row r="13" spans="1:80" x14ac:dyDescent="0.2">
      <c r="A13" s="235"/>
      <c r="B13" s="239"/>
      <c r="C13" s="319" t="s">
        <v>337</v>
      </c>
      <c r="D13" s="320"/>
      <c r="E13" s="240">
        <v>29</v>
      </c>
      <c r="F13" s="241"/>
      <c r="G13" s="242"/>
      <c r="H13" s="243"/>
      <c r="I13" s="237"/>
      <c r="K13" s="237"/>
      <c r="M13" s="238" t="s">
        <v>337</v>
      </c>
      <c r="O13" s="226"/>
    </row>
    <row r="14" spans="1:80" x14ac:dyDescent="0.2">
      <c r="A14" s="227">
        <v>4</v>
      </c>
      <c r="B14" s="228" t="s">
        <v>285</v>
      </c>
      <c r="C14" s="229" t="s">
        <v>286</v>
      </c>
      <c r="D14" s="230" t="s">
        <v>146</v>
      </c>
      <c r="E14" s="231">
        <v>21</v>
      </c>
      <c r="F14" s="231"/>
      <c r="G14" s="232">
        <f>E14*F14</f>
        <v>0</v>
      </c>
      <c r="H14" s="233">
        <v>0</v>
      </c>
      <c r="I14" s="234">
        <f>E14*H14</f>
        <v>0</v>
      </c>
      <c r="J14" s="233">
        <v>-0.125</v>
      </c>
      <c r="K14" s="234">
        <f>E14*J14</f>
        <v>-2.625</v>
      </c>
      <c r="O14" s="226">
        <v>2</v>
      </c>
      <c r="AA14" s="203">
        <v>1</v>
      </c>
      <c r="AB14" s="203">
        <v>1</v>
      </c>
      <c r="AC14" s="203">
        <v>1</v>
      </c>
      <c r="AZ14" s="203">
        <v>1</v>
      </c>
      <c r="BA14" s="203">
        <f>IF(AZ14=1,G14,0)</f>
        <v>0</v>
      </c>
      <c r="BB14" s="203">
        <f>IF(AZ14=2,G14,0)</f>
        <v>0</v>
      </c>
      <c r="BC14" s="203">
        <f>IF(AZ14=3,G14,0)</f>
        <v>0</v>
      </c>
      <c r="BD14" s="203">
        <f>IF(AZ14=4,G14,0)</f>
        <v>0</v>
      </c>
      <c r="BE14" s="203">
        <f>IF(AZ14=5,G14,0)</f>
        <v>0</v>
      </c>
      <c r="CA14" s="226">
        <v>1</v>
      </c>
      <c r="CB14" s="226">
        <v>1</v>
      </c>
    </row>
    <row r="15" spans="1:80" x14ac:dyDescent="0.2">
      <c r="A15" s="235"/>
      <c r="B15" s="239"/>
      <c r="C15" s="319" t="s">
        <v>338</v>
      </c>
      <c r="D15" s="320"/>
      <c r="E15" s="240">
        <v>21</v>
      </c>
      <c r="F15" s="241"/>
      <c r="G15" s="242"/>
      <c r="H15" s="243"/>
      <c r="I15" s="237"/>
      <c r="K15" s="237"/>
      <c r="M15" s="238" t="s">
        <v>338</v>
      </c>
      <c r="O15" s="226"/>
    </row>
    <row r="16" spans="1:80" ht="22.5" x14ac:dyDescent="0.2">
      <c r="A16" s="227">
        <v>5</v>
      </c>
      <c r="B16" s="228" t="s">
        <v>339</v>
      </c>
      <c r="C16" s="229" t="s">
        <v>340</v>
      </c>
      <c r="D16" s="230" t="s">
        <v>171</v>
      </c>
      <c r="E16" s="231">
        <v>0.5</v>
      </c>
      <c r="F16" s="231"/>
      <c r="G16" s="232">
        <f>E16*F16</f>
        <v>0</v>
      </c>
      <c r="H16" s="233">
        <v>0</v>
      </c>
      <c r="I16" s="234">
        <f>E16*H16</f>
        <v>0</v>
      </c>
      <c r="J16" s="233">
        <v>0</v>
      </c>
      <c r="K16" s="234">
        <f>E16*J16</f>
        <v>0</v>
      </c>
      <c r="O16" s="226">
        <v>2</v>
      </c>
      <c r="AA16" s="203">
        <v>1</v>
      </c>
      <c r="AB16" s="203">
        <v>1</v>
      </c>
      <c r="AC16" s="203">
        <v>1</v>
      </c>
      <c r="AZ16" s="203">
        <v>1</v>
      </c>
      <c r="BA16" s="203">
        <f>IF(AZ16=1,G16,0)</f>
        <v>0</v>
      </c>
      <c r="BB16" s="203">
        <f>IF(AZ16=2,G16,0)</f>
        <v>0</v>
      </c>
      <c r="BC16" s="203">
        <f>IF(AZ16=3,G16,0)</f>
        <v>0</v>
      </c>
      <c r="BD16" s="203">
        <f>IF(AZ16=4,G16,0)</f>
        <v>0</v>
      </c>
      <c r="BE16" s="203">
        <f>IF(AZ16=5,G16,0)</f>
        <v>0</v>
      </c>
      <c r="CA16" s="226">
        <v>1</v>
      </c>
      <c r="CB16" s="226">
        <v>1</v>
      </c>
    </row>
    <row r="17" spans="1:80" x14ac:dyDescent="0.2">
      <c r="A17" s="235"/>
      <c r="B17" s="239"/>
      <c r="C17" s="319" t="s">
        <v>341</v>
      </c>
      <c r="D17" s="320"/>
      <c r="E17" s="240">
        <v>0.5</v>
      </c>
      <c r="F17" s="241"/>
      <c r="G17" s="242"/>
      <c r="H17" s="243"/>
      <c r="I17" s="237"/>
      <c r="K17" s="237"/>
      <c r="M17" s="238" t="s">
        <v>341</v>
      </c>
      <c r="O17" s="226"/>
    </row>
    <row r="18" spans="1:80" x14ac:dyDescent="0.2">
      <c r="A18" s="227">
        <v>6</v>
      </c>
      <c r="B18" s="228" t="s">
        <v>196</v>
      </c>
      <c r="C18" s="229" t="s">
        <v>197</v>
      </c>
      <c r="D18" s="230" t="s">
        <v>171</v>
      </c>
      <c r="E18" s="231">
        <v>4.68</v>
      </c>
      <c r="F18" s="231"/>
      <c r="G18" s="232">
        <f>E18*F18</f>
        <v>0</v>
      </c>
      <c r="H18" s="233">
        <v>0</v>
      </c>
      <c r="I18" s="234">
        <f>E18*H18</f>
        <v>0</v>
      </c>
      <c r="J18" s="233">
        <v>0</v>
      </c>
      <c r="K18" s="234">
        <f>E18*J18</f>
        <v>0</v>
      </c>
      <c r="O18" s="226">
        <v>2</v>
      </c>
      <c r="AA18" s="203">
        <v>1</v>
      </c>
      <c r="AB18" s="203">
        <v>0</v>
      </c>
      <c r="AC18" s="203">
        <v>0</v>
      </c>
      <c r="AZ18" s="203">
        <v>1</v>
      </c>
      <c r="BA18" s="203">
        <f>IF(AZ18=1,G18,0)</f>
        <v>0</v>
      </c>
      <c r="BB18" s="203">
        <f>IF(AZ18=2,G18,0)</f>
        <v>0</v>
      </c>
      <c r="BC18" s="203">
        <f>IF(AZ18=3,G18,0)</f>
        <v>0</v>
      </c>
      <c r="BD18" s="203">
        <f>IF(AZ18=4,G18,0)</f>
        <v>0</v>
      </c>
      <c r="BE18" s="203">
        <f>IF(AZ18=5,G18,0)</f>
        <v>0</v>
      </c>
      <c r="CA18" s="226">
        <v>1</v>
      </c>
      <c r="CB18" s="226">
        <v>0</v>
      </c>
    </row>
    <row r="19" spans="1:80" x14ac:dyDescent="0.2">
      <c r="A19" s="235"/>
      <c r="B19" s="236"/>
      <c r="C19" s="321" t="s">
        <v>198</v>
      </c>
      <c r="D19" s="322"/>
      <c r="E19" s="322"/>
      <c r="F19" s="322"/>
      <c r="G19" s="323"/>
      <c r="I19" s="237"/>
      <c r="K19" s="237"/>
      <c r="L19" s="238" t="s">
        <v>198</v>
      </c>
      <c r="O19" s="226">
        <v>3</v>
      </c>
    </row>
    <row r="20" spans="1:80" x14ac:dyDescent="0.2">
      <c r="A20" s="235"/>
      <c r="B20" s="239"/>
      <c r="C20" s="319" t="s">
        <v>342</v>
      </c>
      <c r="D20" s="320"/>
      <c r="E20" s="240">
        <v>4.68</v>
      </c>
      <c r="F20" s="241"/>
      <c r="G20" s="242"/>
      <c r="H20" s="243"/>
      <c r="I20" s="237"/>
      <c r="K20" s="237"/>
      <c r="M20" s="238" t="s">
        <v>342</v>
      </c>
      <c r="O20" s="226"/>
    </row>
    <row r="21" spans="1:80" x14ac:dyDescent="0.2">
      <c r="A21" s="227">
        <v>7</v>
      </c>
      <c r="B21" s="228" t="s">
        <v>202</v>
      </c>
      <c r="C21" s="229" t="s">
        <v>203</v>
      </c>
      <c r="D21" s="230" t="s">
        <v>171</v>
      </c>
      <c r="E21" s="231">
        <v>4.68</v>
      </c>
      <c r="F21" s="231"/>
      <c r="G21" s="232">
        <f>E21*F21</f>
        <v>0</v>
      </c>
      <c r="H21" s="233">
        <v>0</v>
      </c>
      <c r="I21" s="234">
        <f>E21*H21</f>
        <v>0</v>
      </c>
      <c r="J21" s="233">
        <v>0</v>
      </c>
      <c r="K21" s="234">
        <f>E21*J21</f>
        <v>0</v>
      </c>
      <c r="O21" s="226">
        <v>2</v>
      </c>
      <c r="AA21" s="203">
        <v>1</v>
      </c>
      <c r="AB21" s="203">
        <v>1</v>
      </c>
      <c r="AC21" s="203">
        <v>1</v>
      </c>
      <c r="AZ21" s="203">
        <v>1</v>
      </c>
      <c r="BA21" s="203">
        <f>IF(AZ21=1,G21,0)</f>
        <v>0</v>
      </c>
      <c r="BB21" s="203">
        <f>IF(AZ21=2,G21,0)</f>
        <v>0</v>
      </c>
      <c r="BC21" s="203">
        <f>IF(AZ21=3,G21,0)</f>
        <v>0</v>
      </c>
      <c r="BD21" s="203">
        <f>IF(AZ21=4,G21,0)</f>
        <v>0</v>
      </c>
      <c r="BE21" s="203">
        <f>IF(AZ21=5,G21,0)</f>
        <v>0</v>
      </c>
      <c r="CA21" s="226">
        <v>1</v>
      </c>
      <c r="CB21" s="226">
        <v>1</v>
      </c>
    </row>
    <row r="22" spans="1:80" x14ac:dyDescent="0.2">
      <c r="A22" s="235"/>
      <c r="B22" s="239"/>
      <c r="C22" s="319" t="s">
        <v>342</v>
      </c>
      <c r="D22" s="320"/>
      <c r="E22" s="240">
        <v>4.68</v>
      </c>
      <c r="F22" s="241"/>
      <c r="G22" s="242"/>
      <c r="H22" s="243"/>
      <c r="I22" s="237"/>
      <c r="K22" s="237"/>
      <c r="M22" s="238" t="s">
        <v>342</v>
      </c>
      <c r="O22" s="226"/>
    </row>
    <row r="23" spans="1:80" ht="22.5" x14ac:dyDescent="0.2">
      <c r="A23" s="227">
        <v>8</v>
      </c>
      <c r="B23" s="228" t="s">
        <v>204</v>
      </c>
      <c r="C23" s="229" t="s">
        <v>205</v>
      </c>
      <c r="D23" s="230" t="s">
        <v>171</v>
      </c>
      <c r="E23" s="231">
        <v>4.68</v>
      </c>
      <c r="F23" s="231"/>
      <c r="G23" s="232">
        <f>E23*F23</f>
        <v>0</v>
      </c>
      <c r="H23" s="233">
        <v>0</v>
      </c>
      <c r="I23" s="234">
        <f>E23*H23</f>
        <v>0</v>
      </c>
      <c r="J23" s="233">
        <v>0</v>
      </c>
      <c r="K23" s="234">
        <f>E23*J23</f>
        <v>0</v>
      </c>
      <c r="O23" s="226">
        <v>2</v>
      </c>
      <c r="AA23" s="203">
        <v>1</v>
      </c>
      <c r="AB23" s="203">
        <v>1</v>
      </c>
      <c r="AC23" s="203">
        <v>1</v>
      </c>
      <c r="AZ23" s="203">
        <v>1</v>
      </c>
      <c r="BA23" s="203">
        <f>IF(AZ23=1,G23,0)</f>
        <v>0</v>
      </c>
      <c r="BB23" s="203">
        <f>IF(AZ23=2,G23,0)</f>
        <v>0</v>
      </c>
      <c r="BC23" s="203">
        <f>IF(AZ23=3,G23,0)</f>
        <v>0</v>
      </c>
      <c r="BD23" s="203">
        <f>IF(AZ23=4,G23,0)</f>
        <v>0</v>
      </c>
      <c r="BE23" s="203">
        <f>IF(AZ23=5,G23,0)</f>
        <v>0</v>
      </c>
      <c r="CA23" s="226">
        <v>1</v>
      </c>
      <c r="CB23" s="226">
        <v>1</v>
      </c>
    </row>
    <row r="24" spans="1:80" x14ac:dyDescent="0.2">
      <c r="A24" s="235"/>
      <c r="B24" s="239"/>
      <c r="C24" s="319" t="s">
        <v>342</v>
      </c>
      <c r="D24" s="320"/>
      <c r="E24" s="240">
        <v>4.68</v>
      </c>
      <c r="F24" s="241"/>
      <c r="G24" s="242"/>
      <c r="H24" s="243"/>
      <c r="I24" s="237"/>
      <c r="K24" s="237"/>
      <c r="M24" s="238" t="s">
        <v>342</v>
      </c>
      <c r="O24" s="226"/>
    </row>
    <row r="25" spans="1:80" x14ac:dyDescent="0.2">
      <c r="A25" s="227">
        <v>9</v>
      </c>
      <c r="B25" s="228" t="s">
        <v>206</v>
      </c>
      <c r="C25" s="229" t="s">
        <v>207</v>
      </c>
      <c r="D25" s="230" t="s">
        <v>105</v>
      </c>
      <c r="E25" s="231">
        <v>63.5</v>
      </c>
      <c r="F25" s="231"/>
      <c r="G25" s="232">
        <f>E25*F25</f>
        <v>0</v>
      </c>
      <c r="H25" s="233">
        <v>0</v>
      </c>
      <c r="I25" s="234">
        <f>E25*H25</f>
        <v>0</v>
      </c>
      <c r="J25" s="233">
        <v>0</v>
      </c>
      <c r="K25" s="234">
        <f>E25*J25</f>
        <v>0</v>
      </c>
      <c r="O25" s="226">
        <v>2</v>
      </c>
      <c r="AA25" s="203">
        <v>1</v>
      </c>
      <c r="AB25" s="203">
        <v>1</v>
      </c>
      <c r="AC25" s="203">
        <v>1</v>
      </c>
      <c r="AZ25" s="203">
        <v>1</v>
      </c>
      <c r="BA25" s="203">
        <f>IF(AZ25=1,G25,0)</f>
        <v>0</v>
      </c>
      <c r="BB25" s="203">
        <f>IF(AZ25=2,G25,0)</f>
        <v>0</v>
      </c>
      <c r="BC25" s="203">
        <f>IF(AZ25=3,G25,0)</f>
        <v>0</v>
      </c>
      <c r="BD25" s="203">
        <f>IF(AZ25=4,G25,0)</f>
        <v>0</v>
      </c>
      <c r="BE25" s="203">
        <f>IF(AZ25=5,G25,0)</f>
        <v>0</v>
      </c>
      <c r="CA25" s="226">
        <v>1</v>
      </c>
      <c r="CB25" s="226">
        <v>1</v>
      </c>
    </row>
    <row r="26" spans="1:80" ht="22.5" x14ac:dyDescent="0.2">
      <c r="A26" s="235"/>
      <c r="B26" s="239"/>
      <c r="C26" s="319" t="s">
        <v>343</v>
      </c>
      <c r="D26" s="320"/>
      <c r="E26" s="240">
        <v>63.5</v>
      </c>
      <c r="F26" s="241"/>
      <c r="G26" s="242"/>
      <c r="H26" s="243"/>
      <c r="I26" s="237"/>
      <c r="K26" s="237"/>
      <c r="M26" s="238" t="s">
        <v>343</v>
      </c>
      <c r="O26" s="226"/>
    </row>
    <row r="27" spans="1:80" ht="22.5" x14ac:dyDescent="0.2">
      <c r="A27" s="227">
        <v>10</v>
      </c>
      <c r="B27" s="228" t="s">
        <v>287</v>
      </c>
      <c r="C27" s="229" t="s">
        <v>288</v>
      </c>
      <c r="D27" s="230" t="s">
        <v>105</v>
      </c>
      <c r="E27" s="231">
        <v>10</v>
      </c>
      <c r="F27" s="231"/>
      <c r="G27" s="232">
        <f>E27*F27</f>
        <v>0</v>
      </c>
      <c r="H27" s="233">
        <v>3.0000000000000001E-5</v>
      </c>
      <c r="I27" s="234">
        <f>E27*H27</f>
        <v>3.0000000000000003E-4</v>
      </c>
      <c r="J27" s="233">
        <v>0</v>
      </c>
      <c r="K27" s="234">
        <f>E27*J27</f>
        <v>0</v>
      </c>
      <c r="O27" s="226">
        <v>2</v>
      </c>
      <c r="AA27" s="203">
        <v>1</v>
      </c>
      <c r="AB27" s="203">
        <v>1</v>
      </c>
      <c r="AC27" s="203">
        <v>1</v>
      </c>
      <c r="AZ27" s="203">
        <v>1</v>
      </c>
      <c r="BA27" s="203">
        <f>IF(AZ27=1,G27,0)</f>
        <v>0</v>
      </c>
      <c r="BB27" s="203">
        <f>IF(AZ27=2,G27,0)</f>
        <v>0</v>
      </c>
      <c r="BC27" s="203">
        <f>IF(AZ27=3,G27,0)</f>
        <v>0</v>
      </c>
      <c r="BD27" s="203">
        <f>IF(AZ27=4,G27,0)</f>
        <v>0</v>
      </c>
      <c r="BE27" s="203">
        <f>IF(AZ27=5,G27,0)</f>
        <v>0</v>
      </c>
      <c r="CA27" s="226">
        <v>1</v>
      </c>
      <c r="CB27" s="226">
        <v>1</v>
      </c>
    </row>
    <row r="28" spans="1:80" x14ac:dyDescent="0.2">
      <c r="A28" s="235"/>
      <c r="B28" s="236"/>
      <c r="C28" s="321" t="s">
        <v>289</v>
      </c>
      <c r="D28" s="322"/>
      <c r="E28" s="322"/>
      <c r="F28" s="322"/>
      <c r="G28" s="323"/>
      <c r="I28" s="237"/>
      <c r="K28" s="237"/>
      <c r="L28" s="238" t="s">
        <v>289</v>
      </c>
      <c r="O28" s="226">
        <v>3</v>
      </c>
    </row>
    <row r="29" spans="1:80" x14ac:dyDescent="0.2">
      <c r="A29" s="235"/>
      <c r="B29" s="239"/>
      <c r="C29" s="319" t="s">
        <v>344</v>
      </c>
      <c r="D29" s="320"/>
      <c r="E29" s="240">
        <v>10</v>
      </c>
      <c r="F29" s="241"/>
      <c r="G29" s="242"/>
      <c r="H29" s="243"/>
      <c r="I29" s="237"/>
      <c r="K29" s="237"/>
      <c r="M29" s="238" t="s">
        <v>344</v>
      </c>
      <c r="O29" s="226"/>
    </row>
    <row r="30" spans="1:80" ht="22.5" x14ac:dyDescent="0.2">
      <c r="A30" s="227">
        <v>11</v>
      </c>
      <c r="B30" s="228" t="s">
        <v>210</v>
      </c>
      <c r="C30" s="229" t="s">
        <v>211</v>
      </c>
      <c r="D30" s="230" t="s">
        <v>171</v>
      </c>
      <c r="E30" s="231">
        <v>4.68</v>
      </c>
      <c r="F30" s="231"/>
      <c r="G30" s="232">
        <f>E30*F30</f>
        <v>0</v>
      </c>
      <c r="H30" s="233">
        <v>0</v>
      </c>
      <c r="I30" s="234">
        <f>E30*H30</f>
        <v>0</v>
      </c>
      <c r="J30" s="233">
        <v>0</v>
      </c>
      <c r="K30" s="234">
        <f>E30*J30</f>
        <v>0</v>
      </c>
      <c r="O30" s="226">
        <v>2</v>
      </c>
      <c r="AA30" s="203">
        <v>1</v>
      </c>
      <c r="AB30" s="203">
        <v>1</v>
      </c>
      <c r="AC30" s="203">
        <v>1</v>
      </c>
      <c r="AZ30" s="203">
        <v>1</v>
      </c>
      <c r="BA30" s="203">
        <f>IF(AZ30=1,G30,0)</f>
        <v>0</v>
      </c>
      <c r="BB30" s="203">
        <f>IF(AZ30=2,G30,0)</f>
        <v>0</v>
      </c>
      <c r="BC30" s="203">
        <f>IF(AZ30=3,G30,0)</f>
        <v>0</v>
      </c>
      <c r="BD30" s="203">
        <f>IF(AZ30=4,G30,0)</f>
        <v>0</v>
      </c>
      <c r="BE30" s="203">
        <f>IF(AZ30=5,G30,0)</f>
        <v>0</v>
      </c>
      <c r="CA30" s="226">
        <v>1</v>
      </c>
      <c r="CB30" s="226">
        <v>1</v>
      </c>
    </row>
    <row r="31" spans="1:80" ht="56.25" x14ac:dyDescent="0.2">
      <c r="A31" s="235"/>
      <c r="B31" s="236"/>
      <c r="C31" s="321" t="s">
        <v>212</v>
      </c>
      <c r="D31" s="322"/>
      <c r="E31" s="322"/>
      <c r="F31" s="322"/>
      <c r="G31" s="323"/>
      <c r="I31" s="237"/>
      <c r="K31" s="237"/>
      <c r="L31" s="238" t="s">
        <v>212</v>
      </c>
      <c r="O31" s="226">
        <v>3</v>
      </c>
    </row>
    <row r="32" spans="1:80" x14ac:dyDescent="0.2">
      <c r="A32" s="235"/>
      <c r="B32" s="239"/>
      <c r="C32" s="319" t="s">
        <v>342</v>
      </c>
      <c r="D32" s="320"/>
      <c r="E32" s="240">
        <v>4.68</v>
      </c>
      <c r="F32" s="241"/>
      <c r="G32" s="242"/>
      <c r="H32" s="243"/>
      <c r="I32" s="237"/>
      <c r="K32" s="237"/>
      <c r="M32" s="238" t="s">
        <v>342</v>
      </c>
      <c r="O32" s="226"/>
    </row>
    <row r="33" spans="1:80" ht="22.5" x14ac:dyDescent="0.2">
      <c r="A33" s="227">
        <v>12</v>
      </c>
      <c r="B33" s="228" t="s">
        <v>114</v>
      </c>
      <c r="C33" s="229" t="s">
        <v>115</v>
      </c>
      <c r="D33" s="230" t="s">
        <v>116</v>
      </c>
      <c r="E33" s="231">
        <v>19.244</v>
      </c>
      <c r="F33" s="231"/>
      <c r="G33" s="232">
        <f>E33*F33</f>
        <v>0</v>
      </c>
      <c r="H33" s="233">
        <v>0</v>
      </c>
      <c r="I33" s="234">
        <f>E33*H33</f>
        <v>0</v>
      </c>
      <c r="J33" s="233">
        <v>0</v>
      </c>
      <c r="K33" s="234">
        <f>E33*J33</f>
        <v>0</v>
      </c>
      <c r="O33" s="226">
        <v>2</v>
      </c>
      <c r="AA33" s="203">
        <v>1</v>
      </c>
      <c r="AB33" s="203">
        <v>1</v>
      </c>
      <c r="AC33" s="203">
        <v>1</v>
      </c>
      <c r="AZ33" s="203">
        <v>1</v>
      </c>
      <c r="BA33" s="203">
        <f>IF(AZ33=1,G33,0)</f>
        <v>0</v>
      </c>
      <c r="BB33" s="203">
        <f>IF(AZ33=2,G33,0)</f>
        <v>0</v>
      </c>
      <c r="BC33" s="203">
        <f>IF(AZ33=3,G33,0)</f>
        <v>0</v>
      </c>
      <c r="BD33" s="203">
        <f>IF(AZ33=4,G33,0)</f>
        <v>0</v>
      </c>
      <c r="BE33" s="203">
        <f>IF(AZ33=5,G33,0)</f>
        <v>0</v>
      </c>
      <c r="CA33" s="226">
        <v>1</v>
      </c>
      <c r="CB33" s="226">
        <v>1</v>
      </c>
    </row>
    <row r="34" spans="1:80" ht="56.25" x14ac:dyDescent="0.2">
      <c r="A34" s="235"/>
      <c r="B34" s="236"/>
      <c r="C34" s="321" t="s">
        <v>117</v>
      </c>
      <c r="D34" s="322"/>
      <c r="E34" s="322"/>
      <c r="F34" s="322"/>
      <c r="G34" s="323"/>
      <c r="I34" s="237"/>
      <c r="K34" s="237"/>
      <c r="L34" s="238" t="s">
        <v>117</v>
      </c>
      <c r="O34" s="226">
        <v>3</v>
      </c>
    </row>
    <row r="35" spans="1:80" ht="22.5" x14ac:dyDescent="0.2">
      <c r="A35" s="227">
        <v>13</v>
      </c>
      <c r="B35" s="228" t="s">
        <v>221</v>
      </c>
      <c r="C35" s="229" t="s">
        <v>222</v>
      </c>
      <c r="D35" s="230" t="s">
        <v>116</v>
      </c>
      <c r="E35" s="231">
        <v>12.38</v>
      </c>
      <c r="F35" s="231"/>
      <c r="G35" s="232">
        <f>E35*F35</f>
        <v>0</v>
      </c>
      <c r="H35" s="233">
        <v>0</v>
      </c>
      <c r="I35" s="234">
        <f>E35*H35</f>
        <v>0</v>
      </c>
      <c r="J35" s="233">
        <v>0</v>
      </c>
      <c r="K35" s="234">
        <f>E35*J35</f>
        <v>0</v>
      </c>
      <c r="O35" s="226">
        <v>2</v>
      </c>
      <c r="AA35" s="203">
        <v>1</v>
      </c>
      <c r="AB35" s="203">
        <v>1</v>
      </c>
      <c r="AC35" s="203">
        <v>1</v>
      </c>
      <c r="AZ35" s="203">
        <v>1</v>
      </c>
      <c r="BA35" s="203">
        <f>IF(AZ35=1,G35,0)</f>
        <v>0</v>
      </c>
      <c r="BB35" s="203">
        <f>IF(AZ35=2,G35,0)</f>
        <v>0</v>
      </c>
      <c r="BC35" s="203">
        <f>IF(AZ35=3,G35,0)</f>
        <v>0</v>
      </c>
      <c r="BD35" s="203">
        <f>IF(AZ35=4,G35,0)</f>
        <v>0</v>
      </c>
      <c r="BE35" s="203">
        <f>IF(AZ35=5,G35,0)</f>
        <v>0</v>
      </c>
      <c r="CA35" s="226">
        <v>1</v>
      </c>
      <c r="CB35" s="226">
        <v>1</v>
      </c>
    </row>
    <row r="36" spans="1:80" x14ac:dyDescent="0.2">
      <c r="A36" s="235"/>
      <c r="B36" s="236"/>
      <c r="C36" s="321" t="s">
        <v>120</v>
      </c>
      <c r="D36" s="322"/>
      <c r="E36" s="322"/>
      <c r="F36" s="322"/>
      <c r="G36" s="323"/>
      <c r="I36" s="237"/>
      <c r="K36" s="237"/>
      <c r="L36" s="238" t="s">
        <v>120</v>
      </c>
      <c r="O36" s="226">
        <v>3</v>
      </c>
    </row>
    <row r="37" spans="1:80" ht="56.25" x14ac:dyDescent="0.2">
      <c r="A37" s="235"/>
      <c r="B37" s="236"/>
      <c r="C37" s="321" t="s">
        <v>223</v>
      </c>
      <c r="D37" s="322"/>
      <c r="E37" s="322"/>
      <c r="F37" s="322"/>
      <c r="G37" s="323"/>
      <c r="I37" s="237"/>
      <c r="K37" s="237"/>
      <c r="L37" s="238" t="s">
        <v>223</v>
      </c>
      <c r="O37" s="226">
        <v>3</v>
      </c>
    </row>
    <row r="38" spans="1:80" ht="22.5" x14ac:dyDescent="0.2">
      <c r="A38" s="227">
        <v>14</v>
      </c>
      <c r="B38" s="228" t="s">
        <v>118</v>
      </c>
      <c r="C38" s="229" t="s">
        <v>119</v>
      </c>
      <c r="D38" s="230" t="s">
        <v>116</v>
      </c>
      <c r="E38" s="231">
        <v>6.8639999999999999</v>
      </c>
      <c r="F38" s="231"/>
      <c r="G38" s="232">
        <f>E38*F38</f>
        <v>0</v>
      </c>
      <c r="H38" s="233">
        <v>0</v>
      </c>
      <c r="I38" s="234">
        <f>E38*H38</f>
        <v>0</v>
      </c>
      <c r="J38" s="233">
        <v>0</v>
      </c>
      <c r="K38" s="234">
        <f>E38*J38</f>
        <v>0</v>
      </c>
      <c r="O38" s="226">
        <v>2</v>
      </c>
      <c r="AA38" s="203">
        <v>1</v>
      </c>
      <c r="AB38" s="203">
        <v>1</v>
      </c>
      <c r="AC38" s="203">
        <v>1</v>
      </c>
      <c r="AZ38" s="203">
        <v>1</v>
      </c>
      <c r="BA38" s="203">
        <f>IF(AZ38=1,G38,0)</f>
        <v>0</v>
      </c>
      <c r="BB38" s="203">
        <f>IF(AZ38=2,G38,0)</f>
        <v>0</v>
      </c>
      <c r="BC38" s="203">
        <f>IF(AZ38=3,G38,0)</f>
        <v>0</v>
      </c>
      <c r="BD38" s="203">
        <f>IF(AZ38=4,G38,0)</f>
        <v>0</v>
      </c>
      <c r="BE38" s="203">
        <f>IF(AZ38=5,G38,0)</f>
        <v>0</v>
      </c>
      <c r="CA38" s="226">
        <v>1</v>
      </c>
      <c r="CB38" s="226">
        <v>1</v>
      </c>
    </row>
    <row r="39" spans="1:80" x14ac:dyDescent="0.2">
      <c r="A39" s="235"/>
      <c r="B39" s="236"/>
      <c r="C39" s="321" t="s">
        <v>120</v>
      </c>
      <c r="D39" s="322"/>
      <c r="E39" s="322"/>
      <c r="F39" s="322"/>
      <c r="G39" s="323"/>
      <c r="I39" s="237"/>
      <c r="K39" s="237"/>
      <c r="L39" s="238" t="s">
        <v>120</v>
      </c>
      <c r="O39" s="226">
        <v>3</v>
      </c>
    </row>
    <row r="40" spans="1:80" x14ac:dyDescent="0.2">
      <c r="A40" s="235"/>
      <c r="B40" s="236"/>
      <c r="C40" s="321" t="s">
        <v>120</v>
      </c>
      <c r="D40" s="322"/>
      <c r="E40" s="322"/>
      <c r="F40" s="322"/>
      <c r="G40" s="323"/>
      <c r="I40" s="237"/>
      <c r="K40" s="237"/>
      <c r="L40" s="238" t="s">
        <v>120</v>
      </c>
      <c r="O40" s="226">
        <v>3</v>
      </c>
    </row>
    <row r="41" spans="1:80" ht="56.25" x14ac:dyDescent="0.2">
      <c r="A41" s="235"/>
      <c r="B41" s="236"/>
      <c r="C41" s="321" t="s">
        <v>121</v>
      </c>
      <c r="D41" s="322"/>
      <c r="E41" s="322"/>
      <c r="F41" s="322"/>
      <c r="G41" s="323"/>
      <c r="I41" s="237"/>
      <c r="K41" s="237"/>
      <c r="L41" s="238" t="s">
        <v>121</v>
      </c>
      <c r="O41" s="226">
        <v>3</v>
      </c>
    </row>
    <row r="42" spans="1:80" x14ac:dyDescent="0.2">
      <c r="A42" s="244"/>
      <c r="B42" s="245" t="s">
        <v>97</v>
      </c>
      <c r="C42" s="246" t="s">
        <v>107</v>
      </c>
      <c r="D42" s="247"/>
      <c r="E42" s="248"/>
      <c r="F42" s="249"/>
      <c r="G42" s="250">
        <f>SUM(G7:G41)</f>
        <v>0</v>
      </c>
      <c r="H42" s="251"/>
      <c r="I42" s="252">
        <f>SUM(I7:I41)</f>
        <v>3.0000000000000003E-4</v>
      </c>
      <c r="J42" s="251"/>
      <c r="K42" s="252">
        <f>SUM(K7:K41)</f>
        <v>-17.994</v>
      </c>
      <c r="O42" s="226">
        <v>4</v>
      </c>
      <c r="BA42" s="253">
        <f>SUM(BA7:BA41)</f>
        <v>0</v>
      </c>
      <c r="BB42" s="253">
        <f>SUM(BB7:BB41)</f>
        <v>0</v>
      </c>
      <c r="BC42" s="253">
        <f>SUM(BC7:BC41)</f>
        <v>0</v>
      </c>
      <c r="BD42" s="253">
        <f>SUM(BD7:BD41)</f>
        <v>0</v>
      </c>
      <c r="BE42" s="253">
        <f>SUM(BE7:BE41)</f>
        <v>0</v>
      </c>
    </row>
    <row r="43" spans="1:80" x14ac:dyDescent="0.2">
      <c r="A43" s="218" t="s">
        <v>94</v>
      </c>
      <c r="B43" s="219" t="s">
        <v>345</v>
      </c>
      <c r="C43" s="220" t="s">
        <v>346</v>
      </c>
      <c r="D43" s="221"/>
      <c r="E43" s="222"/>
      <c r="F43" s="222"/>
      <c r="G43" s="223"/>
      <c r="H43" s="224"/>
      <c r="I43" s="225"/>
      <c r="J43" s="224"/>
      <c r="K43" s="225"/>
      <c r="O43" s="226">
        <v>1</v>
      </c>
    </row>
    <row r="44" spans="1:80" ht="22.5" x14ac:dyDescent="0.2">
      <c r="A44" s="227">
        <v>15</v>
      </c>
      <c r="B44" s="228" t="s">
        <v>348</v>
      </c>
      <c r="C44" s="229" t="s">
        <v>349</v>
      </c>
      <c r="D44" s="230" t="s">
        <v>146</v>
      </c>
      <c r="E44" s="231">
        <v>9</v>
      </c>
      <c r="F44" s="231"/>
      <c r="G44" s="232">
        <f>E44*F44</f>
        <v>0</v>
      </c>
      <c r="H44" s="233">
        <v>0.32130999999999998</v>
      </c>
      <c r="I44" s="234">
        <f>E44*H44</f>
        <v>2.8917899999999999</v>
      </c>
      <c r="J44" s="233">
        <v>0</v>
      </c>
      <c r="K44" s="234">
        <f>E44*J44</f>
        <v>0</v>
      </c>
      <c r="O44" s="226">
        <v>2</v>
      </c>
      <c r="AA44" s="203">
        <v>1</v>
      </c>
      <c r="AB44" s="203">
        <v>1</v>
      </c>
      <c r="AC44" s="203">
        <v>1</v>
      </c>
      <c r="AZ44" s="203">
        <v>1</v>
      </c>
      <c r="BA44" s="203">
        <f>IF(AZ44=1,G44,0)</f>
        <v>0</v>
      </c>
      <c r="BB44" s="203">
        <f>IF(AZ44=2,G44,0)</f>
        <v>0</v>
      </c>
      <c r="BC44" s="203">
        <f>IF(AZ44=3,G44,0)</f>
        <v>0</v>
      </c>
      <c r="BD44" s="203">
        <f>IF(AZ44=4,G44,0)</f>
        <v>0</v>
      </c>
      <c r="BE44" s="203">
        <f>IF(AZ44=5,G44,0)</f>
        <v>0</v>
      </c>
      <c r="CA44" s="226">
        <v>1</v>
      </c>
      <c r="CB44" s="226">
        <v>1</v>
      </c>
    </row>
    <row r="45" spans="1:80" ht="22.5" x14ac:dyDescent="0.2">
      <c r="A45" s="235"/>
      <c r="B45" s="236"/>
      <c r="C45" s="321" t="s">
        <v>350</v>
      </c>
      <c r="D45" s="322"/>
      <c r="E45" s="322"/>
      <c r="F45" s="322"/>
      <c r="G45" s="323"/>
      <c r="I45" s="237"/>
      <c r="K45" s="237"/>
      <c r="L45" s="238" t="s">
        <v>350</v>
      </c>
      <c r="O45" s="226">
        <v>3</v>
      </c>
    </row>
    <row r="46" spans="1:80" x14ac:dyDescent="0.2">
      <c r="A46" s="235"/>
      <c r="B46" s="236"/>
      <c r="C46" s="321" t="s">
        <v>351</v>
      </c>
      <c r="D46" s="322"/>
      <c r="E46" s="322"/>
      <c r="F46" s="322"/>
      <c r="G46" s="323"/>
      <c r="I46" s="237"/>
      <c r="K46" s="237"/>
      <c r="L46" s="238" t="s">
        <v>351</v>
      </c>
      <c r="O46" s="226">
        <v>3</v>
      </c>
    </row>
    <row r="47" spans="1:80" x14ac:dyDescent="0.2">
      <c r="A47" s="235"/>
      <c r="B47" s="236"/>
      <c r="C47" s="321" t="s">
        <v>352</v>
      </c>
      <c r="D47" s="322"/>
      <c r="E47" s="322"/>
      <c r="F47" s="322"/>
      <c r="G47" s="323"/>
      <c r="I47" s="237"/>
      <c r="K47" s="237"/>
      <c r="L47" s="238" t="s">
        <v>352</v>
      </c>
      <c r="O47" s="226">
        <v>3</v>
      </c>
    </row>
    <row r="48" spans="1:80" x14ac:dyDescent="0.2">
      <c r="A48" s="235"/>
      <c r="B48" s="239"/>
      <c r="C48" s="319" t="s">
        <v>353</v>
      </c>
      <c r="D48" s="320"/>
      <c r="E48" s="240">
        <v>9</v>
      </c>
      <c r="F48" s="241"/>
      <c r="G48" s="242"/>
      <c r="H48" s="243"/>
      <c r="I48" s="237"/>
      <c r="K48" s="237"/>
      <c r="M48" s="238" t="s">
        <v>353</v>
      </c>
      <c r="O48" s="226"/>
    </row>
    <row r="49" spans="1:80" x14ac:dyDescent="0.2">
      <c r="A49" s="227">
        <v>16</v>
      </c>
      <c r="B49" s="228" t="s">
        <v>354</v>
      </c>
      <c r="C49" s="229" t="s">
        <v>355</v>
      </c>
      <c r="D49" s="230" t="s">
        <v>371</v>
      </c>
      <c r="E49" s="231">
        <v>1</v>
      </c>
      <c r="F49" s="231"/>
      <c r="G49" s="232">
        <f>E49*F49</f>
        <v>0</v>
      </c>
      <c r="H49" s="233">
        <v>0</v>
      </c>
      <c r="I49" s="234">
        <f>E49*H49</f>
        <v>0</v>
      </c>
      <c r="J49" s="233"/>
      <c r="K49" s="234">
        <f>E49*J49</f>
        <v>0</v>
      </c>
      <c r="O49" s="226">
        <v>2</v>
      </c>
      <c r="AA49" s="203">
        <v>11</v>
      </c>
      <c r="AB49" s="203">
        <v>1</v>
      </c>
      <c r="AC49" s="203">
        <v>25</v>
      </c>
      <c r="AZ49" s="203">
        <v>1</v>
      </c>
      <c r="BA49" s="203">
        <f>IF(AZ49=1,G49,0)</f>
        <v>0</v>
      </c>
      <c r="BB49" s="203">
        <f>IF(AZ49=2,G49,0)</f>
        <v>0</v>
      </c>
      <c r="BC49" s="203">
        <f>IF(AZ49=3,G49,0)</f>
        <v>0</v>
      </c>
      <c r="BD49" s="203">
        <f>IF(AZ49=4,G49,0)</f>
        <v>0</v>
      </c>
      <c r="BE49" s="203">
        <f>IF(AZ49=5,G49,0)</f>
        <v>0</v>
      </c>
      <c r="CA49" s="226">
        <v>11</v>
      </c>
      <c r="CB49" s="226">
        <v>1</v>
      </c>
    </row>
    <row r="50" spans="1:80" x14ac:dyDescent="0.2">
      <c r="A50" s="244"/>
      <c r="B50" s="245" t="s">
        <v>97</v>
      </c>
      <c r="C50" s="246" t="s">
        <v>347</v>
      </c>
      <c r="D50" s="247"/>
      <c r="E50" s="248"/>
      <c r="F50" s="249"/>
      <c r="G50" s="250">
        <f>SUM(G43:G49)</f>
        <v>0</v>
      </c>
      <c r="H50" s="251"/>
      <c r="I50" s="252">
        <f>SUM(I43:I49)</f>
        <v>2.8917899999999999</v>
      </c>
      <c r="J50" s="251"/>
      <c r="K50" s="252">
        <f>SUM(K43:K49)</f>
        <v>0</v>
      </c>
      <c r="O50" s="226">
        <v>4</v>
      </c>
      <c r="BA50" s="253">
        <f>SUM(BA43:BA49)</f>
        <v>0</v>
      </c>
      <c r="BB50" s="253">
        <f>SUM(BB43:BB49)</f>
        <v>0</v>
      </c>
      <c r="BC50" s="253">
        <f>SUM(BC43:BC49)</f>
        <v>0</v>
      </c>
      <c r="BD50" s="253">
        <f>SUM(BD43:BD49)</f>
        <v>0</v>
      </c>
      <c r="BE50" s="253">
        <f>SUM(BE43:BE49)</f>
        <v>0</v>
      </c>
    </row>
    <row r="51" spans="1:80" x14ac:dyDescent="0.2">
      <c r="A51" s="218" t="s">
        <v>94</v>
      </c>
      <c r="B51" s="219" t="s">
        <v>122</v>
      </c>
      <c r="C51" s="220" t="s">
        <v>123</v>
      </c>
      <c r="D51" s="221"/>
      <c r="E51" s="222"/>
      <c r="F51" s="222"/>
      <c r="G51" s="223"/>
      <c r="H51" s="224"/>
      <c r="I51" s="225"/>
      <c r="J51" s="224"/>
      <c r="K51" s="225"/>
      <c r="O51" s="226">
        <v>1</v>
      </c>
    </row>
    <row r="52" spans="1:80" x14ac:dyDescent="0.2">
      <c r="A52" s="227">
        <v>17</v>
      </c>
      <c r="B52" s="228" t="s">
        <v>356</v>
      </c>
      <c r="C52" s="229" t="s">
        <v>357</v>
      </c>
      <c r="D52" s="230" t="s">
        <v>105</v>
      </c>
      <c r="E52" s="231">
        <v>55</v>
      </c>
      <c r="F52" s="231"/>
      <c r="G52" s="232">
        <f>E52*F52</f>
        <v>0</v>
      </c>
      <c r="H52" s="233">
        <v>0.13769000000000001</v>
      </c>
      <c r="I52" s="234">
        <f>E52*H52</f>
        <v>7.5729500000000005</v>
      </c>
      <c r="J52" s="233">
        <v>0</v>
      </c>
      <c r="K52" s="234">
        <f>E52*J52</f>
        <v>0</v>
      </c>
      <c r="O52" s="226">
        <v>2</v>
      </c>
      <c r="AA52" s="203">
        <v>1</v>
      </c>
      <c r="AB52" s="203">
        <v>1</v>
      </c>
      <c r="AC52" s="203">
        <v>1</v>
      </c>
      <c r="AZ52" s="203">
        <v>1</v>
      </c>
      <c r="BA52" s="203">
        <f>IF(AZ52=1,G52,0)</f>
        <v>0</v>
      </c>
      <c r="BB52" s="203">
        <f>IF(AZ52=2,G52,0)</f>
        <v>0</v>
      </c>
      <c r="BC52" s="203">
        <f>IF(AZ52=3,G52,0)</f>
        <v>0</v>
      </c>
      <c r="BD52" s="203">
        <f>IF(AZ52=4,G52,0)</f>
        <v>0</v>
      </c>
      <c r="BE52" s="203">
        <f>IF(AZ52=5,G52,0)</f>
        <v>0</v>
      </c>
      <c r="CA52" s="226">
        <v>1</v>
      </c>
      <c r="CB52" s="226">
        <v>1</v>
      </c>
    </row>
    <row r="53" spans="1:80" x14ac:dyDescent="0.2">
      <c r="A53" s="235"/>
      <c r="B53" s="239"/>
      <c r="C53" s="319" t="s">
        <v>358</v>
      </c>
      <c r="D53" s="320"/>
      <c r="E53" s="240">
        <v>55</v>
      </c>
      <c r="F53" s="241"/>
      <c r="G53" s="242"/>
      <c r="H53" s="243"/>
      <c r="I53" s="237"/>
      <c r="K53" s="237"/>
      <c r="M53" s="238" t="s">
        <v>358</v>
      </c>
      <c r="O53" s="226"/>
    </row>
    <row r="54" spans="1:80" x14ac:dyDescent="0.2">
      <c r="A54" s="227">
        <v>18</v>
      </c>
      <c r="B54" s="228" t="s">
        <v>299</v>
      </c>
      <c r="C54" s="229" t="s">
        <v>300</v>
      </c>
      <c r="D54" s="230" t="s">
        <v>105</v>
      </c>
      <c r="E54" s="231">
        <v>55</v>
      </c>
      <c r="F54" s="231"/>
      <c r="G54" s="232">
        <f>E54*F54</f>
        <v>0</v>
      </c>
      <c r="H54" s="233">
        <v>7.3899999999999993E-2</v>
      </c>
      <c r="I54" s="234">
        <f>E54*H54</f>
        <v>4.0644999999999998</v>
      </c>
      <c r="J54" s="233">
        <v>0</v>
      </c>
      <c r="K54" s="234">
        <f>E54*J54</f>
        <v>0</v>
      </c>
      <c r="O54" s="226">
        <v>2</v>
      </c>
      <c r="AA54" s="203">
        <v>1</v>
      </c>
      <c r="AB54" s="203">
        <v>1</v>
      </c>
      <c r="AC54" s="203">
        <v>1</v>
      </c>
      <c r="AZ54" s="203">
        <v>1</v>
      </c>
      <c r="BA54" s="203">
        <f>IF(AZ54=1,G54,0)</f>
        <v>0</v>
      </c>
      <c r="BB54" s="203">
        <f>IF(AZ54=2,G54,0)</f>
        <v>0</v>
      </c>
      <c r="BC54" s="203">
        <f>IF(AZ54=3,G54,0)</f>
        <v>0</v>
      </c>
      <c r="BD54" s="203">
        <f>IF(AZ54=4,G54,0)</f>
        <v>0</v>
      </c>
      <c r="BE54" s="203">
        <f>IF(AZ54=5,G54,0)</f>
        <v>0</v>
      </c>
      <c r="CA54" s="226">
        <v>1</v>
      </c>
      <c r="CB54" s="226">
        <v>1</v>
      </c>
    </row>
    <row r="55" spans="1:80" x14ac:dyDescent="0.2">
      <c r="A55" s="235"/>
      <c r="B55" s="239"/>
      <c r="C55" s="319" t="s">
        <v>358</v>
      </c>
      <c r="D55" s="320"/>
      <c r="E55" s="240">
        <v>55</v>
      </c>
      <c r="F55" s="241"/>
      <c r="G55" s="242"/>
      <c r="H55" s="243"/>
      <c r="I55" s="237"/>
      <c r="K55" s="237"/>
      <c r="M55" s="238" t="s">
        <v>358</v>
      </c>
      <c r="O55" s="226"/>
    </row>
    <row r="56" spans="1:80" x14ac:dyDescent="0.2">
      <c r="A56" s="227">
        <v>19</v>
      </c>
      <c r="B56" s="228" t="s">
        <v>301</v>
      </c>
      <c r="C56" s="229" t="s">
        <v>302</v>
      </c>
      <c r="D56" s="230" t="s">
        <v>146</v>
      </c>
      <c r="E56" s="231">
        <v>18</v>
      </c>
      <c r="F56" s="231"/>
      <c r="G56" s="232">
        <f>E56*F56</f>
        <v>0</v>
      </c>
      <c r="H56" s="233">
        <v>3.3E-4</v>
      </c>
      <c r="I56" s="234">
        <f>E56*H56</f>
        <v>5.94E-3</v>
      </c>
      <c r="J56" s="233">
        <v>0</v>
      </c>
      <c r="K56" s="234">
        <f>E56*J56</f>
        <v>0</v>
      </c>
      <c r="O56" s="226">
        <v>2</v>
      </c>
      <c r="AA56" s="203">
        <v>1</v>
      </c>
      <c r="AB56" s="203">
        <v>1</v>
      </c>
      <c r="AC56" s="203">
        <v>1</v>
      </c>
      <c r="AZ56" s="203">
        <v>1</v>
      </c>
      <c r="BA56" s="203">
        <f>IF(AZ56=1,G56,0)</f>
        <v>0</v>
      </c>
      <c r="BB56" s="203">
        <f>IF(AZ56=2,G56,0)</f>
        <v>0</v>
      </c>
      <c r="BC56" s="203">
        <f>IF(AZ56=3,G56,0)</f>
        <v>0</v>
      </c>
      <c r="BD56" s="203">
        <f>IF(AZ56=4,G56,0)</f>
        <v>0</v>
      </c>
      <c r="BE56" s="203">
        <f>IF(AZ56=5,G56,0)</f>
        <v>0</v>
      </c>
      <c r="CA56" s="226">
        <v>1</v>
      </c>
      <c r="CB56" s="226">
        <v>1</v>
      </c>
    </row>
    <row r="57" spans="1:80" x14ac:dyDescent="0.2">
      <c r="A57" s="235"/>
      <c r="B57" s="239"/>
      <c r="C57" s="319" t="s">
        <v>359</v>
      </c>
      <c r="D57" s="320"/>
      <c r="E57" s="240">
        <v>18</v>
      </c>
      <c r="F57" s="241"/>
      <c r="G57" s="242"/>
      <c r="H57" s="243"/>
      <c r="I57" s="237"/>
      <c r="K57" s="237"/>
      <c r="M57" s="238" t="s">
        <v>359</v>
      </c>
      <c r="O57" s="226"/>
    </row>
    <row r="58" spans="1:80" ht="22.5" x14ac:dyDescent="0.2">
      <c r="A58" s="227">
        <v>20</v>
      </c>
      <c r="B58" s="228" t="s">
        <v>303</v>
      </c>
      <c r="C58" s="229" t="s">
        <v>304</v>
      </c>
      <c r="D58" s="230" t="s">
        <v>105</v>
      </c>
      <c r="E58" s="231">
        <v>56.1</v>
      </c>
      <c r="F58" s="231"/>
      <c r="G58" s="232">
        <f>E58*F58</f>
        <v>0</v>
      </c>
      <c r="H58" s="233">
        <v>0.12959999999999999</v>
      </c>
      <c r="I58" s="234">
        <f>E58*H58</f>
        <v>7.2705599999999997</v>
      </c>
      <c r="J58" s="233"/>
      <c r="K58" s="234">
        <f>E58*J58</f>
        <v>0</v>
      </c>
      <c r="O58" s="226">
        <v>2</v>
      </c>
      <c r="AA58" s="203">
        <v>3</v>
      </c>
      <c r="AB58" s="203">
        <v>1</v>
      </c>
      <c r="AC58" s="203" t="s">
        <v>303</v>
      </c>
      <c r="AZ58" s="203">
        <v>1</v>
      </c>
      <c r="BA58" s="203">
        <f>IF(AZ58=1,G58,0)</f>
        <v>0</v>
      </c>
      <c r="BB58" s="203">
        <f>IF(AZ58=2,G58,0)</f>
        <v>0</v>
      </c>
      <c r="BC58" s="203">
        <f>IF(AZ58=3,G58,0)</f>
        <v>0</v>
      </c>
      <c r="BD58" s="203">
        <f>IF(AZ58=4,G58,0)</f>
        <v>0</v>
      </c>
      <c r="BE58" s="203">
        <f>IF(AZ58=5,G58,0)</f>
        <v>0</v>
      </c>
      <c r="CA58" s="226">
        <v>3</v>
      </c>
      <c r="CB58" s="226">
        <v>1</v>
      </c>
    </row>
    <row r="59" spans="1:80" x14ac:dyDescent="0.2">
      <c r="A59" s="235"/>
      <c r="B59" s="239"/>
      <c r="C59" s="319" t="s">
        <v>360</v>
      </c>
      <c r="D59" s="320"/>
      <c r="E59" s="240">
        <v>56.1</v>
      </c>
      <c r="F59" s="241"/>
      <c r="G59" s="242"/>
      <c r="H59" s="243"/>
      <c r="I59" s="237"/>
      <c r="K59" s="237"/>
      <c r="M59" s="238" t="s">
        <v>360</v>
      </c>
      <c r="O59" s="226"/>
    </row>
    <row r="60" spans="1:80" x14ac:dyDescent="0.2">
      <c r="A60" s="244"/>
      <c r="B60" s="245" t="s">
        <v>97</v>
      </c>
      <c r="C60" s="246" t="s">
        <v>124</v>
      </c>
      <c r="D60" s="247"/>
      <c r="E60" s="248"/>
      <c r="F60" s="249"/>
      <c r="G60" s="250">
        <f>SUM(G51:G59)</f>
        <v>0</v>
      </c>
      <c r="H60" s="251"/>
      <c r="I60" s="252">
        <f>SUM(I51:I59)</f>
        <v>18.91395</v>
      </c>
      <c r="J60" s="251"/>
      <c r="K60" s="252">
        <f>SUM(K51:K59)</f>
        <v>0</v>
      </c>
      <c r="O60" s="226">
        <v>4</v>
      </c>
      <c r="BA60" s="253">
        <f>SUM(BA51:BA59)</f>
        <v>0</v>
      </c>
      <c r="BB60" s="253">
        <f>SUM(BB51:BB59)</f>
        <v>0</v>
      </c>
      <c r="BC60" s="253">
        <f>SUM(BC51:BC59)</f>
        <v>0</v>
      </c>
      <c r="BD60" s="253">
        <f>SUM(BD51:BD59)</f>
        <v>0</v>
      </c>
      <c r="BE60" s="253">
        <f>SUM(BE51:BE59)</f>
        <v>0</v>
      </c>
    </row>
    <row r="61" spans="1:80" x14ac:dyDescent="0.2">
      <c r="A61" s="218" t="s">
        <v>94</v>
      </c>
      <c r="B61" s="219" t="s">
        <v>134</v>
      </c>
      <c r="C61" s="220" t="s">
        <v>135</v>
      </c>
      <c r="D61" s="221"/>
      <c r="E61" s="222"/>
      <c r="F61" s="222"/>
      <c r="G61" s="223"/>
      <c r="H61" s="224"/>
      <c r="I61" s="225"/>
      <c r="J61" s="224"/>
      <c r="K61" s="225"/>
      <c r="O61" s="226">
        <v>1</v>
      </c>
    </row>
    <row r="62" spans="1:80" x14ac:dyDescent="0.2">
      <c r="A62" s="227">
        <v>21</v>
      </c>
      <c r="B62" s="228" t="s">
        <v>168</v>
      </c>
      <c r="C62" s="229" t="s">
        <v>169</v>
      </c>
      <c r="D62" s="230" t="s">
        <v>139</v>
      </c>
      <c r="E62" s="231">
        <v>1</v>
      </c>
      <c r="F62" s="231"/>
      <c r="G62" s="232">
        <f>E62*F62</f>
        <v>0</v>
      </c>
      <c r="H62" s="233">
        <v>0.43381999999999998</v>
      </c>
      <c r="I62" s="234">
        <f>E62*H62</f>
        <v>0.43381999999999998</v>
      </c>
      <c r="J62" s="233">
        <v>0</v>
      </c>
      <c r="K62" s="234">
        <f>E62*J62</f>
        <v>0</v>
      </c>
      <c r="O62" s="226">
        <v>2</v>
      </c>
      <c r="AA62" s="203">
        <v>1</v>
      </c>
      <c r="AB62" s="203">
        <v>1</v>
      </c>
      <c r="AC62" s="203">
        <v>1</v>
      </c>
      <c r="AZ62" s="203">
        <v>1</v>
      </c>
      <c r="BA62" s="203">
        <f>IF(AZ62=1,G62,0)</f>
        <v>0</v>
      </c>
      <c r="BB62" s="203">
        <f>IF(AZ62=2,G62,0)</f>
        <v>0</v>
      </c>
      <c r="BC62" s="203">
        <f>IF(AZ62=3,G62,0)</f>
        <v>0</v>
      </c>
      <c r="BD62" s="203">
        <f>IF(AZ62=4,G62,0)</f>
        <v>0</v>
      </c>
      <c r="BE62" s="203">
        <f>IF(AZ62=5,G62,0)</f>
        <v>0</v>
      </c>
      <c r="CA62" s="226">
        <v>1</v>
      </c>
      <c r="CB62" s="226">
        <v>1</v>
      </c>
    </row>
    <row r="63" spans="1:80" x14ac:dyDescent="0.2">
      <c r="A63" s="244"/>
      <c r="B63" s="245" t="s">
        <v>97</v>
      </c>
      <c r="C63" s="246" t="s">
        <v>136</v>
      </c>
      <c r="D63" s="247"/>
      <c r="E63" s="248"/>
      <c r="F63" s="249"/>
      <c r="G63" s="250">
        <f>SUM(G61:G62)</f>
        <v>0</v>
      </c>
      <c r="H63" s="251"/>
      <c r="I63" s="252">
        <f>SUM(I61:I62)</f>
        <v>0.43381999999999998</v>
      </c>
      <c r="J63" s="251"/>
      <c r="K63" s="252">
        <f>SUM(K61:K62)</f>
        <v>0</v>
      </c>
      <c r="O63" s="226">
        <v>4</v>
      </c>
      <c r="BA63" s="253">
        <f>SUM(BA61:BA62)</f>
        <v>0</v>
      </c>
      <c r="BB63" s="253">
        <f>SUM(BB61:BB62)</f>
        <v>0</v>
      </c>
      <c r="BC63" s="253">
        <f>SUM(BC61:BC62)</f>
        <v>0</v>
      </c>
      <c r="BD63" s="253">
        <f>SUM(BD61:BD62)</f>
        <v>0</v>
      </c>
      <c r="BE63" s="253">
        <f>SUM(BE61:BE62)</f>
        <v>0</v>
      </c>
    </row>
    <row r="64" spans="1:80" x14ac:dyDescent="0.2">
      <c r="A64" s="218" t="s">
        <v>94</v>
      </c>
      <c r="B64" s="219" t="s">
        <v>141</v>
      </c>
      <c r="C64" s="220" t="s">
        <v>142</v>
      </c>
      <c r="D64" s="221"/>
      <c r="E64" s="222"/>
      <c r="F64" s="222"/>
      <c r="G64" s="223"/>
      <c r="H64" s="224"/>
      <c r="I64" s="225"/>
      <c r="J64" s="224"/>
      <c r="K64" s="225"/>
      <c r="O64" s="226">
        <v>1</v>
      </c>
    </row>
    <row r="65" spans="1:80" ht="22.5" x14ac:dyDescent="0.2">
      <c r="A65" s="227">
        <v>22</v>
      </c>
      <c r="B65" s="228" t="s">
        <v>293</v>
      </c>
      <c r="C65" s="229" t="s">
        <v>294</v>
      </c>
      <c r="D65" s="230" t="s">
        <v>146</v>
      </c>
      <c r="E65" s="231">
        <v>21</v>
      </c>
      <c r="F65" s="231"/>
      <c r="G65" s="232">
        <f>E65*F65</f>
        <v>0</v>
      </c>
      <c r="H65" s="233">
        <v>0.15223999999999999</v>
      </c>
      <c r="I65" s="234">
        <f>E65*H65</f>
        <v>3.1970399999999999</v>
      </c>
      <c r="J65" s="233">
        <v>0</v>
      </c>
      <c r="K65" s="234">
        <f>E65*J65</f>
        <v>0</v>
      </c>
      <c r="O65" s="226">
        <v>2</v>
      </c>
      <c r="AA65" s="203">
        <v>1</v>
      </c>
      <c r="AB65" s="203">
        <v>1</v>
      </c>
      <c r="AC65" s="203">
        <v>1</v>
      </c>
      <c r="AZ65" s="203">
        <v>1</v>
      </c>
      <c r="BA65" s="203">
        <f>IF(AZ65=1,G65,0)</f>
        <v>0</v>
      </c>
      <c r="BB65" s="203">
        <f>IF(AZ65=2,G65,0)</f>
        <v>0</v>
      </c>
      <c r="BC65" s="203">
        <f>IF(AZ65=3,G65,0)</f>
        <v>0</v>
      </c>
      <c r="BD65" s="203">
        <f>IF(AZ65=4,G65,0)</f>
        <v>0</v>
      </c>
      <c r="BE65" s="203">
        <f>IF(AZ65=5,G65,0)</f>
        <v>0</v>
      </c>
      <c r="CA65" s="226">
        <v>1</v>
      </c>
      <c r="CB65" s="226">
        <v>1</v>
      </c>
    </row>
    <row r="66" spans="1:80" x14ac:dyDescent="0.2">
      <c r="A66" s="235"/>
      <c r="B66" s="239"/>
      <c r="C66" s="319" t="s">
        <v>361</v>
      </c>
      <c r="D66" s="320"/>
      <c r="E66" s="240">
        <v>21</v>
      </c>
      <c r="F66" s="241"/>
      <c r="G66" s="242"/>
      <c r="H66" s="243"/>
      <c r="I66" s="237"/>
      <c r="K66" s="237"/>
      <c r="M66" s="238" t="s">
        <v>361</v>
      </c>
      <c r="O66" s="226"/>
    </row>
    <row r="67" spans="1:80" ht="22.5" x14ac:dyDescent="0.2">
      <c r="A67" s="227">
        <v>23</v>
      </c>
      <c r="B67" s="228" t="s">
        <v>295</v>
      </c>
      <c r="C67" s="229" t="s">
        <v>296</v>
      </c>
      <c r="D67" s="230" t="s">
        <v>146</v>
      </c>
      <c r="E67" s="231">
        <v>29</v>
      </c>
      <c r="F67" s="231"/>
      <c r="G67" s="232">
        <f>E67*F67</f>
        <v>0</v>
      </c>
      <c r="H67" s="233">
        <v>0.26980999999999999</v>
      </c>
      <c r="I67" s="234">
        <f>E67*H67</f>
        <v>7.8244899999999999</v>
      </c>
      <c r="J67" s="233">
        <v>0</v>
      </c>
      <c r="K67" s="234">
        <f>E67*J67</f>
        <v>0</v>
      </c>
      <c r="O67" s="226">
        <v>2</v>
      </c>
      <c r="AA67" s="203">
        <v>1</v>
      </c>
      <c r="AB67" s="203">
        <v>1</v>
      </c>
      <c r="AC67" s="203">
        <v>1</v>
      </c>
      <c r="AZ67" s="203">
        <v>1</v>
      </c>
      <c r="BA67" s="203">
        <f>IF(AZ67=1,G67,0)</f>
        <v>0</v>
      </c>
      <c r="BB67" s="203">
        <f>IF(AZ67=2,G67,0)</f>
        <v>0</v>
      </c>
      <c r="BC67" s="203">
        <f>IF(AZ67=3,G67,0)</f>
        <v>0</v>
      </c>
      <c r="BD67" s="203">
        <f>IF(AZ67=4,G67,0)</f>
        <v>0</v>
      </c>
      <c r="BE67" s="203">
        <f>IF(AZ67=5,G67,0)</f>
        <v>0</v>
      </c>
      <c r="CA67" s="226">
        <v>1</v>
      </c>
      <c r="CB67" s="226">
        <v>1</v>
      </c>
    </row>
    <row r="68" spans="1:80" x14ac:dyDescent="0.2">
      <c r="A68" s="235"/>
      <c r="B68" s="239"/>
      <c r="C68" s="319" t="s">
        <v>362</v>
      </c>
      <c r="D68" s="320"/>
      <c r="E68" s="240">
        <v>29</v>
      </c>
      <c r="F68" s="241"/>
      <c r="G68" s="242"/>
      <c r="H68" s="243"/>
      <c r="I68" s="237"/>
      <c r="K68" s="237"/>
      <c r="M68" s="238" t="s">
        <v>362</v>
      </c>
      <c r="O68" s="226"/>
    </row>
    <row r="69" spans="1:80" x14ac:dyDescent="0.2">
      <c r="A69" s="244"/>
      <c r="B69" s="245" t="s">
        <v>97</v>
      </c>
      <c r="C69" s="246" t="s">
        <v>143</v>
      </c>
      <c r="D69" s="247"/>
      <c r="E69" s="248"/>
      <c r="F69" s="249"/>
      <c r="G69" s="250">
        <f>SUM(G64:G68)</f>
        <v>0</v>
      </c>
      <c r="H69" s="251"/>
      <c r="I69" s="252">
        <f>SUM(I64:I68)</f>
        <v>11.02153</v>
      </c>
      <c r="J69" s="251"/>
      <c r="K69" s="252">
        <f>SUM(K64:K68)</f>
        <v>0</v>
      </c>
      <c r="O69" s="226">
        <v>4</v>
      </c>
      <c r="BA69" s="253">
        <f>SUM(BA64:BA68)</f>
        <v>0</v>
      </c>
      <c r="BB69" s="253">
        <f>SUM(BB64:BB68)</f>
        <v>0</v>
      </c>
      <c r="BC69" s="253">
        <f>SUM(BC64:BC68)</f>
        <v>0</v>
      </c>
      <c r="BD69" s="253">
        <f>SUM(BD64:BD68)</f>
        <v>0</v>
      </c>
      <c r="BE69" s="253">
        <f>SUM(BE64:BE68)</f>
        <v>0</v>
      </c>
    </row>
    <row r="70" spans="1:80" x14ac:dyDescent="0.2">
      <c r="A70" s="218" t="s">
        <v>94</v>
      </c>
      <c r="B70" s="219" t="s">
        <v>154</v>
      </c>
      <c r="C70" s="220" t="s">
        <v>155</v>
      </c>
      <c r="D70" s="221"/>
      <c r="E70" s="222"/>
      <c r="F70" s="222"/>
      <c r="G70" s="223"/>
      <c r="H70" s="224"/>
      <c r="I70" s="225"/>
      <c r="J70" s="224"/>
      <c r="K70" s="225"/>
      <c r="O70" s="226">
        <v>1</v>
      </c>
    </row>
    <row r="71" spans="1:80" x14ac:dyDescent="0.2">
      <c r="A71" s="227">
        <v>24</v>
      </c>
      <c r="B71" s="228" t="s">
        <v>278</v>
      </c>
      <c r="C71" s="229" t="s">
        <v>279</v>
      </c>
      <c r="D71" s="230" t="s">
        <v>116</v>
      </c>
      <c r="E71" s="231">
        <v>33.261389999999999</v>
      </c>
      <c r="F71" s="231"/>
      <c r="G71" s="232">
        <f>E71*F71</f>
        <v>0</v>
      </c>
      <c r="H71" s="233">
        <v>0</v>
      </c>
      <c r="I71" s="234">
        <f>E71*H71</f>
        <v>0</v>
      </c>
      <c r="J71" s="233"/>
      <c r="K71" s="234">
        <f>E71*J71</f>
        <v>0</v>
      </c>
      <c r="O71" s="226">
        <v>2</v>
      </c>
      <c r="AA71" s="203">
        <v>7</v>
      </c>
      <c r="AB71" s="203">
        <v>1</v>
      </c>
      <c r="AC71" s="203">
        <v>2</v>
      </c>
      <c r="AZ71" s="203">
        <v>1</v>
      </c>
      <c r="BA71" s="203">
        <f>IF(AZ71=1,G71,0)</f>
        <v>0</v>
      </c>
      <c r="BB71" s="203">
        <f>IF(AZ71=2,G71,0)</f>
        <v>0</v>
      </c>
      <c r="BC71" s="203">
        <f>IF(AZ71=3,G71,0)</f>
        <v>0</v>
      </c>
      <c r="BD71" s="203">
        <f>IF(AZ71=4,G71,0)</f>
        <v>0</v>
      </c>
      <c r="BE71" s="203">
        <f>IF(AZ71=5,G71,0)</f>
        <v>0</v>
      </c>
      <c r="CA71" s="226">
        <v>7</v>
      </c>
      <c r="CB71" s="226">
        <v>1</v>
      </c>
    </row>
    <row r="72" spans="1:80" x14ac:dyDescent="0.2">
      <c r="A72" s="244"/>
      <c r="B72" s="245" t="s">
        <v>97</v>
      </c>
      <c r="C72" s="246" t="s">
        <v>156</v>
      </c>
      <c r="D72" s="247"/>
      <c r="E72" s="248"/>
      <c r="F72" s="249"/>
      <c r="G72" s="250">
        <f>SUM(G70:G71)</f>
        <v>0</v>
      </c>
      <c r="H72" s="251"/>
      <c r="I72" s="252">
        <f>SUM(I70:I71)</f>
        <v>0</v>
      </c>
      <c r="J72" s="251"/>
      <c r="K72" s="252">
        <f>SUM(K70:K71)</f>
        <v>0</v>
      </c>
      <c r="O72" s="226">
        <v>4</v>
      </c>
      <c r="BA72" s="253">
        <f>SUM(BA70:BA71)</f>
        <v>0</v>
      </c>
      <c r="BB72" s="253">
        <f>SUM(BB70:BB71)</f>
        <v>0</v>
      </c>
      <c r="BC72" s="253">
        <f>SUM(BC70:BC71)</f>
        <v>0</v>
      </c>
      <c r="BD72" s="253">
        <f>SUM(BD70:BD71)</f>
        <v>0</v>
      </c>
      <c r="BE72" s="253">
        <f>SUM(BE70:BE71)</f>
        <v>0</v>
      </c>
    </row>
    <row r="73" spans="1:80" x14ac:dyDescent="0.2">
      <c r="E73" s="203"/>
    </row>
    <row r="74" spans="1:80" x14ac:dyDescent="0.2">
      <c r="E74" s="203"/>
    </row>
    <row r="75" spans="1:80" x14ac:dyDescent="0.2">
      <c r="E75" s="203"/>
    </row>
    <row r="76" spans="1:80" x14ac:dyDescent="0.2">
      <c r="E76" s="203"/>
    </row>
    <row r="77" spans="1:80" x14ac:dyDescent="0.2">
      <c r="E77" s="203"/>
    </row>
    <row r="78" spans="1:80" x14ac:dyDescent="0.2">
      <c r="E78" s="203"/>
    </row>
    <row r="79" spans="1:80" x14ac:dyDescent="0.2">
      <c r="E79" s="203"/>
    </row>
    <row r="80" spans="1:80" x14ac:dyDescent="0.2">
      <c r="E80" s="203"/>
    </row>
    <row r="81" spans="5:5" x14ac:dyDescent="0.2">
      <c r="E81" s="203"/>
    </row>
    <row r="82" spans="5:5" x14ac:dyDescent="0.2">
      <c r="E82" s="203"/>
    </row>
    <row r="83" spans="5:5" x14ac:dyDescent="0.2">
      <c r="E83" s="203"/>
    </row>
    <row r="84" spans="5:5" x14ac:dyDescent="0.2">
      <c r="E84" s="203"/>
    </row>
    <row r="85" spans="5:5" x14ac:dyDescent="0.2">
      <c r="E85" s="203"/>
    </row>
    <row r="86" spans="5:5" x14ac:dyDescent="0.2">
      <c r="E86" s="203"/>
    </row>
    <row r="87" spans="5:5" x14ac:dyDescent="0.2">
      <c r="E87" s="203"/>
    </row>
    <row r="88" spans="5:5" x14ac:dyDescent="0.2">
      <c r="E88" s="203"/>
    </row>
    <row r="89" spans="5:5" x14ac:dyDescent="0.2">
      <c r="E89" s="203"/>
    </row>
    <row r="90" spans="5:5" x14ac:dyDescent="0.2">
      <c r="E90" s="203"/>
    </row>
    <row r="91" spans="5:5" x14ac:dyDescent="0.2">
      <c r="E91" s="203"/>
    </row>
    <row r="92" spans="5:5" x14ac:dyDescent="0.2">
      <c r="E92" s="203"/>
    </row>
    <row r="93" spans="5:5" x14ac:dyDescent="0.2">
      <c r="E93" s="203"/>
    </row>
    <row r="94" spans="5:5" x14ac:dyDescent="0.2">
      <c r="E94" s="203"/>
    </row>
    <row r="95" spans="5:5" x14ac:dyDescent="0.2">
      <c r="E95" s="203"/>
    </row>
    <row r="96" spans="5:5" x14ac:dyDescent="0.2">
      <c r="E96" s="203"/>
    </row>
    <row r="97" spans="5:5" x14ac:dyDescent="0.2">
      <c r="E97" s="203"/>
    </row>
    <row r="98" spans="5:5" x14ac:dyDescent="0.2">
      <c r="E98" s="203"/>
    </row>
    <row r="99" spans="5:5" x14ac:dyDescent="0.2">
      <c r="E99" s="203"/>
    </row>
    <row r="100" spans="5:5" x14ac:dyDescent="0.2">
      <c r="E100" s="203"/>
    </row>
    <row r="101" spans="5:5" x14ac:dyDescent="0.2">
      <c r="E101" s="203"/>
    </row>
    <row r="102" spans="5:5" x14ac:dyDescent="0.2">
      <c r="E102" s="203"/>
    </row>
    <row r="103" spans="5:5" x14ac:dyDescent="0.2">
      <c r="E103" s="203"/>
    </row>
    <row r="104" spans="5:5" x14ac:dyDescent="0.2">
      <c r="E104" s="203"/>
    </row>
    <row r="105" spans="5:5" x14ac:dyDescent="0.2">
      <c r="E105" s="203"/>
    </row>
    <row r="106" spans="5:5" x14ac:dyDescent="0.2">
      <c r="E106" s="203"/>
    </row>
    <row r="107" spans="5:5" x14ac:dyDescent="0.2">
      <c r="E107" s="203"/>
    </row>
    <row r="108" spans="5:5" x14ac:dyDescent="0.2">
      <c r="E108" s="203"/>
    </row>
    <row r="109" spans="5:5" x14ac:dyDescent="0.2">
      <c r="E109" s="203"/>
    </row>
    <row r="110" spans="5:5" x14ac:dyDescent="0.2">
      <c r="E110" s="203"/>
    </row>
    <row r="111" spans="5:5" x14ac:dyDescent="0.2">
      <c r="E111" s="203"/>
    </row>
    <row r="112" spans="5:5" x14ac:dyDescent="0.2">
      <c r="E112" s="203"/>
    </row>
    <row r="113" spans="5:5" x14ac:dyDescent="0.2">
      <c r="E113" s="203"/>
    </row>
    <row r="114" spans="5:5" x14ac:dyDescent="0.2">
      <c r="E114" s="203"/>
    </row>
    <row r="115" spans="5:5" x14ac:dyDescent="0.2">
      <c r="E115" s="203"/>
    </row>
    <row r="116" spans="5:5" x14ac:dyDescent="0.2">
      <c r="E116" s="203"/>
    </row>
    <row r="117" spans="5:5" x14ac:dyDescent="0.2">
      <c r="E117" s="203"/>
    </row>
    <row r="118" spans="5:5" x14ac:dyDescent="0.2">
      <c r="E118" s="203"/>
    </row>
    <row r="119" spans="5:5" x14ac:dyDescent="0.2">
      <c r="E119" s="203"/>
    </row>
    <row r="120" spans="5:5" x14ac:dyDescent="0.2">
      <c r="E120" s="203"/>
    </row>
    <row r="121" spans="5:5" x14ac:dyDescent="0.2">
      <c r="E121" s="203"/>
    </row>
    <row r="122" spans="5:5" x14ac:dyDescent="0.2">
      <c r="E122" s="203"/>
    </row>
    <row r="123" spans="5:5" x14ac:dyDescent="0.2">
      <c r="E123" s="203"/>
    </row>
    <row r="124" spans="5:5" x14ac:dyDescent="0.2">
      <c r="E124" s="203"/>
    </row>
    <row r="125" spans="5:5" x14ac:dyDescent="0.2">
      <c r="E125" s="203"/>
    </row>
    <row r="126" spans="5:5" x14ac:dyDescent="0.2">
      <c r="E126" s="203"/>
    </row>
    <row r="127" spans="5:5" x14ac:dyDescent="0.2">
      <c r="E127" s="203"/>
    </row>
    <row r="128" spans="5:5" x14ac:dyDescent="0.2">
      <c r="E128" s="203"/>
    </row>
    <row r="129" spans="1:7" x14ac:dyDescent="0.2">
      <c r="E129" s="203"/>
    </row>
    <row r="130" spans="1:7" x14ac:dyDescent="0.2">
      <c r="E130" s="203"/>
    </row>
    <row r="131" spans="1:7" x14ac:dyDescent="0.2">
      <c r="A131" s="254"/>
      <c r="B131" s="254"/>
    </row>
    <row r="132" spans="1:7" x14ac:dyDescent="0.2">
      <c r="C132" s="255"/>
      <c r="D132" s="255"/>
      <c r="E132" s="256"/>
      <c r="F132" s="255"/>
      <c r="G132" s="257"/>
    </row>
    <row r="133" spans="1:7" x14ac:dyDescent="0.2">
      <c r="A133" s="254"/>
      <c r="B133" s="254"/>
    </row>
  </sheetData>
  <mergeCells count="34">
    <mergeCell ref="C66:D66"/>
    <mergeCell ref="C68:D68"/>
    <mergeCell ref="C53:D53"/>
    <mergeCell ref="C55:D55"/>
    <mergeCell ref="C57:D57"/>
    <mergeCell ref="C59:D59"/>
    <mergeCell ref="C46:G46"/>
    <mergeCell ref="C47:G47"/>
    <mergeCell ref="C48:D48"/>
    <mergeCell ref="C28:G28"/>
    <mergeCell ref="C29:D29"/>
    <mergeCell ref="C31:G31"/>
    <mergeCell ref="C32:D32"/>
    <mergeCell ref="C34:G34"/>
    <mergeCell ref="C36:G36"/>
    <mergeCell ref="C37:G37"/>
    <mergeCell ref="C39:G39"/>
    <mergeCell ref="C40:G40"/>
    <mergeCell ref="C41:G41"/>
    <mergeCell ref="C45:G45"/>
    <mergeCell ref="C26:D26"/>
    <mergeCell ref="A1:G1"/>
    <mergeCell ref="A3:B3"/>
    <mergeCell ref="A4:B4"/>
    <mergeCell ref="E4:G4"/>
    <mergeCell ref="C9:D9"/>
    <mergeCell ref="C11:D11"/>
    <mergeCell ref="C13:D13"/>
    <mergeCell ref="C15:D15"/>
    <mergeCell ref="C17:D17"/>
    <mergeCell ref="C19:G19"/>
    <mergeCell ref="C20:D20"/>
    <mergeCell ref="C22:D22"/>
    <mergeCell ref="C24:D24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F9B68-BBF5-4C35-93BD-5AF3D6378A46}">
  <sheetPr>
    <pageSetUpPr fitToPage="1"/>
  </sheetPr>
  <dimension ref="A1:R120"/>
  <sheetViews>
    <sheetView zoomScale="85" zoomScaleNormal="85" workbookViewId="0">
      <pane ySplit="7" topLeftCell="A8" activePane="bottomLeft" state="frozen"/>
      <selection pane="bottomLeft" activeCell="H9" sqref="H9"/>
    </sheetView>
  </sheetViews>
  <sheetFormatPr defaultColWidth="9.140625" defaultRowHeight="12.75" customHeight="1" x14ac:dyDescent="0.2"/>
  <cols>
    <col min="1" max="1" width="9.140625" style="262" hidden="1" customWidth="1"/>
    <col min="2" max="2" width="11.7109375" style="262" customWidth="1"/>
    <col min="3" max="3" width="14.7109375" style="262" customWidth="1"/>
    <col min="4" max="4" width="9.7109375" style="262" customWidth="1"/>
    <col min="5" max="5" width="70.7109375" style="262" customWidth="1"/>
    <col min="6" max="6" width="11.7109375" style="262" customWidth="1"/>
    <col min="7" max="9" width="16.7109375" style="262" customWidth="1"/>
    <col min="10" max="14" width="9.140625" style="262"/>
    <col min="15" max="18" width="9.140625" style="262" hidden="1" customWidth="1"/>
    <col min="19" max="16384" width="9.140625" style="262"/>
  </cols>
  <sheetData>
    <row r="1" spans="1:18" ht="12.75" customHeight="1" x14ac:dyDescent="0.2">
      <c r="A1" s="262" t="s">
        <v>413</v>
      </c>
      <c r="B1" s="263"/>
      <c r="C1" s="263"/>
      <c r="D1" s="263"/>
      <c r="E1" s="263" t="s">
        <v>414</v>
      </c>
      <c r="F1" s="263"/>
      <c r="G1" s="263"/>
      <c r="H1" s="263"/>
      <c r="I1" s="263"/>
      <c r="P1" s="262" t="s">
        <v>415</v>
      </c>
    </row>
    <row r="2" spans="1:18" ht="24.95" customHeight="1" x14ac:dyDescent="0.2">
      <c r="B2" s="263"/>
      <c r="C2" s="263"/>
      <c r="D2" s="263"/>
      <c r="E2" s="264" t="s">
        <v>416</v>
      </c>
      <c r="F2" s="263"/>
      <c r="G2" s="263"/>
      <c r="H2" s="265"/>
      <c r="I2" s="265"/>
      <c r="O2" s="262">
        <f>0+O8+O33+O46+O91</f>
        <v>0</v>
      </c>
      <c r="P2" s="262" t="s">
        <v>415</v>
      </c>
    </row>
    <row r="3" spans="1:18" ht="15" customHeight="1" x14ac:dyDescent="0.25">
      <c r="A3" s="262" t="s">
        <v>417</v>
      </c>
      <c r="B3" s="266" t="s">
        <v>418</v>
      </c>
      <c r="C3" s="329" t="s">
        <v>419</v>
      </c>
      <c r="D3" s="330"/>
      <c r="E3" s="267" t="s">
        <v>420</v>
      </c>
      <c r="F3" s="263"/>
      <c r="G3" s="268"/>
      <c r="H3" s="269" t="s">
        <v>421</v>
      </c>
      <c r="I3" s="270">
        <f>0+I8+I33+I46+I91</f>
        <v>0</v>
      </c>
      <c r="O3" s="262" t="s">
        <v>422</v>
      </c>
      <c r="P3" s="262" t="s">
        <v>423</v>
      </c>
    </row>
    <row r="4" spans="1:18" ht="15" customHeight="1" x14ac:dyDescent="0.25">
      <c r="A4" s="262" t="s">
        <v>424</v>
      </c>
      <c r="B4" s="271" t="s">
        <v>82</v>
      </c>
      <c r="C4" s="331" t="s">
        <v>421</v>
      </c>
      <c r="D4" s="332"/>
      <c r="E4" s="272" t="s">
        <v>123</v>
      </c>
      <c r="F4" s="265"/>
      <c r="G4" s="265"/>
      <c r="H4" s="273"/>
      <c r="I4" s="273"/>
      <c r="O4" s="262" t="s">
        <v>425</v>
      </c>
      <c r="P4" s="262" t="s">
        <v>423</v>
      </c>
    </row>
    <row r="5" spans="1:18" ht="12.75" customHeight="1" x14ac:dyDescent="0.2">
      <c r="A5" s="333" t="s">
        <v>426</v>
      </c>
      <c r="B5" s="333" t="s">
        <v>427</v>
      </c>
      <c r="C5" s="333" t="s">
        <v>428</v>
      </c>
      <c r="D5" s="333" t="s">
        <v>429</v>
      </c>
      <c r="E5" s="333" t="s">
        <v>85</v>
      </c>
      <c r="F5" s="333" t="s">
        <v>86</v>
      </c>
      <c r="G5" s="333" t="s">
        <v>430</v>
      </c>
      <c r="H5" s="333" t="s">
        <v>431</v>
      </c>
      <c r="I5" s="333"/>
      <c r="O5" s="262" t="s">
        <v>432</v>
      </c>
      <c r="P5" s="262" t="s">
        <v>423</v>
      </c>
    </row>
    <row r="6" spans="1:18" ht="12.75" customHeight="1" x14ac:dyDescent="0.2">
      <c r="A6" s="333"/>
      <c r="B6" s="333"/>
      <c r="C6" s="333"/>
      <c r="D6" s="333"/>
      <c r="E6" s="333"/>
      <c r="F6" s="333"/>
      <c r="G6" s="333"/>
      <c r="H6" s="274" t="s">
        <v>433</v>
      </c>
      <c r="I6" s="274" t="s">
        <v>434</v>
      </c>
    </row>
    <row r="7" spans="1:18" ht="12.75" customHeight="1" x14ac:dyDescent="0.2">
      <c r="A7" s="274" t="s">
        <v>435</v>
      </c>
      <c r="B7" s="274" t="s">
        <v>95</v>
      </c>
      <c r="C7" s="274" t="s">
        <v>423</v>
      </c>
      <c r="D7" s="274" t="s">
        <v>415</v>
      </c>
      <c r="E7" s="274" t="s">
        <v>345</v>
      </c>
      <c r="F7" s="274" t="s">
        <v>122</v>
      </c>
      <c r="G7" s="274" t="s">
        <v>436</v>
      </c>
      <c r="H7" s="274" t="s">
        <v>437</v>
      </c>
      <c r="I7" s="274" t="s">
        <v>365</v>
      </c>
    </row>
    <row r="8" spans="1:18" ht="12.75" customHeight="1" x14ac:dyDescent="0.2">
      <c r="A8" s="273" t="s">
        <v>438</v>
      </c>
      <c r="B8" s="273"/>
      <c r="C8" s="275" t="s">
        <v>435</v>
      </c>
      <c r="D8" s="273"/>
      <c r="E8" s="276" t="s">
        <v>439</v>
      </c>
      <c r="F8" s="273"/>
      <c r="G8" s="273"/>
      <c r="H8" s="273"/>
      <c r="I8" s="277">
        <f>0+Q8</f>
        <v>0</v>
      </c>
      <c r="O8" s="262">
        <f>0+R8</f>
        <v>0</v>
      </c>
      <c r="Q8" s="262">
        <f>0+I9+I13+I17+I21+I25+I29</f>
        <v>0</v>
      </c>
      <c r="R8" s="262">
        <f>0+O9+O13+O17+O21+O25+O29</f>
        <v>0</v>
      </c>
    </row>
    <row r="9" spans="1:18" x14ac:dyDescent="0.2">
      <c r="A9" s="278" t="s">
        <v>440</v>
      </c>
      <c r="B9" s="279" t="s">
        <v>345</v>
      </c>
      <c r="C9" s="279" t="s">
        <v>441</v>
      </c>
      <c r="D9" s="278" t="s">
        <v>442</v>
      </c>
      <c r="E9" s="280" t="s">
        <v>443</v>
      </c>
      <c r="F9" s="281" t="s">
        <v>444</v>
      </c>
      <c r="G9" s="282">
        <v>1</v>
      </c>
      <c r="H9" s="283"/>
      <c r="I9" s="284">
        <f>ROUND(ROUND(H9,2)*ROUND(G9,3),2)</f>
        <v>0</v>
      </c>
      <c r="O9" s="262">
        <f>(I9*21)/100</f>
        <v>0</v>
      </c>
      <c r="P9" s="262" t="s">
        <v>423</v>
      </c>
    </row>
    <row r="10" spans="1:18" ht="63.75" x14ac:dyDescent="0.2">
      <c r="A10" s="285" t="s">
        <v>445</v>
      </c>
      <c r="E10" s="286" t="s">
        <v>446</v>
      </c>
    </row>
    <row r="11" spans="1:18" x14ac:dyDescent="0.2">
      <c r="A11" s="287" t="s">
        <v>447</v>
      </c>
      <c r="E11" s="288" t="s">
        <v>448</v>
      </c>
    </row>
    <row r="12" spans="1:18" x14ac:dyDescent="0.2">
      <c r="A12" s="262" t="s">
        <v>449</v>
      </c>
      <c r="E12" s="286" t="s">
        <v>450</v>
      </c>
    </row>
    <row r="13" spans="1:18" x14ac:dyDescent="0.2">
      <c r="A13" s="278" t="s">
        <v>440</v>
      </c>
      <c r="B13" s="279" t="s">
        <v>122</v>
      </c>
      <c r="C13" s="279" t="s">
        <v>451</v>
      </c>
      <c r="D13" s="278" t="s">
        <v>442</v>
      </c>
      <c r="E13" s="280" t="s">
        <v>452</v>
      </c>
      <c r="F13" s="281" t="s">
        <v>444</v>
      </c>
      <c r="G13" s="282">
        <v>1</v>
      </c>
      <c r="H13" s="283"/>
      <c r="I13" s="284">
        <f>ROUND(ROUND(H13,2)*ROUND(G13,3),2)</f>
        <v>0</v>
      </c>
      <c r="O13" s="262">
        <f>(I13*21)/100</f>
        <v>0</v>
      </c>
      <c r="P13" s="262" t="s">
        <v>423</v>
      </c>
    </row>
    <row r="14" spans="1:18" ht="76.5" x14ac:dyDescent="0.2">
      <c r="A14" s="285" t="s">
        <v>445</v>
      </c>
      <c r="E14" s="286" t="s">
        <v>453</v>
      </c>
    </row>
    <row r="15" spans="1:18" x14ac:dyDescent="0.2">
      <c r="A15" s="287" t="s">
        <v>447</v>
      </c>
      <c r="E15" s="288" t="s">
        <v>448</v>
      </c>
    </row>
    <row r="16" spans="1:18" ht="38.25" x14ac:dyDescent="0.2">
      <c r="A16" s="262" t="s">
        <v>449</v>
      </c>
      <c r="E16" s="286" t="s">
        <v>454</v>
      </c>
    </row>
    <row r="17" spans="1:16" x14ac:dyDescent="0.2">
      <c r="A17" s="278" t="s">
        <v>440</v>
      </c>
      <c r="B17" s="279" t="s">
        <v>436</v>
      </c>
      <c r="C17" s="279" t="s">
        <v>455</v>
      </c>
      <c r="D17" s="278" t="s">
        <v>442</v>
      </c>
      <c r="E17" s="280" t="s">
        <v>456</v>
      </c>
      <c r="F17" s="281" t="s">
        <v>457</v>
      </c>
      <c r="G17" s="282">
        <v>1</v>
      </c>
      <c r="H17" s="283"/>
      <c r="I17" s="284">
        <f>ROUND(ROUND(H17,2)*ROUND(G17,3),2)</f>
        <v>0</v>
      </c>
      <c r="O17" s="262">
        <f>(I17*21)/100</f>
        <v>0</v>
      </c>
      <c r="P17" s="262" t="s">
        <v>423</v>
      </c>
    </row>
    <row r="18" spans="1:16" ht="51" x14ac:dyDescent="0.2">
      <c r="A18" s="285" t="s">
        <v>445</v>
      </c>
      <c r="E18" s="286" t="s">
        <v>458</v>
      </c>
    </row>
    <row r="19" spans="1:16" x14ac:dyDescent="0.2">
      <c r="A19" s="287" t="s">
        <v>447</v>
      </c>
      <c r="E19" s="288" t="s">
        <v>448</v>
      </c>
    </row>
    <row r="20" spans="1:16" x14ac:dyDescent="0.2">
      <c r="A20" s="262" t="s">
        <v>449</v>
      </c>
      <c r="E20" s="286" t="s">
        <v>459</v>
      </c>
    </row>
    <row r="21" spans="1:16" x14ac:dyDescent="0.2">
      <c r="A21" s="278" t="s">
        <v>440</v>
      </c>
      <c r="B21" s="279" t="s">
        <v>134</v>
      </c>
      <c r="C21" s="279" t="s">
        <v>460</v>
      </c>
      <c r="D21" s="278" t="s">
        <v>442</v>
      </c>
      <c r="E21" s="280" t="s">
        <v>461</v>
      </c>
      <c r="F21" s="281" t="s">
        <v>444</v>
      </c>
      <c r="G21" s="282">
        <v>1</v>
      </c>
      <c r="H21" s="283"/>
      <c r="I21" s="284">
        <f>ROUND(ROUND(H21,2)*ROUND(G21,3),2)</f>
        <v>0</v>
      </c>
      <c r="O21" s="262">
        <f>(I21*21)/100</f>
        <v>0</v>
      </c>
      <c r="P21" s="262" t="s">
        <v>423</v>
      </c>
    </row>
    <row r="22" spans="1:16" ht="76.5" x14ac:dyDescent="0.2">
      <c r="A22" s="285" t="s">
        <v>445</v>
      </c>
      <c r="E22" s="286" t="s">
        <v>462</v>
      </c>
    </row>
    <row r="23" spans="1:16" x14ac:dyDescent="0.2">
      <c r="A23" s="287" t="s">
        <v>447</v>
      </c>
      <c r="E23" s="288" t="s">
        <v>448</v>
      </c>
    </row>
    <row r="24" spans="1:16" ht="51" x14ac:dyDescent="0.2">
      <c r="A24" s="262" t="s">
        <v>449</v>
      </c>
      <c r="E24" s="286" t="s">
        <v>463</v>
      </c>
    </row>
    <row r="25" spans="1:16" x14ac:dyDescent="0.2">
      <c r="A25" s="278" t="s">
        <v>440</v>
      </c>
      <c r="B25" s="279" t="s">
        <v>365</v>
      </c>
      <c r="C25" s="279" t="s">
        <v>464</v>
      </c>
      <c r="D25" s="278" t="s">
        <v>442</v>
      </c>
      <c r="E25" s="280" t="s">
        <v>465</v>
      </c>
      <c r="F25" s="281" t="s">
        <v>444</v>
      </c>
      <c r="G25" s="282">
        <v>1</v>
      </c>
      <c r="H25" s="283"/>
      <c r="I25" s="284">
        <f>ROUND(ROUND(H25,2)*ROUND(G25,3),2)</f>
        <v>0</v>
      </c>
      <c r="O25" s="262">
        <f>(I25*21)/100</f>
        <v>0</v>
      </c>
      <c r="P25" s="262" t="s">
        <v>423</v>
      </c>
    </row>
    <row r="26" spans="1:16" x14ac:dyDescent="0.2">
      <c r="A26" s="285" t="s">
        <v>445</v>
      </c>
      <c r="E26" s="286" t="s">
        <v>442</v>
      </c>
    </row>
    <row r="27" spans="1:16" x14ac:dyDescent="0.2">
      <c r="A27" s="287" t="s">
        <v>447</v>
      </c>
      <c r="E27" s="288" t="s">
        <v>448</v>
      </c>
    </row>
    <row r="28" spans="1:16" ht="25.5" x14ac:dyDescent="0.2">
      <c r="A28" s="262" t="s">
        <v>449</v>
      </c>
      <c r="E28" s="286" t="s">
        <v>466</v>
      </c>
    </row>
    <row r="29" spans="1:16" x14ac:dyDescent="0.2">
      <c r="A29" s="278" t="s">
        <v>440</v>
      </c>
      <c r="B29" s="279" t="s">
        <v>467</v>
      </c>
      <c r="C29" s="279" t="s">
        <v>468</v>
      </c>
      <c r="D29" s="278" t="s">
        <v>442</v>
      </c>
      <c r="E29" s="280" t="s">
        <v>469</v>
      </c>
      <c r="F29" s="281" t="s">
        <v>444</v>
      </c>
      <c r="G29" s="282">
        <v>1</v>
      </c>
      <c r="H29" s="283"/>
      <c r="I29" s="284">
        <f>ROUND(ROUND(H29,2)*ROUND(G29,3),2)</f>
        <v>0</v>
      </c>
      <c r="O29" s="262">
        <f>(I29*21)/100</f>
        <v>0</v>
      </c>
      <c r="P29" s="262" t="s">
        <v>423</v>
      </c>
    </row>
    <row r="30" spans="1:16" ht="114.75" x14ac:dyDescent="0.2">
      <c r="A30" s="285" t="s">
        <v>445</v>
      </c>
      <c r="E30" s="286" t="s">
        <v>470</v>
      </c>
    </row>
    <row r="31" spans="1:16" x14ac:dyDescent="0.2">
      <c r="A31" s="287" t="s">
        <v>447</v>
      </c>
      <c r="E31" s="288" t="s">
        <v>448</v>
      </c>
    </row>
    <row r="32" spans="1:16" x14ac:dyDescent="0.2">
      <c r="A32" s="262" t="s">
        <v>449</v>
      </c>
      <c r="E32" s="286" t="s">
        <v>471</v>
      </c>
    </row>
    <row r="33" spans="1:18" ht="12.75" customHeight="1" x14ac:dyDescent="0.2">
      <c r="A33" s="265" t="s">
        <v>438</v>
      </c>
      <c r="B33" s="265"/>
      <c r="C33" s="289" t="s">
        <v>95</v>
      </c>
      <c r="D33" s="265"/>
      <c r="E33" s="276" t="s">
        <v>96</v>
      </c>
      <c r="F33" s="265"/>
      <c r="G33" s="265"/>
      <c r="H33" s="265"/>
      <c r="I33" s="290">
        <f>0+Q33</f>
        <v>0</v>
      </c>
      <c r="O33" s="262">
        <f>0+R33</f>
        <v>0</v>
      </c>
      <c r="Q33" s="262">
        <f>0+I34+I38+I42</f>
        <v>0</v>
      </c>
      <c r="R33" s="262">
        <f>0+O34+O38+O42</f>
        <v>0</v>
      </c>
    </row>
    <row r="34" spans="1:18" x14ac:dyDescent="0.2">
      <c r="A34" s="278" t="s">
        <v>440</v>
      </c>
      <c r="B34" s="279" t="s">
        <v>472</v>
      </c>
      <c r="C34" s="279" t="s">
        <v>473</v>
      </c>
      <c r="D34" s="278" t="s">
        <v>442</v>
      </c>
      <c r="E34" s="280" t="s">
        <v>474</v>
      </c>
      <c r="F34" s="281" t="s">
        <v>475</v>
      </c>
      <c r="G34" s="282">
        <v>16.2</v>
      </c>
      <c r="H34" s="283"/>
      <c r="I34" s="284">
        <f>ROUND(ROUND(H34,2)*ROUND(G34,3),2)</f>
        <v>0</v>
      </c>
      <c r="O34" s="262">
        <f>(I34*21)/100</f>
        <v>0</v>
      </c>
      <c r="P34" s="262" t="s">
        <v>423</v>
      </c>
    </row>
    <row r="35" spans="1:18" ht="25.5" x14ac:dyDescent="0.2">
      <c r="A35" s="285" t="s">
        <v>445</v>
      </c>
      <c r="E35" s="286" t="s">
        <v>476</v>
      </c>
    </row>
    <row r="36" spans="1:18" x14ac:dyDescent="0.2">
      <c r="A36" s="287" t="s">
        <v>447</v>
      </c>
      <c r="E36" s="288" t="s">
        <v>477</v>
      </c>
    </row>
    <row r="37" spans="1:18" ht="89.25" x14ac:dyDescent="0.2">
      <c r="A37" s="262" t="s">
        <v>449</v>
      </c>
      <c r="E37" s="286" t="s">
        <v>478</v>
      </c>
    </row>
    <row r="38" spans="1:18" x14ac:dyDescent="0.2">
      <c r="A38" s="278" t="s">
        <v>440</v>
      </c>
      <c r="B38" s="279" t="s">
        <v>479</v>
      </c>
      <c r="C38" s="279" t="s">
        <v>480</v>
      </c>
      <c r="D38" s="278" t="s">
        <v>442</v>
      </c>
      <c r="E38" s="280" t="s">
        <v>481</v>
      </c>
      <c r="F38" s="281" t="s">
        <v>475</v>
      </c>
      <c r="G38" s="282">
        <v>2.58</v>
      </c>
      <c r="H38" s="283"/>
      <c r="I38" s="284">
        <f>ROUND(ROUND(H38,2)*ROUND(G38,3),2)</f>
        <v>0</v>
      </c>
      <c r="O38" s="262">
        <f>(I38*21)/100</f>
        <v>0</v>
      </c>
      <c r="P38" s="262" t="s">
        <v>423</v>
      </c>
    </row>
    <row r="39" spans="1:18" ht="25.5" x14ac:dyDescent="0.2">
      <c r="A39" s="285" t="s">
        <v>445</v>
      </c>
      <c r="E39" s="286" t="s">
        <v>482</v>
      </c>
    </row>
    <row r="40" spans="1:18" x14ac:dyDescent="0.2">
      <c r="A40" s="287" t="s">
        <v>447</v>
      </c>
      <c r="E40" s="288" t="s">
        <v>483</v>
      </c>
    </row>
    <row r="41" spans="1:18" ht="395.25" x14ac:dyDescent="0.2">
      <c r="A41" s="262" t="s">
        <v>449</v>
      </c>
      <c r="E41" s="286" t="s">
        <v>484</v>
      </c>
    </row>
    <row r="42" spans="1:18" x14ac:dyDescent="0.2">
      <c r="A42" s="278" t="s">
        <v>440</v>
      </c>
      <c r="B42" s="279" t="s">
        <v>485</v>
      </c>
      <c r="C42" s="279" t="s">
        <v>486</v>
      </c>
      <c r="D42" s="278" t="s">
        <v>442</v>
      </c>
      <c r="E42" s="280" t="s">
        <v>487</v>
      </c>
      <c r="F42" s="281" t="s">
        <v>488</v>
      </c>
      <c r="G42" s="282">
        <v>132.24</v>
      </c>
      <c r="H42" s="283"/>
      <c r="I42" s="284">
        <f>ROUND(ROUND(H42,2)*ROUND(G42,3),2)</f>
        <v>0</v>
      </c>
      <c r="O42" s="262">
        <f>(I42*21)/100</f>
        <v>0</v>
      </c>
      <c r="P42" s="262" t="s">
        <v>423</v>
      </c>
    </row>
    <row r="43" spans="1:18" ht="25.5" x14ac:dyDescent="0.2">
      <c r="A43" s="285" t="s">
        <v>445</v>
      </c>
      <c r="E43" s="286" t="s">
        <v>489</v>
      </c>
    </row>
    <row r="44" spans="1:18" ht="102" x14ac:dyDescent="0.2">
      <c r="A44" s="287" t="s">
        <v>447</v>
      </c>
      <c r="E44" s="288" t="s">
        <v>490</v>
      </c>
    </row>
    <row r="45" spans="1:18" ht="25.5" x14ac:dyDescent="0.2">
      <c r="A45" s="262" t="s">
        <v>449</v>
      </c>
      <c r="E45" s="286" t="s">
        <v>491</v>
      </c>
    </row>
    <row r="46" spans="1:18" ht="12.75" customHeight="1" x14ac:dyDescent="0.2">
      <c r="A46" s="265" t="s">
        <v>438</v>
      </c>
      <c r="B46" s="265"/>
      <c r="C46" s="289" t="s">
        <v>122</v>
      </c>
      <c r="D46" s="265"/>
      <c r="E46" s="276" t="s">
        <v>123</v>
      </c>
      <c r="F46" s="265"/>
      <c r="G46" s="265"/>
      <c r="H46" s="265"/>
      <c r="I46" s="290">
        <f>0+Q46</f>
        <v>0</v>
      </c>
      <c r="O46" s="262">
        <f>0+R46</f>
        <v>0</v>
      </c>
      <c r="Q46" s="262">
        <f>0+I47+I51+I55+I59+I63+I67+I71+I75+I79+I83+I87</f>
        <v>0</v>
      </c>
      <c r="R46" s="262">
        <f>0+O47+O51+O55+O59+O63+O67+O71+O75+O79+O83+O87</f>
        <v>0</v>
      </c>
    </row>
    <row r="47" spans="1:18" x14ac:dyDescent="0.2">
      <c r="A47" s="278" t="s">
        <v>440</v>
      </c>
      <c r="B47" s="279" t="s">
        <v>492</v>
      </c>
      <c r="C47" s="279" t="s">
        <v>493</v>
      </c>
      <c r="D47" s="278" t="s">
        <v>442</v>
      </c>
      <c r="E47" s="280" t="s">
        <v>494</v>
      </c>
      <c r="F47" s="281" t="s">
        <v>475</v>
      </c>
      <c r="G47" s="282">
        <v>3.5249999999999999</v>
      </c>
      <c r="H47" s="283"/>
      <c r="I47" s="284">
        <f>ROUND(ROUND(H47,2)*ROUND(G47,3),2)</f>
        <v>0</v>
      </c>
      <c r="O47" s="262">
        <f>(I47*21)/100</f>
        <v>0</v>
      </c>
      <c r="P47" s="262" t="s">
        <v>423</v>
      </c>
    </row>
    <row r="48" spans="1:18" x14ac:dyDescent="0.2">
      <c r="A48" s="285" t="s">
        <v>445</v>
      </c>
      <c r="E48" s="286" t="s">
        <v>495</v>
      </c>
    </row>
    <row r="49" spans="1:16" x14ac:dyDescent="0.2">
      <c r="A49" s="287" t="s">
        <v>447</v>
      </c>
      <c r="E49" s="288" t="s">
        <v>496</v>
      </c>
    </row>
    <row r="50" spans="1:16" ht="140.25" x14ac:dyDescent="0.2">
      <c r="A50" s="262" t="s">
        <v>449</v>
      </c>
      <c r="E50" s="286" t="s">
        <v>497</v>
      </c>
    </row>
    <row r="51" spans="1:16" x14ac:dyDescent="0.2">
      <c r="A51" s="278" t="s">
        <v>440</v>
      </c>
      <c r="B51" s="279" t="s">
        <v>498</v>
      </c>
      <c r="C51" s="279" t="s">
        <v>499</v>
      </c>
      <c r="D51" s="278" t="s">
        <v>442</v>
      </c>
      <c r="E51" s="280" t="s">
        <v>500</v>
      </c>
      <c r="F51" s="281" t="s">
        <v>475</v>
      </c>
      <c r="G51" s="282">
        <v>3.5249999999999999</v>
      </c>
      <c r="H51" s="283"/>
      <c r="I51" s="284">
        <f>ROUND(ROUND(H51,2)*ROUND(G51,3),2)</f>
        <v>0</v>
      </c>
      <c r="O51" s="262">
        <f>(I51*21)/100</f>
        <v>0</v>
      </c>
      <c r="P51" s="262" t="s">
        <v>423</v>
      </c>
    </row>
    <row r="52" spans="1:16" x14ac:dyDescent="0.2">
      <c r="A52" s="285" t="s">
        <v>445</v>
      </c>
      <c r="E52" s="286" t="s">
        <v>501</v>
      </c>
    </row>
    <row r="53" spans="1:16" ht="63.75" x14ac:dyDescent="0.2">
      <c r="A53" s="287" t="s">
        <v>447</v>
      </c>
      <c r="E53" s="288" t="s">
        <v>502</v>
      </c>
    </row>
    <row r="54" spans="1:16" ht="51" x14ac:dyDescent="0.2">
      <c r="A54" s="262" t="s">
        <v>449</v>
      </c>
      <c r="E54" s="286" t="s">
        <v>503</v>
      </c>
    </row>
    <row r="55" spans="1:16" x14ac:dyDescent="0.2">
      <c r="A55" s="278" t="s">
        <v>440</v>
      </c>
      <c r="B55" s="279" t="s">
        <v>504</v>
      </c>
      <c r="C55" s="279" t="s">
        <v>505</v>
      </c>
      <c r="D55" s="278" t="s">
        <v>442</v>
      </c>
      <c r="E55" s="280" t="s">
        <v>506</v>
      </c>
      <c r="F55" s="281" t="s">
        <v>488</v>
      </c>
      <c r="G55" s="282">
        <v>23.5</v>
      </c>
      <c r="H55" s="283"/>
      <c r="I55" s="284">
        <f>ROUND(ROUND(H55,2)*ROUND(G55,3),2)</f>
        <v>0</v>
      </c>
      <c r="O55" s="262">
        <f>(I55*21)/100</f>
        <v>0</v>
      </c>
      <c r="P55" s="262" t="s">
        <v>423</v>
      </c>
    </row>
    <row r="56" spans="1:16" x14ac:dyDescent="0.2">
      <c r="A56" s="285" t="s">
        <v>445</v>
      </c>
      <c r="E56" s="286" t="s">
        <v>507</v>
      </c>
    </row>
    <row r="57" spans="1:16" x14ac:dyDescent="0.2">
      <c r="A57" s="287" t="s">
        <v>447</v>
      </c>
      <c r="E57" s="288" t="s">
        <v>508</v>
      </c>
    </row>
    <row r="58" spans="1:16" ht="51" x14ac:dyDescent="0.2">
      <c r="A58" s="262" t="s">
        <v>449</v>
      </c>
      <c r="E58" s="286" t="s">
        <v>509</v>
      </c>
    </row>
    <row r="59" spans="1:16" x14ac:dyDescent="0.2">
      <c r="A59" s="278" t="s">
        <v>440</v>
      </c>
      <c r="B59" s="279" t="s">
        <v>510</v>
      </c>
      <c r="C59" s="279" t="s">
        <v>511</v>
      </c>
      <c r="D59" s="278" t="s">
        <v>442</v>
      </c>
      <c r="E59" s="280" t="s">
        <v>512</v>
      </c>
      <c r="F59" s="281" t="s">
        <v>488</v>
      </c>
      <c r="G59" s="282">
        <v>23.5</v>
      </c>
      <c r="H59" s="283"/>
      <c r="I59" s="284">
        <f>ROUND(ROUND(H59,2)*ROUND(G59,3),2)</f>
        <v>0</v>
      </c>
      <c r="O59" s="262">
        <f>(I59*21)/100</f>
        <v>0</v>
      </c>
      <c r="P59" s="262" t="s">
        <v>423</v>
      </c>
    </row>
    <row r="60" spans="1:16" x14ac:dyDescent="0.2">
      <c r="A60" s="285" t="s">
        <v>445</v>
      </c>
      <c r="E60" s="286" t="s">
        <v>513</v>
      </c>
    </row>
    <row r="61" spans="1:16" x14ac:dyDescent="0.2">
      <c r="A61" s="287" t="s">
        <v>447</v>
      </c>
      <c r="E61" s="288" t="s">
        <v>508</v>
      </c>
    </row>
    <row r="62" spans="1:16" ht="51" x14ac:dyDescent="0.2">
      <c r="A62" s="262" t="s">
        <v>449</v>
      </c>
      <c r="E62" s="286" t="s">
        <v>509</v>
      </c>
    </row>
    <row r="63" spans="1:16" x14ac:dyDescent="0.2">
      <c r="A63" s="278" t="s">
        <v>440</v>
      </c>
      <c r="B63" s="279" t="s">
        <v>514</v>
      </c>
      <c r="C63" s="279" t="s">
        <v>515</v>
      </c>
      <c r="D63" s="278" t="s">
        <v>442</v>
      </c>
      <c r="E63" s="280" t="s">
        <v>516</v>
      </c>
      <c r="F63" s="281" t="s">
        <v>475</v>
      </c>
      <c r="G63" s="282">
        <v>0.94</v>
      </c>
      <c r="H63" s="283"/>
      <c r="I63" s="284">
        <f>ROUND(ROUND(H63,2)*ROUND(G63,3),2)</f>
        <v>0</v>
      </c>
      <c r="O63" s="262">
        <f>(I63*21)/100</f>
        <v>0</v>
      </c>
      <c r="P63" s="262" t="s">
        <v>423</v>
      </c>
    </row>
    <row r="64" spans="1:16" x14ac:dyDescent="0.2">
      <c r="A64" s="285" t="s">
        <v>445</v>
      </c>
      <c r="E64" s="286" t="s">
        <v>517</v>
      </c>
    </row>
    <row r="65" spans="1:16" x14ac:dyDescent="0.2">
      <c r="A65" s="287" t="s">
        <v>447</v>
      </c>
      <c r="E65" s="288" t="s">
        <v>518</v>
      </c>
    </row>
    <row r="66" spans="1:16" ht="140.25" x14ac:dyDescent="0.2">
      <c r="A66" s="262" t="s">
        <v>449</v>
      </c>
      <c r="E66" s="286" t="s">
        <v>519</v>
      </c>
    </row>
    <row r="67" spans="1:16" x14ac:dyDescent="0.2">
      <c r="A67" s="278" t="s">
        <v>440</v>
      </c>
      <c r="B67" s="279" t="s">
        <v>520</v>
      </c>
      <c r="C67" s="279" t="s">
        <v>521</v>
      </c>
      <c r="D67" s="278" t="s">
        <v>442</v>
      </c>
      <c r="E67" s="280" t="s">
        <v>522</v>
      </c>
      <c r="F67" s="281" t="s">
        <v>475</v>
      </c>
      <c r="G67" s="282">
        <v>1.88</v>
      </c>
      <c r="H67" s="283"/>
      <c r="I67" s="284">
        <f>ROUND(ROUND(H67,2)*ROUND(G67,3),2)</f>
        <v>0</v>
      </c>
      <c r="O67" s="262">
        <f>(I67*21)/100</f>
        <v>0</v>
      </c>
      <c r="P67" s="262" t="s">
        <v>423</v>
      </c>
    </row>
    <row r="68" spans="1:16" x14ac:dyDescent="0.2">
      <c r="A68" s="285" t="s">
        <v>445</v>
      </c>
      <c r="E68" s="286" t="s">
        <v>523</v>
      </c>
    </row>
    <row r="69" spans="1:16" x14ac:dyDescent="0.2">
      <c r="A69" s="287" t="s">
        <v>447</v>
      </c>
      <c r="E69" s="288" t="s">
        <v>524</v>
      </c>
    </row>
    <row r="70" spans="1:16" ht="140.25" x14ac:dyDescent="0.2">
      <c r="A70" s="262" t="s">
        <v>449</v>
      </c>
      <c r="E70" s="286" t="s">
        <v>519</v>
      </c>
    </row>
    <row r="71" spans="1:16" x14ac:dyDescent="0.2">
      <c r="A71" s="278" t="s">
        <v>440</v>
      </c>
      <c r="B71" s="279" t="s">
        <v>525</v>
      </c>
      <c r="C71" s="279" t="s">
        <v>526</v>
      </c>
      <c r="D71" s="278" t="s">
        <v>442</v>
      </c>
      <c r="E71" s="280" t="s">
        <v>527</v>
      </c>
      <c r="F71" s="281" t="s">
        <v>488</v>
      </c>
      <c r="G71" s="282">
        <v>17.36</v>
      </c>
      <c r="H71" s="283"/>
      <c r="I71" s="284">
        <f>ROUND(ROUND(H71,2)*ROUND(G71,3),2)</f>
        <v>0</v>
      </c>
      <c r="O71" s="262">
        <f>(I71*21)/100</f>
        <v>0</v>
      </c>
      <c r="P71" s="262" t="s">
        <v>423</v>
      </c>
    </row>
    <row r="72" spans="1:16" ht="25.5" x14ac:dyDescent="0.2">
      <c r="A72" s="285" t="s">
        <v>445</v>
      </c>
      <c r="E72" s="286" t="s">
        <v>528</v>
      </c>
    </row>
    <row r="73" spans="1:16" x14ac:dyDescent="0.2">
      <c r="A73" s="287" t="s">
        <v>447</v>
      </c>
      <c r="E73" s="288" t="s">
        <v>529</v>
      </c>
    </row>
    <row r="74" spans="1:16" ht="191.25" x14ac:dyDescent="0.2">
      <c r="A74" s="262" t="s">
        <v>449</v>
      </c>
      <c r="E74" s="286" t="s">
        <v>530</v>
      </c>
    </row>
    <row r="75" spans="1:16" x14ac:dyDescent="0.2">
      <c r="A75" s="278" t="s">
        <v>440</v>
      </c>
      <c r="B75" s="279" t="s">
        <v>531</v>
      </c>
      <c r="C75" s="279" t="s">
        <v>532</v>
      </c>
      <c r="D75" s="278" t="s">
        <v>442</v>
      </c>
      <c r="E75" s="280" t="s">
        <v>533</v>
      </c>
      <c r="F75" s="281" t="s">
        <v>488</v>
      </c>
      <c r="G75" s="282">
        <v>8.24</v>
      </c>
      <c r="H75" s="283"/>
      <c r="I75" s="284">
        <f>ROUND(ROUND(H75,2)*ROUND(G75,3),2)</f>
        <v>0</v>
      </c>
      <c r="O75" s="262">
        <f>(I75*21)/100</f>
        <v>0</v>
      </c>
      <c r="P75" s="262" t="s">
        <v>423</v>
      </c>
    </row>
    <row r="76" spans="1:16" ht="25.5" x14ac:dyDescent="0.2">
      <c r="A76" s="285" t="s">
        <v>445</v>
      </c>
      <c r="E76" s="286" t="s">
        <v>534</v>
      </c>
    </row>
    <row r="77" spans="1:16" x14ac:dyDescent="0.2">
      <c r="A77" s="287" t="s">
        <v>447</v>
      </c>
      <c r="E77" s="288" t="s">
        <v>535</v>
      </c>
    </row>
    <row r="78" spans="1:16" ht="165.75" x14ac:dyDescent="0.2">
      <c r="A78" s="262" t="s">
        <v>449</v>
      </c>
      <c r="E78" s="286" t="s">
        <v>536</v>
      </c>
    </row>
    <row r="79" spans="1:16" ht="25.5" x14ac:dyDescent="0.2">
      <c r="A79" s="278" t="s">
        <v>440</v>
      </c>
      <c r="B79" s="279" t="s">
        <v>537</v>
      </c>
      <c r="C79" s="279" t="s">
        <v>538</v>
      </c>
      <c r="D79" s="278" t="s">
        <v>442</v>
      </c>
      <c r="E79" s="280" t="s">
        <v>539</v>
      </c>
      <c r="F79" s="281" t="s">
        <v>488</v>
      </c>
      <c r="G79" s="282">
        <v>15.16</v>
      </c>
      <c r="H79" s="283"/>
      <c r="I79" s="284">
        <f>ROUND(ROUND(H79,2)*ROUND(G79,3),2)</f>
        <v>0</v>
      </c>
      <c r="O79" s="262">
        <f>(I79*21)/100</f>
        <v>0</v>
      </c>
      <c r="P79" s="262" t="s">
        <v>423</v>
      </c>
    </row>
    <row r="80" spans="1:16" ht="38.25" x14ac:dyDescent="0.2">
      <c r="A80" s="285" t="s">
        <v>445</v>
      </c>
      <c r="E80" s="286" t="s">
        <v>540</v>
      </c>
    </row>
    <row r="81" spans="1:18" x14ac:dyDescent="0.2">
      <c r="A81" s="287" t="s">
        <v>447</v>
      </c>
      <c r="E81" s="288" t="s">
        <v>541</v>
      </c>
    </row>
    <row r="82" spans="1:18" ht="165.75" x14ac:dyDescent="0.2">
      <c r="A82" s="262" t="s">
        <v>449</v>
      </c>
      <c r="E82" s="286" t="s">
        <v>542</v>
      </c>
    </row>
    <row r="83" spans="1:18" x14ac:dyDescent="0.2">
      <c r="A83" s="278" t="s">
        <v>440</v>
      </c>
      <c r="B83" s="279" t="s">
        <v>543</v>
      </c>
      <c r="C83" s="279" t="s">
        <v>544</v>
      </c>
      <c r="D83" s="278" t="s">
        <v>442</v>
      </c>
      <c r="E83" s="280" t="s">
        <v>545</v>
      </c>
      <c r="F83" s="281" t="s">
        <v>488</v>
      </c>
      <c r="G83" s="282">
        <v>33.29</v>
      </c>
      <c r="H83" s="283"/>
      <c r="I83" s="284">
        <f>ROUND(ROUND(H83,2)*ROUND(G83,3),2)</f>
        <v>0</v>
      </c>
      <c r="O83" s="262">
        <f>(I83*21)/100</f>
        <v>0</v>
      </c>
      <c r="P83" s="262" t="s">
        <v>423</v>
      </c>
    </row>
    <row r="84" spans="1:18" x14ac:dyDescent="0.2">
      <c r="A84" s="285" t="s">
        <v>445</v>
      </c>
      <c r="E84" s="286" t="s">
        <v>546</v>
      </c>
    </row>
    <row r="85" spans="1:18" x14ac:dyDescent="0.2">
      <c r="A85" s="287" t="s">
        <v>447</v>
      </c>
      <c r="E85" s="288" t="s">
        <v>547</v>
      </c>
    </row>
    <row r="86" spans="1:18" ht="191.25" x14ac:dyDescent="0.2">
      <c r="A86" s="262" t="s">
        <v>449</v>
      </c>
      <c r="E86" s="286" t="s">
        <v>530</v>
      </c>
    </row>
    <row r="87" spans="1:18" x14ac:dyDescent="0.2">
      <c r="A87" s="278" t="s">
        <v>440</v>
      </c>
      <c r="B87" s="279" t="s">
        <v>548</v>
      </c>
      <c r="C87" s="279" t="s">
        <v>549</v>
      </c>
      <c r="D87" s="278" t="s">
        <v>442</v>
      </c>
      <c r="E87" s="280" t="s">
        <v>550</v>
      </c>
      <c r="F87" s="281" t="s">
        <v>488</v>
      </c>
      <c r="G87" s="282">
        <v>20</v>
      </c>
      <c r="H87" s="283"/>
      <c r="I87" s="284">
        <f>ROUND(ROUND(H87,2)*ROUND(G87,3),2)</f>
        <v>0</v>
      </c>
      <c r="O87" s="262">
        <f>(I87*21)/100</f>
        <v>0</v>
      </c>
      <c r="P87" s="262" t="s">
        <v>423</v>
      </c>
    </row>
    <row r="88" spans="1:18" x14ac:dyDescent="0.2">
      <c r="A88" s="285" t="s">
        <v>445</v>
      </c>
      <c r="E88" s="286" t="s">
        <v>551</v>
      </c>
    </row>
    <row r="89" spans="1:18" x14ac:dyDescent="0.2">
      <c r="A89" s="287" t="s">
        <v>447</v>
      </c>
      <c r="E89" s="288" t="s">
        <v>552</v>
      </c>
    </row>
    <row r="90" spans="1:18" ht="102" x14ac:dyDescent="0.2">
      <c r="A90" s="262" t="s">
        <v>449</v>
      </c>
      <c r="E90" s="286" t="s">
        <v>553</v>
      </c>
    </row>
    <row r="91" spans="1:18" ht="12.75" customHeight="1" x14ac:dyDescent="0.2">
      <c r="A91" s="265" t="s">
        <v>438</v>
      </c>
      <c r="B91" s="265"/>
      <c r="C91" s="289" t="s">
        <v>437</v>
      </c>
      <c r="D91" s="265"/>
      <c r="E91" s="276" t="s">
        <v>554</v>
      </c>
      <c r="F91" s="265"/>
      <c r="G91" s="265"/>
      <c r="H91" s="265"/>
      <c r="I91" s="290">
        <f>0+Q91</f>
        <v>0</v>
      </c>
      <c r="O91" s="262">
        <f>0+R91</f>
        <v>0</v>
      </c>
      <c r="Q91" s="262">
        <f>0+I92+I96+I100+I104+I108+I112+I116</f>
        <v>0</v>
      </c>
      <c r="R91" s="262">
        <f>0+O92+O96+O100+O104+O108+O112+O116</f>
        <v>0</v>
      </c>
    </row>
    <row r="92" spans="1:18" x14ac:dyDescent="0.2">
      <c r="A92" s="278" t="s">
        <v>440</v>
      </c>
      <c r="B92" s="279" t="s">
        <v>555</v>
      </c>
      <c r="C92" s="279" t="s">
        <v>556</v>
      </c>
      <c r="D92" s="278" t="s">
        <v>442</v>
      </c>
      <c r="E92" s="280" t="s">
        <v>557</v>
      </c>
      <c r="F92" s="281" t="s">
        <v>488</v>
      </c>
      <c r="G92" s="282">
        <v>36</v>
      </c>
      <c r="H92" s="283"/>
      <c r="I92" s="284">
        <f>ROUND(ROUND(H92,2)*ROUND(G92,3),2)</f>
        <v>0</v>
      </c>
      <c r="O92" s="262">
        <f>(I92*21)/100</f>
        <v>0</v>
      </c>
      <c r="P92" s="262" t="s">
        <v>423</v>
      </c>
    </row>
    <row r="93" spans="1:18" x14ac:dyDescent="0.2">
      <c r="A93" s="285" t="s">
        <v>445</v>
      </c>
      <c r="E93" s="286" t="s">
        <v>558</v>
      </c>
    </row>
    <row r="94" spans="1:18" x14ac:dyDescent="0.2">
      <c r="A94" s="287" t="s">
        <v>447</v>
      </c>
      <c r="E94" s="288" t="s">
        <v>559</v>
      </c>
    </row>
    <row r="95" spans="1:18" ht="63.75" x14ac:dyDescent="0.2">
      <c r="A95" s="262" t="s">
        <v>449</v>
      </c>
      <c r="E95" s="286" t="s">
        <v>560</v>
      </c>
    </row>
    <row r="96" spans="1:18" x14ac:dyDescent="0.2">
      <c r="A96" s="278" t="s">
        <v>440</v>
      </c>
      <c r="B96" s="279" t="s">
        <v>561</v>
      </c>
      <c r="C96" s="279" t="s">
        <v>562</v>
      </c>
      <c r="D96" s="278" t="s">
        <v>442</v>
      </c>
      <c r="E96" s="280" t="s">
        <v>563</v>
      </c>
      <c r="F96" s="281" t="s">
        <v>564</v>
      </c>
      <c r="G96" s="282">
        <v>18.149999999999999</v>
      </c>
      <c r="H96" s="283"/>
      <c r="I96" s="284">
        <f>ROUND(ROUND(H96,2)*ROUND(G96,3),2)</f>
        <v>0</v>
      </c>
      <c r="O96" s="262">
        <f>(I96*21)/100</f>
        <v>0</v>
      </c>
      <c r="P96" s="262" t="s">
        <v>423</v>
      </c>
    </row>
    <row r="97" spans="1:16" x14ac:dyDescent="0.2">
      <c r="A97" s="285" t="s">
        <v>445</v>
      </c>
      <c r="E97" s="286" t="s">
        <v>442</v>
      </c>
    </row>
    <row r="98" spans="1:16" x14ac:dyDescent="0.2">
      <c r="A98" s="287" t="s">
        <v>447</v>
      </c>
      <c r="E98" s="288" t="s">
        <v>565</v>
      </c>
    </row>
    <row r="99" spans="1:16" ht="76.5" x14ac:dyDescent="0.2">
      <c r="A99" s="262" t="s">
        <v>449</v>
      </c>
      <c r="E99" s="286" t="s">
        <v>566</v>
      </c>
    </row>
    <row r="100" spans="1:16" x14ac:dyDescent="0.2">
      <c r="A100" s="278" t="s">
        <v>440</v>
      </c>
      <c r="B100" s="279" t="s">
        <v>567</v>
      </c>
      <c r="C100" s="279" t="s">
        <v>568</v>
      </c>
      <c r="D100" s="278" t="s">
        <v>442</v>
      </c>
      <c r="E100" s="280" t="s">
        <v>569</v>
      </c>
      <c r="F100" s="281" t="s">
        <v>564</v>
      </c>
      <c r="G100" s="282">
        <v>6.4</v>
      </c>
      <c r="H100" s="283"/>
      <c r="I100" s="284">
        <f>ROUND(ROUND(H100,2)*ROUND(G100,3),2)</f>
        <v>0</v>
      </c>
      <c r="O100" s="262">
        <f>(I100*21)/100</f>
        <v>0</v>
      </c>
      <c r="P100" s="262" t="s">
        <v>423</v>
      </c>
    </row>
    <row r="101" spans="1:16" x14ac:dyDescent="0.2">
      <c r="A101" s="285" t="s">
        <v>445</v>
      </c>
      <c r="E101" s="286" t="s">
        <v>570</v>
      </c>
    </row>
    <row r="102" spans="1:16" x14ac:dyDescent="0.2">
      <c r="A102" s="287" t="s">
        <v>447</v>
      </c>
      <c r="E102" s="288" t="s">
        <v>571</v>
      </c>
    </row>
    <row r="103" spans="1:16" ht="63.75" x14ac:dyDescent="0.2">
      <c r="A103" s="262" t="s">
        <v>449</v>
      </c>
      <c r="E103" s="286" t="s">
        <v>572</v>
      </c>
    </row>
    <row r="104" spans="1:16" x14ac:dyDescent="0.2">
      <c r="A104" s="278" t="s">
        <v>440</v>
      </c>
      <c r="B104" s="279" t="s">
        <v>573</v>
      </c>
      <c r="C104" s="279" t="s">
        <v>574</v>
      </c>
      <c r="D104" s="278" t="s">
        <v>442</v>
      </c>
      <c r="E104" s="280" t="s">
        <v>575</v>
      </c>
      <c r="F104" s="281" t="s">
        <v>564</v>
      </c>
      <c r="G104" s="282">
        <v>96.8</v>
      </c>
      <c r="H104" s="283"/>
      <c r="I104" s="284">
        <f>ROUND(ROUND(H104,2)*ROUND(G104,3),2)</f>
        <v>0</v>
      </c>
      <c r="O104" s="262">
        <f>(I104*21)/100</f>
        <v>0</v>
      </c>
      <c r="P104" s="262" t="s">
        <v>423</v>
      </c>
    </row>
    <row r="105" spans="1:16" ht="25.5" x14ac:dyDescent="0.2">
      <c r="A105" s="285" t="s">
        <v>445</v>
      </c>
      <c r="E105" s="286" t="s">
        <v>576</v>
      </c>
    </row>
    <row r="106" spans="1:16" ht="38.25" x14ac:dyDescent="0.2">
      <c r="A106" s="287" t="s">
        <v>447</v>
      </c>
      <c r="E106" s="288" t="s">
        <v>577</v>
      </c>
    </row>
    <row r="107" spans="1:16" ht="25.5" x14ac:dyDescent="0.2">
      <c r="A107" s="262" t="s">
        <v>449</v>
      </c>
      <c r="E107" s="286" t="s">
        <v>578</v>
      </c>
    </row>
    <row r="108" spans="1:16" x14ac:dyDescent="0.2">
      <c r="A108" s="278" t="s">
        <v>440</v>
      </c>
      <c r="B108" s="279" t="s">
        <v>579</v>
      </c>
      <c r="C108" s="279" t="s">
        <v>580</v>
      </c>
      <c r="D108" s="278" t="s">
        <v>442</v>
      </c>
      <c r="E108" s="280" t="s">
        <v>581</v>
      </c>
      <c r="F108" s="281" t="s">
        <v>564</v>
      </c>
      <c r="G108" s="282">
        <v>96.8</v>
      </c>
      <c r="H108" s="283"/>
      <c r="I108" s="284">
        <f>ROUND(ROUND(H108,2)*ROUND(G108,3),2)</f>
        <v>0</v>
      </c>
      <c r="O108" s="262">
        <f>(I108*21)/100</f>
        <v>0</v>
      </c>
      <c r="P108" s="262" t="s">
        <v>423</v>
      </c>
    </row>
    <row r="109" spans="1:16" x14ac:dyDescent="0.2">
      <c r="A109" s="285" t="s">
        <v>445</v>
      </c>
      <c r="E109" s="286" t="s">
        <v>582</v>
      </c>
    </row>
    <row r="110" spans="1:16" ht="38.25" x14ac:dyDescent="0.2">
      <c r="A110" s="287" t="s">
        <v>447</v>
      </c>
      <c r="E110" s="288" t="s">
        <v>577</v>
      </c>
    </row>
    <row r="111" spans="1:16" ht="38.25" x14ac:dyDescent="0.2">
      <c r="A111" s="262" t="s">
        <v>449</v>
      </c>
      <c r="E111" s="286" t="s">
        <v>583</v>
      </c>
    </row>
    <row r="112" spans="1:16" ht="25.5" x14ac:dyDescent="0.2">
      <c r="A112" s="278" t="s">
        <v>440</v>
      </c>
      <c r="B112" s="279" t="s">
        <v>584</v>
      </c>
      <c r="C112" s="279" t="s">
        <v>585</v>
      </c>
      <c r="D112" s="278" t="s">
        <v>442</v>
      </c>
      <c r="E112" s="280" t="s">
        <v>586</v>
      </c>
      <c r="F112" s="281" t="s">
        <v>488</v>
      </c>
      <c r="G112" s="282">
        <v>16</v>
      </c>
      <c r="H112" s="283"/>
      <c r="I112" s="284">
        <f>ROUND(ROUND(H112,2)*ROUND(G112,3),2)</f>
        <v>0</v>
      </c>
      <c r="O112" s="262">
        <f>(I112*21)/100</f>
        <v>0</v>
      </c>
      <c r="P112" s="262" t="s">
        <v>423</v>
      </c>
    </row>
    <row r="113" spans="1:16" x14ac:dyDescent="0.2">
      <c r="A113" s="285" t="s">
        <v>445</v>
      </c>
      <c r="E113" s="286" t="s">
        <v>587</v>
      </c>
    </row>
    <row r="114" spans="1:16" x14ac:dyDescent="0.2">
      <c r="A114" s="287" t="s">
        <v>447</v>
      </c>
      <c r="E114" s="288" t="s">
        <v>588</v>
      </c>
    </row>
    <row r="115" spans="1:16" ht="89.25" x14ac:dyDescent="0.2">
      <c r="A115" s="262" t="s">
        <v>449</v>
      </c>
      <c r="E115" s="286" t="s">
        <v>589</v>
      </c>
    </row>
    <row r="116" spans="1:16" x14ac:dyDescent="0.2">
      <c r="A116" s="278" t="s">
        <v>440</v>
      </c>
      <c r="B116" s="279" t="s">
        <v>590</v>
      </c>
      <c r="C116" s="279" t="s">
        <v>591</v>
      </c>
      <c r="D116" s="278" t="s">
        <v>442</v>
      </c>
      <c r="E116" s="280" t="s">
        <v>592</v>
      </c>
      <c r="F116" s="281" t="s">
        <v>564</v>
      </c>
      <c r="G116" s="282">
        <v>39.700000000000003</v>
      </c>
      <c r="H116" s="283"/>
      <c r="I116" s="284">
        <f>ROUND(ROUND(H116,2)*ROUND(G116,3),2)</f>
        <v>0</v>
      </c>
      <c r="O116" s="262">
        <f>(I116*21)/100</f>
        <v>0</v>
      </c>
      <c r="P116" s="262" t="s">
        <v>423</v>
      </c>
    </row>
    <row r="117" spans="1:16" ht="38.25" x14ac:dyDescent="0.2">
      <c r="A117" s="285" t="s">
        <v>445</v>
      </c>
      <c r="E117" s="286" t="s">
        <v>593</v>
      </c>
    </row>
    <row r="118" spans="1:16" x14ac:dyDescent="0.2">
      <c r="A118" s="287" t="s">
        <v>447</v>
      </c>
      <c r="E118" s="288" t="s">
        <v>594</v>
      </c>
    </row>
    <row r="119" spans="1:16" ht="76.5" x14ac:dyDescent="0.2">
      <c r="A119" s="262" t="s">
        <v>449</v>
      </c>
      <c r="E119" s="286" t="s">
        <v>595</v>
      </c>
    </row>
    <row r="120" spans="1:16" ht="12.75" customHeight="1" x14ac:dyDescent="0.2">
      <c r="B120" s="334" t="s">
        <v>434</v>
      </c>
      <c r="C120" s="334"/>
      <c r="D120" s="334"/>
      <c r="E120" s="334"/>
      <c r="F120" s="265"/>
      <c r="G120" s="265"/>
      <c r="H120" s="265"/>
      <c r="I120" s="290">
        <f>I91+I46+I33+I8</f>
        <v>0</v>
      </c>
    </row>
  </sheetData>
  <mergeCells count="11">
    <mergeCell ref="E5:E6"/>
    <mergeCell ref="F5:F6"/>
    <mergeCell ref="G5:G6"/>
    <mergeCell ref="H5:I5"/>
    <mergeCell ref="B120:E120"/>
    <mergeCell ref="C3:D3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1"/>
  <dimension ref="A1:BE51"/>
  <sheetViews>
    <sheetView zoomScaleNormal="100" workbookViewId="0">
      <selection activeCell="I21" sqref="I21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78" t="s">
        <v>29</v>
      </c>
      <c r="B1" s="79"/>
      <c r="C1" s="79"/>
      <c r="D1" s="79"/>
      <c r="E1" s="79"/>
      <c r="F1" s="79"/>
      <c r="G1" s="79"/>
    </row>
    <row r="2" spans="1:57" ht="12.75" customHeight="1" x14ac:dyDescent="0.2">
      <c r="A2" s="80" t="s">
        <v>30</v>
      </c>
      <c r="B2" s="81"/>
      <c r="C2" s="82" t="s">
        <v>106</v>
      </c>
      <c r="D2" s="82" t="s">
        <v>102</v>
      </c>
      <c r="E2" s="83"/>
      <c r="F2" s="84" t="s">
        <v>31</v>
      </c>
      <c r="G2" s="85" t="s">
        <v>104</v>
      </c>
    </row>
    <row r="3" spans="1:57" ht="3" hidden="1" customHeight="1" x14ac:dyDescent="0.2">
      <c r="A3" s="86"/>
      <c r="B3" s="87"/>
      <c r="C3" s="88"/>
      <c r="D3" s="88"/>
      <c r="E3" s="89"/>
      <c r="F3" s="90"/>
      <c r="G3" s="91"/>
    </row>
    <row r="4" spans="1:57" ht="12" customHeight="1" x14ac:dyDescent="0.2">
      <c r="A4" s="92" t="s">
        <v>32</v>
      </c>
      <c r="B4" s="87"/>
      <c r="C4" s="88"/>
      <c r="D4" s="88"/>
      <c r="E4" s="89"/>
      <c r="F4" s="90" t="s">
        <v>33</v>
      </c>
      <c r="G4" s="93"/>
    </row>
    <row r="5" spans="1:57" ht="12.95" customHeight="1" x14ac:dyDescent="0.2">
      <c r="A5" s="94" t="s">
        <v>101</v>
      </c>
      <c r="B5" s="95"/>
      <c r="C5" s="96" t="s">
        <v>102</v>
      </c>
      <c r="D5" s="97"/>
      <c r="E5" s="95"/>
      <c r="F5" s="90" t="s">
        <v>34</v>
      </c>
      <c r="G5" s="91" t="s">
        <v>105</v>
      </c>
    </row>
    <row r="6" spans="1:57" ht="12.95" customHeight="1" x14ac:dyDescent="0.2">
      <c r="A6" s="92" t="s">
        <v>35</v>
      </c>
      <c r="B6" s="87"/>
      <c r="C6" s="88"/>
      <c r="D6" s="88"/>
      <c r="E6" s="89"/>
      <c r="F6" s="90" t="s">
        <v>36</v>
      </c>
      <c r="G6" s="98">
        <v>0</v>
      </c>
    </row>
    <row r="7" spans="1:57" ht="12.95" customHeight="1" x14ac:dyDescent="0.2">
      <c r="A7" s="99" t="s">
        <v>98</v>
      </c>
      <c r="B7" s="100"/>
      <c r="C7" s="101" t="s">
        <v>99</v>
      </c>
      <c r="D7" s="102"/>
      <c r="E7" s="102"/>
      <c r="F7" s="103" t="s">
        <v>37</v>
      </c>
      <c r="G7" s="98">
        <f>IF(G6=0,,ROUND((F30+F32)/G6,1))</f>
        <v>0</v>
      </c>
    </row>
    <row r="8" spans="1:57" x14ac:dyDescent="0.2">
      <c r="A8" s="104" t="s">
        <v>38</v>
      </c>
      <c r="B8" s="90"/>
      <c r="C8" s="301"/>
      <c r="D8" s="301"/>
      <c r="E8" s="302"/>
      <c r="F8" s="90" t="s">
        <v>39</v>
      </c>
      <c r="G8" s="105"/>
    </row>
    <row r="9" spans="1:57" x14ac:dyDescent="0.2">
      <c r="A9" s="104" t="s">
        <v>40</v>
      </c>
      <c r="B9" s="90"/>
      <c r="C9" s="301"/>
      <c r="D9" s="301"/>
      <c r="E9" s="302"/>
      <c r="F9" s="90"/>
      <c r="G9" s="105"/>
    </row>
    <row r="10" spans="1:57" x14ac:dyDescent="0.2">
      <c r="A10" s="104" t="s">
        <v>41</v>
      </c>
      <c r="B10" s="90"/>
      <c r="C10" s="301" t="s">
        <v>166</v>
      </c>
      <c r="D10" s="301"/>
      <c r="E10" s="301"/>
      <c r="F10" s="90"/>
      <c r="G10" s="106"/>
    </row>
    <row r="11" spans="1:57" ht="13.5" customHeight="1" x14ac:dyDescent="0.2">
      <c r="A11" s="104" t="s">
        <v>42</v>
      </c>
      <c r="B11" s="90"/>
      <c r="C11" s="301" t="s">
        <v>165</v>
      </c>
      <c r="D11" s="301"/>
      <c r="E11" s="301"/>
      <c r="F11" s="90" t="s">
        <v>43</v>
      </c>
      <c r="G11" s="106"/>
      <c r="BA11" s="107"/>
      <c r="BB11" s="107"/>
      <c r="BC11" s="107"/>
      <c r="BD11" s="107"/>
      <c r="BE11" s="107"/>
    </row>
    <row r="12" spans="1:57" ht="12.75" customHeight="1" x14ac:dyDescent="0.2">
      <c r="A12" s="108" t="s">
        <v>44</v>
      </c>
      <c r="B12" s="87"/>
      <c r="C12" s="303"/>
      <c r="D12" s="303"/>
      <c r="E12" s="303"/>
      <c r="F12" s="109" t="s">
        <v>45</v>
      </c>
      <c r="G12" s="110"/>
    </row>
    <row r="13" spans="1:57" ht="28.5" customHeight="1" thickBot="1" x14ac:dyDescent="0.25">
      <c r="A13" s="111" t="s">
        <v>46</v>
      </c>
      <c r="B13" s="112"/>
      <c r="C13" s="112"/>
      <c r="D13" s="112"/>
      <c r="E13" s="113"/>
      <c r="F13" s="113"/>
      <c r="G13" s="114"/>
    </row>
    <row r="14" spans="1:57" ht="17.25" customHeight="1" thickBot="1" x14ac:dyDescent="0.25">
      <c r="A14" s="115" t="s">
        <v>47</v>
      </c>
      <c r="B14" s="116"/>
      <c r="C14" s="117"/>
      <c r="D14" s="118" t="s">
        <v>48</v>
      </c>
      <c r="E14" s="119"/>
      <c r="F14" s="119"/>
      <c r="G14" s="117"/>
    </row>
    <row r="15" spans="1:57" ht="15.95" customHeight="1" x14ac:dyDescent="0.2">
      <c r="A15" s="120"/>
      <c r="B15" s="121" t="s">
        <v>49</v>
      </c>
      <c r="C15" s="122">
        <f>'01 342301 Rek'!E13</f>
        <v>0</v>
      </c>
      <c r="D15" s="123" t="str">
        <f>'01 342301 Rek'!A18</f>
        <v>Zařízení staveniště</v>
      </c>
      <c r="E15" s="124"/>
      <c r="F15" s="125"/>
      <c r="G15" s="122">
        <f>'01 342301 Rek'!I18</f>
        <v>0</v>
      </c>
    </row>
    <row r="16" spans="1:57" ht="15.95" customHeight="1" x14ac:dyDescent="0.2">
      <c r="A16" s="120" t="s">
        <v>50</v>
      </c>
      <c r="B16" s="121" t="s">
        <v>51</v>
      </c>
      <c r="C16" s="122">
        <f>'01 342301 Rek'!F13</f>
        <v>0</v>
      </c>
      <c r="D16" s="86" t="str">
        <f>'01 342301 Rek'!A19</f>
        <v>Kompletační činnost (IČD)</v>
      </c>
      <c r="E16" s="126"/>
      <c r="F16" s="127"/>
      <c r="G16" s="122">
        <f>'01 342301 Rek'!I19</f>
        <v>0</v>
      </c>
    </row>
    <row r="17" spans="1:7" ht="15.95" customHeight="1" x14ac:dyDescent="0.2">
      <c r="A17" s="120" t="s">
        <v>52</v>
      </c>
      <c r="B17" s="121" t="s">
        <v>53</v>
      </c>
      <c r="C17" s="122">
        <f>'01 342301 Rek'!H13</f>
        <v>0</v>
      </c>
      <c r="D17" s="86" t="str">
        <f>'01 342301 Rek'!A20</f>
        <v>Vytýčení stavby a podz. inženýrských sítí</v>
      </c>
      <c r="E17" s="126"/>
      <c r="F17" s="127"/>
      <c r="G17" s="122">
        <f>'01 342301 Rek'!I20</f>
        <v>0</v>
      </c>
    </row>
    <row r="18" spans="1:7" ht="15.95" customHeight="1" x14ac:dyDescent="0.2">
      <c r="A18" s="128" t="s">
        <v>54</v>
      </c>
      <c r="B18" s="129" t="s">
        <v>55</v>
      </c>
      <c r="C18" s="122">
        <f>'01 342301 Rek'!G13</f>
        <v>0</v>
      </c>
      <c r="D18" s="86" t="str">
        <f>'01 342301 Rek'!A21</f>
        <v>Dokumentace skutečného provedení</v>
      </c>
      <c r="E18" s="126"/>
      <c r="F18" s="127"/>
      <c r="G18" s="122">
        <f>'01 342301 Rek'!I21</f>
        <v>0</v>
      </c>
    </row>
    <row r="19" spans="1:7" ht="15.95" customHeight="1" x14ac:dyDescent="0.2">
      <c r="A19" s="130" t="s">
        <v>56</v>
      </c>
      <c r="B19" s="121"/>
      <c r="C19" s="122">
        <f>SUM(C15:C18)</f>
        <v>0</v>
      </c>
      <c r="D19" s="86" t="str">
        <f>'01 342301 Rek'!A22</f>
        <v>Geodetické zaměření stavby</v>
      </c>
      <c r="E19" s="126"/>
      <c r="F19" s="127"/>
      <c r="G19" s="122">
        <f>'01 342301 Rek'!I22</f>
        <v>0</v>
      </c>
    </row>
    <row r="20" spans="1:7" ht="15.95" customHeight="1" x14ac:dyDescent="0.2">
      <c r="A20" s="130"/>
      <c r="B20" s="121"/>
      <c r="C20" s="122"/>
      <c r="D20" s="86" t="str">
        <f>'01 342301 Rek'!A23</f>
        <v>DIO</v>
      </c>
      <c r="E20" s="126"/>
      <c r="F20" s="127"/>
      <c r="G20" s="122">
        <f>'01 342301 Rek'!I23</f>
        <v>0</v>
      </c>
    </row>
    <row r="21" spans="1:7" ht="15.95" customHeight="1" x14ac:dyDescent="0.2">
      <c r="A21" s="130" t="s">
        <v>28</v>
      </c>
      <c r="B21" s="121"/>
      <c r="C21" s="122">
        <f>'01 342301 Rek'!I13</f>
        <v>0</v>
      </c>
      <c r="D21" s="86"/>
      <c r="E21" s="126"/>
      <c r="F21" s="127"/>
      <c r="G21" s="122"/>
    </row>
    <row r="22" spans="1:7" ht="15.95" customHeight="1" x14ac:dyDescent="0.2">
      <c r="A22" s="131" t="s">
        <v>57</v>
      </c>
      <c r="C22" s="122">
        <f>C19+C21</f>
        <v>0</v>
      </c>
      <c r="D22" s="86"/>
      <c r="E22" s="126"/>
      <c r="F22" s="127"/>
      <c r="G22" s="122"/>
    </row>
    <row r="23" spans="1:7" ht="15.95" customHeight="1" thickBot="1" x14ac:dyDescent="0.25">
      <c r="A23" s="299" t="s">
        <v>58</v>
      </c>
      <c r="B23" s="300"/>
      <c r="C23" s="132">
        <f>C22+G23</f>
        <v>0</v>
      </c>
      <c r="D23" s="133" t="s">
        <v>59</v>
      </c>
      <c r="E23" s="134"/>
      <c r="F23" s="135"/>
      <c r="G23" s="122">
        <f>'01 342301 Rek'!H24</f>
        <v>0</v>
      </c>
    </row>
    <row r="24" spans="1:7" x14ac:dyDescent="0.2">
      <c r="A24" s="136" t="s">
        <v>60</v>
      </c>
      <c r="B24" s="137"/>
      <c r="C24" s="138"/>
      <c r="D24" s="137" t="s">
        <v>61</v>
      </c>
      <c r="E24" s="137"/>
      <c r="F24" s="139" t="s">
        <v>62</v>
      </c>
      <c r="G24" s="140"/>
    </row>
    <row r="25" spans="1:7" x14ac:dyDescent="0.2">
      <c r="A25" s="131" t="s">
        <v>63</v>
      </c>
      <c r="C25" s="141"/>
      <c r="D25" s="1" t="s">
        <v>63</v>
      </c>
      <c r="F25" s="142" t="s">
        <v>63</v>
      </c>
      <c r="G25" s="143"/>
    </row>
    <row r="26" spans="1:7" ht="37.5" customHeight="1" x14ac:dyDescent="0.2">
      <c r="A26" s="131" t="s">
        <v>64</v>
      </c>
      <c r="B26" s="15"/>
      <c r="C26" s="141"/>
      <c r="D26" s="1" t="s">
        <v>64</v>
      </c>
      <c r="F26" s="142" t="s">
        <v>64</v>
      </c>
      <c r="G26" s="143"/>
    </row>
    <row r="27" spans="1:7" x14ac:dyDescent="0.2">
      <c r="A27" s="131"/>
      <c r="B27" s="144"/>
      <c r="C27" s="141"/>
      <c r="F27" s="142"/>
      <c r="G27" s="143"/>
    </row>
    <row r="28" spans="1:7" x14ac:dyDescent="0.2">
      <c r="A28" s="131" t="s">
        <v>65</v>
      </c>
      <c r="C28" s="141"/>
      <c r="D28" s="142" t="s">
        <v>66</v>
      </c>
      <c r="E28" s="141"/>
      <c r="F28" s="1" t="s">
        <v>66</v>
      </c>
      <c r="G28" s="143"/>
    </row>
    <row r="29" spans="1:7" ht="69" customHeight="1" x14ac:dyDescent="0.2">
      <c r="A29" s="131"/>
      <c r="C29" s="145"/>
      <c r="D29" s="146"/>
      <c r="E29" s="145"/>
      <c r="G29" s="143"/>
    </row>
    <row r="30" spans="1:7" x14ac:dyDescent="0.2">
      <c r="A30" s="147" t="s">
        <v>12</v>
      </c>
      <c r="B30" s="148"/>
      <c r="C30" s="149">
        <v>21</v>
      </c>
      <c r="D30" s="148" t="s">
        <v>67</v>
      </c>
      <c r="E30" s="150"/>
      <c r="F30" s="305">
        <f>C23-F32</f>
        <v>0</v>
      </c>
      <c r="G30" s="306"/>
    </row>
    <row r="31" spans="1:7" x14ac:dyDescent="0.2">
      <c r="A31" s="147" t="s">
        <v>68</v>
      </c>
      <c r="B31" s="148"/>
      <c r="C31" s="149">
        <f>C30</f>
        <v>21</v>
      </c>
      <c r="D31" s="148" t="s">
        <v>69</v>
      </c>
      <c r="E31" s="150"/>
      <c r="F31" s="305">
        <f>ROUND(PRODUCT(F30,C31/100),0)</f>
        <v>0</v>
      </c>
      <c r="G31" s="306"/>
    </row>
    <row r="32" spans="1:7" x14ac:dyDescent="0.2">
      <c r="A32" s="147" t="s">
        <v>12</v>
      </c>
      <c r="B32" s="148"/>
      <c r="C32" s="149">
        <v>0</v>
      </c>
      <c r="D32" s="148" t="s">
        <v>69</v>
      </c>
      <c r="E32" s="150"/>
      <c r="F32" s="305">
        <v>0</v>
      </c>
      <c r="G32" s="306"/>
    </row>
    <row r="33" spans="1:8" x14ac:dyDescent="0.2">
      <c r="A33" s="147" t="s">
        <v>68</v>
      </c>
      <c r="B33" s="151"/>
      <c r="C33" s="152">
        <f>C32</f>
        <v>0</v>
      </c>
      <c r="D33" s="148" t="s">
        <v>69</v>
      </c>
      <c r="E33" s="127"/>
      <c r="F33" s="305">
        <f>ROUND(PRODUCT(F32,C33/100),0)</f>
        <v>0</v>
      </c>
      <c r="G33" s="306"/>
    </row>
    <row r="34" spans="1:8" s="156" customFormat="1" ht="19.5" customHeight="1" thickBot="1" x14ac:dyDescent="0.3">
      <c r="A34" s="153" t="s">
        <v>70</v>
      </c>
      <c r="B34" s="154"/>
      <c r="C34" s="154"/>
      <c r="D34" s="154"/>
      <c r="E34" s="155"/>
      <c r="F34" s="307">
        <f>ROUND(SUM(F30:F33),0)</f>
        <v>0</v>
      </c>
      <c r="G34" s="308"/>
    </row>
    <row r="36" spans="1:8" x14ac:dyDescent="0.2">
      <c r="A36" s="1" t="s">
        <v>71</v>
      </c>
      <c r="H36" s="1" t="s">
        <v>2</v>
      </c>
    </row>
    <row r="37" spans="1:8" ht="14.25" customHeight="1" x14ac:dyDescent="0.2">
      <c r="B37" s="309"/>
      <c r="C37" s="309"/>
      <c r="D37" s="309"/>
      <c r="E37" s="309"/>
      <c r="F37" s="309"/>
      <c r="G37" s="309"/>
      <c r="H37" s="1" t="s">
        <v>2</v>
      </c>
    </row>
    <row r="38" spans="1:8" ht="12.75" customHeight="1" x14ac:dyDescent="0.2">
      <c r="A38" s="157"/>
      <c r="B38" s="309"/>
      <c r="C38" s="309"/>
      <c r="D38" s="309"/>
      <c r="E38" s="309"/>
      <c r="F38" s="309"/>
      <c r="G38" s="309"/>
      <c r="H38" s="1" t="s">
        <v>2</v>
      </c>
    </row>
    <row r="39" spans="1:8" x14ac:dyDescent="0.2">
      <c r="A39" s="157"/>
      <c r="B39" s="309"/>
      <c r="C39" s="309"/>
      <c r="D39" s="309"/>
      <c r="E39" s="309"/>
      <c r="F39" s="309"/>
      <c r="G39" s="309"/>
      <c r="H39" s="1" t="s">
        <v>2</v>
      </c>
    </row>
    <row r="40" spans="1:8" x14ac:dyDescent="0.2">
      <c r="A40" s="157"/>
      <c r="B40" s="309"/>
      <c r="C40" s="309"/>
      <c r="D40" s="309"/>
      <c r="E40" s="309"/>
      <c r="F40" s="309"/>
      <c r="G40" s="309"/>
      <c r="H40" s="1" t="s">
        <v>2</v>
      </c>
    </row>
    <row r="41" spans="1:8" x14ac:dyDescent="0.2">
      <c r="A41" s="157"/>
      <c r="B41" s="309"/>
      <c r="C41" s="309"/>
      <c r="D41" s="309"/>
      <c r="E41" s="309"/>
      <c r="F41" s="309"/>
      <c r="G41" s="309"/>
      <c r="H41" s="1" t="s">
        <v>2</v>
      </c>
    </row>
    <row r="42" spans="1:8" x14ac:dyDescent="0.2">
      <c r="A42" s="157"/>
      <c r="B42" s="309"/>
      <c r="C42" s="309"/>
      <c r="D42" s="309"/>
      <c r="E42" s="309"/>
      <c r="F42" s="309"/>
      <c r="G42" s="309"/>
      <c r="H42" s="1" t="s">
        <v>2</v>
      </c>
    </row>
    <row r="43" spans="1:8" x14ac:dyDescent="0.2">
      <c r="A43" s="157"/>
      <c r="B43" s="309"/>
      <c r="C43" s="309"/>
      <c r="D43" s="309"/>
      <c r="E43" s="309"/>
      <c r="F43" s="309"/>
      <c r="G43" s="309"/>
      <c r="H43" s="1" t="s">
        <v>2</v>
      </c>
    </row>
    <row r="44" spans="1:8" ht="12.75" customHeight="1" x14ac:dyDescent="0.2">
      <c r="A44" s="157"/>
      <c r="B44" s="309"/>
      <c r="C44" s="309"/>
      <c r="D44" s="309"/>
      <c r="E44" s="309"/>
      <c r="F44" s="309"/>
      <c r="G44" s="309"/>
      <c r="H44" s="1" t="s">
        <v>2</v>
      </c>
    </row>
    <row r="45" spans="1:8" ht="12.75" customHeight="1" x14ac:dyDescent="0.2">
      <c r="A45" s="157"/>
      <c r="B45" s="309"/>
      <c r="C45" s="309"/>
      <c r="D45" s="309"/>
      <c r="E45" s="309"/>
      <c r="F45" s="309"/>
      <c r="G45" s="309"/>
      <c r="H45" s="1" t="s">
        <v>2</v>
      </c>
    </row>
    <row r="46" spans="1:8" x14ac:dyDescent="0.2">
      <c r="B46" s="304"/>
      <c r="C46" s="304"/>
      <c r="D46" s="304"/>
      <c r="E46" s="304"/>
      <c r="F46" s="304"/>
      <c r="G46" s="304"/>
    </row>
    <row r="47" spans="1:8" x14ac:dyDescent="0.2">
      <c r="B47" s="304"/>
      <c r="C47" s="304"/>
      <c r="D47" s="304"/>
      <c r="E47" s="304"/>
      <c r="F47" s="304"/>
      <c r="G47" s="304"/>
    </row>
    <row r="48" spans="1:8" x14ac:dyDescent="0.2">
      <c r="B48" s="304"/>
      <c r="C48" s="304"/>
      <c r="D48" s="304"/>
      <c r="E48" s="304"/>
      <c r="F48" s="304"/>
      <c r="G48" s="304"/>
    </row>
    <row r="49" spans="2:7" x14ac:dyDescent="0.2">
      <c r="B49" s="304"/>
      <c r="C49" s="304"/>
      <c r="D49" s="304"/>
      <c r="E49" s="304"/>
      <c r="F49" s="304"/>
      <c r="G49" s="304"/>
    </row>
    <row r="50" spans="2:7" x14ac:dyDescent="0.2">
      <c r="B50" s="304"/>
      <c r="C50" s="304"/>
      <c r="D50" s="304"/>
      <c r="E50" s="304"/>
      <c r="F50" s="304"/>
      <c r="G50" s="304"/>
    </row>
    <row r="51" spans="2:7" x14ac:dyDescent="0.2">
      <c r="B51" s="304"/>
      <c r="C51" s="304"/>
      <c r="D51" s="304"/>
      <c r="E51" s="304"/>
      <c r="F51" s="304"/>
      <c r="G51" s="304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1"/>
  <dimension ref="A1:BE75"/>
  <sheetViews>
    <sheetView workbookViewId="0">
      <selection activeCell="J26" sqref="J26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10" t="s">
        <v>3</v>
      </c>
      <c r="B1" s="311"/>
      <c r="C1" s="158" t="s">
        <v>100</v>
      </c>
      <c r="D1" s="159"/>
      <c r="E1" s="160"/>
      <c r="F1" s="159"/>
      <c r="G1" s="161" t="s">
        <v>72</v>
      </c>
      <c r="H1" s="162" t="s">
        <v>106</v>
      </c>
      <c r="I1" s="163"/>
    </row>
    <row r="2" spans="1:57" ht="13.5" thickBot="1" x14ac:dyDescent="0.25">
      <c r="A2" s="312" t="s">
        <v>73</v>
      </c>
      <c r="B2" s="313"/>
      <c r="C2" s="164" t="s">
        <v>103</v>
      </c>
      <c r="D2" s="165"/>
      <c r="E2" s="166"/>
      <c r="F2" s="165"/>
      <c r="G2" s="314" t="s">
        <v>102</v>
      </c>
      <c r="H2" s="315"/>
      <c r="I2" s="316"/>
    </row>
    <row r="3" spans="1:57" ht="13.5" thickTop="1" x14ac:dyDescent="0.2"/>
    <row r="4" spans="1:57" ht="19.5" customHeight="1" x14ac:dyDescent="0.25">
      <c r="A4" s="167" t="s">
        <v>74</v>
      </c>
      <c r="B4" s="168"/>
      <c r="C4" s="168"/>
      <c r="D4" s="168"/>
      <c r="E4" s="168"/>
      <c r="F4" s="168"/>
      <c r="G4" s="168"/>
      <c r="H4" s="168"/>
      <c r="I4" s="168"/>
    </row>
    <row r="5" spans="1:57" ht="13.5" thickBot="1" x14ac:dyDescent="0.25"/>
    <row r="6" spans="1:57" ht="13.5" thickBot="1" x14ac:dyDescent="0.25">
      <c r="A6" s="169"/>
      <c r="B6" s="170" t="s">
        <v>75</v>
      </c>
      <c r="C6" s="170"/>
      <c r="D6" s="171"/>
      <c r="E6" s="172" t="s">
        <v>24</v>
      </c>
      <c r="F6" s="173" t="s">
        <v>25</v>
      </c>
      <c r="G6" s="173" t="s">
        <v>26</v>
      </c>
      <c r="H6" s="173" t="s">
        <v>27</v>
      </c>
      <c r="I6" s="174" t="s">
        <v>28</v>
      </c>
    </row>
    <row r="7" spans="1:57" x14ac:dyDescent="0.2">
      <c r="A7" s="258" t="str">
        <f>'[1]01 342301 Pol'!B7</f>
        <v>1</v>
      </c>
      <c r="B7" s="59" t="str">
        <f>'[1]01 342301 Pol'!C7</f>
        <v>Zemní práce</v>
      </c>
      <c r="D7" s="175"/>
      <c r="E7" s="259">
        <f>SUM('01 342301 Pol'!G46)</f>
        <v>0</v>
      </c>
      <c r="F7" s="260">
        <f>'[1]01 342301 Pol'!BB46</f>
        <v>0</v>
      </c>
      <c r="G7" s="260">
        <f>'[1]01 342301 Pol'!BC46</f>
        <v>0</v>
      </c>
      <c r="H7" s="260">
        <f>'[1]01 342301 Pol'!BD46</f>
        <v>0</v>
      </c>
      <c r="I7" s="261">
        <f>'[1]01 342301 Pol'!BE46</f>
        <v>0</v>
      </c>
    </row>
    <row r="8" spans="1:57" x14ac:dyDescent="0.2">
      <c r="A8" s="258" t="str">
        <f>'[1]01 342301 Pol'!B47</f>
        <v>5</v>
      </c>
      <c r="B8" s="59" t="str">
        <f>'[1]01 342301 Pol'!C47</f>
        <v>Komunikace</v>
      </c>
      <c r="D8" s="175"/>
      <c r="E8" s="259">
        <f>SUM('01 342301 Pol'!G80)</f>
        <v>0</v>
      </c>
      <c r="F8" s="260">
        <f>'[1]01 342301 Pol'!BB80</f>
        <v>0</v>
      </c>
      <c r="G8" s="260">
        <f>'[1]01 342301 Pol'!BC80</f>
        <v>0</v>
      </c>
      <c r="H8" s="260">
        <f>'[1]01 342301 Pol'!BD80</f>
        <v>0</v>
      </c>
      <c r="I8" s="261">
        <f>'[1]01 342301 Pol'!BE80</f>
        <v>0</v>
      </c>
    </row>
    <row r="9" spans="1:57" x14ac:dyDescent="0.2">
      <c r="A9" s="258" t="str">
        <f>'[1]01 342301 Pol'!B81</f>
        <v>8</v>
      </c>
      <c r="B9" s="59" t="str">
        <f>'[1]01 342301 Pol'!C81</f>
        <v>Trubní vedení</v>
      </c>
      <c r="D9" s="175"/>
      <c r="E9" s="259">
        <f>SUM('01 342301 Pol'!G84)</f>
        <v>0</v>
      </c>
      <c r="F9" s="260">
        <f>'[1]01 342301 Pol'!BB84</f>
        <v>0</v>
      </c>
      <c r="G9" s="260">
        <f>'[1]01 342301 Pol'!BC84</f>
        <v>0</v>
      </c>
      <c r="H9" s="260">
        <f>'[1]01 342301 Pol'!BD84</f>
        <v>0</v>
      </c>
      <c r="I9" s="261">
        <f>'[1]01 342301 Pol'!BE84</f>
        <v>0</v>
      </c>
    </row>
    <row r="10" spans="1:57" x14ac:dyDescent="0.2">
      <c r="A10" s="258" t="str">
        <f>'[1]01 342301 Pol'!B85</f>
        <v>91</v>
      </c>
      <c r="B10" s="59" t="str">
        <f>'[1]01 342301 Pol'!C85</f>
        <v>Doplňující práce na komunikaci</v>
      </c>
      <c r="D10" s="175"/>
      <c r="E10" s="259">
        <f>SUM('01 342301 Pol'!G93)</f>
        <v>0</v>
      </c>
      <c r="F10" s="260">
        <f>'[1]01 342301 Pol'!BB93</f>
        <v>0</v>
      </c>
      <c r="G10" s="260">
        <f>'[1]01 342301 Pol'!BC93</f>
        <v>0</v>
      </c>
      <c r="H10" s="260">
        <f>'[1]01 342301 Pol'!BD93</f>
        <v>0</v>
      </c>
      <c r="I10" s="261">
        <f>'[1]01 342301 Pol'!BE93</f>
        <v>0</v>
      </c>
    </row>
    <row r="11" spans="1:57" x14ac:dyDescent="0.2">
      <c r="A11" s="258" t="str">
        <f>'[1]01 342301 Pol'!B94</f>
        <v>93</v>
      </c>
      <c r="B11" s="59" t="str">
        <f>'[1]01 342301 Pol'!C94</f>
        <v>Dokončovací práce inženýrských staveb</v>
      </c>
      <c r="D11" s="175"/>
      <c r="E11" s="259">
        <f>SUM('01 342301 Pol'!G99)</f>
        <v>0</v>
      </c>
      <c r="F11" s="260">
        <f>'[1]01 342301 Pol'!BB99</f>
        <v>0</v>
      </c>
      <c r="G11" s="260">
        <f>'[1]01 342301 Pol'!BC99</f>
        <v>0</v>
      </c>
      <c r="H11" s="260">
        <f>'[1]01 342301 Pol'!BD99</f>
        <v>0</v>
      </c>
      <c r="I11" s="261">
        <f>'[1]01 342301 Pol'!BE99</f>
        <v>0</v>
      </c>
    </row>
    <row r="12" spans="1:57" ht="13.5" thickBot="1" x14ac:dyDescent="0.25">
      <c r="A12" s="258" t="str">
        <f>'[1]01 342301 Pol'!B100</f>
        <v>99</v>
      </c>
      <c r="B12" s="59" t="str">
        <f>'[1]01 342301 Pol'!C100</f>
        <v>Staveništní přesun hmot</v>
      </c>
      <c r="D12" s="175"/>
      <c r="E12" s="259">
        <f>SUM('01 342301 Pol'!G102)</f>
        <v>0</v>
      </c>
      <c r="F12" s="260">
        <f>'[1]01 342301 Pol'!BB102</f>
        <v>0</v>
      </c>
      <c r="G12" s="260">
        <f>'[1]01 342301 Pol'!BC102</f>
        <v>0</v>
      </c>
      <c r="H12" s="260">
        <f>'[1]01 342301 Pol'!BD102</f>
        <v>0</v>
      </c>
      <c r="I12" s="261">
        <f>'[1]01 342301 Pol'!BE102</f>
        <v>0</v>
      </c>
    </row>
    <row r="13" spans="1:57" s="12" customFormat="1" ht="13.5" thickBot="1" x14ac:dyDescent="0.25">
      <c r="A13" s="176"/>
      <c r="B13" s="177" t="s">
        <v>76</v>
      </c>
      <c r="C13" s="177"/>
      <c r="D13" s="178"/>
      <c r="E13" s="179">
        <f>SUM(E7:E12)</f>
        <v>0</v>
      </c>
      <c r="F13" s="180">
        <f>SUM(F7:F12)</f>
        <v>0</v>
      </c>
      <c r="G13" s="180">
        <f>SUM(G7:G12)</f>
        <v>0</v>
      </c>
      <c r="H13" s="180">
        <f>SUM(H7:H12)</f>
        <v>0</v>
      </c>
      <c r="I13" s="181">
        <f>SUM(I7:I12)</f>
        <v>0</v>
      </c>
    </row>
    <row r="15" spans="1:57" ht="19.5" customHeight="1" x14ac:dyDescent="0.25">
      <c r="A15" s="168" t="s">
        <v>77</v>
      </c>
      <c r="B15" s="168"/>
      <c r="C15" s="168"/>
      <c r="D15" s="168"/>
      <c r="E15" s="168"/>
      <c r="F15" s="168"/>
      <c r="G15" s="182"/>
      <c r="H15" s="168"/>
      <c r="I15" s="168"/>
      <c r="BA15" s="107"/>
      <c r="BB15" s="107"/>
      <c r="BC15" s="107"/>
      <c r="BD15" s="107"/>
      <c r="BE15" s="107"/>
    </row>
    <row r="16" spans="1:57" ht="13.5" thickBot="1" x14ac:dyDescent="0.25"/>
    <row r="17" spans="1:53" x14ac:dyDescent="0.2">
      <c r="A17" s="136" t="s">
        <v>78</v>
      </c>
      <c r="B17" s="137"/>
      <c r="C17" s="137"/>
      <c r="D17" s="183"/>
      <c r="E17" s="184" t="s">
        <v>79</v>
      </c>
      <c r="F17" s="185"/>
      <c r="G17" s="186"/>
      <c r="H17" s="187"/>
      <c r="I17" s="188" t="s">
        <v>79</v>
      </c>
    </row>
    <row r="18" spans="1:53" x14ac:dyDescent="0.2">
      <c r="A18" s="130" t="s">
        <v>159</v>
      </c>
      <c r="B18" s="121"/>
      <c r="C18" s="121"/>
      <c r="D18" s="189"/>
      <c r="E18" s="190">
        <v>0</v>
      </c>
      <c r="F18" s="191"/>
      <c r="G18" s="192"/>
      <c r="H18" s="193"/>
      <c r="I18" s="194">
        <f t="shared" ref="I18:I23" si="0">E18+F18*G18/100</f>
        <v>0</v>
      </c>
      <c r="BA18" s="1">
        <v>2</v>
      </c>
    </row>
    <row r="19" spans="1:53" x14ac:dyDescent="0.2">
      <c r="A19" s="130" t="s">
        <v>160</v>
      </c>
      <c r="B19" s="121"/>
      <c r="C19" s="121"/>
      <c r="D19" s="189"/>
      <c r="E19" s="190">
        <v>0</v>
      </c>
      <c r="F19" s="191"/>
      <c r="G19" s="192"/>
      <c r="H19" s="193"/>
      <c r="I19" s="194">
        <f t="shared" si="0"/>
        <v>0</v>
      </c>
      <c r="BA19" s="1">
        <v>2</v>
      </c>
    </row>
    <row r="20" spans="1:53" x14ac:dyDescent="0.2">
      <c r="A20" s="130" t="s">
        <v>161</v>
      </c>
      <c r="B20" s="121"/>
      <c r="C20" s="121"/>
      <c r="D20" s="189"/>
      <c r="E20" s="190">
        <v>0</v>
      </c>
      <c r="F20" s="191"/>
      <c r="G20" s="192"/>
      <c r="H20" s="193"/>
      <c r="I20" s="194">
        <f t="shared" si="0"/>
        <v>0</v>
      </c>
      <c r="BA20" s="1">
        <v>0</v>
      </c>
    </row>
    <row r="21" spans="1:53" x14ac:dyDescent="0.2">
      <c r="A21" s="130" t="s">
        <v>162</v>
      </c>
      <c r="B21" s="121"/>
      <c r="C21" s="121"/>
      <c r="D21" s="189"/>
      <c r="E21" s="190">
        <v>0</v>
      </c>
      <c r="F21" s="191"/>
      <c r="G21" s="192"/>
      <c r="H21" s="193"/>
      <c r="I21" s="194">
        <f t="shared" si="0"/>
        <v>0</v>
      </c>
      <c r="BA21" s="1">
        <v>0</v>
      </c>
    </row>
    <row r="22" spans="1:53" x14ac:dyDescent="0.2">
      <c r="A22" s="130" t="s">
        <v>163</v>
      </c>
      <c r="B22" s="121"/>
      <c r="C22" s="121"/>
      <c r="D22" s="189"/>
      <c r="E22" s="190">
        <v>0</v>
      </c>
      <c r="F22" s="191"/>
      <c r="G22" s="192"/>
      <c r="H22" s="193"/>
      <c r="I22" s="194">
        <f t="shared" si="0"/>
        <v>0</v>
      </c>
      <c r="BA22" s="1">
        <v>0</v>
      </c>
    </row>
    <row r="23" spans="1:53" x14ac:dyDescent="0.2">
      <c r="A23" s="130" t="s">
        <v>164</v>
      </c>
      <c r="B23" s="121"/>
      <c r="C23" s="121"/>
      <c r="D23" s="189"/>
      <c r="E23" s="190">
        <v>0</v>
      </c>
      <c r="F23" s="191"/>
      <c r="G23" s="192"/>
      <c r="H23" s="193"/>
      <c r="I23" s="194">
        <f t="shared" si="0"/>
        <v>0</v>
      </c>
      <c r="BA23" s="1">
        <v>0</v>
      </c>
    </row>
    <row r="24" spans="1:53" ht="13.5" thickBot="1" x14ac:dyDescent="0.25">
      <c r="A24" s="195"/>
      <c r="B24" s="196" t="s">
        <v>80</v>
      </c>
      <c r="C24" s="197"/>
      <c r="D24" s="198"/>
      <c r="E24" s="199"/>
      <c r="F24" s="200"/>
      <c r="G24" s="200"/>
      <c r="H24" s="317">
        <f>SUM(I18:I23)</f>
        <v>0</v>
      </c>
      <c r="I24" s="318"/>
    </row>
    <row r="26" spans="1:53" x14ac:dyDescent="0.2">
      <c r="B26" s="12"/>
      <c r="F26" s="201"/>
      <c r="G26" s="202"/>
      <c r="H26" s="202"/>
      <c r="I26" s="43"/>
    </row>
    <row r="27" spans="1:53" x14ac:dyDescent="0.2">
      <c r="F27" s="201"/>
      <c r="G27" s="202"/>
      <c r="H27" s="202"/>
      <c r="I27" s="43"/>
    </row>
    <row r="28" spans="1:53" x14ac:dyDescent="0.2">
      <c r="F28" s="201"/>
      <c r="G28" s="202"/>
      <c r="H28" s="202"/>
      <c r="I28" s="43"/>
    </row>
    <row r="29" spans="1:53" x14ac:dyDescent="0.2">
      <c r="F29" s="201"/>
      <c r="G29" s="202"/>
      <c r="H29" s="202"/>
      <c r="I29" s="43"/>
    </row>
    <row r="30" spans="1:53" x14ac:dyDescent="0.2">
      <c r="F30" s="201"/>
      <c r="G30" s="202"/>
      <c r="H30" s="202"/>
      <c r="I30" s="43"/>
    </row>
    <row r="31" spans="1:53" x14ac:dyDescent="0.2">
      <c r="F31" s="201"/>
      <c r="G31" s="202"/>
      <c r="H31" s="202"/>
      <c r="I31" s="43"/>
    </row>
    <row r="32" spans="1:53" x14ac:dyDescent="0.2">
      <c r="F32" s="201"/>
      <c r="G32" s="202"/>
      <c r="H32" s="202"/>
      <c r="I32" s="43"/>
    </row>
    <row r="33" spans="6:9" x14ac:dyDescent="0.2">
      <c r="F33" s="201"/>
      <c r="G33" s="202"/>
      <c r="H33" s="202"/>
      <c r="I33" s="43"/>
    </row>
    <row r="34" spans="6:9" x14ac:dyDescent="0.2">
      <c r="F34" s="201"/>
      <c r="G34" s="202"/>
      <c r="H34" s="202"/>
      <c r="I34" s="43"/>
    </row>
    <row r="35" spans="6:9" x14ac:dyDescent="0.2">
      <c r="F35" s="201"/>
      <c r="G35" s="202"/>
      <c r="H35" s="202"/>
      <c r="I35" s="43"/>
    </row>
    <row r="36" spans="6:9" x14ac:dyDescent="0.2">
      <c r="F36" s="201"/>
      <c r="G36" s="202"/>
      <c r="H36" s="202"/>
      <c r="I36" s="43"/>
    </row>
    <row r="37" spans="6:9" x14ac:dyDescent="0.2">
      <c r="F37" s="201"/>
      <c r="G37" s="202"/>
      <c r="H37" s="202"/>
      <c r="I37" s="43"/>
    </row>
    <row r="38" spans="6:9" x14ac:dyDescent="0.2">
      <c r="F38" s="201"/>
      <c r="G38" s="202"/>
      <c r="H38" s="202"/>
      <c r="I38" s="43"/>
    </row>
    <row r="39" spans="6:9" x14ac:dyDescent="0.2">
      <c r="F39" s="201"/>
      <c r="G39" s="202"/>
      <c r="H39" s="202"/>
      <c r="I39" s="43"/>
    </row>
    <row r="40" spans="6:9" x14ac:dyDescent="0.2">
      <c r="F40" s="201"/>
      <c r="G40" s="202"/>
      <c r="H40" s="202"/>
      <c r="I40" s="43"/>
    </row>
    <row r="41" spans="6:9" x14ac:dyDescent="0.2">
      <c r="F41" s="201"/>
      <c r="G41" s="202"/>
      <c r="H41" s="202"/>
      <c r="I41" s="43"/>
    </row>
    <row r="42" spans="6:9" x14ac:dyDescent="0.2">
      <c r="F42" s="201"/>
      <c r="G42" s="202"/>
      <c r="H42" s="202"/>
      <c r="I42" s="43"/>
    </row>
    <row r="43" spans="6:9" x14ac:dyDescent="0.2">
      <c r="F43" s="201"/>
      <c r="G43" s="202"/>
      <c r="H43" s="202"/>
      <c r="I43" s="43"/>
    </row>
    <row r="44" spans="6:9" x14ac:dyDescent="0.2">
      <c r="F44" s="201"/>
      <c r="G44" s="202"/>
      <c r="H44" s="202"/>
      <c r="I44" s="43"/>
    </row>
    <row r="45" spans="6:9" x14ac:dyDescent="0.2">
      <c r="F45" s="201"/>
      <c r="G45" s="202"/>
      <c r="H45" s="202"/>
      <c r="I45" s="43"/>
    </row>
    <row r="46" spans="6:9" x14ac:dyDescent="0.2">
      <c r="F46" s="201"/>
      <c r="G46" s="202"/>
      <c r="H46" s="202"/>
      <c r="I46" s="43"/>
    </row>
    <row r="47" spans="6:9" x14ac:dyDescent="0.2">
      <c r="F47" s="201"/>
      <c r="G47" s="202"/>
      <c r="H47" s="202"/>
      <c r="I47" s="43"/>
    </row>
    <row r="48" spans="6:9" x14ac:dyDescent="0.2">
      <c r="F48" s="201"/>
      <c r="G48" s="202"/>
      <c r="H48" s="202"/>
      <c r="I48" s="43"/>
    </row>
    <row r="49" spans="6:9" x14ac:dyDescent="0.2">
      <c r="F49" s="201"/>
      <c r="G49" s="202"/>
      <c r="H49" s="202"/>
      <c r="I49" s="43"/>
    </row>
    <row r="50" spans="6:9" x14ac:dyDescent="0.2">
      <c r="F50" s="201"/>
      <c r="G50" s="202"/>
      <c r="H50" s="202"/>
      <c r="I50" s="43"/>
    </row>
    <row r="51" spans="6:9" x14ac:dyDescent="0.2">
      <c r="F51" s="201"/>
      <c r="G51" s="202"/>
      <c r="H51" s="202"/>
      <c r="I51" s="43"/>
    </row>
    <row r="52" spans="6:9" x14ac:dyDescent="0.2">
      <c r="F52" s="201"/>
      <c r="G52" s="202"/>
      <c r="H52" s="202"/>
      <c r="I52" s="43"/>
    </row>
    <row r="53" spans="6:9" x14ac:dyDescent="0.2">
      <c r="F53" s="201"/>
      <c r="G53" s="202"/>
      <c r="H53" s="202"/>
      <c r="I53" s="43"/>
    </row>
    <row r="54" spans="6:9" x14ac:dyDescent="0.2">
      <c r="F54" s="201"/>
      <c r="G54" s="202"/>
      <c r="H54" s="202"/>
      <c r="I54" s="43"/>
    </row>
    <row r="55" spans="6:9" x14ac:dyDescent="0.2">
      <c r="F55" s="201"/>
      <c r="G55" s="202"/>
      <c r="H55" s="202"/>
      <c r="I55" s="43"/>
    </row>
    <row r="56" spans="6:9" x14ac:dyDescent="0.2">
      <c r="F56" s="201"/>
      <c r="G56" s="202"/>
      <c r="H56" s="202"/>
      <c r="I56" s="43"/>
    </row>
    <row r="57" spans="6:9" x14ac:dyDescent="0.2">
      <c r="F57" s="201"/>
      <c r="G57" s="202"/>
      <c r="H57" s="202"/>
      <c r="I57" s="43"/>
    </row>
    <row r="58" spans="6:9" x14ac:dyDescent="0.2">
      <c r="F58" s="201"/>
      <c r="G58" s="202"/>
      <c r="H58" s="202"/>
      <c r="I58" s="43"/>
    </row>
    <row r="59" spans="6:9" x14ac:dyDescent="0.2">
      <c r="F59" s="201"/>
      <c r="G59" s="202"/>
      <c r="H59" s="202"/>
      <c r="I59" s="43"/>
    </row>
    <row r="60" spans="6:9" x14ac:dyDescent="0.2">
      <c r="F60" s="201"/>
      <c r="G60" s="202"/>
      <c r="H60" s="202"/>
      <c r="I60" s="43"/>
    </row>
    <row r="61" spans="6:9" x14ac:dyDescent="0.2">
      <c r="F61" s="201"/>
      <c r="G61" s="202"/>
      <c r="H61" s="202"/>
      <c r="I61" s="43"/>
    </row>
    <row r="62" spans="6:9" x14ac:dyDescent="0.2">
      <c r="F62" s="201"/>
      <c r="G62" s="202"/>
      <c r="H62" s="202"/>
      <c r="I62" s="43"/>
    </row>
    <row r="63" spans="6:9" x14ac:dyDescent="0.2">
      <c r="F63" s="201"/>
      <c r="G63" s="202"/>
      <c r="H63" s="202"/>
      <c r="I63" s="43"/>
    </row>
    <row r="64" spans="6:9" x14ac:dyDescent="0.2">
      <c r="F64" s="201"/>
      <c r="G64" s="202"/>
      <c r="H64" s="202"/>
      <c r="I64" s="43"/>
    </row>
    <row r="65" spans="6:9" x14ac:dyDescent="0.2">
      <c r="F65" s="201"/>
      <c r="G65" s="202"/>
      <c r="H65" s="202"/>
      <c r="I65" s="43"/>
    </row>
    <row r="66" spans="6:9" x14ac:dyDescent="0.2">
      <c r="F66" s="201"/>
      <c r="G66" s="202"/>
      <c r="H66" s="202"/>
      <c r="I66" s="43"/>
    </row>
    <row r="67" spans="6:9" x14ac:dyDescent="0.2">
      <c r="F67" s="201"/>
      <c r="G67" s="202"/>
      <c r="H67" s="202"/>
      <c r="I67" s="43"/>
    </row>
    <row r="68" spans="6:9" x14ac:dyDescent="0.2">
      <c r="F68" s="201"/>
      <c r="G68" s="202"/>
      <c r="H68" s="202"/>
      <c r="I68" s="43"/>
    </row>
    <row r="69" spans="6:9" x14ac:dyDescent="0.2">
      <c r="F69" s="201"/>
      <c r="G69" s="202"/>
      <c r="H69" s="202"/>
      <c r="I69" s="43"/>
    </row>
    <row r="70" spans="6:9" x14ac:dyDescent="0.2">
      <c r="F70" s="201"/>
      <c r="G70" s="202"/>
      <c r="H70" s="202"/>
      <c r="I70" s="43"/>
    </row>
    <row r="71" spans="6:9" x14ac:dyDescent="0.2">
      <c r="F71" s="201"/>
      <c r="G71" s="202"/>
      <c r="H71" s="202"/>
      <c r="I71" s="43"/>
    </row>
    <row r="72" spans="6:9" x14ac:dyDescent="0.2">
      <c r="F72" s="201"/>
      <c r="G72" s="202"/>
      <c r="H72" s="202"/>
      <c r="I72" s="43"/>
    </row>
    <row r="73" spans="6:9" x14ac:dyDescent="0.2">
      <c r="F73" s="201"/>
      <c r="G73" s="202"/>
      <c r="H73" s="202"/>
      <c r="I73" s="43"/>
    </row>
    <row r="74" spans="6:9" x14ac:dyDescent="0.2">
      <c r="F74" s="201"/>
      <c r="G74" s="202"/>
      <c r="H74" s="202"/>
      <c r="I74" s="43"/>
    </row>
    <row r="75" spans="6:9" x14ac:dyDescent="0.2">
      <c r="F75" s="201"/>
      <c r="G75" s="202"/>
      <c r="H75" s="202"/>
      <c r="I75" s="43"/>
    </row>
  </sheetData>
  <mergeCells count="4">
    <mergeCell ref="A1:B1"/>
    <mergeCell ref="A2:B2"/>
    <mergeCell ref="G2:I2"/>
    <mergeCell ref="H24:I24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2"/>
  <dimension ref="A1:CB163"/>
  <sheetViews>
    <sheetView showGridLines="0" showZeros="0" zoomScaleNormal="100" zoomScaleSheetLayoutView="100" workbookViewId="0">
      <pane ySplit="6" topLeftCell="A7" activePane="bottomLeft" state="frozen"/>
      <selection pane="bottomLeft" activeCell="F8" sqref="F8"/>
    </sheetView>
  </sheetViews>
  <sheetFormatPr defaultRowHeight="12.75" x14ac:dyDescent="0.2"/>
  <cols>
    <col min="1" max="1" width="4.42578125" style="203" customWidth="1"/>
    <col min="2" max="2" width="11.5703125" style="203" customWidth="1"/>
    <col min="3" max="3" width="40.42578125" style="203" customWidth="1"/>
    <col min="4" max="4" width="5.5703125" style="203" customWidth="1"/>
    <col min="5" max="5" width="8.5703125" style="213" customWidth="1"/>
    <col min="6" max="6" width="9.85546875" style="203" customWidth="1"/>
    <col min="7" max="7" width="13.85546875" style="203" customWidth="1"/>
    <col min="8" max="8" width="11.7109375" style="203" hidden="1" customWidth="1"/>
    <col min="9" max="9" width="11.5703125" style="203" hidden="1" customWidth="1"/>
    <col min="10" max="10" width="11" style="203" hidden="1" customWidth="1"/>
    <col min="11" max="11" width="10.42578125" style="203" hidden="1" customWidth="1"/>
    <col min="12" max="12" width="75.42578125" style="203" customWidth="1"/>
    <col min="13" max="13" width="45.28515625" style="203" customWidth="1"/>
    <col min="14" max="256" width="9.140625" style="203"/>
    <col min="257" max="257" width="4.42578125" style="203" customWidth="1"/>
    <col min="258" max="258" width="11.5703125" style="203" customWidth="1"/>
    <col min="259" max="259" width="40.42578125" style="203" customWidth="1"/>
    <col min="260" max="260" width="5.5703125" style="203" customWidth="1"/>
    <col min="261" max="261" width="8.5703125" style="203" customWidth="1"/>
    <col min="262" max="262" width="9.85546875" style="203" customWidth="1"/>
    <col min="263" max="263" width="13.85546875" style="203" customWidth="1"/>
    <col min="264" max="267" width="0" style="203" hidden="1" customWidth="1"/>
    <col min="268" max="268" width="75.42578125" style="203" customWidth="1"/>
    <col min="269" max="269" width="45.28515625" style="203" customWidth="1"/>
    <col min="270" max="512" width="9.140625" style="203"/>
    <col min="513" max="513" width="4.42578125" style="203" customWidth="1"/>
    <col min="514" max="514" width="11.5703125" style="203" customWidth="1"/>
    <col min="515" max="515" width="40.42578125" style="203" customWidth="1"/>
    <col min="516" max="516" width="5.5703125" style="203" customWidth="1"/>
    <col min="517" max="517" width="8.5703125" style="203" customWidth="1"/>
    <col min="518" max="518" width="9.85546875" style="203" customWidth="1"/>
    <col min="519" max="519" width="13.85546875" style="203" customWidth="1"/>
    <col min="520" max="523" width="0" style="203" hidden="1" customWidth="1"/>
    <col min="524" max="524" width="75.42578125" style="203" customWidth="1"/>
    <col min="525" max="525" width="45.28515625" style="203" customWidth="1"/>
    <col min="526" max="768" width="9.140625" style="203"/>
    <col min="769" max="769" width="4.42578125" style="203" customWidth="1"/>
    <col min="770" max="770" width="11.5703125" style="203" customWidth="1"/>
    <col min="771" max="771" width="40.42578125" style="203" customWidth="1"/>
    <col min="772" max="772" width="5.5703125" style="203" customWidth="1"/>
    <col min="773" max="773" width="8.5703125" style="203" customWidth="1"/>
    <col min="774" max="774" width="9.85546875" style="203" customWidth="1"/>
    <col min="775" max="775" width="13.85546875" style="203" customWidth="1"/>
    <col min="776" max="779" width="0" style="203" hidden="1" customWidth="1"/>
    <col min="780" max="780" width="75.42578125" style="203" customWidth="1"/>
    <col min="781" max="781" width="45.28515625" style="203" customWidth="1"/>
    <col min="782" max="1024" width="9.140625" style="203"/>
    <col min="1025" max="1025" width="4.42578125" style="203" customWidth="1"/>
    <col min="1026" max="1026" width="11.5703125" style="203" customWidth="1"/>
    <col min="1027" max="1027" width="40.42578125" style="203" customWidth="1"/>
    <col min="1028" max="1028" width="5.5703125" style="203" customWidth="1"/>
    <col min="1029" max="1029" width="8.5703125" style="203" customWidth="1"/>
    <col min="1030" max="1030" width="9.85546875" style="203" customWidth="1"/>
    <col min="1031" max="1031" width="13.85546875" style="203" customWidth="1"/>
    <col min="1032" max="1035" width="0" style="203" hidden="1" customWidth="1"/>
    <col min="1036" max="1036" width="75.42578125" style="203" customWidth="1"/>
    <col min="1037" max="1037" width="45.28515625" style="203" customWidth="1"/>
    <col min="1038" max="1280" width="9.140625" style="203"/>
    <col min="1281" max="1281" width="4.42578125" style="203" customWidth="1"/>
    <col min="1282" max="1282" width="11.5703125" style="203" customWidth="1"/>
    <col min="1283" max="1283" width="40.42578125" style="203" customWidth="1"/>
    <col min="1284" max="1284" width="5.5703125" style="203" customWidth="1"/>
    <col min="1285" max="1285" width="8.5703125" style="203" customWidth="1"/>
    <col min="1286" max="1286" width="9.85546875" style="203" customWidth="1"/>
    <col min="1287" max="1287" width="13.85546875" style="203" customWidth="1"/>
    <col min="1288" max="1291" width="0" style="203" hidden="1" customWidth="1"/>
    <col min="1292" max="1292" width="75.42578125" style="203" customWidth="1"/>
    <col min="1293" max="1293" width="45.28515625" style="203" customWidth="1"/>
    <col min="1294" max="1536" width="9.140625" style="203"/>
    <col min="1537" max="1537" width="4.42578125" style="203" customWidth="1"/>
    <col min="1538" max="1538" width="11.5703125" style="203" customWidth="1"/>
    <col min="1539" max="1539" width="40.42578125" style="203" customWidth="1"/>
    <col min="1540" max="1540" width="5.5703125" style="203" customWidth="1"/>
    <col min="1541" max="1541" width="8.5703125" style="203" customWidth="1"/>
    <col min="1542" max="1542" width="9.85546875" style="203" customWidth="1"/>
    <col min="1543" max="1543" width="13.85546875" style="203" customWidth="1"/>
    <col min="1544" max="1547" width="0" style="203" hidden="1" customWidth="1"/>
    <col min="1548" max="1548" width="75.42578125" style="203" customWidth="1"/>
    <col min="1549" max="1549" width="45.28515625" style="203" customWidth="1"/>
    <col min="1550" max="1792" width="9.140625" style="203"/>
    <col min="1793" max="1793" width="4.42578125" style="203" customWidth="1"/>
    <col min="1794" max="1794" width="11.5703125" style="203" customWidth="1"/>
    <col min="1795" max="1795" width="40.42578125" style="203" customWidth="1"/>
    <col min="1796" max="1796" width="5.5703125" style="203" customWidth="1"/>
    <col min="1797" max="1797" width="8.5703125" style="203" customWidth="1"/>
    <col min="1798" max="1798" width="9.85546875" style="203" customWidth="1"/>
    <col min="1799" max="1799" width="13.85546875" style="203" customWidth="1"/>
    <col min="1800" max="1803" width="0" style="203" hidden="1" customWidth="1"/>
    <col min="1804" max="1804" width="75.42578125" style="203" customWidth="1"/>
    <col min="1805" max="1805" width="45.28515625" style="203" customWidth="1"/>
    <col min="1806" max="2048" width="9.140625" style="203"/>
    <col min="2049" max="2049" width="4.42578125" style="203" customWidth="1"/>
    <col min="2050" max="2050" width="11.5703125" style="203" customWidth="1"/>
    <col min="2051" max="2051" width="40.42578125" style="203" customWidth="1"/>
    <col min="2052" max="2052" width="5.5703125" style="203" customWidth="1"/>
    <col min="2053" max="2053" width="8.5703125" style="203" customWidth="1"/>
    <col min="2054" max="2054" width="9.85546875" style="203" customWidth="1"/>
    <col min="2055" max="2055" width="13.85546875" style="203" customWidth="1"/>
    <col min="2056" max="2059" width="0" style="203" hidden="1" customWidth="1"/>
    <col min="2060" max="2060" width="75.42578125" style="203" customWidth="1"/>
    <col min="2061" max="2061" width="45.28515625" style="203" customWidth="1"/>
    <col min="2062" max="2304" width="9.140625" style="203"/>
    <col min="2305" max="2305" width="4.42578125" style="203" customWidth="1"/>
    <col min="2306" max="2306" width="11.5703125" style="203" customWidth="1"/>
    <col min="2307" max="2307" width="40.42578125" style="203" customWidth="1"/>
    <col min="2308" max="2308" width="5.5703125" style="203" customWidth="1"/>
    <col min="2309" max="2309" width="8.5703125" style="203" customWidth="1"/>
    <col min="2310" max="2310" width="9.85546875" style="203" customWidth="1"/>
    <col min="2311" max="2311" width="13.85546875" style="203" customWidth="1"/>
    <col min="2312" max="2315" width="0" style="203" hidden="1" customWidth="1"/>
    <col min="2316" max="2316" width="75.42578125" style="203" customWidth="1"/>
    <col min="2317" max="2317" width="45.28515625" style="203" customWidth="1"/>
    <col min="2318" max="2560" width="9.140625" style="203"/>
    <col min="2561" max="2561" width="4.42578125" style="203" customWidth="1"/>
    <col min="2562" max="2562" width="11.5703125" style="203" customWidth="1"/>
    <col min="2563" max="2563" width="40.42578125" style="203" customWidth="1"/>
    <col min="2564" max="2564" width="5.5703125" style="203" customWidth="1"/>
    <col min="2565" max="2565" width="8.5703125" style="203" customWidth="1"/>
    <col min="2566" max="2566" width="9.85546875" style="203" customWidth="1"/>
    <col min="2567" max="2567" width="13.85546875" style="203" customWidth="1"/>
    <col min="2568" max="2571" width="0" style="203" hidden="1" customWidth="1"/>
    <col min="2572" max="2572" width="75.42578125" style="203" customWidth="1"/>
    <col min="2573" max="2573" width="45.28515625" style="203" customWidth="1"/>
    <col min="2574" max="2816" width="9.140625" style="203"/>
    <col min="2817" max="2817" width="4.42578125" style="203" customWidth="1"/>
    <col min="2818" max="2818" width="11.5703125" style="203" customWidth="1"/>
    <col min="2819" max="2819" width="40.42578125" style="203" customWidth="1"/>
    <col min="2820" max="2820" width="5.5703125" style="203" customWidth="1"/>
    <col min="2821" max="2821" width="8.5703125" style="203" customWidth="1"/>
    <col min="2822" max="2822" width="9.85546875" style="203" customWidth="1"/>
    <col min="2823" max="2823" width="13.85546875" style="203" customWidth="1"/>
    <col min="2824" max="2827" width="0" style="203" hidden="1" customWidth="1"/>
    <col min="2828" max="2828" width="75.42578125" style="203" customWidth="1"/>
    <col min="2829" max="2829" width="45.28515625" style="203" customWidth="1"/>
    <col min="2830" max="3072" width="9.140625" style="203"/>
    <col min="3073" max="3073" width="4.42578125" style="203" customWidth="1"/>
    <col min="3074" max="3074" width="11.5703125" style="203" customWidth="1"/>
    <col min="3075" max="3075" width="40.42578125" style="203" customWidth="1"/>
    <col min="3076" max="3076" width="5.5703125" style="203" customWidth="1"/>
    <col min="3077" max="3077" width="8.5703125" style="203" customWidth="1"/>
    <col min="3078" max="3078" width="9.85546875" style="203" customWidth="1"/>
    <col min="3079" max="3079" width="13.85546875" style="203" customWidth="1"/>
    <col min="3080" max="3083" width="0" style="203" hidden="1" customWidth="1"/>
    <col min="3084" max="3084" width="75.42578125" style="203" customWidth="1"/>
    <col min="3085" max="3085" width="45.28515625" style="203" customWidth="1"/>
    <col min="3086" max="3328" width="9.140625" style="203"/>
    <col min="3329" max="3329" width="4.42578125" style="203" customWidth="1"/>
    <col min="3330" max="3330" width="11.5703125" style="203" customWidth="1"/>
    <col min="3331" max="3331" width="40.42578125" style="203" customWidth="1"/>
    <col min="3332" max="3332" width="5.5703125" style="203" customWidth="1"/>
    <col min="3333" max="3333" width="8.5703125" style="203" customWidth="1"/>
    <col min="3334" max="3334" width="9.85546875" style="203" customWidth="1"/>
    <col min="3335" max="3335" width="13.85546875" style="203" customWidth="1"/>
    <col min="3336" max="3339" width="0" style="203" hidden="1" customWidth="1"/>
    <col min="3340" max="3340" width="75.42578125" style="203" customWidth="1"/>
    <col min="3341" max="3341" width="45.28515625" style="203" customWidth="1"/>
    <col min="3342" max="3584" width="9.140625" style="203"/>
    <col min="3585" max="3585" width="4.42578125" style="203" customWidth="1"/>
    <col min="3586" max="3586" width="11.5703125" style="203" customWidth="1"/>
    <col min="3587" max="3587" width="40.42578125" style="203" customWidth="1"/>
    <col min="3588" max="3588" width="5.5703125" style="203" customWidth="1"/>
    <col min="3589" max="3589" width="8.5703125" style="203" customWidth="1"/>
    <col min="3590" max="3590" width="9.85546875" style="203" customWidth="1"/>
    <col min="3591" max="3591" width="13.85546875" style="203" customWidth="1"/>
    <col min="3592" max="3595" width="0" style="203" hidden="1" customWidth="1"/>
    <col min="3596" max="3596" width="75.42578125" style="203" customWidth="1"/>
    <col min="3597" max="3597" width="45.28515625" style="203" customWidth="1"/>
    <col min="3598" max="3840" width="9.140625" style="203"/>
    <col min="3841" max="3841" width="4.42578125" style="203" customWidth="1"/>
    <col min="3842" max="3842" width="11.5703125" style="203" customWidth="1"/>
    <col min="3843" max="3843" width="40.42578125" style="203" customWidth="1"/>
    <col min="3844" max="3844" width="5.5703125" style="203" customWidth="1"/>
    <col min="3845" max="3845" width="8.5703125" style="203" customWidth="1"/>
    <col min="3846" max="3846" width="9.85546875" style="203" customWidth="1"/>
    <col min="3847" max="3847" width="13.85546875" style="203" customWidth="1"/>
    <col min="3848" max="3851" width="0" style="203" hidden="1" customWidth="1"/>
    <col min="3852" max="3852" width="75.42578125" style="203" customWidth="1"/>
    <col min="3853" max="3853" width="45.28515625" style="203" customWidth="1"/>
    <col min="3854" max="4096" width="9.140625" style="203"/>
    <col min="4097" max="4097" width="4.42578125" style="203" customWidth="1"/>
    <col min="4098" max="4098" width="11.5703125" style="203" customWidth="1"/>
    <col min="4099" max="4099" width="40.42578125" style="203" customWidth="1"/>
    <col min="4100" max="4100" width="5.5703125" style="203" customWidth="1"/>
    <col min="4101" max="4101" width="8.5703125" style="203" customWidth="1"/>
    <col min="4102" max="4102" width="9.85546875" style="203" customWidth="1"/>
    <col min="4103" max="4103" width="13.85546875" style="203" customWidth="1"/>
    <col min="4104" max="4107" width="0" style="203" hidden="1" customWidth="1"/>
    <col min="4108" max="4108" width="75.42578125" style="203" customWidth="1"/>
    <col min="4109" max="4109" width="45.28515625" style="203" customWidth="1"/>
    <col min="4110" max="4352" width="9.140625" style="203"/>
    <col min="4353" max="4353" width="4.42578125" style="203" customWidth="1"/>
    <col min="4354" max="4354" width="11.5703125" style="203" customWidth="1"/>
    <col min="4355" max="4355" width="40.42578125" style="203" customWidth="1"/>
    <col min="4356" max="4356" width="5.5703125" style="203" customWidth="1"/>
    <col min="4357" max="4357" width="8.5703125" style="203" customWidth="1"/>
    <col min="4358" max="4358" width="9.85546875" style="203" customWidth="1"/>
    <col min="4359" max="4359" width="13.85546875" style="203" customWidth="1"/>
    <col min="4360" max="4363" width="0" style="203" hidden="1" customWidth="1"/>
    <col min="4364" max="4364" width="75.42578125" style="203" customWidth="1"/>
    <col min="4365" max="4365" width="45.28515625" style="203" customWidth="1"/>
    <col min="4366" max="4608" width="9.140625" style="203"/>
    <col min="4609" max="4609" width="4.42578125" style="203" customWidth="1"/>
    <col min="4610" max="4610" width="11.5703125" style="203" customWidth="1"/>
    <col min="4611" max="4611" width="40.42578125" style="203" customWidth="1"/>
    <col min="4612" max="4612" width="5.5703125" style="203" customWidth="1"/>
    <col min="4613" max="4613" width="8.5703125" style="203" customWidth="1"/>
    <col min="4614" max="4614" width="9.85546875" style="203" customWidth="1"/>
    <col min="4615" max="4615" width="13.85546875" style="203" customWidth="1"/>
    <col min="4616" max="4619" width="0" style="203" hidden="1" customWidth="1"/>
    <col min="4620" max="4620" width="75.42578125" style="203" customWidth="1"/>
    <col min="4621" max="4621" width="45.28515625" style="203" customWidth="1"/>
    <col min="4622" max="4864" width="9.140625" style="203"/>
    <col min="4865" max="4865" width="4.42578125" style="203" customWidth="1"/>
    <col min="4866" max="4866" width="11.5703125" style="203" customWidth="1"/>
    <col min="4867" max="4867" width="40.42578125" style="203" customWidth="1"/>
    <col min="4868" max="4868" width="5.5703125" style="203" customWidth="1"/>
    <col min="4869" max="4869" width="8.5703125" style="203" customWidth="1"/>
    <col min="4870" max="4870" width="9.85546875" style="203" customWidth="1"/>
    <col min="4871" max="4871" width="13.85546875" style="203" customWidth="1"/>
    <col min="4872" max="4875" width="0" style="203" hidden="1" customWidth="1"/>
    <col min="4876" max="4876" width="75.42578125" style="203" customWidth="1"/>
    <col min="4877" max="4877" width="45.28515625" style="203" customWidth="1"/>
    <col min="4878" max="5120" width="9.140625" style="203"/>
    <col min="5121" max="5121" width="4.42578125" style="203" customWidth="1"/>
    <col min="5122" max="5122" width="11.5703125" style="203" customWidth="1"/>
    <col min="5123" max="5123" width="40.42578125" style="203" customWidth="1"/>
    <col min="5124" max="5124" width="5.5703125" style="203" customWidth="1"/>
    <col min="5125" max="5125" width="8.5703125" style="203" customWidth="1"/>
    <col min="5126" max="5126" width="9.85546875" style="203" customWidth="1"/>
    <col min="5127" max="5127" width="13.85546875" style="203" customWidth="1"/>
    <col min="5128" max="5131" width="0" style="203" hidden="1" customWidth="1"/>
    <col min="5132" max="5132" width="75.42578125" style="203" customWidth="1"/>
    <col min="5133" max="5133" width="45.28515625" style="203" customWidth="1"/>
    <col min="5134" max="5376" width="9.140625" style="203"/>
    <col min="5377" max="5377" width="4.42578125" style="203" customWidth="1"/>
    <col min="5378" max="5378" width="11.5703125" style="203" customWidth="1"/>
    <col min="5379" max="5379" width="40.42578125" style="203" customWidth="1"/>
    <col min="5380" max="5380" width="5.5703125" style="203" customWidth="1"/>
    <col min="5381" max="5381" width="8.5703125" style="203" customWidth="1"/>
    <col min="5382" max="5382" width="9.85546875" style="203" customWidth="1"/>
    <col min="5383" max="5383" width="13.85546875" style="203" customWidth="1"/>
    <col min="5384" max="5387" width="0" style="203" hidden="1" customWidth="1"/>
    <col min="5388" max="5388" width="75.42578125" style="203" customWidth="1"/>
    <col min="5389" max="5389" width="45.28515625" style="203" customWidth="1"/>
    <col min="5390" max="5632" width="9.140625" style="203"/>
    <col min="5633" max="5633" width="4.42578125" style="203" customWidth="1"/>
    <col min="5634" max="5634" width="11.5703125" style="203" customWidth="1"/>
    <col min="5635" max="5635" width="40.42578125" style="203" customWidth="1"/>
    <col min="5636" max="5636" width="5.5703125" style="203" customWidth="1"/>
    <col min="5637" max="5637" width="8.5703125" style="203" customWidth="1"/>
    <col min="5638" max="5638" width="9.85546875" style="203" customWidth="1"/>
    <col min="5639" max="5639" width="13.85546875" style="203" customWidth="1"/>
    <col min="5640" max="5643" width="0" style="203" hidden="1" customWidth="1"/>
    <col min="5644" max="5644" width="75.42578125" style="203" customWidth="1"/>
    <col min="5645" max="5645" width="45.28515625" style="203" customWidth="1"/>
    <col min="5646" max="5888" width="9.140625" style="203"/>
    <col min="5889" max="5889" width="4.42578125" style="203" customWidth="1"/>
    <col min="5890" max="5890" width="11.5703125" style="203" customWidth="1"/>
    <col min="5891" max="5891" width="40.42578125" style="203" customWidth="1"/>
    <col min="5892" max="5892" width="5.5703125" style="203" customWidth="1"/>
    <col min="5893" max="5893" width="8.5703125" style="203" customWidth="1"/>
    <col min="5894" max="5894" width="9.85546875" style="203" customWidth="1"/>
    <col min="5895" max="5895" width="13.85546875" style="203" customWidth="1"/>
    <col min="5896" max="5899" width="0" style="203" hidden="1" customWidth="1"/>
    <col min="5900" max="5900" width="75.42578125" style="203" customWidth="1"/>
    <col min="5901" max="5901" width="45.28515625" style="203" customWidth="1"/>
    <col min="5902" max="6144" width="9.140625" style="203"/>
    <col min="6145" max="6145" width="4.42578125" style="203" customWidth="1"/>
    <col min="6146" max="6146" width="11.5703125" style="203" customWidth="1"/>
    <col min="6147" max="6147" width="40.42578125" style="203" customWidth="1"/>
    <col min="6148" max="6148" width="5.5703125" style="203" customWidth="1"/>
    <col min="6149" max="6149" width="8.5703125" style="203" customWidth="1"/>
    <col min="6150" max="6150" width="9.85546875" style="203" customWidth="1"/>
    <col min="6151" max="6151" width="13.85546875" style="203" customWidth="1"/>
    <col min="6152" max="6155" width="0" style="203" hidden="1" customWidth="1"/>
    <col min="6156" max="6156" width="75.42578125" style="203" customWidth="1"/>
    <col min="6157" max="6157" width="45.28515625" style="203" customWidth="1"/>
    <col min="6158" max="6400" width="9.140625" style="203"/>
    <col min="6401" max="6401" width="4.42578125" style="203" customWidth="1"/>
    <col min="6402" max="6402" width="11.5703125" style="203" customWidth="1"/>
    <col min="6403" max="6403" width="40.42578125" style="203" customWidth="1"/>
    <col min="6404" max="6404" width="5.5703125" style="203" customWidth="1"/>
    <col min="6405" max="6405" width="8.5703125" style="203" customWidth="1"/>
    <col min="6406" max="6406" width="9.85546875" style="203" customWidth="1"/>
    <col min="6407" max="6407" width="13.85546875" style="203" customWidth="1"/>
    <col min="6408" max="6411" width="0" style="203" hidden="1" customWidth="1"/>
    <col min="6412" max="6412" width="75.42578125" style="203" customWidth="1"/>
    <col min="6413" max="6413" width="45.28515625" style="203" customWidth="1"/>
    <col min="6414" max="6656" width="9.140625" style="203"/>
    <col min="6657" max="6657" width="4.42578125" style="203" customWidth="1"/>
    <col min="6658" max="6658" width="11.5703125" style="203" customWidth="1"/>
    <col min="6659" max="6659" width="40.42578125" style="203" customWidth="1"/>
    <col min="6660" max="6660" width="5.5703125" style="203" customWidth="1"/>
    <col min="6661" max="6661" width="8.5703125" style="203" customWidth="1"/>
    <col min="6662" max="6662" width="9.85546875" style="203" customWidth="1"/>
    <col min="6663" max="6663" width="13.85546875" style="203" customWidth="1"/>
    <col min="6664" max="6667" width="0" style="203" hidden="1" customWidth="1"/>
    <col min="6668" max="6668" width="75.42578125" style="203" customWidth="1"/>
    <col min="6669" max="6669" width="45.28515625" style="203" customWidth="1"/>
    <col min="6670" max="6912" width="9.140625" style="203"/>
    <col min="6913" max="6913" width="4.42578125" style="203" customWidth="1"/>
    <col min="6914" max="6914" width="11.5703125" style="203" customWidth="1"/>
    <col min="6915" max="6915" width="40.42578125" style="203" customWidth="1"/>
    <col min="6916" max="6916" width="5.5703125" style="203" customWidth="1"/>
    <col min="6917" max="6917" width="8.5703125" style="203" customWidth="1"/>
    <col min="6918" max="6918" width="9.85546875" style="203" customWidth="1"/>
    <col min="6919" max="6919" width="13.85546875" style="203" customWidth="1"/>
    <col min="6920" max="6923" width="0" style="203" hidden="1" customWidth="1"/>
    <col min="6924" max="6924" width="75.42578125" style="203" customWidth="1"/>
    <col min="6925" max="6925" width="45.28515625" style="203" customWidth="1"/>
    <col min="6926" max="7168" width="9.140625" style="203"/>
    <col min="7169" max="7169" width="4.42578125" style="203" customWidth="1"/>
    <col min="7170" max="7170" width="11.5703125" style="203" customWidth="1"/>
    <col min="7171" max="7171" width="40.42578125" style="203" customWidth="1"/>
    <col min="7172" max="7172" width="5.5703125" style="203" customWidth="1"/>
    <col min="7173" max="7173" width="8.5703125" style="203" customWidth="1"/>
    <col min="7174" max="7174" width="9.85546875" style="203" customWidth="1"/>
    <col min="7175" max="7175" width="13.85546875" style="203" customWidth="1"/>
    <col min="7176" max="7179" width="0" style="203" hidden="1" customWidth="1"/>
    <col min="7180" max="7180" width="75.42578125" style="203" customWidth="1"/>
    <col min="7181" max="7181" width="45.28515625" style="203" customWidth="1"/>
    <col min="7182" max="7424" width="9.140625" style="203"/>
    <col min="7425" max="7425" width="4.42578125" style="203" customWidth="1"/>
    <col min="7426" max="7426" width="11.5703125" style="203" customWidth="1"/>
    <col min="7427" max="7427" width="40.42578125" style="203" customWidth="1"/>
    <col min="7428" max="7428" width="5.5703125" style="203" customWidth="1"/>
    <col min="7429" max="7429" width="8.5703125" style="203" customWidth="1"/>
    <col min="7430" max="7430" width="9.85546875" style="203" customWidth="1"/>
    <col min="7431" max="7431" width="13.85546875" style="203" customWidth="1"/>
    <col min="7432" max="7435" width="0" style="203" hidden="1" customWidth="1"/>
    <col min="7436" max="7436" width="75.42578125" style="203" customWidth="1"/>
    <col min="7437" max="7437" width="45.28515625" style="203" customWidth="1"/>
    <col min="7438" max="7680" width="9.140625" style="203"/>
    <col min="7681" max="7681" width="4.42578125" style="203" customWidth="1"/>
    <col min="7682" max="7682" width="11.5703125" style="203" customWidth="1"/>
    <col min="7683" max="7683" width="40.42578125" style="203" customWidth="1"/>
    <col min="7684" max="7684" width="5.5703125" style="203" customWidth="1"/>
    <col min="7685" max="7685" width="8.5703125" style="203" customWidth="1"/>
    <col min="7686" max="7686" width="9.85546875" style="203" customWidth="1"/>
    <col min="7687" max="7687" width="13.85546875" style="203" customWidth="1"/>
    <col min="7688" max="7691" width="0" style="203" hidden="1" customWidth="1"/>
    <col min="7692" max="7692" width="75.42578125" style="203" customWidth="1"/>
    <col min="7693" max="7693" width="45.28515625" style="203" customWidth="1"/>
    <col min="7694" max="7936" width="9.140625" style="203"/>
    <col min="7937" max="7937" width="4.42578125" style="203" customWidth="1"/>
    <col min="7938" max="7938" width="11.5703125" style="203" customWidth="1"/>
    <col min="7939" max="7939" width="40.42578125" style="203" customWidth="1"/>
    <col min="7940" max="7940" width="5.5703125" style="203" customWidth="1"/>
    <col min="7941" max="7941" width="8.5703125" style="203" customWidth="1"/>
    <col min="7942" max="7942" width="9.85546875" style="203" customWidth="1"/>
    <col min="7943" max="7943" width="13.85546875" style="203" customWidth="1"/>
    <col min="7944" max="7947" width="0" style="203" hidden="1" customWidth="1"/>
    <col min="7948" max="7948" width="75.42578125" style="203" customWidth="1"/>
    <col min="7949" max="7949" width="45.28515625" style="203" customWidth="1"/>
    <col min="7950" max="8192" width="9.140625" style="203"/>
    <col min="8193" max="8193" width="4.42578125" style="203" customWidth="1"/>
    <col min="8194" max="8194" width="11.5703125" style="203" customWidth="1"/>
    <col min="8195" max="8195" width="40.42578125" style="203" customWidth="1"/>
    <col min="8196" max="8196" width="5.5703125" style="203" customWidth="1"/>
    <col min="8197" max="8197" width="8.5703125" style="203" customWidth="1"/>
    <col min="8198" max="8198" width="9.85546875" style="203" customWidth="1"/>
    <col min="8199" max="8199" width="13.85546875" style="203" customWidth="1"/>
    <col min="8200" max="8203" width="0" style="203" hidden="1" customWidth="1"/>
    <col min="8204" max="8204" width="75.42578125" style="203" customWidth="1"/>
    <col min="8205" max="8205" width="45.28515625" style="203" customWidth="1"/>
    <col min="8206" max="8448" width="9.140625" style="203"/>
    <col min="8449" max="8449" width="4.42578125" style="203" customWidth="1"/>
    <col min="8450" max="8450" width="11.5703125" style="203" customWidth="1"/>
    <col min="8451" max="8451" width="40.42578125" style="203" customWidth="1"/>
    <col min="8452" max="8452" width="5.5703125" style="203" customWidth="1"/>
    <col min="8453" max="8453" width="8.5703125" style="203" customWidth="1"/>
    <col min="8454" max="8454" width="9.85546875" style="203" customWidth="1"/>
    <col min="8455" max="8455" width="13.85546875" style="203" customWidth="1"/>
    <col min="8456" max="8459" width="0" style="203" hidden="1" customWidth="1"/>
    <col min="8460" max="8460" width="75.42578125" style="203" customWidth="1"/>
    <col min="8461" max="8461" width="45.28515625" style="203" customWidth="1"/>
    <col min="8462" max="8704" width="9.140625" style="203"/>
    <col min="8705" max="8705" width="4.42578125" style="203" customWidth="1"/>
    <col min="8706" max="8706" width="11.5703125" style="203" customWidth="1"/>
    <col min="8707" max="8707" width="40.42578125" style="203" customWidth="1"/>
    <col min="8708" max="8708" width="5.5703125" style="203" customWidth="1"/>
    <col min="8709" max="8709" width="8.5703125" style="203" customWidth="1"/>
    <col min="8710" max="8710" width="9.85546875" style="203" customWidth="1"/>
    <col min="8711" max="8711" width="13.85546875" style="203" customWidth="1"/>
    <col min="8712" max="8715" width="0" style="203" hidden="1" customWidth="1"/>
    <col min="8716" max="8716" width="75.42578125" style="203" customWidth="1"/>
    <col min="8717" max="8717" width="45.28515625" style="203" customWidth="1"/>
    <col min="8718" max="8960" width="9.140625" style="203"/>
    <col min="8961" max="8961" width="4.42578125" style="203" customWidth="1"/>
    <col min="8962" max="8962" width="11.5703125" style="203" customWidth="1"/>
    <col min="8963" max="8963" width="40.42578125" style="203" customWidth="1"/>
    <col min="8964" max="8964" width="5.5703125" style="203" customWidth="1"/>
    <col min="8965" max="8965" width="8.5703125" style="203" customWidth="1"/>
    <col min="8966" max="8966" width="9.85546875" style="203" customWidth="1"/>
    <col min="8967" max="8967" width="13.85546875" style="203" customWidth="1"/>
    <col min="8968" max="8971" width="0" style="203" hidden="1" customWidth="1"/>
    <col min="8972" max="8972" width="75.42578125" style="203" customWidth="1"/>
    <col min="8973" max="8973" width="45.28515625" style="203" customWidth="1"/>
    <col min="8974" max="9216" width="9.140625" style="203"/>
    <col min="9217" max="9217" width="4.42578125" style="203" customWidth="1"/>
    <col min="9218" max="9218" width="11.5703125" style="203" customWidth="1"/>
    <col min="9219" max="9219" width="40.42578125" style="203" customWidth="1"/>
    <col min="9220" max="9220" width="5.5703125" style="203" customWidth="1"/>
    <col min="9221" max="9221" width="8.5703125" style="203" customWidth="1"/>
    <col min="9222" max="9222" width="9.85546875" style="203" customWidth="1"/>
    <col min="9223" max="9223" width="13.85546875" style="203" customWidth="1"/>
    <col min="9224" max="9227" width="0" style="203" hidden="1" customWidth="1"/>
    <col min="9228" max="9228" width="75.42578125" style="203" customWidth="1"/>
    <col min="9229" max="9229" width="45.28515625" style="203" customWidth="1"/>
    <col min="9230" max="9472" width="9.140625" style="203"/>
    <col min="9473" max="9473" width="4.42578125" style="203" customWidth="1"/>
    <col min="9474" max="9474" width="11.5703125" style="203" customWidth="1"/>
    <col min="9475" max="9475" width="40.42578125" style="203" customWidth="1"/>
    <col min="9476" max="9476" width="5.5703125" style="203" customWidth="1"/>
    <col min="9477" max="9477" width="8.5703125" style="203" customWidth="1"/>
    <col min="9478" max="9478" width="9.85546875" style="203" customWidth="1"/>
    <col min="9479" max="9479" width="13.85546875" style="203" customWidth="1"/>
    <col min="9480" max="9483" width="0" style="203" hidden="1" customWidth="1"/>
    <col min="9484" max="9484" width="75.42578125" style="203" customWidth="1"/>
    <col min="9485" max="9485" width="45.28515625" style="203" customWidth="1"/>
    <col min="9486" max="9728" width="9.140625" style="203"/>
    <col min="9729" max="9729" width="4.42578125" style="203" customWidth="1"/>
    <col min="9730" max="9730" width="11.5703125" style="203" customWidth="1"/>
    <col min="9731" max="9731" width="40.42578125" style="203" customWidth="1"/>
    <col min="9732" max="9732" width="5.5703125" style="203" customWidth="1"/>
    <col min="9733" max="9733" width="8.5703125" style="203" customWidth="1"/>
    <col min="9734" max="9734" width="9.85546875" style="203" customWidth="1"/>
    <col min="9735" max="9735" width="13.85546875" style="203" customWidth="1"/>
    <col min="9736" max="9739" width="0" style="203" hidden="1" customWidth="1"/>
    <col min="9740" max="9740" width="75.42578125" style="203" customWidth="1"/>
    <col min="9741" max="9741" width="45.28515625" style="203" customWidth="1"/>
    <col min="9742" max="9984" width="9.140625" style="203"/>
    <col min="9985" max="9985" width="4.42578125" style="203" customWidth="1"/>
    <col min="9986" max="9986" width="11.5703125" style="203" customWidth="1"/>
    <col min="9987" max="9987" width="40.42578125" style="203" customWidth="1"/>
    <col min="9988" max="9988" width="5.5703125" style="203" customWidth="1"/>
    <col min="9989" max="9989" width="8.5703125" style="203" customWidth="1"/>
    <col min="9990" max="9990" width="9.85546875" style="203" customWidth="1"/>
    <col min="9991" max="9991" width="13.85546875" style="203" customWidth="1"/>
    <col min="9992" max="9995" width="0" style="203" hidden="1" customWidth="1"/>
    <col min="9996" max="9996" width="75.42578125" style="203" customWidth="1"/>
    <col min="9997" max="9997" width="45.28515625" style="203" customWidth="1"/>
    <col min="9998" max="10240" width="9.140625" style="203"/>
    <col min="10241" max="10241" width="4.42578125" style="203" customWidth="1"/>
    <col min="10242" max="10242" width="11.5703125" style="203" customWidth="1"/>
    <col min="10243" max="10243" width="40.42578125" style="203" customWidth="1"/>
    <col min="10244" max="10244" width="5.5703125" style="203" customWidth="1"/>
    <col min="10245" max="10245" width="8.5703125" style="203" customWidth="1"/>
    <col min="10246" max="10246" width="9.85546875" style="203" customWidth="1"/>
    <col min="10247" max="10247" width="13.85546875" style="203" customWidth="1"/>
    <col min="10248" max="10251" width="0" style="203" hidden="1" customWidth="1"/>
    <col min="10252" max="10252" width="75.42578125" style="203" customWidth="1"/>
    <col min="10253" max="10253" width="45.28515625" style="203" customWidth="1"/>
    <col min="10254" max="10496" width="9.140625" style="203"/>
    <col min="10497" max="10497" width="4.42578125" style="203" customWidth="1"/>
    <col min="10498" max="10498" width="11.5703125" style="203" customWidth="1"/>
    <col min="10499" max="10499" width="40.42578125" style="203" customWidth="1"/>
    <col min="10500" max="10500" width="5.5703125" style="203" customWidth="1"/>
    <col min="10501" max="10501" width="8.5703125" style="203" customWidth="1"/>
    <col min="10502" max="10502" width="9.85546875" style="203" customWidth="1"/>
    <col min="10503" max="10503" width="13.85546875" style="203" customWidth="1"/>
    <col min="10504" max="10507" width="0" style="203" hidden="1" customWidth="1"/>
    <col min="10508" max="10508" width="75.42578125" style="203" customWidth="1"/>
    <col min="10509" max="10509" width="45.28515625" style="203" customWidth="1"/>
    <col min="10510" max="10752" width="9.140625" style="203"/>
    <col min="10753" max="10753" width="4.42578125" style="203" customWidth="1"/>
    <col min="10754" max="10754" width="11.5703125" style="203" customWidth="1"/>
    <col min="10755" max="10755" width="40.42578125" style="203" customWidth="1"/>
    <col min="10756" max="10756" width="5.5703125" style="203" customWidth="1"/>
    <col min="10757" max="10757" width="8.5703125" style="203" customWidth="1"/>
    <col min="10758" max="10758" width="9.85546875" style="203" customWidth="1"/>
    <col min="10759" max="10759" width="13.85546875" style="203" customWidth="1"/>
    <col min="10760" max="10763" width="0" style="203" hidden="1" customWidth="1"/>
    <col min="10764" max="10764" width="75.42578125" style="203" customWidth="1"/>
    <col min="10765" max="10765" width="45.28515625" style="203" customWidth="1"/>
    <col min="10766" max="11008" width="9.140625" style="203"/>
    <col min="11009" max="11009" width="4.42578125" style="203" customWidth="1"/>
    <col min="11010" max="11010" width="11.5703125" style="203" customWidth="1"/>
    <col min="11011" max="11011" width="40.42578125" style="203" customWidth="1"/>
    <col min="11012" max="11012" width="5.5703125" style="203" customWidth="1"/>
    <col min="11013" max="11013" width="8.5703125" style="203" customWidth="1"/>
    <col min="11014" max="11014" width="9.85546875" style="203" customWidth="1"/>
    <col min="11015" max="11015" width="13.85546875" style="203" customWidth="1"/>
    <col min="11016" max="11019" width="0" style="203" hidden="1" customWidth="1"/>
    <col min="11020" max="11020" width="75.42578125" style="203" customWidth="1"/>
    <col min="11021" max="11021" width="45.28515625" style="203" customWidth="1"/>
    <col min="11022" max="11264" width="9.140625" style="203"/>
    <col min="11265" max="11265" width="4.42578125" style="203" customWidth="1"/>
    <col min="11266" max="11266" width="11.5703125" style="203" customWidth="1"/>
    <col min="11267" max="11267" width="40.42578125" style="203" customWidth="1"/>
    <col min="11268" max="11268" width="5.5703125" style="203" customWidth="1"/>
    <col min="11269" max="11269" width="8.5703125" style="203" customWidth="1"/>
    <col min="11270" max="11270" width="9.85546875" style="203" customWidth="1"/>
    <col min="11271" max="11271" width="13.85546875" style="203" customWidth="1"/>
    <col min="11272" max="11275" width="0" style="203" hidden="1" customWidth="1"/>
    <col min="11276" max="11276" width="75.42578125" style="203" customWidth="1"/>
    <col min="11277" max="11277" width="45.28515625" style="203" customWidth="1"/>
    <col min="11278" max="11520" width="9.140625" style="203"/>
    <col min="11521" max="11521" width="4.42578125" style="203" customWidth="1"/>
    <col min="11522" max="11522" width="11.5703125" style="203" customWidth="1"/>
    <col min="11523" max="11523" width="40.42578125" style="203" customWidth="1"/>
    <col min="11524" max="11524" width="5.5703125" style="203" customWidth="1"/>
    <col min="11525" max="11525" width="8.5703125" style="203" customWidth="1"/>
    <col min="11526" max="11526" width="9.85546875" style="203" customWidth="1"/>
    <col min="11527" max="11527" width="13.85546875" style="203" customWidth="1"/>
    <col min="11528" max="11531" width="0" style="203" hidden="1" customWidth="1"/>
    <col min="11532" max="11532" width="75.42578125" style="203" customWidth="1"/>
    <col min="11533" max="11533" width="45.28515625" style="203" customWidth="1"/>
    <col min="11534" max="11776" width="9.140625" style="203"/>
    <col min="11777" max="11777" width="4.42578125" style="203" customWidth="1"/>
    <col min="11778" max="11778" width="11.5703125" style="203" customWidth="1"/>
    <col min="11779" max="11779" width="40.42578125" style="203" customWidth="1"/>
    <col min="11780" max="11780" width="5.5703125" style="203" customWidth="1"/>
    <col min="11781" max="11781" width="8.5703125" style="203" customWidth="1"/>
    <col min="11782" max="11782" width="9.85546875" style="203" customWidth="1"/>
    <col min="11783" max="11783" width="13.85546875" style="203" customWidth="1"/>
    <col min="11784" max="11787" width="0" style="203" hidden="1" customWidth="1"/>
    <col min="11788" max="11788" width="75.42578125" style="203" customWidth="1"/>
    <col min="11789" max="11789" width="45.28515625" style="203" customWidth="1"/>
    <col min="11790" max="12032" width="9.140625" style="203"/>
    <col min="12033" max="12033" width="4.42578125" style="203" customWidth="1"/>
    <col min="12034" max="12034" width="11.5703125" style="203" customWidth="1"/>
    <col min="12035" max="12035" width="40.42578125" style="203" customWidth="1"/>
    <col min="12036" max="12036" width="5.5703125" style="203" customWidth="1"/>
    <col min="12037" max="12037" width="8.5703125" style="203" customWidth="1"/>
    <col min="12038" max="12038" width="9.85546875" style="203" customWidth="1"/>
    <col min="12039" max="12039" width="13.85546875" style="203" customWidth="1"/>
    <col min="12040" max="12043" width="0" style="203" hidden="1" customWidth="1"/>
    <col min="12044" max="12044" width="75.42578125" style="203" customWidth="1"/>
    <col min="12045" max="12045" width="45.28515625" style="203" customWidth="1"/>
    <col min="12046" max="12288" width="9.140625" style="203"/>
    <col min="12289" max="12289" width="4.42578125" style="203" customWidth="1"/>
    <col min="12290" max="12290" width="11.5703125" style="203" customWidth="1"/>
    <col min="12291" max="12291" width="40.42578125" style="203" customWidth="1"/>
    <col min="12292" max="12292" width="5.5703125" style="203" customWidth="1"/>
    <col min="12293" max="12293" width="8.5703125" style="203" customWidth="1"/>
    <col min="12294" max="12294" width="9.85546875" style="203" customWidth="1"/>
    <col min="12295" max="12295" width="13.85546875" style="203" customWidth="1"/>
    <col min="12296" max="12299" width="0" style="203" hidden="1" customWidth="1"/>
    <col min="12300" max="12300" width="75.42578125" style="203" customWidth="1"/>
    <col min="12301" max="12301" width="45.28515625" style="203" customWidth="1"/>
    <col min="12302" max="12544" width="9.140625" style="203"/>
    <col min="12545" max="12545" width="4.42578125" style="203" customWidth="1"/>
    <col min="12546" max="12546" width="11.5703125" style="203" customWidth="1"/>
    <col min="12547" max="12547" width="40.42578125" style="203" customWidth="1"/>
    <col min="12548" max="12548" width="5.5703125" style="203" customWidth="1"/>
    <col min="12549" max="12549" width="8.5703125" style="203" customWidth="1"/>
    <col min="12550" max="12550" width="9.85546875" style="203" customWidth="1"/>
    <col min="12551" max="12551" width="13.85546875" style="203" customWidth="1"/>
    <col min="12552" max="12555" width="0" style="203" hidden="1" customWidth="1"/>
    <col min="12556" max="12556" width="75.42578125" style="203" customWidth="1"/>
    <col min="12557" max="12557" width="45.28515625" style="203" customWidth="1"/>
    <col min="12558" max="12800" width="9.140625" style="203"/>
    <col min="12801" max="12801" width="4.42578125" style="203" customWidth="1"/>
    <col min="12802" max="12802" width="11.5703125" style="203" customWidth="1"/>
    <col min="12803" max="12803" width="40.42578125" style="203" customWidth="1"/>
    <col min="12804" max="12804" width="5.5703125" style="203" customWidth="1"/>
    <col min="12805" max="12805" width="8.5703125" style="203" customWidth="1"/>
    <col min="12806" max="12806" width="9.85546875" style="203" customWidth="1"/>
    <col min="12807" max="12807" width="13.85546875" style="203" customWidth="1"/>
    <col min="12808" max="12811" width="0" style="203" hidden="1" customWidth="1"/>
    <col min="12812" max="12812" width="75.42578125" style="203" customWidth="1"/>
    <col min="12813" max="12813" width="45.28515625" style="203" customWidth="1"/>
    <col min="12814" max="13056" width="9.140625" style="203"/>
    <col min="13057" max="13057" width="4.42578125" style="203" customWidth="1"/>
    <col min="13058" max="13058" width="11.5703125" style="203" customWidth="1"/>
    <col min="13059" max="13059" width="40.42578125" style="203" customWidth="1"/>
    <col min="13060" max="13060" width="5.5703125" style="203" customWidth="1"/>
    <col min="13061" max="13061" width="8.5703125" style="203" customWidth="1"/>
    <col min="13062" max="13062" width="9.85546875" style="203" customWidth="1"/>
    <col min="13063" max="13063" width="13.85546875" style="203" customWidth="1"/>
    <col min="13064" max="13067" width="0" style="203" hidden="1" customWidth="1"/>
    <col min="13068" max="13068" width="75.42578125" style="203" customWidth="1"/>
    <col min="13069" max="13069" width="45.28515625" style="203" customWidth="1"/>
    <col min="13070" max="13312" width="9.140625" style="203"/>
    <col min="13313" max="13313" width="4.42578125" style="203" customWidth="1"/>
    <col min="13314" max="13314" width="11.5703125" style="203" customWidth="1"/>
    <col min="13315" max="13315" width="40.42578125" style="203" customWidth="1"/>
    <col min="13316" max="13316" width="5.5703125" style="203" customWidth="1"/>
    <col min="13317" max="13317" width="8.5703125" style="203" customWidth="1"/>
    <col min="13318" max="13318" width="9.85546875" style="203" customWidth="1"/>
    <col min="13319" max="13319" width="13.85546875" style="203" customWidth="1"/>
    <col min="13320" max="13323" width="0" style="203" hidden="1" customWidth="1"/>
    <col min="13324" max="13324" width="75.42578125" style="203" customWidth="1"/>
    <col min="13325" max="13325" width="45.28515625" style="203" customWidth="1"/>
    <col min="13326" max="13568" width="9.140625" style="203"/>
    <col min="13569" max="13569" width="4.42578125" style="203" customWidth="1"/>
    <col min="13570" max="13570" width="11.5703125" style="203" customWidth="1"/>
    <col min="13571" max="13571" width="40.42578125" style="203" customWidth="1"/>
    <col min="13572" max="13572" width="5.5703125" style="203" customWidth="1"/>
    <col min="13573" max="13573" width="8.5703125" style="203" customWidth="1"/>
    <col min="13574" max="13574" width="9.85546875" style="203" customWidth="1"/>
    <col min="13575" max="13575" width="13.85546875" style="203" customWidth="1"/>
    <col min="13576" max="13579" width="0" style="203" hidden="1" customWidth="1"/>
    <col min="13580" max="13580" width="75.42578125" style="203" customWidth="1"/>
    <col min="13581" max="13581" width="45.28515625" style="203" customWidth="1"/>
    <col min="13582" max="13824" width="9.140625" style="203"/>
    <col min="13825" max="13825" width="4.42578125" style="203" customWidth="1"/>
    <col min="13826" max="13826" width="11.5703125" style="203" customWidth="1"/>
    <col min="13827" max="13827" width="40.42578125" style="203" customWidth="1"/>
    <col min="13828" max="13828" width="5.5703125" style="203" customWidth="1"/>
    <col min="13829" max="13829" width="8.5703125" style="203" customWidth="1"/>
    <col min="13830" max="13830" width="9.85546875" style="203" customWidth="1"/>
    <col min="13831" max="13831" width="13.85546875" style="203" customWidth="1"/>
    <col min="13832" max="13835" width="0" style="203" hidden="1" customWidth="1"/>
    <col min="13836" max="13836" width="75.42578125" style="203" customWidth="1"/>
    <col min="13837" max="13837" width="45.28515625" style="203" customWidth="1"/>
    <col min="13838" max="14080" width="9.140625" style="203"/>
    <col min="14081" max="14081" width="4.42578125" style="203" customWidth="1"/>
    <col min="14082" max="14082" width="11.5703125" style="203" customWidth="1"/>
    <col min="14083" max="14083" width="40.42578125" style="203" customWidth="1"/>
    <col min="14084" max="14084" width="5.5703125" style="203" customWidth="1"/>
    <col min="14085" max="14085" width="8.5703125" style="203" customWidth="1"/>
    <col min="14086" max="14086" width="9.85546875" style="203" customWidth="1"/>
    <col min="14087" max="14087" width="13.85546875" style="203" customWidth="1"/>
    <col min="14088" max="14091" width="0" style="203" hidden="1" customWidth="1"/>
    <col min="14092" max="14092" width="75.42578125" style="203" customWidth="1"/>
    <col min="14093" max="14093" width="45.28515625" style="203" customWidth="1"/>
    <col min="14094" max="14336" width="9.140625" style="203"/>
    <col min="14337" max="14337" width="4.42578125" style="203" customWidth="1"/>
    <col min="14338" max="14338" width="11.5703125" style="203" customWidth="1"/>
    <col min="14339" max="14339" width="40.42578125" style="203" customWidth="1"/>
    <col min="14340" max="14340" width="5.5703125" style="203" customWidth="1"/>
    <col min="14341" max="14341" width="8.5703125" style="203" customWidth="1"/>
    <col min="14342" max="14342" width="9.85546875" style="203" customWidth="1"/>
    <col min="14343" max="14343" width="13.85546875" style="203" customWidth="1"/>
    <col min="14344" max="14347" width="0" style="203" hidden="1" customWidth="1"/>
    <col min="14348" max="14348" width="75.42578125" style="203" customWidth="1"/>
    <col min="14349" max="14349" width="45.28515625" style="203" customWidth="1"/>
    <col min="14350" max="14592" width="9.140625" style="203"/>
    <col min="14593" max="14593" width="4.42578125" style="203" customWidth="1"/>
    <col min="14594" max="14594" width="11.5703125" style="203" customWidth="1"/>
    <col min="14595" max="14595" width="40.42578125" style="203" customWidth="1"/>
    <col min="14596" max="14596" width="5.5703125" style="203" customWidth="1"/>
    <col min="14597" max="14597" width="8.5703125" style="203" customWidth="1"/>
    <col min="14598" max="14598" width="9.85546875" style="203" customWidth="1"/>
    <col min="14599" max="14599" width="13.85546875" style="203" customWidth="1"/>
    <col min="14600" max="14603" width="0" style="203" hidden="1" customWidth="1"/>
    <col min="14604" max="14604" width="75.42578125" style="203" customWidth="1"/>
    <col min="14605" max="14605" width="45.28515625" style="203" customWidth="1"/>
    <col min="14606" max="14848" width="9.140625" style="203"/>
    <col min="14849" max="14849" width="4.42578125" style="203" customWidth="1"/>
    <col min="14850" max="14850" width="11.5703125" style="203" customWidth="1"/>
    <col min="14851" max="14851" width="40.42578125" style="203" customWidth="1"/>
    <col min="14852" max="14852" width="5.5703125" style="203" customWidth="1"/>
    <col min="14853" max="14853" width="8.5703125" style="203" customWidth="1"/>
    <col min="14854" max="14854" width="9.85546875" style="203" customWidth="1"/>
    <col min="14855" max="14855" width="13.85546875" style="203" customWidth="1"/>
    <col min="14856" max="14859" width="0" style="203" hidden="1" customWidth="1"/>
    <col min="14860" max="14860" width="75.42578125" style="203" customWidth="1"/>
    <col min="14861" max="14861" width="45.28515625" style="203" customWidth="1"/>
    <col min="14862" max="15104" width="9.140625" style="203"/>
    <col min="15105" max="15105" width="4.42578125" style="203" customWidth="1"/>
    <col min="15106" max="15106" width="11.5703125" style="203" customWidth="1"/>
    <col min="15107" max="15107" width="40.42578125" style="203" customWidth="1"/>
    <col min="15108" max="15108" width="5.5703125" style="203" customWidth="1"/>
    <col min="15109" max="15109" width="8.5703125" style="203" customWidth="1"/>
    <col min="15110" max="15110" width="9.85546875" style="203" customWidth="1"/>
    <col min="15111" max="15111" width="13.85546875" style="203" customWidth="1"/>
    <col min="15112" max="15115" width="0" style="203" hidden="1" customWidth="1"/>
    <col min="15116" max="15116" width="75.42578125" style="203" customWidth="1"/>
    <col min="15117" max="15117" width="45.28515625" style="203" customWidth="1"/>
    <col min="15118" max="15360" width="9.140625" style="203"/>
    <col min="15361" max="15361" width="4.42578125" style="203" customWidth="1"/>
    <col min="15362" max="15362" width="11.5703125" style="203" customWidth="1"/>
    <col min="15363" max="15363" width="40.42578125" style="203" customWidth="1"/>
    <col min="15364" max="15364" width="5.5703125" style="203" customWidth="1"/>
    <col min="15365" max="15365" width="8.5703125" style="203" customWidth="1"/>
    <col min="15366" max="15366" width="9.85546875" style="203" customWidth="1"/>
    <col min="15367" max="15367" width="13.85546875" style="203" customWidth="1"/>
    <col min="15368" max="15371" width="0" style="203" hidden="1" customWidth="1"/>
    <col min="15372" max="15372" width="75.42578125" style="203" customWidth="1"/>
    <col min="15373" max="15373" width="45.28515625" style="203" customWidth="1"/>
    <col min="15374" max="15616" width="9.140625" style="203"/>
    <col min="15617" max="15617" width="4.42578125" style="203" customWidth="1"/>
    <col min="15618" max="15618" width="11.5703125" style="203" customWidth="1"/>
    <col min="15619" max="15619" width="40.42578125" style="203" customWidth="1"/>
    <col min="15620" max="15620" width="5.5703125" style="203" customWidth="1"/>
    <col min="15621" max="15621" width="8.5703125" style="203" customWidth="1"/>
    <col min="15622" max="15622" width="9.85546875" style="203" customWidth="1"/>
    <col min="15623" max="15623" width="13.85546875" style="203" customWidth="1"/>
    <col min="15624" max="15627" width="0" style="203" hidden="1" customWidth="1"/>
    <col min="15628" max="15628" width="75.42578125" style="203" customWidth="1"/>
    <col min="15629" max="15629" width="45.28515625" style="203" customWidth="1"/>
    <col min="15630" max="15872" width="9.140625" style="203"/>
    <col min="15873" max="15873" width="4.42578125" style="203" customWidth="1"/>
    <col min="15874" max="15874" width="11.5703125" style="203" customWidth="1"/>
    <col min="15875" max="15875" width="40.42578125" style="203" customWidth="1"/>
    <col min="15876" max="15876" width="5.5703125" style="203" customWidth="1"/>
    <col min="15877" max="15877" width="8.5703125" style="203" customWidth="1"/>
    <col min="15878" max="15878" width="9.85546875" style="203" customWidth="1"/>
    <col min="15879" max="15879" width="13.85546875" style="203" customWidth="1"/>
    <col min="15880" max="15883" width="0" style="203" hidden="1" customWidth="1"/>
    <col min="15884" max="15884" width="75.42578125" style="203" customWidth="1"/>
    <col min="15885" max="15885" width="45.28515625" style="203" customWidth="1"/>
    <col min="15886" max="16128" width="9.140625" style="203"/>
    <col min="16129" max="16129" width="4.42578125" style="203" customWidth="1"/>
    <col min="16130" max="16130" width="11.5703125" style="203" customWidth="1"/>
    <col min="16131" max="16131" width="40.42578125" style="203" customWidth="1"/>
    <col min="16132" max="16132" width="5.5703125" style="203" customWidth="1"/>
    <col min="16133" max="16133" width="8.5703125" style="203" customWidth="1"/>
    <col min="16134" max="16134" width="9.85546875" style="203" customWidth="1"/>
    <col min="16135" max="16135" width="13.85546875" style="203" customWidth="1"/>
    <col min="16136" max="16139" width="0" style="203" hidden="1" customWidth="1"/>
    <col min="16140" max="16140" width="75.42578125" style="203" customWidth="1"/>
    <col min="16141" max="16141" width="45.28515625" style="203" customWidth="1"/>
    <col min="16142" max="16384" width="9.140625" style="203"/>
  </cols>
  <sheetData>
    <row r="1" spans="1:80" ht="15.75" x14ac:dyDescent="0.25">
      <c r="A1" s="324" t="s">
        <v>81</v>
      </c>
      <c r="B1" s="324"/>
      <c r="C1" s="324"/>
      <c r="D1" s="324"/>
      <c r="E1" s="324"/>
      <c r="F1" s="324"/>
      <c r="G1" s="324"/>
    </row>
    <row r="2" spans="1:80" ht="14.25" customHeight="1" thickBot="1" x14ac:dyDescent="0.25">
      <c r="B2" s="204"/>
      <c r="C2" s="205"/>
      <c r="D2" s="205"/>
      <c r="E2" s="206"/>
      <c r="F2" s="205"/>
      <c r="G2" s="205"/>
    </row>
    <row r="3" spans="1:80" ht="13.5" thickTop="1" x14ac:dyDescent="0.2">
      <c r="A3" s="310" t="s">
        <v>3</v>
      </c>
      <c r="B3" s="311"/>
      <c r="C3" s="158" t="s">
        <v>100</v>
      </c>
      <c r="D3" s="207"/>
      <c r="E3" s="208" t="s">
        <v>82</v>
      </c>
      <c r="F3" s="209" t="str">
        <f>'[1]01 342301 Rek'!H1</f>
        <v>3423/01</v>
      </c>
      <c r="G3" s="210"/>
    </row>
    <row r="4" spans="1:80" ht="13.5" thickBot="1" x14ac:dyDescent="0.25">
      <c r="A4" s="325" t="s">
        <v>73</v>
      </c>
      <c r="B4" s="313"/>
      <c r="C4" s="164" t="s">
        <v>103</v>
      </c>
      <c r="D4" s="211"/>
      <c r="E4" s="326" t="str">
        <f>'[1]01 342301 Rek'!G2</f>
        <v>Oprava komunikace  ulice Čechova</v>
      </c>
      <c r="F4" s="327"/>
      <c r="G4" s="328"/>
    </row>
    <row r="5" spans="1:80" ht="13.5" thickTop="1" x14ac:dyDescent="0.2">
      <c r="A5" s="212"/>
    </row>
    <row r="6" spans="1:80" ht="27" customHeight="1" x14ac:dyDescent="0.2">
      <c r="A6" s="214" t="s">
        <v>83</v>
      </c>
      <c r="B6" s="215" t="s">
        <v>84</v>
      </c>
      <c r="C6" s="215" t="s">
        <v>85</v>
      </c>
      <c r="D6" s="215" t="s">
        <v>86</v>
      </c>
      <c r="E6" s="215" t="s">
        <v>87</v>
      </c>
      <c r="F6" s="215" t="s">
        <v>88</v>
      </c>
      <c r="G6" s="216" t="s">
        <v>89</v>
      </c>
      <c r="H6" s="217" t="s">
        <v>90</v>
      </c>
      <c r="I6" s="217" t="s">
        <v>91</v>
      </c>
      <c r="J6" s="217" t="s">
        <v>92</v>
      </c>
      <c r="K6" s="217" t="s">
        <v>93</v>
      </c>
    </row>
    <row r="7" spans="1:80" x14ac:dyDescent="0.2">
      <c r="A7" s="218" t="s">
        <v>94</v>
      </c>
      <c r="B7" s="219" t="s">
        <v>95</v>
      </c>
      <c r="C7" s="220" t="s">
        <v>96</v>
      </c>
      <c r="D7" s="221"/>
      <c r="E7" s="222"/>
      <c r="F7" s="222"/>
      <c r="G7" s="223"/>
      <c r="H7" s="224"/>
      <c r="I7" s="225"/>
      <c r="J7" s="224"/>
      <c r="K7" s="225"/>
      <c r="O7" s="226">
        <v>1</v>
      </c>
    </row>
    <row r="8" spans="1:80" x14ac:dyDescent="0.2">
      <c r="A8" s="227">
        <v>1</v>
      </c>
      <c r="B8" s="228" t="s">
        <v>372</v>
      </c>
      <c r="C8" s="229" t="s">
        <v>373</v>
      </c>
      <c r="D8" s="230" t="s">
        <v>105</v>
      </c>
      <c r="E8" s="231">
        <v>11.7</v>
      </c>
      <c r="F8" s="231"/>
      <c r="G8" s="232">
        <f>E8*F8</f>
        <v>0</v>
      </c>
      <c r="H8" s="233">
        <v>0</v>
      </c>
      <c r="I8" s="234">
        <f>E8*H8</f>
        <v>0</v>
      </c>
      <c r="J8" s="233">
        <v>-0.13800000000000001</v>
      </c>
      <c r="K8" s="234">
        <f>E8*J8</f>
        <v>-1.6146</v>
      </c>
      <c r="O8" s="226">
        <v>2</v>
      </c>
      <c r="AA8" s="203">
        <v>1</v>
      </c>
      <c r="AB8" s="203">
        <v>1</v>
      </c>
      <c r="AC8" s="203">
        <v>1</v>
      </c>
      <c r="AZ8" s="203">
        <v>1</v>
      </c>
      <c r="BA8" s="203">
        <f>IF(AZ8=1,G8,0)</f>
        <v>0</v>
      </c>
      <c r="BB8" s="203">
        <f>IF(AZ8=2,G8,0)</f>
        <v>0</v>
      </c>
      <c r="BC8" s="203">
        <f>IF(AZ8=3,G8,0)</f>
        <v>0</v>
      </c>
      <c r="BD8" s="203">
        <f>IF(AZ8=4,G8,0)</f>
        <v>0</v>
      </c>
      <c r="BE8" s="203">
        <f>IF(AZ8=5,G8,0)</f>
        <v>0</v>
      </c>
      <c r="CA8" s="226">
        <v>1</v>
      </c>
      <c r="CB8" s="226">
        <v>1</v>
      </c>
    </row>
    <row r="9" spans="1:80" x14ac:dyDescent="0.2">
      <c r="A9" s="235"/>
      <c r="B9" s="239"/>
      <c r="C9" s="319" t="s">
        <v>374</v>
      </c>
      <c r="D9" s="320"/>
      <c r="E9" s="240">
        <v>11.7</v>
      </c>
      <c r="F9" s="241"/>
      <c r="G9" s="242"/>
      <c r="H9" s="243"/>
      <c r="I9" s="237"/>
      <c r="K9" s="237"/>
      <c r="M9" s="238" t="s">
        <v>374</v>
      </c>
      <c r="O9" s="226"/>
    </row>
    <row r="10" spans="1:80" x14ac:dyDescent="0.2">
      <c r="A10" s="227">
        <v>2</v>
      </c>
      <c r="B10" s="228" t="s">
        <v>375</v>
      </c>
      <c r="C10" s="229" t="s">
        <v>376</v>
      </c>
      <c r="D10" s="230" t="s">
        <v>105</v>
      </c>
      <c r="E10" s="231">
        <v>60</v>
      </c>
      <c r="F10" s="231"/>
      <c r="G10" s="232">
        <f>E10*F10</f>
        <v>0</v>
      </c>
      <c r="H10" s="233">
        <v>0</v>
      </c>
      <c r="I10" s="234">
        <f>E10*H10</f>
        <v>0</v>
      </c>
      <c r="J10" s="233">
        <v>-0.55000000000000004</v>
      </c>
      <c r="K10" s="234">
        <f>E10*J10</f>
        <v>-33</v>
      </c>
      <c r="O10" s="226">
        <v>2</v>
      </c>
      <c r="AA10" s="203">
        <v>1</v>
      </c>
      <c r="AB10" s="203">
        <v>1</v>
      </c>
      <c r="AC10" s="203">
        <v>1</v>
      </c>
      <c r="AZ10" s="203">
        <v>1</v>
      </c>
      <c r="BA10" s="203">
        <f>IF(AZ10=1,G10,0)</f>
        <v>0</v>
      </c>
      <c r="BB10" s="203">
        <f>IF(AZ10=2,G10,0)</f>
        <v>0</v>
      </c>
      <c r="BC10" s="203">
        <f>IF(AZ10=3,G10,0)</f>
        <v>0</v>
      </c>
      <c r="BD10" s="203">
        <f>IF(AZ10=4,G10,0)</f>
        <v>0</v>
      </c>
      <c r="BE10" s="203">
        <f>IF(AZ10=5,G10,0)</f>
        <v>0</v>
      </c>
      <c r="CA10" s="226">
        <v>1</v>
      </c>
      <c r="CB10" s="226">
        <v>1</v>
      </c>
    </row>
    <row r="11" spans="1:80" x14ac:dyDescent="0.2">
      <c r="A11" s="235"/>
      <c r="B11" s="239"/>
      <c r="C11" s="319" t="s">
        <v>377</v>
      </c>
      <c r="D11" s="320"/>
      <c r="E11" s="240">
        <v>0</v>
      </c>
      <c r="F11" s="241"/>
      <c r="G11" s="242"/>
      <c r="H11" s="243"/>
      <c r="I11" s="237"/>
      <c r="K11" s="237"/>
      <c r="M11" s="238" t="s">
        <v>377</v>
      </c>
      <c r="O11" s="226"/>
    </row>
    <row r="12" spans="1:80" x14ac:dyDescent="0.2">
      <c r="A12" s="235"/>
      <c r="B12" s="239"/>
      <c r="C12" s="319" t="s">
        <v>378</v>
      </c>
      <c r="D12" s="320"/>
      <c r="E12" s="240">
        <v>60</v>
      </c>
      <c r="F12" s="241"/>
      <c r="G12" s="242"/>
      <c r="H12" s="243"/>
      <c r="I12" s="237"/>
      <c r="K12" s="237"/>
      <c r="M12" s="238" t="s">
        <v>378</v>
      </c>
      <c r="O12" s="226"/>
    </row>
    <row r="13" spans="1:80" x14ac:dyDescent="0.2">
      <c r="A13" s="227">
        <v>3</v>
      </c>
      <c r="B13" s="228" t="s">
        <v>297</v>
      </c>
      <c r="C13" s="229" t="s">
        <v>298</v>
      </c>
      <c r="D13" s="230" t="s">
        <v>105</v>
      </c>
      <c r="E13" s="231">
        <v>30.5</v>
      </c>
      <c r="F13" s="231"/>
      <c r="G13" s="232">
        <f>E13*F13</f>
        <v>0</v>
      </c>
      <c r="H13" s="233">
        <v>0</v>
      </c>
      <c r="I13" s="234">
        <f>E13*H13</f>
        <v>0</v>
      </c>
      <c r="J13" s="233">
        <v>-0.13200000000000001</v>
      </c>
      <c r="K13" s="234">
        <f>E13*J13</f>
        <v>-4.0259999999999998</v>
      </c>
      <c r="O13" s="226">
        <v>2</v>
      </c>
      <c r="AA13" s="203">
        <v>1</v>
      </c>
      <c r="AB13" s="203">
        <v>1</v>
      </c>
      <c r="AC13" s="203">
        <v>1</v>
      </c>
      <c r="AZ13" s="203">
        <v>1</v>
      </c>
      <c r="BA13" s="203">
        <f>IF(AZ13=1,G13,0)</f>
        <v>0</v>
      </c>
      <c r="BB13" s="203">
        <f>IF(AZ13=2,G13,0)</f>
        <v>0</v>
      </c>
      <c r="BC13" s="203">
        <f>IF(AZ13=3,G13,0)</f>
        <v>0</v>
      </c>
      <c r="BD13" s="203">
        <f>IF(AZ13=4,G13,0)</f>
        <v>0</v>
      </c>
      <c r="BE13" s="203">
        <f>IF(AZ13=5,G13,0)</f>
        <v>0</v>
      </c>
      <c r="CA13" s="226">
        <v>1</v>
      </c>
      <c r="CB13" s="226">
        <v>1</v>
      </c>
    </row>
    <row r="14" spans="1:80" x14ac:dyDescent="0.2">
      <c r="A14" s="235"/>
      <c r="B14" s="239"/>
      <c r="C14" s="319" t="s">
        <v>379</v>
      </c>
      <c r="D14" s="320"/>
      <c r="E14" s="240">
        <v>30.5</v>
      </c>
      <c r="F14" s="241"/>
      <c r="G14" s="242"/>
      <c r="H14" s="243"/>
      <c r="I14" s="237"/>
      <c r="K14" s="237"/>
      <c r="M14" s="238" t="s">
        <v>379</v>
      </c>
      <c r="O14" s="226"/>
    </row>
    <row r="15" spans="1:80" x14ac:dyDescent="0.2">
      <c r="A15" s="227">
        <v>4</v>
      </c>
      <c r="B15" s="228" t="s">
        <v>283</v>
      </c>
      <c r="C15" s="229" t="s">
        <v>284</v>
      </c>
      <c r="D15" s="230" t="s">
        <v>105</v>
      </c>
      <c r="E15" s="231">
        <v>73</v>
      </c>
      <c r="F15" s="231"/>
      <c r="G15" s="232">
        <f>E15*F15</f>
        <v>0</v>
      </c>
      <c r="H15" s="233">
        <v>0</v>
      </c>
      <c r="I15" s="234">
        <f>E15*H15</f>
        <v>0</v>
      </c>
      <c r="J15" s="233">
        <v>-0.22</v>
      </c>
      <c r="K15" s="234">
        <f>E15*J15</f>
        <v>-16.059999999999999</v>
      </c>
      <c r="O15" s="226">
        <v>2</v>
      </c>
      <c r="AA15" s="203">
        <v>1</v>
      </c>
      <c r="AB15" s="203">
        <v>1</v>
      </c>
      <c r="AC15" s="203">
        <v>1</v>
      </c>
      <c r="AZ15" s="203">
        <v>1</v>
      </c>
      <c r="BA15" s="203">
        <f>IF(AZ15=1,G15,0)</f>
        <v>0</v>
      </c>
      <c r="BB15" s="203">
        <f>IF(AZ15=2,G15,0)</f>
        <v>0</v>
      </c>
      <c r="BC15" s="203">
        <f>IF(AZ15=3,G15,0)</f>
        <v>0</v>
      </c>
      <c r="BD15" s="203">
        <f>IF(AZ15=4,G15,0)</f>
        <v>0</v>
      </c>
      <c r="BE15" s="203">
        <f>IF(AZ15=5,G15,0)</f>
        <v>0</v>
      </c>
      <c r="CA15" s="226">
        <v>1</v>
      </c>
      <c r="CB15" s="226">
        <v>1</v>
      </c>
    </row>
    <row r="16" spans="1:80" x14ac:dyDescent="0.2">
      <c r="A16" s="235"/>
      <c r="B16" s="239"/>
      <c r="C16" s="319" t="s">
        <v>108</v>
      </c>
      <c r="D16" s="320"/>
      <c r="E16" s="240">
        <v>10</v>
      </c>
      <c r="F16" s="241"/>
      <c r="G16" s="242"/>
      <c r="H16" s="243"/>
      <c r="I16" s="237"/>
      <c r="K16" s="237"/>
      <c r="M16" s="238" t="s">
        <v>108</v>
      </c>
      <c r="O16" s="226"/>
    </row>
    <row r="17" spans="1:80" x14ac:dyDescent="0.2">
      <c r="A17" s="235"/>
      <c r="B17" s="239"/>
      <c r="C17" s="319" t="s">
        <v>109</v>
      </c>
      <c r="D17" s="320"/>
      <c r="E17" s="240">
        <v>3</v>
      </c>
      <c r="F17" s="241"/>
      <c r="G17" s="242"/>
      <c r="H17" s="243"/>
      <c r="I17" s="237"/>
      <c r="K17" s="237"/>
      <c r="M17" s="238" t="s">
        <v>109</v>
      </c>
      <c r="O17" s="226"/>
    </row>
    <row r="18" spans="1:80" x14ac:dyDescent="0.2">
      <c r="A18" s="235"/>
      <c r="B18" s="239"/>
      <c r="C18" s="319" t="s">
        <v>378</v>
      </c>
      <c r="D18" s="320"/>
      <c r="E18" s="240">
        <v>60</v>
      </c>
      <c r="F18" s="241"/>
      <c r="G18" s="242"/>
      <c r="H18" s="243"/>
      <c r="I18" s="237"/>
      <c r="K18" s="237"/>
      <c r="M18" s="238" t="s">
        <v>378</v>
      </c>
      <c r="O18" s="226"/>
    </row>
    <row r="19" spans="1:80" x14ac:dyDescent="0.2">
      <c r="A19" s="227">
        <v>5</v>
      </c>
      <c r="B19" s="228" t="s">
        <v>110</v>
      </c>
      <c r="C19" s="229" t="s">
        <v>111</v>
      </c>
      <c r="D19" s="230" t="s">
        <v>105</v>
      </c>
      <c r="E19" s="231">
        <v>6.05</v>
      </c>
      <c r="F19" s="231"/>
      <c r="G19" s="232">
        <f>E19*F19</f>
        <v>0</v>
      </c>
      <c r="H19" s="233">
        <v>0</v>
      </c>
      <c r="I19" s="234">
        <f>E19*H19</f>
        <v>0</v>
      </c>
      <c r="J19" s="233">
        <v>-0.22</v>
      </c>
      <c r="K19" s="234">
        <f>E19*J19</f>
        <v>-1.331</v>
      </c>
      <c r="O19" s="226">
        <v>2</v>
      </c>
      <c r="AA19" s="203">
        <v>1</v>
      </c>
      <c r="AB19" s="203">
        <v>1</v>
      </c>
      <c r="AC19" s="203">
        <v>1</v>
      </c>
      <c r="AZ19" s="203">
        <v>1</v>
      </c>
      <c r="BA19" s="203">
        <f>IF(AZ19=1,G19,0)</f>
        <v>0</v>
      </c>
      <c r="BB19" s="203">
        <f>IF(AZ19=2,G19,0)</f>
        <v>0</v>
      </c>
      <c r="BC19" s="203">
        <f>IF(AZ19=3,G19,0)</f>
        <v>0</v>
      </c>
      <c r="BD19" s="203">
        <f>IF(AZ19=4,G19,0)</f>
        <v>0</v>
      </c>
      <c r="BE19" s="203">
        <f>IF(AZ19=5,G19,0)</f>
        <v>0</v>
      </c>
      <c r="CA19" s="226">
        <v>1</v>
      </c>
      <c r="CB19" s="226">
        <v>1</v>
      </c>
    </row>
    <row r="20" spans="1:80" x14ac:dyDescent="0.2">
      <c r="A20" s="235"/>
      <c r="B20" s="239"/>
      <c r="C20" s="319" t="s">
        <v>112</v>
      </c>
      <c r="D20" s="320"/>
      <c r="E20" s="240">
        <v>0</v>
      </c>
      <c r="F20" s="241"/>
      <c r="G20" s="242"/>
      <c r="H20" s="243"/>
      <c r="I20" s="237"/>
      <c r="K20" s="237"/>
      <c r="M20" s="238" t="s">
        <v>112</v>
      </c>
      <c r="O20" s="226"/>
    </row>
    <row r="21" spans="1:80" ht="22.5" x14ac:dyDescent="0.2">
      <c r="A21" s="235"/>
      <c r="B21" s="239"/>
      <c r="C21" s="319" t="s">
        <v>113</v>
      </c>
      <c r="D21" s="320"/>
      <c r="E21" s="240">
        <v>6.05</v>
      </c>
      <c r="F21" s="241"/>
      <c r="G21" s="242"/>
      <c r="H21" s="243"/>
      <c r="I21" s="237"/>
      <c r="K21" s="237"/>
      <c r="M21" s="238" t="s">
        <v>113</v>
      </c>
      <c r="O21" s="226"/>
    </row>
    <row r="22" spans="1:80" x14ac:dyDescent="0.2">
      <c r="A22" s="227">
        <v>6</v>
      </c>
      <c r="B22" s="228" t="s">
        <v>193</v>
      </c>
      <c r="C22" s="229" t="s">
        <v>194</v>
      </c>
      <c r="D22" s="230" t="s">
        <v>146</v>
      </c>
      <c r="E22" s="231">
        <v>66</v>
      </c>
      <c r="F22" s="231"/>
      <c r="G22" s="232">
        <f>E22*F22</f>
        <v>0</v>
      </c>
      <c r="H22" s="233">
        <v>0</v>
      </c>
      <c r="I22" s="234">
        <f>E22*H22</f>
        <v>0</v>
      </c>
      <c r="J22" s="233">
        <v>-0.27</v>
      </c>
      <c r="K22" s="234">
        <f>E22*J22</f>
        <v>-17.82</v>
      </c>
      <c r="O22" s="226">
        <v>2</v>
      </c>
      <c r="AA22" s="203">
        <v>1</v>
      </c>
      <c r="AB22" s="203">
        <v>1</v>
      </c>
      <c r="AC22" s="203">
        <v>1</v>
      </c>
      <c r="AZ22" s="203">
        <v>1</v>
      </c>
      <c r="BA22" s="203">
        <f>IF(AZ22=1,G22,0)</f>
        <v>0</v>
      </c>
      <c r="BB22" s="203">
        <f>IF(AZ22=2,G22,0)</f>
        <v>0</v>
      </c>
      <c r="BC22" s="203">
        <f>IF(AZ22=3,G22,0)</f>
        <v>0</v>
      </c>
      <c r="BD22" s="203">
        <f>IF(AZ22=4,G22,0)</f>
        <v>0</v>
      </c>
      <c r="BE22" s="203">
        <f>IF(AZ22=5,G22,0)</f>
        <v>0</v>
      </c>
      <c r="CA22" s="226">
        <v>1</v>
      </c>
      <c r="CB22" s="226">
        <v>1</v>
      </c>
    </row>
    <row r="23" spans="1:80" x14ac:dyDescent="0.2">
      <c r="A23" s="235"/>
      <c r="B23" s="239"/>
      <c r="C23" s="319" t="s">
        <v>380</v>
      </c>
      <c r="D23" s="320"/>
      <c r="E23" s="240">
        <v>66</v>
      </c>
      <c r="F23" s="241"/>
      <c r="G23" s="242"/>
      <c r="H23" s="243"/>
      <c r="I23" s="237"/>
      <c r="K23" s="237"/>
      <c r="M23" s="238" t="s">
        <v>380</v>
      </c>
      <c r="O23" s="226"/>
    </row>
    <row r="24" spans="1:80" x14ac:dyDescent="0.2">
      <c r="A24" s="227">
        <v>7</v>
      </c>
      <c r="B24" s="228" t="s">
        <v>381</v>
      </c>
      <c r="C24" s="229" t="s">
        <v>382</v>
      </c>
      <c r="D24" s="230" t="s">
        <v>171</v>
      </c>
      <c r="E24" s="231">
        <v>9</v>
      </c>
      <c r="F24" s="231"/>
      <c r="G24" s="232">
        <f>E24*F24</f>
        <v>0</v>
      </c>
      <c r="H24" s="233">
        <v>0</v>
      </c>
      <c r="I24" s="234">
        <f>E24*H24</f>
        <v>0</v>
      </c>
      <c r="J24" s="233">
        <v>0</v>
      </c>
      <c r="K24" s="234">
        <f>E24*J24</f>
        <v>0</v>
      </c>
      <c r="O24" s="226">
        <v>2</v>
      </c>
      <c r="AA24" s="203">
        <v>1</v>
      </c>
      <c r="AB24" s="203">
        <v>1</v>
      </c>
      <c r="AC24" s="203">
        <v>1</v>
      </c>
      <c r="AZ24" s="203">
        <v>1</v>
      </c>
      <c r="BA24" s="203">
        <f>IF(AZ24=1,G24,0)</f>
        <v>0</v>
      </c>
      <c r="BB24" s="203">
        <f>IF(AZ24=2,G24,0)</f>
        <v>0</v>
      </c>
      <c r="BC24" s="203">
        <f>IF(AZ24=3,G24,0)</f>
        <v>0</v>
      </c>
      <c r="BD24" s="203">
        <f>IF(AZ24=4,G24,0)</f>
        <v>0</v>
      </c>
      <c r="BE24" s="203">
        <f>IF(AZ24=5,G24,0)</f>
        <v>0</v>
      </c>
      <c r="CA24" s="226">
        <v>1</v>
      </c>
      <c r="CB24" s="226">
        <v>1</v>
      </c>
    </row>
    <row r="25" spans="1:80" x14ac:dyDescent="0.2">
      <c r="A25" s="235"/>
      <c r="B25" s="239"/>
      <c r="C25" s="319" t="s">
        <v>383</v>
      </c>
      <c r="D25" s="320"/>
      <c r="E25" s="240">
        <v>9</v>
      </c>
      <c r="F25" s="241"/>
      <c r="G25" s="242"/>
      <c r="H25" s="243"/>
      <c r="I25" s="237"/>
      <c r="K25" s="237"/>
      <c r="M25" s="238" t="s">
        <v>383</v>
      </c>
      <c r="O25" s="226"/>
    </row>
    <row r="26" spans="1:80" x14ac:dyDescent="0.2">
      <c r="A26" s="227">
        <v>8</v>
      </c>
      <c r="B26" s="228" t="s">
        <v>196</v>
      </c>
      <c r="C26" s="229" t="s">
        <v>384</v>
      </c>
      <c r="D26" s="230" t="s">
        <v>171</v>
      </c>
      <c r="E26" s="231">
        <v>49.75</v>
      </c>
      <c r="F26" s="231"/>
      <c r="G26" s="232">
        <f>E26*F26</f>
        <v>0</v>
      </c>
      <c r="H26" s="233">
        <v>0</v>
      </c>
      <c r="I26" s="234">
        <f>E26*H26</f>
        <v>0</v>
      </c>
      <c r="J26" s="233">
        <v>0</v>
      </c>
      <c r="K26" s="234">
        <f>E26*J26</f>
        <v>0</v>
      </c>
      <c r="O26" s="226">
        <v>2</v>
      </c>
      <c r="AA26" s="203">
        <v>1</v>
      </c>
      <c r="AB26" s="203">
        <v>1</v>
      </c>
      <c r="AC26" s="203">
        <v>1</v>
      </c>
      <c r="AZ26" s="203">
        <v>1</v>
      </c>
      <c r="BA26" s="203">
        <f>IF(AZ26=1,G26,0)</f>
        <v>0</v>
      </c>
      <c r="BB26" s="203">
        <f>IF(AZ26=2,G26,0)</f>
        <v>0</v>
      </c>
      <c r="BC26" s="203">
        <f>IF(AZ26=3,G26,0)</f>
        <v>0</v>
      </c>
      <c r="BD26" s="203">
        <f>IF(AZ26=4,G26,0)</f>
        <v>0</v>
      </c>
      <c r="BE26" s="203">
        <f>IF(AZ26=5,G26,0)</f>
        <v>0</v>
      </c>
      <c r="CA26" s="226">
        <v>1</v>
      </c>
      <c r="CB26" s="226">
        <v>1</v>
      </c>
    </row>
    <row r="27" spans="1:80" ht="56.25" x14ac:dyDescent="0.2">
      <c r="A27" s="235"/>
      <c r="B27" s="236"/>
      <c r="C27" s="321" t="s">
        <v>385</v>
      </c>
      <c r="D27" s="322"/>
      <c r="E27" s="322"/>
      <c r="F27" s="322"/>
      <c r="G27" s="323"/>
      <c r="I27" s="237"/>
      <c r="K27" s="237"/>
      <c r="L27" s="238" t="s">
        <v>385</v>
      </c>
      <c r="O27" s="226">
        <v>3</v>
      </c>
    </row>
    <row r="28" spans="1:80" x14ac:dyDescent="0.2">
      <c r="A28" s="227">
        <v>9</v>
      </c>
      <c r="B28" s="228" t="s">
        <v>202</v>
      </c>
      <c r="C28" s="229" t="s">
        <v>203</v>
      </c>
      <c r="D28" s="230" t="s">
        <v>171</v>
      </c>
      <c r="E28" s="231">
        <v>49.75</v>
      </c>
      <c r="F28" s="231"/>
      <c r="G28" s="232">
        <f>E28*F28</f>
        <v>0</v>
      </c>
      <c r="H28" s="233">
        <v>0</v>
      </c>
      <c r="I28" s="234">
        <f>E28*H28</f>
        <v>0</v>
      </c>
      <c r="J28" s="233">
        <v>0</v>
      </c>
      <c r="K28" s="234">
        <f>E28*J28</f>
        <v>0</v>
      </c>
      <c r="O28" s="226">
        <v>2</v>
      </c>
      <c r="AA28" s="203">
        <v>1</v>
      </c>
      <c r="AB28" s="203">
        <v>1</v>
      </c>
      <c r="AC28" s="203">
        <v>1</v>
      </c>
      <c r="AZ28" s="203">
        <v>1</v>
      </c>
      <c r="BA28" s="203">
        <f>IF(AZ28=1,G28,0)</f>
        <v>0</v>
      </c>
      <c r="BB28" s="203">
        <f>IF(AZ28=2,G28,0)</f>
        <v>0</v>
      </c>
      <c r="BC28" s="203">
        <f>IF(AZ28=3,G28,0)</f>
        <v>0</v>
      </c>
      <c r="BD28" s="203">
        <f>IF(AZ28=4,G28,0)</f>
        <v>0</v>
      </c>
      <c r="BE28" s="203">
        <f>IF(AZ28=5,G28,0)</f>
        <v>0</v>
      </c>
      <c r="CA28" s="226">
        <v>1</v>
      </c>
      <c r="CB28" s="226">
        <v>1</v>
      </c>
    </row>
    <row r="29" spans="1:80" ht="22.5" x14ac:dyDescent="0.2">
      <c r="A29" s="227">
        <v>10</v>
      </c>
      <c r="B29" s="228" t="s">
        <v>204</v>
      </c>
      <c r="C29" s="229" t="s">
        <v>205</v>
      </c>
      <c r="D29" s="230" t="s">
        <v>171</v>
      </c>
      <c r="E29" s="231">
        <v>49.75</v>
      </c>
      <c r="F29" s="231"/>
      <c r="G29" s="232">
        <f>E29*F29</f>
        <v>0</v>
      </c>
      <c r="H29" s="233">
        <v>0</v>
      </c>
      <c r="I29" s="234">
        <f>E29*H29</f>
        <v>0</v>
      </c>
      <c r="J29" s="233">
        <v>0</v>
      </c>
      <c r="K29" s="234">
        <f>E29*J29</f>
        <v>0</v>
      </c>
      <c r="O29" s="226">
        <v>2</v>
      </c>
      <c r="AA29" s="203">
        <v>1</v>
      </c>
      <c r="AB29" s="203">
        <v>1</v>
      </c>
      <c r="AC29" s="203">
        <v>1</v>
      </c>
      <c r="AZ29" s="203">
        <v>1</v>
      </c>
      <c r="BA29" s="203">
        <f>IF(AZ29=1,G29,0)</f>
        <v>0</v>
      </c>
      <c r="BB29" s="203">
        <f>IF(AZ29=2,G29,0)</f>
        <v>0</v>
      </c>
      <c r="BC29" s="203">
        <f>IF(AZ29=3,G29,0)</f>
        <v>0</v>
      </c>
      <c r="BD29" s="203">
        <f>IF(AZ29=4,G29,0)</f>
        <v>0</v>
      </c>
      <c r="BE29" s="203">
        <f>IF(AZ29=5,G29,0)</f>
        <v>0</v>
      </c>
      <c r="CA29" s="226">
        <v>1</v>
      </c>
      <c r="CB29" s="226">
        <v>1</v>
      </c>
    </row>
    <row r="30" spans="1:80" x14ac:dyDescent="0.2">
      <c r="A30" s="227">
        <v>11</v>
      </c>
      <c r="B30" s="228" t="s">
        <v>206</v>
      </c>
      <c r="C30" s="229" t="s">
        <v>207</v>
      </c>
      <c r="D30" s="230" t="s">
        <v>105</v>
      </c>
      <c r="E30" s="231">
        <v>171</v>
      </c>
      <c r="F30" s="231"/>
      <c r="G30" s="232">
        <f>E30*F30</f>
        <v>0</v>
      </c>
      <c r="H30" s="233">
        <v>0</v>
      </c>
      <c r="I30" s="234">
        <f>E30*H30</f>
        <v>0</v>
      </c>
      <c r="J30" s="233">
        <v>0</v>
      </c>
      <c r="K30" s="234">
        <f>E30*J30</f>
        <v>0</v>
      </c>
      <c r="O30" s="226">
        <v>2</v>
      </c>
      <c r="AA30" s="203">
        <v>1</v>
      </c>
      <c r="AB30" s="203">
        <v>1</v>
      </c>
      <c r="AC30" s="203">
        <v>1</v>
      </c>
      <c r="AZ30" s="203">
        <v>1</v>
      </c>
      <c r="BA30" s="203">
        <f>IF(AZ30=1,G30,0)</f>
        <v>0</v>
      </c>
      <c r="BB30" s="203">
        <f>IF(AZ30=2,G30,0)</f>
        <v>0</v>
      </c>
      <c r="BC30" s="203">
        <f>IF(AZ30=3,G30,0)</f>
        <v>0</v>
      </c>
      <c r="BD30" s="203">
        <f>IF(AZ30=4,G30,0)</f>
        <v>0</v>
      </c>
      <c r="BE30" s="203">
        <f>IF(AZ30=5,G30,0)</f>
        <v>0</v>
      </c>
      <c r="CA30" s="226">
        <v>1</v>
      </c>
      <c r="CB30" s="226">
        <v>1</v>
      </c>
    </row>
    <row r="31" spans="1:80" x14ac:dyDescent="0.2">
      <c r="A31" s="235"/>
      <c r="B31" s="239"/>
      <c r="C31" s="319" t="s">
        <v>386</v>
      </c>
      <c r="D31" s="320"/>
      <c r="E31" s="240">
        <v>155</v>
      </c>
      <c r="F31" s="241"/>
      <c r="G31" s="242"/>
      <c r="H31" s="243"/>
      <c r="I31" s="237"/>
      <c r="K31" s="237"/>
      <c r="M31" s="238" t="s">
        <v>386</v>
      </c>
      <c r="O31" s="226"/>
    </row>
    <row r="32" spans="1:80" x14ac:dyDescent="0.2">
      <c r="A32" s="235"/>
      <c r="B32" s="239"/>
      <c r="C32" s="319" t="s">
        <v>387</v>
      </c>
      <c r="D32" s="320"/>
      <c r="E32" s="240">
        <v>16</v>
      </c>
      <c r="F32" s="241"/>
      <c r="G32" s="242"/>
      <c r="H32" s="243"/>
      <c r="I32" s="237"/>
      <c r="K32" s="237"/>
      <c r="M32" s="238" t="s">
        <v>387</v>
      </c>
      <c r="O32" s="226"/>
    </row>
    <row r="33" spans="1:80" ht="22.5" x14ac:dyDescent="0.2">
      <c r="A33" s="227">
        <v>12</v>
      </c>
      <c r="B33" s="228" t="s">
        <v>210</v>
      </c>
      <c r="C33" s="229" t="s">
        <v>211</v>
      </c>
      <c r="D33" s="230" t="s">
        <v>171</v>
      </c>
      <c r="E33" s="231">
        <v>49.75</v>
      </c>
      <c r="F33" s="231"/>
      <c r="G33" s="232">
        <f>E33*F33</f>
        <v>0</v>
      </c>
      <c r="H33" s="233">
        <v>0</v>
      </c>
      <c r="I33" s="234">
        <f>E33*H33</f>
        <v>0</v>
      </c>
      <c r="J33" s="233">
        <v>0</v>
      </c>
      <c r="K33" s="234">
        <f>E33*J33</f>
        <v>0</v>
      </c>
      <c r="O33" s="226">
        <v>2</v>
      </c>
      <c r="AA33" s="203">
        <v>1</v>
      </c>
      <c r="AB33" s="203">
        <v>1</v>
      </c>
      <c r="AC33" s="203">
        <v>1</v>
      </c>
      <c r="AZ33" s="203">
        <v>1</v>
      </c>
      <c r="BA33" s="203">
        <f>IF(AZ33=1,G33,0)</f>
        <v>0</v>
      </c>
      <c r="BB33" s="203">
        <f>IF(AZ33=2,G33,0)</f>
        <v>0</v>
      </c>
      <c r="BC33" s="203">
        <f>IF(AZ33=3,G33,0)</f>
        <v>0</v>
      </c>
      <c r="BD33" s="203">
        <f>IF(AZ33=4,G33,0)</f>
        <v>0</v>
      </c>
      <c r="BE33" s="203">
        <f>IF(AZ33=5,G33,0)</f>
        <v>0</v>
      </c>
      <c r="CA33" s="226">
        <v>1</v>
      </c>
      <c r="CB33" s="226">
        <v>1</v>
      </c>
    </row>
    <row r="34" spans="1:80" ht="56.25" x14ac:dyDescent="0.2">
      <c r="A34" s="235"/>
      <c r="B34" s="236"/>
      <c r="C34" s="321" t="s">
        <v>212</v>
      </c>
      <c r="D34" s="322"/>
      <c r="E34" s="322"/>
      <c r="F34" s="322"/>
      <c r="G34" s="323"/>
      <c r="I34" s="237"/>
      <c r="K34" s="237"/>
      <c r="L34" s="238" t="s">
        <v>212</v>
      </c>
      <c r="O34" s="226">
        <v>3</v>
      </c>
    </row>
    <row r="35" spans="1:80" ht="22.5" x14ac:dyDescent="0.2">
      <c r="A35" s="227">
        <v>13</v>
      </c>
      <c r="B35" s="228" t="s">
        <v>114</v>
      </c>
      <c r="C35" s="229" t="s">
        <v>115</v>
      </c>
      <c r="D35" s="230" t="s">
        <v>116</v>
      </c>
      <c r="E35" s="231">
        <v>73.851600000000005</v>
      </c>
      <c r="F35" s="231"/>
      <c r="G35" s="232">
        <f>E35*F35</f>
        <v>0</v>
      </c>
      <c r="H35" s="233">
        <v>0</v>
      </c>
      <c r="I35" s="234">
        <f>E35*H35</f>
        <v>0</v>
      </c>
      <c r="J35" s="233">
        <v>0</v>
      </c>
      <c r="K35" s="234">
        <f>E35*J35</f>
        <v>0</v>
      </c>
      <c r="O35" s="226">
        <v>2</v>
      </c>
      <c r="AA35" s="203">
        <v>1</v>
      </c>
      <c r="AB35" s="203">
        <v>1</v>
      </c>
      <c r="AC35" s="203">
        <v>1</v>
      </c>
      <c r="AZ35" s="203">
        <v>1</v>
      </c>
      <c r="BA35" s="203">
        <f>IF(AZ35=1,G35,0)</f>
        <v>0</v>
      </c>
      <c r="BB35" s="203">
        <f>IF(AZ35=2,G35,0)</f>
        <v>0</v>
      </c>
      <c r="BC35" s="203">
        <f>IF(AZ35=3,G35,0)</f>
        <v>0</v>
      </c>
      <c r="BD35" s="203">
        <f>IF(AZ35=4,G35,0)</f>
        <v>0</v>
      </c>
      <c r="BE35" s="203">
        <f>IF(AZ35=5,G35,0)</f>
        <v>0</v>
      </c>
      <c r="CA35" s="226">
        <v>1</v>
      </c>
      <c r="CB35" s="226">
        <v>1</v>
      </c>
    </row>
    <row r="36" spans="1:80" ht="56.25" x14ac:dyDescent="0.2">
      <c r="A36" s="235"/>
      <c r="B36" s="236"/>
      <c r="C36" s="321" t="s">
        <v>117</v>
      </c>
      <c r="D36" s="322"/>
      <c r="E36" s="322"/>
      <c r="F36" s="322"/>
      <c r="G36" s="323"/>
      <c r="I36" s="237"/>
      <c r="K36" s="237"/>
      <c r="L36" s="238" t="s">
        <v>117</v>
      </c>
      <c r="O36" s="226">
        <v>3</v>
      </c>
    </row>
    <row r="37" spans="1:80" ht="22.5" x14ac:dyDescent="0.2">
      <c r="A37" s="227">
        <v>14</v>
      </c>
      <c r="B37" s="228" t="s">
        <v>218</v>
      </c>
      <c r="C37" s="229" t="s">
        <v>219</v>
      </c>
      <c r="D37" s="230" t="s">
        <v>116</v>
      </c>
      <c r="E37" s="231">
        <v>33</v>
      </c>
      <c r="F37" s="231"/>
      <c r="G37" s="232">
        <f>E37*F37</f>
        <v>0</v>
      </c>
      <c r="H37" s="233">
        <v>0</v>
      </c>
      <c r="I37" s="234">
        <f>E37*H37</f>
        <v>0</v>
      </c>
      <c r="J37" s="233">
        <v>0</v>
      </c>
      <c r="K37" s="234">
        <f>E37*J37</f>
        <v>0</v>
      </c>
      <c r="O37" s="226">
        <v>2</v>
      </c>
      <c r="AA37" s="203">
        <v>1</v>
      </c>
      <c r="AB37" s="203">
        <v>1</v>
      </c>
      <c r="AC37" s="203">
        <v>1</v>
      </c>
      <c r="AZ37" s="203">
        <v>1</v>
      </c>
      <c r="BA37" s="203">
        <f>IF(AZ37=1,G37,0)</f>
        <v>0</v>
      </c>
      <c r="BB37" s="203">
        <f>IF(AZ37=2,G37,0)</f>
        <v>0</v>
      </c>
      <c r="BC37" s="203">
        <f>IF(AZ37=3,G37,0)</f>
        <v>0</v>
      </c>
      <c r="BD37" s="203">
        <f>IF(AZ37=4,G37,0)</f>
        <v>0</v>
      </c>
      <c r="BE37" s="203">
        <f>IF(AZ37=5,G37,0)</f>
        <v>0</v>
      </c>
      <c r="CA37" s="226">
        <v>1</v>
      </c>
      <c r="CB37" s="226">
        <v>1</v>
      </c>
    </row>
    <row r="38" spans="1:80" ht="56.25" x14ac:dyDescent="0.2">
      <c r="A38" s="235"/>
      <c r="B38" s="236"/>
      <c r="C38" s="321" t="s">
        <v>220</v>
      </c>
      <c r="D38" s="322"/>
      <c r="E38" s="322"/>
      <c r="F38" s="322"/>
      <c r="G38" s="323"/>
      <c r="I38" s="237"/>
      <c r="K38" s="237"/>
      <c r="L38" s="238" t="s">
        <v>220</v>
      </c>
      <c r="O38" s="226">
        <v>3</v>
      </c>
    </row>
    <row r="39" spans="1:80" ht="22.5" x14ac:dyDescent="0.2">
      <c r="A39" s="227">
        <v>15</v>
      </c>
      <c r="B39" s="228" t="s">
        <v>221</v>
      </c>
      <c r="C39" s="229" t="s">
        <v>222</v>
      </c>
      <c r="D39" s="230" t="s">
        <v>116</v>
      </c>
      <c r="E39" s="231">
        <v>19.4346</v>
      </c>
      <c r="F39" s="231"/>
      <c r="G39" s="232">
        <f>E39*F39</f>
        <v>0</v>
      </c>
      <c r="H39" s="233">
        <v>0</v>
      </c>
      <c r="I39" s="234">
        <f>E39*H39</f>
        <v>0</v>
      </c>
      <c r="J39" s="233">
        <v>0</v>
      </c>
      <c r="K39" s="234">
        <f>E39*J39</f>
        <v>0</v>
      </c>
      <c r="O39" s="226">
        <v>2</v>
      </c>
      <c r="AA39" s="203">
        <v>1</v>
      </c>
      <c r="AB39" s="203">
        <v>1</v>
      </c>
      <c r="AC39" s="203">
        <v>1</v>
      </c>
      <c r="AZ39" s="203">
        <v>1</v>
      </c>
      <c r="BA39" s="203">
        <f>IF(AZ39=1,G39,0)</f>
        <v>0</v>
      </c>
      <c r="BB39" s="203">
        <f>IF(AZ39=2,G39,0)</f>
        <v>0</v>
      </c>
      <c r="BC39" s="203">
        <f>IF(AZ39=3,G39,0)</f>
        <v>0</v>
      </c>
      <c r="BD39" s="203">
        <f>IF(AZ39=4,G39,0)</f>
        <v>0</v>
      </c>
      <c r="BE39" s="203">
        <f>IF(AZ39=5,G39,0)</f>
        <v>0</v>
      </c>
      <c r="CA39" s="226">
        <v>1</v>
      </c>
      <c r="CB39" s="226">
        <v>1</v>
      </c>
    </row>
    <row r="40" spans="1:80" x14ac:dyDescent="0.2">
      <c r="A40" s="235"/>
      <c r="B40" s="236"/>
      <c r="C40" s="321" t="s">
        <v>120</v>
      </c>
      <c r="D40" s="322"/>
      <c r="E40" s="322"/>
      <c r="F40" s="322"/>
      <c r="G40" s="323"/>
      <c r="I40" s="237"/>
      <c r="K40" s="237"/>
      <c r="L40" s="238" t="s">
        <v>120</v>
      </c>
      <c r="O40" s="226">
        <v>3</v>
      </c>
    </row>
    <row r="41" spans="1:80" ht="56.25" x14ac:dyDescent="0.2">
      <c r="A41" s="235"/>
      <c r="B41" s="236"/>
      <c r="C41" s="321" t="s">
        <v>223</v>
      </c>
      <c r="D41" s="322"/>
      <c r="E41" s="322"/>
      <c r="F41" s="322"/>
      <c r="G41" s="323"/>
      <c r="I41" s="237"/>
      <c r="K41" s="237"/>
      <c r="L41" s="238" t="s">
        <v>223</v>
      </c>
      <c r="O41" s="226">
        <v>3</v>
      </c>
    </row>
    <row r="42" spans="1:80" ht="22.5" x14ac:dyDescent="0.2">
      <c r="A42" s="227">
        <v>16</v>
      </c>
      <c r="B42" s="228" t="s">
        <v>118</v>
      </c>
      <c r="C42" s="229" t="s">
        <v>119</v>
      </c>
      <c r="D42" s="230" t="s">
        <v>116</v>
      </c>
      <c r="E42" s="231">
        <v>21.417000000000002</v>
      </c>
      <c r="F42" s="231"/>
      <c r="G42" s="232">
        <f>E42*F42</f>
        <v>0</v>
      </c>
      <c r="H42" s="233">
        <v>0</v>
      </c>
      <c r="I42" s="234">
        <f>E42*H42</f>
        <v>0</v>
      </c>
      <c r="J42" s="233">
        <v>0</v>
      </c>
      <c r="K42" s="234">
        <f>E42*J42</f>
        <v>0</v>
      </c>
      <c r="O42" s="226">
        <v>2</v>
      </c>
      <c r="AA42" s="203">
        <v>1</v>
      </c>
      <c r="AB42" s="203">
        <v>1</v>
      </c>
      <c r="AC42" s="203">
        <v>1</v>
      </c>
      <c r="AZ42" s="203">
        <v>1</v>
      </c>
      <c r="BA42" s="203">
        <f>IF(AZ42=1,G42,0)</f>
        <v>0</v>
      </c>
      <c r="BB42" s="203">
        <f>IF(AZ42=2,G42,0)</f>
        <v>0</v>
      </c>
      <c r="BC42" s="203">
        <f>IF(AZ42=3,G42,0)</f>
        <v>0</v>
      </c>
      <c r="BD42" s="203">
        <f>IF(AZ42=4,G42,0)</f>
        <v>0</v>
      </c>
      <c r="BE42" s="203">
        <f>IF(AZ42=5,G42,0)</f>
        <v>0</v>
      </c>
      <c r="CA42" s="226">
        <v>1</v>
      </c>
      <c r="CB42" s="226">
        <v>1</v>
      </c>
    </row>
    <row r="43" spans="1:80" x14ac:dyDescent="0.2">
      <c r="A43" s="235"/>
      <c r="B43" s="236"/>
      <c r="C43" s="321" t="s">
        <v>120</v>
      </c>
      <c r="D43" s="322"/>
      <c r="E43" s="322"/>
      <c r="F43" s="322"/>
      <c r="G43" s="323"/>
      <c r="I43" s="237"/>
      <c r="K43" s="237"/>
      <c r="L43" s="238" t="s">
        <v>120</v>
      </c>
      <c r="O43" s="226">
        <v>3</v>
      </c>
    </row>
    <row r="44" spans="1:80" x14ac:dyDescent="0.2">
      <c r="A44" s="235"/>
      <c r="B44" s="236"/>
      <c r="C44" s="321" t="s">
        <v>120</v>
      </c>
      <c r="D44" s="322"/>
      <c r="E44" s="322"/>
      <c r="F44" s="322"/>
      <c r="G44" s="323"/>
      <c r="I44" s="237"/>
      <c r="K44" s="237"/>
      <c r="L44" s="238" t="s">
        <v>120</v>
      </c>
      <c r="O44" s="226">
        <v>3</v>
      </c>
    </row>
    <row r="45" spans="1:80" ht="56.25" x14ac:dyDescent="0.2">
      <c r="A45" s="235"/>
      <c r="B45" s="236"/>
      <c r="C45" s="321" t="s">
        <v>121</v>
      </c>
      <c r="D45" s="322"/>
      <c r="E45" s="322"/>
      <c r="F45" s="322"/>
      <c r="G45" s="323"/>
      <c r="I45" s="237"/>
      <c r="K45" s="237"/>
      <c r="L45" s="238" t="s">
        <v>121</v>
      </c>
      <c r="O45" s="226">
        <v>3</v>
      </c>
    </row>
    <row r="46" spans="1:80" x14ac:dyDescent="0.2">
      <c r="A46" s="244"/>
      <c r="B46" s="245" t="s">
        <v>97</v>
      </c>
      <c r="C46" s="246" t="s">
        <v>107</v>
      </c>
      <c r="D46" s="247"/>
      <c r="E46" s="248"/>
      <c r="F46" s="249"/>
      <c r="G46" s="250">
        <f>SUM(G7:G45)</f>
        <v>0</v>
      </c>
      <c r="H46" s="251"/>
      <c r="I46" s="252">
        <f>SUM(I7:I45)</f>
        <v>0</v>
      </c>
      <c r="J46" s="251"/>
      <c r="K46" s="252">
        <f>SUM(K7:K45)</f>
        <v>-73.851600000000019</v>
      </c>
      <c r="O46" s="226">
        <v>4</v>
      </c>
      <c r="BA46" s="253">
        <f>SUM(BA7:BA45)</f>
        <v>0</v>
      </c>
      <c r="BB46" s="253">
        <f>SUM(BB7:BB45)</f>
        <v>0</v>
      </c>
      <c r="BC46" s="253">
        <f>SUM(BC7:BC45)</f>
        <v>0</v>
      </c>
      <c r="BD46" s="253">
        <f>SUM(BD7:BD45)</f>
        <v>0</v>
      </c>
      <c r="BE46" s="253">
        <f>SUM(BE7:BE45)</f>
        <v>0</v>
      </c>
    </row>
    <row r="47" spans="1:80" x14ac:dyDescent="0.2">
      <c r="A47" s="218" t="s">
        <v>94</v>
      </c>
      <c r="B47" s="219" t="s">
        <v>122</v>
      </c>
      <c r="C47" s="220" t="s">
        <v>123</v>
      </c>
      <c r="D47" s="221"/>
      <c r="E47" s="222"/>
      <c r="F47" s="222"/>
      <c r="G47" s="223"/>
      <c r="H47" s="224"/>
      <c r="I47" s="225"/>
      <c r="J47" s="224"/>
      <c r="K47" s="225"/>
      <c r="O47" s="226">
        <v>1</v>
      </c>
    </row>
    <row r="48" spans="1:80" x14ac:dyDescent="0.2">
      <c r="A48" s="227">
        <v>17</v>
      </c>
      <c r="B48" s="228" t="s">
        <v>388</v>
      </c>
      <c r="C48" s="229" t="s">
        <v>389</v>
      </c>
      <c r="D48" s="230" t="s">
        <v>105</v>
      </c>
      <c r="E48" s="231">
        <v>155</v>
      </c>
      <c r="F48" s="231"/>
      <c r="G48" s="232">
        <f>E48*F48</f>
        <v>0</v>
      </c>
      <c r="H48" s="233">
        <v>0.27994000000000002</v>
      </c>
      <c r="I48" s="234">
        <f>E48*H48</f>
        <v>43.390700000000002</v>
      </c>
      <c r="J48" s="233">
        <v>0</v>
      </c>
      <c r="K48" s="234">
        <f>E48*J48</f>
        <v>0</v>
      </c>
      <c r="O48" s="226">
        <v>2</v>
      </c>
      <c r="AA48" s="203">
        <v>1</v>
      </c>
      <c r="AB48" s="203">
        <v>1</v>
      </c>
      <c r="AC48" s="203">
        <v>1</v>
      </c>
      <c r="AZ48" s="203">
        <v>1</v>
      </c>
      <c r="BA48" s="203">
        <f>IF(AZ48=1,G48,0)</f>
        <v>0</v>
      </c>
      <c r="BB48" s="203">
        <f>IF(AZ48=2,G48,0)</f>
        <v>0</v>
      </c>
      <c r="BC48" s="203">
        <f>IF(AZ48=3,G48,0)</f>
        <v>0</v>
      </c>
      <c r="BD48" s="203">
        <f>IF(AZ48=4,G48,0)</f>
        <v>0</v>
      </c>
      <c r="BE48" s="203">
        <f>IF(AZ48=5,G48,0)</f>
        <v>0</v>
      </c>
      <c r="CA48" s="226">
        <v>1</v>
      </c>
      <c r="CB48" s="226">
        <v>1</v>
      </c>
    </row>
    <row r="49" spans="1:80" x14ac:dyDescent="0.2">
      <c r="A49" s="235"/>
      <c r="B49" s="239"/>
      <c r="C49" s="319" t="s">
        <v>386</v>
      </c>
      <c r="D49" s="320"/>
      <c r="E49" s="240">
        <v>155</v>
      </c>
      <c r="F49" s="241"/>
      <c r="G49" s="242"/>
      <c r="H49" s="243"/>
      <c r="I49" s="237"/>
      <c r="K49" s="237"/>
      <c r="M49" s="238" t="s">
        <v>386</v>
      </c>
      <c r="O49" s="226"/>
    </row>
    <row r="50" spans="1:80" x14ac:dyDescent="0.2">
      <c r="A50" s="227">
        <v>18</v>
      </c>
      <c r="B50" s="228" t="s">
        <v>390</v>
      </c>
      <c r="C50" s="229" t="s">
        <v>391</v>
      </c>
      <c r="D50" s="230" t="s">
        <v>105</v>
      </c>
      <c r="E50" s="231">
        <v>140</v>
      </c>
      <c r="F50" s="231"/>
      <c r="G50" s="232">
        <f>E50*F50</f>
        <v>0</v>
      </c>
      <c r="H50" s="233">
        <v>0.48574000000000001</v>
      </c>
      <c r="I50" s="234">
        <f>E50*H50</f>
        <v>68.003600000000006</v>
      </c>
      <c r="J50" s="233">
        <v>0</v>
      </c>
      <c r="K50" s="234">
        <f>E50*J50</f>
        <v>0</v>
      </c>
      <c r="O50" s="226">
        <v>2</v>
      </c>
      <c r="AA50" s="203">
        <v>1</v>
      </c>
      <c r="AB50" s="203">
        <v>1</v>
      </c>
      <c r="AC50" s="203">
        <v>1</v>
      </c>
      <c r="AZ50" s="203">
        <v>1</v>
      </c>
      <c r="BA50" s="203">
        <f>IF(AZ50=1,G50,0)</f>
        <v>0</v>
      </c>
      <c r="BB50" s="203">
        <f>IF(AZ50=2,G50,0)</f>
        <v>0</v>
      </c>
      <c r="BC50" s="203">
        <f>IF(AZ50=3,G50,0)</f>
        <v>0</v>
      </c>
      <c r="BD50" s="203">
        <f>IF(AZ50=4,G50,0)</f>
        <v>0</v>
      </c>
      <c r="BE50" s="203">
        <f>IF(AZ50=5,G50,0)</f>
        <v>0</v>
      </c>
      <c r="CA50" s="226">
        <v>1</v>
      </c>
      <c r="CB50" s="226">
        <v>1</v>
      </c>
    </row>
    <row r="51" spans="1:80" x14ac:dyDescent="0.2">
      <c r="A51" s="235"/>
      <c r="B51" s="239"/>
      <c r="C51" s="319" t="s">
        <v>392</v>
      </c>
      <c r="D51" s="320"/>
      <c r="E51" s="240">
        <v>140</v>
      </c>
      <c r="F51" s="241"/>
      <c r="G51" s="242"/>
      <c r="H51" s="243"/>
      <c r="I51" s="237"/>
      <c r="K51" s="237"/>
      <c r="M51" s="238" t="s">
        <v>392</v>
      </c>
      <c r="O51" s="226"/>
    </row>
    <row r="52" spans="1:80" x14ac:dyDescent="0.2">
      <c r="A52" s="227">
        <v>19</v>
      </c>
      <c r="B52" s="228" t="s">
        <v>356</v>
      </c>
      <c r="C52" s="229" t="s">
        <v>357</v>
      </c>
      <c r="D52" s="230" t="s">
        <v>105</v>
      </c>
      <c r="E52" s="231">
        <v>11.7</v>
      </c>
      <c r="F52" s="231"/>
      <c r="G52" s="232">
        <f>E52*F52</f>
        <v>0</v>
      </c>
      <c r="H52" s="233">
        <v>0.13769000000000001</v>
      </c>
      <c r="I52" s="234">
        <f>E52*H52</f>
        <v>1.610973</v>
      </c>
      <c r="J52" s="233">
        <v>0</v>
      </c>
      <c r="K52" s="234">
        <f>E52*J52</f>
        <v>0</v>
      </c>
      <c r="O52" s="226">
        <v>2</v>
      </c>
      <c r="AA52" s="203">
        <v>1</v>
      </c>
      <c r="AB52" s="203">
        <v>1</v>
      </c>
      <c r="AC52" s="203">
        <v>1</v>
      </c>
      <c r="AZ52" s="203">
        <v>1</v>
      </c>
      <c r="BA52" s="203">
        <f>IF(AZ52=1,G52,0)</f>
        <v>0</v>
      </c>
      <c r="BB52" s="203">
        <f>IF(AZ52=2,G52,0)</f>
        <v>0</v>
      </c>
      <c r="BC52" s="203">
        <f>IF(AZ52=3,G52,0)</f>
        <v>0</v>
      </c>
      <c r="BD52" s="203">
        <f>IF(AZ52=4,G52,0)</f>
        <v>0</v>
      </c>
      <c r="BE52" s="203">
        <f>IF(AZ52=5,G52,0)</f>
        <v>0</v>
      </c>
      <c r="CA52" s="226">
        <v>1</v>
      </c>
      <c r="CB52" s="226">
        <v>1</v>
      </c>
    </row>
    <row r="53" spans="1:80" x14ac:dyDescent="0.2">
      <c r="A53" s="235"/>
      <c r="B53" s="239"/>
      <c r="C53" s="319" t="s">
        <v>393</v>
      </c>
      <c r="D53" s="320"/>
      <c r="E53" s="240">
        <v>11.7</v>
      </c>
      <c r="F53" s="241"/>
      <c r="G53" s="242"/>
      <c r="H53" s="243"/>
      <c r="I53" s="237"/>
      <c r="K53" s="237"/>
      <c r="M53" s="238" t="s">
        <v>393</v>
      </c>
      <c r="O53" s="226"/>
    </row>
    <row r="54" spans="1:80" x14ac:dyDescent="0.2">
      <c r="A54" s="227">
        <v>20</v>
      </c>
      <c r="B54" s="228" t="s">
        <v>394</v>
      </c>
      <c r="C54" s="229" t="s">
        <v>395</v>
      </c>
      <c r="D54" s="230" t="s">
        <v>105</v>
      </c>
      <c r="E54" s="231">
        <v>10</v>
      </c>
      <c r="F54" s="231"/>
      <c r="G54" s="232">
        <f>E54*F54</f>
        <v>0</v>
      </c>
      <c r="H54" s="233">
        <v>0.30360999999999999</v>
      </c>
      <c r="I54" s="234">
        <f>E54*H54</f>
        <v>3.0360999999999998</v>
      </c>
      <c r="J54" s="233">
        <v>0</v>
      </c>
      <c r="K54" s="234">
        <f>E54*J54</f>
        <v>0</v>
      </c>
      <c r="O54" s="226">
        <v>2</v>
      </c>
      <c r="AA54" s="203">
        <v>1</v>
      </c>
      <c r="AB54" s="203">
        <v>1</v>
      </c>
      <c r="AC54" s="203">
        <v>1</v>
      </c>
      <c r="AZ54" s="203">
        <v>1</v>
      </c>
      <c r="BA54" s="203">
        <f>IF(AZ54=1,G54,0)</f>
        <v>0</v>
      </c>
      <c r="BB54" s="203">
        <f>IF(AZ54=2,G54,0)</f>
        <v>0</v>
      </c>
      <c r="BC54" s="203">
        <f>IF(AZ54=3,G54,0)</f>
        <v>0</v>
      </c>
      <c r="BD54" s="203">
        <f>IF(AZ54=4,G54,0)</f>
        <v>0</v>
      </c>
      <c r="BE54" s="203">
        <f>IF(AZ54=5,G54,0)</f>
        <v>0</v>
      </c>
      <c r="CA54" s="226">
        <v>1</v>
      </c>
      <c r="CB54" s="226">
        <v>1</v>
      </c>
    </row>
    <row r="55" spans="1:80" x14ac:dyDescent="0.2">
      <c r="A55" s="235"/>
      <c r="B55" s="239"/>
      <c r="C55" s="319" t="s">
        <v>396</v>
      </c>
      <c r="D55" s="320"/>
      <c r="E55" s="240">
        <v>10</v>
      </c>
      <c r="F55" s="241"/>
      <c r="G55" s="242"/>
      <c r="H55" s="243"/>
      <c r="I55" s="237"/>
      <c r="K55" s="237"/>
      <c r="M55" s="238" t="s">
        <v>396</v>
      </c>
      <c r="O55" s="226"/>
    </row>
    <row r="56" spans="1:80" x14ac:dyDescent="0.2">
      <c r="A56" s="227">
        <v>21</v>
      </c>
      <c r="B56" s="228" t="s">
        <v>125</v>
      </c>
      <c r="C56" s="229" t="s">
        <v>126</v>
      </c>
      <c r="D56" s="230" t="s">
        <v>116</v>
      </c>
      <c r="E56" s="231">
        <v>28.125</v>
      </c>
      <c r="F56" s="231"/>
      <c r="G56" s="232">
        <f>E56*F56</f>
        <v>0</v>
      </c>
      <c r="H56" s="233">
        <v>1</v>
      </c>
      <c r="I56" s="234">
        <f>E56*H56</f>
        <v>28.125</v>
      </c>
      <c r="J56" s="233">
        <v>0</v>
      </c>
      <c r="K56" s="234">
        <f>E56*J56</f>
        <v>0</v>
      </c>
      <c r="O56" s="226">
        <v>2</v>
      </c>
      <c r="AA56" s="203">
        <v>1</v>
      </c>
      <c r="AB56" s="203">
        <v>1</v>
      </c>
      <c r="AC56" s="203">
        <v>1</v>
      </c>
      <c r="AZ56" s="203">
        <v>1</v>
      </c>
      <c r="BA56" s="203">
        <f>IF(AZ56=1,G56,0)</f>
        <v>0</v>
      </c>
      <c r="BB56" s="203">
        <f>IF(AZ56=2,G56,0)</f>
        <v>0</v>
      </c>
      <c r="BC56" s="203">
        <f>IF(AZ56=3,G56,0)</f>
        <v>0</v>
      </c>
      <c r="BD56" s="203">
        <f>IF(AZ56=4,G56,0)</f>
        <v>0</v>
      </c>
      <c r="BE56" s="203">
        <f>IF(AZ56=5,G56,0)</f>
        <v>0</v>
      </c>
      <c r="CA56" s="226">
        <v>1</v>
      </c>
      <c r="CB56" s="226">
        <v>1</v>
      </c>
    </row>
    <row r="57" spans="1:80" x14ac:dyDescent="0.2">
      <c r="A57" s="235"/>
      <c r="B57" s="239"/>
      <c r="C57" s="319" t="s">
        <v>397</v>
      </c>
      <c r="D57" s="320"/>
      <c r="E57" s="240">
        <v>28.125</v>
      </c>
      <c r="F57" s="241"/>
      <c r="G57" s="242"/>
      <c r="H57" s="243"/>
      <c r="I57" s="237"/>
      <c r="K57" s="237"/>
      <c r="M57" s="238" t="s">
        <v>397</v>
      </c>
      <c r="O57" s="226"/>
    </row>
    <row r="58" spans="1:80" x14ac:dyDescent="0.2">
      <c r="A58" s="227">
        <v>22</v>
      </c>
      <c r="B58" s="228" t="s">
        <v>127</v>
      </c>
      <c r="C58" s="229" t="s">
        <v>128</v>
      </c>
      <c r="D58" s="230" t="s">
        <v>105</v>
      </c>
      <c r="E58" s="231">
        <v>450</v>
      </c>
      <c r="F58" s="231"/>
      <c r="G58" s="232">
        <f>E58*F58</f>
        <v>0</v>
      </c>
      <c r="H58" s="233">
        <v>5.6100000000000004E-3</v>
      </c>
      <c r="I58" s="234">
        <f>E58*H58</f>
        <v>2.5245000000000002</v>
      </c>
      <c r="J58" s="233">
        <v>0</v>
      </c>
      <c r="K58" s="234">
        <f>E58*J58</f>
        <v>0</v>
      </c>
      <c r="O58" s="226">
        <v>2</v>
      </c>
      <c r="AA58" s="203">
        <v>1</v>
      </c>
      <c r="AB58" s="203">
        <v>1</v>
      </c>
      <c r="AC58" s="203">
        <v>1</v>
      </c>
      <c r="AZ58" s="203">
        <v>1</v>
      </c>
      <c r="BA58" s="203">
        <f>IF(AZ58=1,G58,0)</f>
        <v>0</v>
      </c>
      <c r="BB58" s="203">
        <f>IF(AZ58=2,G58,0)</f>
        <v>0</v>
      </c>
      <c r="BC58" s="203">
        <f>IF(AZ58=3,G58,0)</f>
        <v>0</v>
      </c>
      <c r="BD58" s="203">
        <f>IF(AZ58=4,G58,0)</f>
        <v>0</v>
      </c>
      <c r="BE58" s="203">
        <f>IF(AZ58=5,G58,0)</f>
        <v>0</v>
      </c>
      <c r="CA58" s="226">
        <v>1</v>
      </c>
      <c r="CB58" s="226">
        <v>1</v>
      </c>
    </row>
    <row r="59" spans="1:80" x14ac:dyDescent="0.2">
      <c r="A59" s="235"/>
      <c r="B59" s="239"/>
      <c r="C59" s="319" t="s">
        <v>398</v>
      </c>
      <c r="D59" s="320"/>
      <c r="E59" s="240">
        <v>450</v>
      </c>
      <c r="F59" s="241"/>
      <c r="G59" s="242"/>
      <c r="H59" s="243"/>
      <c r="I59" s="237"/>
      <c r="K59" s="237"/>
      <c r="M59" s="238" t="s">
        <v>398</v>
      </c>
      <c r="O59" s="226"/>
    </row>
    <row r="60" spans="1:80" x14ac:dyDescent="0.2">
      <c r="A60" s="227">
        <v>23</v>
      </c>
      <c r="B60" s="228" t="s">
        <v>130</v>
      </c>
      <c r="C60" s="229" t="s">
        <v>131</v>
      </c>
      <c r="D60" s="230" t="s">
        <v>105</v>
      </c>
      <c r="E60" s="231">
        <v>450</v>
      </c>
      <c r="F60" s="231"/>
      <c r="G60" s="232">
        <f>E60*F60</f>
        <v>0</v>
      </c>
      <c r="H60" s="233">
        <v>7.1000000000000002E-4</v>
      </c>
      <c r="I60" s="234">
        <f>E60*H60</f>
        <v>0.31950000000000001</v>
      </c>
      <c r="J60" s="233">
        <v>0</v>
      </c>
      <c r="K60" s="234">
        <f>E60*J60</f>
        <v>0</v>
      </c>
      <c r="O60" s="226">
        <v>2</v>
      </c>
      <c r="AA60" s="203">
        <v>1</v>
      </c>
      <c r="AB60" s="203">
        <v>1</v>
      </c>
      <c r="AC60" s="203">
        <v>1</v>
      </c>
      <c r="AZ60" s="203">
        <v>1</v>
      </c>
      <c r="BA60" s="203">
        <f>IF(AZ60=1,G60,0)</f>
        <v>0</v>
      </c>
      <c r="BB60" s="203">
        <f>IF(AZ60=2,G60,0)</f>
        <v>0</v>
      </c>
      <c r="BC60" s="203">
        <f>IF(AZ60=3,G60,0)</f>
        <v>0</v>
      </c>
      <c r="BD60" s="203">
        <f>IF(AZ60=4,G60,0)</f>
        <v>0</v>
      </c>
      <c r="BE60" s="203">
        <f>IF(AZ60=5,G60,0)</f>
        <v>0</v>
      </c>
      <c r="CA60" s="226">
        <v>1</v>
      </c>
      <c r="CB60" s="226">
        <v>1</v>
      </c>
    </row>
    <row r="61" spans="1:80" x14ac:dyDescent="0.2">
      <c r="A61" s="235"/>
      <c r="B61" s="239"/>
      <c r="C61" s="319" t="s">
        <v>398</v>
      </c>
      <c r="D61" s="320"/>
      <c r="E61" s="240">
        <v>450</v>
      </c>
      <c r="F61" s="241"/>
      <c r="G61" s="242"/>
      <c r="H61" s="243"/>
      <c r="I61" s="237"/>
      <c r="K61" s="237"/>
      <c r="M61" s="238" t="s">
        <v>398</v>
      </c>
      <c r="O61" s="226"/>
    </row>
    <row r="62" spans="1:80" ht="22.5" x14ac:dyDescent="0.2">
      <c r="A62" s="227">
        <v>24</v>
      </c>
      <c r="B62" s="228" t="s">
        <v>132</v>
      </c>
      <c r="C62" s="229" t="s">
        <v>133</v>
      </c>
      <c r="D62" s="230" t="s">
        <v>105</v>
      </c>
      <c r="E62" s="231">
        <v>450</v>
      </c>
      <c r="F62" s="231"/>
      <c r="G62" s="232">
        <f>E62*F62</f>
        <v>0</v>
      </c>
      <c r="H62" s="233">
        <v>0.12966</v>
      </c>
      <c r="I62" s="234">
        <f>E62*H62</f>
        <v>58.347000000000001</v>
      </c>
      <c r="J62" s="233">
        <v>0</v>
      </c>
      <c r="K62" s="234">
        <f>E62*J62</f>
        <v>0</v>
      </c>
      <c r="O62" s="226">
        <v>2</v>
      </c>
      <c r="AA62" s="203">
        <v>1</v>
      </c>
      <c r="AB62" s="203">
        <v>1</v>
      </c>
      <c r="AC62" s="203">
        <v>1</v>
      </c>
      <c r="AZ62" s="203">
        <v>1</v>
      </c>
      <c r="BA62" s="203">
        <f>IF(AZ62=1,G62,0)</f>
        <v>0</v>
      </c>
      <c r="BB62" s="203">
        <f>IF(AZ62=2,G62,0)</f>
        <v>0</v>
      </c>
      <c r="BC62" s="203">
        <f>IF(AZ62=3,G62,0)</f>
        <v>0</v>
      </c>
      <c r="BD62" s="203">
        <f>IF(AZ62=4,G62,0)</f>
        <v>0</v>
      </c>
      <c r="BE62" s="203">
        <f>IF(AZ62=5,G62,0)</f>
        <v>0</v>
      </c>
      <c r="CA62" s="226">
        <v>1</v>
      </c>
      <c r="CB62" s="226">
        <v>1</v>
      </c>
    </row>
    <row r="63" spans="1:80" x14ac:dyDescent="0.2">
      <c r="A63" s="235"/>
      <c r="B63" s="239"/>
      <c r="C63" s="319" t="s">
        <v>398</v>
      </c>
      <c r="D63" s="320"/>
      <c r="E63" s="240">
        <v>450</v>
      </c>
      <c r="F63" s="241"/>
      <c r="G63" s="242"/>
      <c r="H63" s="243"/>
      <c r="I63" s="237"/>
      <c r="K63" s="237"/>
      <c r="M63" s="238" t="s">
        <v>398</v>
      </c>
      <c r="O63" s="226"/>
    </row>
    <row r="64" spans="1:80" x14ac:dyDescent="0.2">
      <c r="A64" s="227">
        <v>25</v>
      </c>
      <c r="B64" s="228" t="s">
        <v>322</v>
      </c>
      <c r="C64" s="229" t="s">
        <v>323</v>
      </c>
      <c r="D64" s="230" t="s">
        <v>105</v>
      </c>
      <c r="E64" s="231">
        <v>133.5</v>
      </c>
      <c r="F64" s="231"/>
      <c r="G64" s="232">
        <f>E64*F64</f>
        <v>0</v>
      </c>
      <c r="H64" s="233">
        <v>0.11</v>
      </c>
      <c r="I64" s="234">
        <f>E64*H64</f>
        <v>14.685</v>
      </c>
      <c r="J64" s="233">
        <v>0</v>
      </c>
      <c r="K64" s="234">
        <f>E64*J64</f>
        <v>0</v>
      </c>
      <c r="O64" s="226">
        <v>2</v>
      </c>
      <c r="AA64" s="203">
        <v>1</v>
      </c>
      <c r="AB64" s="203">
        <v>1</v>
      </c>
      <c r="AC64" s="203">
        <v>1</v>
      </c>
      <c r="AZ64" s="203">
        <v>1</v>
      </c>
      <c r="BA64" s="203">
        <f>IF(AZ64=1,G64,0)</f>
        <v>0</v>
      </c>
      <c r="BB64" s="203">
        <f>IF(AZ64=2,G64,0)</f>
        <v>0</v>
      </c>
      <c r="BC64" s="203">
        <f>IF(AZ64=3,G64,0)</f>
        <v>0</v>
      </c>
      <c r="BD64" s="203">
        <f>IF(AZ64=4,G64,0)</f>
        <v>0</v>
      </c>
      <c r="BE64" s="203">
        <f>IF(AZ64=5,G64,0)</f>
        <v>0</v>
      </c>
      <c r="CA64" s="226">
        <v>1</v>
      </c>
      <c r="CB64" s="226">
        <v>1</v>
      </c>
    </row>
    <row r="65" spans="1:80" x14ac:dyDescent="0.2">
      <c r="A65" s="235"/>
      <c r="B65" s="239"/>
      <c r="C65" s="319" t="s">
        <v>392</v>
      </c>
      <c r="D65" s="320"/>
      <c r="E65" s="240">
        <v>140</v>
      </c>
      <c r="F65" s="241"/>
      <c r="G65" s="242"/>
      <c r="H65" s="243"/>
      <c r="I65" s="237"/>
      <c r="K65" s="237"/>
      <c r="M65" s="238" t="s">
        <v>392</v>
      </c>
      <c r="O65" s="226"/>
    </row>
    <row r="66" spans="1:80" x14ac:dyDescent="0.2">
      <c r="A66" s="235"/>
      <c r="B66" s="239"/>
      <c r="C66" s="319" t="s">
        <v>399</v>
      </c>
      <c r="D66" s="320"/>
      <c r="E66" s="240">
        <v>-6.5</v>
      </c>
      <c r="F66" s="241"/>
      <c r="G66" s="242"/>
      <c r="H66" s="243"/>
      <c r="I66" s="237"/>
      <c r="K66" s="237"/>
      <c r="M66" s="238" t="s">
        <v>399</v>
      </c>
      <c r="O66" s="226"/>
    </row>
    <row r="67" spans="1:80" x14ac:dyDescent="0.2">
      <c r="A67" s="227">
        <v>26</v>
      </c>
      <c r="B67" s="228" t="s">
        <v>299</v>
      </c>
      <c r="C67" s="229" t="s">
        <v>300</v>
      </c>
      <c r="D67" s="230" t="s">
        <v>105</v>
      </c>
      <c r="E67" s="231">
        <v>16.2</v>
      </c>
      <c r="F67" s="231"/>
      <c r="G67" s="232">
        <f>E67*F67</f>
        <v>0</v>
      </c>
      <c r="H67" s="233">
        <v>7.3899999999999993E-2</v>
      </c>
      <c r="I67" s="234">
        <f>E67*H67</f>
        <v>1.1971799999999999</v>
      </c>
      <c r="J67" s="233">
        <v>0</v>
      </c>
      <c r="K67" s="234">
        <f>E67*J67</f>
        <v>0</v>
      </c>
      <c r="O67" s="226">
        <v>2</v>
      </c>
      <c r="AA67" s="203">
        <v>1</v>
      </c>
      <c r="AB67" s="203">
        <v>1</v>
      </c>
      <c r="AC67" s="203">
        <v>1</v>
      </c>
      <c r="AZ67" s="203">
        <v>1</v>
      </c>
      <c r="BA67" s="203">
        <f>IF(AZ67=1,G67,0)</f>
        <v>0</v>
      </c>
      <c r="BB67" s="203">
        <f>IF(AZ67=2,G67,0)</f>
        <v>0</v>
      </c>
      <c r="BC67" s="203">
        <f>IF(AZ67=3,G67,0)</f>
        <v>0</v>
      </c>
      <c r="BD67" s="203">
        <f>IF(AZ67=4,G67,0)</f>
        <v>0</v>
      </c>
      <c r="BE67" s="203">
        <f>IF(AZ67=5,G67,0)</f>
        <v>0</v>
      </c>
      <c r="CA67" s="226">
        <v>1</v>
      </c>
      <c r="CB67" s="226">
        <v>1</v>
      </c>
    </row>
    <row r="68" spans="1:80" x14ac:dyDescent="0.2">
      <c r="A68" s="235"/>
      <c r="B68" s="239"/>
      <c r="C68" s="319" t="s">
        <v>393</v>
      </c>
      <c r="D68" s="320"/>
      <c r="E68" s="240">
        <v>11.7</v>
      </c>
      <c r="F68" s="241"/>
      <c r="G68" s="242"/>
      <c r="H68" s="243"/>
      <c r="I68" s="237"/>
      <c r="K68" s="237"/>
      <c r="M68" s="238" t="s">
        <v>393</v>
      </c>
      <c r="O68" s="226"/>
    </row>
    <row r="69" spans="1:80" x14ac:dyDescent="0.2">
      <c r="A69" s="235"/>
      <c r="B69" s="239"/>
      <c r="C69" s="319" t="s">
        <v>400</v>
      </c>
      <c r="D69" s="320"/>
      <c r="E69" s="240">
        <v>4.5</v>
      </c>
      <c r="F69" s="241"/>
      <c r="G69" s="242"/>
      <c r="H69" s="243"/>
      <c r="I69" s="237"/>
      <c r="K69" s="237"/>
      <c r="M69" s="238" t="s">
        <v>400</v>
      </c>
      <c r="O69" s="226"/>
    </row>
    <row r="70" spans="1:80" x14ac:dyDescent="0.2">
      <c r="A70" s="227">
        <v>27</v>
      </c>
      <c r="B70" s="228" t="s">
        <v>301</v>
      </c>
      <c r="C70" s="229" t="s">
        <v>302</v>
      </c>
      <c r="D70" s="230" t="s">
        <v>146</v>
      </c>
      <c r="E70" s="231">
        <v>17.5</v>
      </c>
      <c r="F70" s="231"/>
      <c r="G70" s="232">
        <f>E70*F70</f>
        <v>0</v>
      </c>
      <c r="H70" s="233">
        <v>3.3E-4</v>
      </c>
      <c r="I70" s="234">
        <f>E70*H70</f>
        <v>5.7749999999999998E-3</v>
      </c>
      <c r="J70" s="233">
        <v>0</v>
      </c>
      <c r="K70" s="234">
        <f>E70*J70</f>
        <v>0</v>
      </c>
      <c r="O70" s="226">
        <v>2</v>
      </c>
      <c r="AA70" s="203">
        <v>1</v>
      </c>
      <c r="AB70" s="203">
        <v>1</v>
      </c>
      <c r="AC70" s="203">
        <v>1</v>
      </c>
      <c r="AZ70" s="203">
        <v>1</v>
      </c>
      <c r="BA70" s="203">
        <f>IF(AZ70=1,G70,0)</f>
        <v>0</v>
      </c>
      <c r="BB70" s="203">
        <f>IF(AZ70=2,G70,0)</f>
        <v>0</v>
      </c>
      <c r="BC70" s="203">
        <f>IF(AZ70=3,G70,0)</f>
        <v>0</v>
      </c>
      <c r="BD70" s="203">
        <f>IF(AZ70=4,G70,0)</f>
        <v>0</v>
      </c>
      <c r="BE70" s="203">
        <f>IF(AZ70=5,G70,0)</f>
        <v>0</v>
      </c>
      <c r="CA70" s="226">
        <v>1</v>
      </c>
      <c r="CB70" s="226">
        <v>1</v>
      </c>
    </row>
    <row r="71" spans="1:80" x14ac:dyDescent="0.2">
      <c r="A71" s="235"/>
      <c r="B71" s="239"/>
      <c r="C71" s="319" t="s">
        <v>401</v>
      </c>
      <c r="D71" s="320"/>
      <c r="E71" s="240">
        <v>13</v>
      </c>
      <c r="F71" s="241"/>
      <c r="G71" s="242"/>
      <c r="H71" s="243"/>
      <c r="I71" s="237"/>
      <c r="K71" s="237"/>
      <c r="M71" s="238" t="s">
        <v>401</v>
      </c>
      <c r="O71" s="226"/>
    </row>
    <row r="72" spans="1:80" x14ac:dyDescent="0.2">
      <c r="A72" s="235"/>
      <c r="B72" s="239"/>
      <c r="C72" s="319" t="s">
        <v>400</v>
      </c>
      <c r="D72" s="320"/>
      <c r="E72" s="240">
        <v>4.5</v>
      </c>
      <c r="F72" s="241"/>
      <c r="G72" s="242"/>
      <c r="H72" s="243"/>
      <c r="I72" s="237"/>
      <c r="K72" s="237"/>
      <c r="M72" s="238" t="s">
        <v>400</v>
      </c>
      <c r="O72" s="226"/>
    </row>
    <row r="73" spans="1:80" x14ac:dyDescent="0.2">
      <c r="A73" s="227">
        <v>28</v>
      </c>
      <c r="B73" s="228" t="s">
        <v>402</v>
      </c>
      <c r="C73" s="229" t="s">
        <v>403</v>
      </c>
      <c r="D73" s="230" t="s">
        <v>116</v>
      </c>
      <c r="E73" s="231">
        <v>34.042499999999997</v>
      </c>
      <c r="F73" s="231"/>
      <c r="G73" s="232">
        <f>E73*F73</f>
        <v>0</v>
      </c>
      <c r="H73" s="233">
        <v>1</v>
      </c>
      <c r="I73" s="234">
        <f>E73*H73</f>
        <v>34.042499999999997</v>
      </c>
      <c r="J73" s="233"/>
      <c r="K73" s="234">
        <f>E73*J73</f>
        <v>0</v>
      </c>
      <c r="O73" s="226">
        <v>2</v>
      </c>
      <c r="AA73" s="203">
        <v>3</v>
      </c>
      <c r="AB73" s="203">
        <v>1</v>
      </c>
      <c r="AC73" s="203">
        <v>58380120</v>
      </c>
      <c r="AZ73" s="203">
        <v>1</v>
      </c>
      <c r="BA73" s="203">
        <f>IF(AZ73=1,G73,0)</f>
        <v>0</v>
      </c>
      <c r="BB73" s="203">
        <f>IF(AZ73=2,G73,0)</f>
        <v>0</v>
      </c>
      <c r="BC73" s="203">
        <f>IF(AZ73=3,G73,0)</f>
        <v>0</v>
      </c>
      <c r="BD73" s="203">
        <f>IF(AZ73=4,G73,0)</f>
        <v>0</v>
      </c>
      <c r="BE73" s="203">
        <f>IF(AZ73=5,G73,0)</f>
        <v>0</v>
      </c>
      <c r="CA73" s="226">
        <v>3</v>
      </c>
      <c r="CB73" s="226">
        <v>1</v>
      </c>
    </row>
    <row r="74" spans="1:80" x14ac:dyDescent="0.2">
      <c r="A74" s="235"/>
      <c r="B74" s="236"/>
      <c r="C74" s="321" t="s">
        <v>404</v>
      </c>
      <c r="D74" s="322"/>
      <c r="E74" s="322"/>
      <c r="F74" s="322"/>
      <c r="G74" s="323"/>
      <c r="I74" s="237"/>
      <c r="K74" s="237"/>
      <c r="L74" s="238" t="s">
        <v>404</v>
      </c>
      <c r="O74" s="226">
        <v>3</v>
      </c>
    </row>
    <row r="75" spans="1:80" x14ac:dyDescent="0.2">
      <c r="A75" s="235"/>
      <c r="B75" s="239"/>
      <c r="C75" s="319" t="s">
        <v>405</v>
      </c>
      <c r="D75" s="320"/>
      <c r="E75" s="240">
        <v>35.700000000000003</v>
      </c>
      <c r="F75" s="241"/>
      <c r="G75" s="242"/>
      <c r="H75" s="243"/>
      <c r="I75" s="237"/>
      <c r="K75" s="237"/>
      <c r="M75" s="238" t="s">
        <v>405</v>
      </c>
      <c r="O75" s="226"/>
    </row>
    <row r="76" spans="1:80" x14ac:dyDescent="0.2">
      <c r="A76" s="235"/>
      <c r="B76" s="239"/>
      <c r="C76" s="319" t="s">
        <v>406</v>
      </c>
      <c r="D76" s="320"/>
      <c r="E76" s="240">
        <v>-1.6575</v>
      </c>
      <c r="F76" s="241"/>
      <c r="G76" s="242"/>
      <c r="H76" s="243"/>
      <c r="I76" s="237"/>
      <c r="K76" s="237"/>
      <c r="M76" s="238" t="s">
        <v>406</v>
      </c>
      <c r="O76" s="226"/>
    </row>
    <row r="77" spans="1:80" ht="22.5" x14ac:dyDescent="0.2">
      <c r="A77" s="227">
        <v>29</v>
      </c>
      <c r="B77" s="228" t="s">
        <v>303</v>
      </c>
      <c r="C77" s="229" t="s">
        <v>304</v>
      </c>
      <c r="D77" s="230" t="s">
        <v>105</v>
      </c>
      <c r="E77" s="231">
        <v>17.010000000000002</v>
      </c>
      <c r="F77" s="231"/>
      <c r="G77" s="232">
        <f>E77*F77</f>
        <v>0</v>
      </c>
      <c r="H77" s="233">
        <v>0.12959999999999999</v>
      </c>
      <c r="I77" s="234">
        <f>E77*H77</f>
        <v>2.2044960000000002</v>
      </c>
      <c r="J77" s="233"/>
      <c r="K77" s="234">
        <f>E77*J77</f>
        <v>0</v>
      </c>
      <c r="O77" s="226">
        <v>2</v>
      </c>
      <c r="AA77" s="203">
        <v>3</v>
      </c>
      <c r="AB77" s="203">
        <v>1</v>
      </c>
      <c r="AC77" s="203" t="s">
        <v>303</v>
      </c>
      <c r="AZ77" s="203">
        <v>1</v>
      </c>
      <c r="BA77" s="203">
        <f>IF(AZ77=1,G77,0)</f>
        <v>0</v>
      </c>
      <c r="BB77" s="203">
        <f>IF(AZ77=2,G77,0)</f>
        <v>0</v>
      </c>
      <c r="BC77" s="203">
        <f>IF(AZ77=3,G77,0)</f>
        <v>0</v>
      </c>
      <c r="BD77" s="203">
        <f>IF(AZ77=4,G77,0)</f>
        <v>0</v>
      </c>
      <c r="BE77" s="203">
        <f>IF(AZ77=5,G77,0)</f>
        <v>0</v>
      </c>
      <c r="CA77" s="226">
        <v>3</v>
      </c>
      <c r="CB77" s="226">
        <v>1</v>
      </c>
    </row>
    <row r="78" spans="1:80" x14ac:dyDescent="0.2">
      <c r="A78" s="235"/>
      <c r="B78" s="239"/>
      <c r="C78" s="319" t="s">
        <v>407</v>
      </c>
      <c r="D78" s="320"/>
      <c r="E78" s="240">
        <v>12.285</v>
      </c>
      <c r="F78" s="241"/>
      <c r="G78" s="242"/>
      <c r="H78" s="243"/>
      <c r="I78" s="237"/>
      <c r="K78" s="237"/>
      <c r="M78" s="238" t="s">
        <v>407</v>
      </c>
      <c r="O78" s="226"/>
    </row>
    <row r="79" spans="1:80" x14ac:dyDescent="0.2">
      <c r="A79" s="235"/>
      <c r="B79" s="239"/>
      <c r="C79" s="319" t="s">
        <v>408</v>
      </c>
      <c r="D79" s="320"/>
      <c r="E79" s="240">
        <v>4.7249999999999996</v>
      </c>
      <c r="F79" s="241"/>
      <c r="G79" s="242"/>
      <c r="H79" s="243"/>
      <c r="I79" s="237"/>
      <c r="K79" s="237"/>
      <c r="M79" s="238" t="s">
        <v>408</v>
      </c>
      <c r="O79" s="226"/>
    </row>
    <row r="80" spans="1:80" x14ac:dyDescent="0.2">
      <c r="A80" s="244"/>
      <c r="B80" s="245" t="s">
        <v>97</v>
      </c>
      <c r="C80" s="246" t="s">
        <v>124</v>
      </c>
      <c r="D80" s="247"/>
      <c r="E80" s="248"/>
      <c r="F80" s="249"/>
      <c r="G80" s="250">
        <f>SUM(G47:G79)</f>
        <v>0</v>
      </c>
      <c r="H80" s="251"/>
      <c r="I80" s="252">
        <f>SUM(I47:I79)</f>
        <v>257.492324</v>
      </c>
      <c r="J80" s="251"/>
      <c r="K80" s="252">
        <f>SUM(K47:K79)</f>
        <v>0</v>
      </c>
      <c r="O80" s="226">
        <v>4</v>
      </c>
      <c r="BA80" s="253">
        <f>SUM(BA47:BA79)</f>
        <v>0</v>
      </c>
      <c r="BB80" s="253">
        <f>SUM(BB47:BB79)</f>
        <v>0</v>
      </c>
      <c r="BC80" s="253">
        <f>SUM(BC47:BC79)</f>
        <v>0</v>
      </c>
      <c r="BD80" s="253">
        <f>SUM(BD47:BD79)</f>
        <v>0</v>
      </c>
      <c r="BE80" s="253">
        <f>SUM(BE47:BE79)</f>
        <v>0</v>
      </c>
    </row>
    <row r="81" spans="1:80" x14ac:dyDescent="0.2">
      <c r="A81" s="218" t="s">
        <v>94</v>
      </c>
      <c r="B81" s="219" t="s">
        <v>134</v>
      </c>
      <c r="C81" s="220" t="s">
        <v>135</v>
      </c>
      <c r="D81" s="221"/>
      <c r="E81" s="222"/>
      <c r="F81" s="222"/>
      <c r="G81" s="223"/>
      <c r="H81" s="224"/>
      <c r="I81" s="225"/>
      <c r="J81" s="224"/>
      <c r="K81" s="225"/>
      <c r="O81" s="226">
        <v>1</v>
      </c>
    </row>
    <row r="82" spans="1:80" x14ac:dyDescent="0.2">
      <c r="A82" s="227">
        <v>30</v>
      </c>
      <c r="B82" s="228" t="s">
        <v>137</v>
      </c>
      <c r="C82" s="229" t="s">
        <v>138</v>
      </c>
      <c r="D82" s="230" t="s">
        <v>139</v>
      </c>
      <c r="E82" s="231">
        <v>1</v>
      </c>
      <c r="F82" s="231"/>
      <c r="G82" s="232">
        <f>E82*F82</f>
        <v>0</v>
      </c>
      <c r="H82" s="233">
        <v>0.43093999999999999</v>
      </c>
      <c r="I82" s="234">
        <f>E82*H82</f>
        <v>0.43093999999999999</v>
      </c>
      <c r="J82" s="233">
        <v>0</v>
      </c>
      <c r="K82" s="234">
        <f>E82*J82</f>
        <v>0</v>
      </c>
      <c r="O82" s="226">
        <v>2</v>
      </c>
      <c r="AA82" s="203">
        <v>1</v>
      </c>
      <c r="AB82" s="203">
        <v>1</v>
      </c>
      <c r="AC82" s="203">
        <v>1</v>
      </c>
      <c r="AZ82" s="203">
        <v>1</v>
      </c>
      <c r="BA82" s="203">
        <f>IF(AZ82=1,G82,0)</f>
        <v>0</v>
      </c>
      <c r="BB82" s="203">
        <f>IF(AZ82=2,G82,0)</f>
        <v>0</v>
      </c>
      <c r="BC82" s="203">
        <f>IF(AZ82=3,G82,0)</f>
        <v>0</v>
      </c>
      <c r="BD82" s="203">
        <f>IF(AZ82=4,G82,0)</f>
        <v>0</v>
      </c>
      <c r="BE82" s="203">
        <f>IF(AZ82=5,G82,0)</f>
        <v>0</v>
      </c>
      <c r="CA82" s="226">
        <v>1</v>
      </c>
      <c r="CB82" s="226">
        <v>1</v>
      </c>
    </row>
    <row r="83" spans="1:80" x14ac:dyDescent="0.2">
      <c r="A83" s="235"/>
      <c r="B83" s="239"/>
      <c r="C83" s="319" t="s">
        <v>140</v>
      </c>
      <c r="D83" s="320"/>
      <c r="E83" s="240">
        <v>1</v>
      </c>
      <c r="F83" s="241"/>
      <c r="G83" s="242"/>
      <c r="H83" s="243"/>
      <c r="I83" s="237"/>
      <c r="K83" s="237"/>
      <c r="M83" s="238" t="s">
        <v>140</v>
      </c>
      <c r="O83" s="226"/>
    </row>
    <row r="84" spans="1:80" x14ac:dyDescent="0.2">
      <c r="A84" s="244"/>
      <c r="B84" s="245" t="s">
        <v>97</v>
      </c>
      <c r="C84" s="246" t="s">
        <v>136</v>
      </c>
      <c r="D84" s="247"/>
      <c r="E84" s="248"/>
      <c r="F84" s="249"/>
      <c r="G84" s="250">
        <f>SUM(G81:G83)</f>
        <v>0</v>
      </c>
      <c r="H84" s="251"/>
      <c r="I84" s="252">
        <f>SUM(I81:I83)</f>
        <v>0.43093999999999999</v>
      </c>
      <c r="J84" s="251"/>
      <c r="K84" s="252">
        <f>SUM(K81:K83)</f>
        <v>0</v>
      </c>
      <c r="O84" s="226">
        <v>4</v>
      </c>
      <c r="BA84" s="253">
        <f>SUM(BA81:BA83)</f>
        <v>0</v>
      </c>
      <c r="BB84" s="253">
        <f>SUM(BB81:BB83)</f>
        <v>0</v>
      </c>
      <c r="BC84" s="253">
        <f>SUM(BC81:BC83)</f>
        <v>0</v>
      </c>
      <c r="BD84" s="253">
        <f>SUM(BD81:BD83)</f>
        <v>0</v>
      </c>
      <c r="BE84" s="253">
        <f>SUM(BE81:BE83)</f>
        <v>0</v>
      </c>
    </row>
    <row r="85" spans="1:80" x14ac:dyDescent="0.2">
      <c r="A85" s="218" t="s">
        <v>94</v>
      </c>
      <c r="B85" s="219" t="s">
        <v>141</v>
      </c>
      <c r="C85" s="220" t="s">
        <v>142</v>
      </c>
      <c r="D85" s="221"/>
      <c r="E85" s="222"/>
      <c r="F85" s="222"/>
      <c r="G85" s="223"/>
      <c r="H85" s="224"/>
      <c r="I85" s="225"/>
      <c r="J85" s="224"/>
      <c r="K85" s="225"/>
      <c r="O85" s="226">
        <v>1</v>
      </c>
    </row>
    <row r="86" spans="1:80" x14ac:dyDescent="0.2">
      <c r="A86" s="227">
        <v>31</v>
      </c>
      <c r="B86" s="228" t="s">
        <v>248</v>
      </c>
      <c r="C86" s="229" t="s">
        <v>249</v>
      </c>
      <c r="D86" s="230" t="s">
        <v>146</v>
      </c>
      <c r="E86" s="231">
        <v>130</v>
      </c>
      <c r="F86" s="231"/>
      <c r="G86" s="232">
        <f>E86*F86</f>
        <v>0</v>
      </c>
      <c r="H86" s="233">
        <v>9.9709999999999993E-2</v>
      </c>
      <c r="I86" s="234">
        <f>E86*H86</f>
        <v>12.962299999999999</v>
      </c>
      <c r="J86" s="233">
        <v>0</v>
      </c>
      <c r="K86" s="234">
        <f>E86*J86</f>
        <v>0</v>
      </c>
      <c r="O86" s="226">
        <v>2</v>
      </c>
      <c r="AA86" s="203">
        <v>1</v>
      </c>
      <c r="AB86" s="203">
        <v>1</v>
      </c>
      <c r="AC86" s="203">
        <v>1</v>
      </c>
      <c r="AZ86" s="203">
        <v>1</v>
      </c>
      <c r="BA86" s="203">
        <f>IF(AZ86=1,G86,0)</f>
        <v>0</v>
      </c>
      <c r="BB86" s="203">
        <f>IF(AZ86=2,G86,0)</f>
        <v>0</v>
      </c>
      <c r="BC86" s="203">
        <f>IF(AZ86=3,G86,0)</f>
        <v>0</v>
      </c>
      <c r="BD86" s="203">
        <f>IF(AZ86=4,G86,0)</f>
        <v>0</v>
      </c>
      <c r="BE86" s="203">
        <f>IF(AZ86=5,G86,0)</f>
        <v>0</v>
      </c>
      <c r="CA86" s="226">
        <v>1</v>
      </c>
      <c r="CB86" s="226">
        <v>1</v>
      </c>
    </row>
    <row r="87" spans="1:80" x14ac:dyDescent="0.2">
      <c r="A87" s="235"/>
      <c r="B87" s="239"/>
      <c r="C87" s="319" t="s">
        <v>409</v>
      </c>
      <c r="D87" s="320"/>
      <c r="E87" s="240">
        <v>130</v>
      </c>
      <c r="F87" s="241"/>
      <c r="G87" s="242"/>
      <c r="H87" s="243"/>
      <c r="I87" s="237"/>
      <c r="K87" s="237"/>
      <c r="M87" s="238" t="s">
        <v>409</v>
      </c>
      <c r="O87" s="226"/>
    </row>
    <row r="88" spans="1:80" ht="22.5" x14ac:dyDescent="0.2">
      <c r="A88" s="227">
        <v>32</v>
      </c>
      <c r="B88" s="228" t="s">
        <v>295</v>
      </c>
      <c r="C88" s="229" t="s">
        <v>296</v>
      </c>
      <c r="D88" s="230" t="s">
        <v>146</v>
      </c>
      <c r="E88" s="231">
        <v>67</v>
      </c>
      <c r="F88" s="231"/>
      <c r="G88" s="232">
        <f>E88*F88</f>
        <v>0</v>
      </c>
      <c r="H88" s="233">
        <v>0.26980999999999999</v>
      </c>
      <c r="I88" s="234">
        <f>E88*H88</f>
        <v>18.077269999999999</v>
      </c>
      <c r="J88" s="233">
        <v>0</v>
      </c>
      <c r="K88" s="234">
        <f>E88*J88</f>
        <v>0</v>
      </c>
      <c r="O88" s="226">
        <v>2</v>
      </c>
      <c r="AA88" s="203">
        <v>1</v>
      </c>
      <c r="AB88" s="203">
        <v>1</v>
      </c>
      <c r="AC88" s="203">
        <v>1</v>
      </c>
      <c r="AZ88" s="203">
        <v>1</v>
      </c>
      <c r="BA88" s="203">
        <f>IF(AZ88=1,G88,0)</f>
        <v>0</v>
      </c>
      <c r="BB88" s="203">
        <f>IF(AZ88=2,G88,0)</f>
        <v>0</v>
      </c>
      <c r="BC88" s="203">
        <f>IF(AZ88=3,G88,0)</f>
        <v>0</v>
      </c>
      <c r="BD88" s="203">
        <f>IF(AZ88=4,G88,0)</f>
        <v>0</v>
      </c>
      <c r="BE88" s="203">
        <f>IF(AZ88=5,G88,0)</f>
        <v>0</v>
      </c>
      <c r="CA88" s="226">
        <v>1</v>
      </c>
      <c r="CB88" s="226">
        <v>1</v>
      </c>
    </row>
    <row r="89" spans="1:80" x14ac:dyDescent="0.2">
      <c r="A89" s="235"/>
      <c r="B89" s="239"/>
      <c r="C89" s="319" t="s">
        <v>410</v>
      </c>
      <c r="D89" s="320"/>
      <c r="E89" s="240">
        <v>67</v>
      </c>
      <c r="F89" s="241"/>
      <c r="G89" s="242"/>
      <c r="H89" s="243"/>
      <c r="I89" s="237"/>
      <c r="K89" s="237"/>
      <c r="M89" s="238" t="s">
        <v>410</v>
      </c>
      <c r="O89" s="226"/>
    </row>
    <row r="90" spans="1:80" x14ac:dyDescent="0.2">
      <c r="A90" s="227">
        <v>33</v>
      </c>
      <c r="B90" s="228" t="s">
        <v>144</v>
      </c>
      <c r="C90" s="229" t="s">
        <v>145</v>
      </c>
      <c r="D90" s="230" t="s">
        <v>146</v>
      </c>
      <c r="E90" s="231">
        <v>82.1</v>
      </c>
      <c r="F90" s="231"/>
      <c r="G90" s="232">
        <f>E90*F90</f>
        <v>0</v>
      </c>
      <c r="H90" s="233">
        <v>0</v>
      </c>
      <c r="I90" s="234">
        <f>E90*H90</f>
        <v>0</v>
      </c>
      <c r="J90" s="233">
        <v>0</v>
      </c>
      <c r="K90" s="234">
        <f>E90*J90</f>
        <v>0</v>
      </c>
      <c r="O90" s="226">
        <v>2</v>
      </c>
      <c r="AA90" s="203">
        <v>1</v>
      </c>
      <c r="AB90" s="203">
        <v>1</v>
      </c>
      <c r="AC90" s="203">
        <v>1</v>
      </c>
      <c r="AZ90" s="203">
        <v>1</v>
      </c>
      <c r="BA90" s="203">
        <f>IF(AZ90=1,G90,0)</f>
        <v>0</v>
      </c>
      <c r="BB90" s="203">
        <f>IF(AZ90=2,G90,0)</f>
        <v>0</v>
      </c>
      <c r="BC90" s="203">
        <f>IF(AZ90=3,G90,0)</f>
        <v>0</v>
      </c>
      <c r="BD90" s="203">
        <f>IF(AZ90=4,G90,0)</f>
        <v>0</v>
      </c>
      <c r="BE90" s="203">
        <f>IF(AZ90=5,G90,0)</f>
        <v>0</v>
      </c>
      <c r="CA90" s="226">
        <v>1</v>
      </c>
      <c r="CB90" s="226">
        <v>1</v>
      </c>
    </row>
    <row r="91" spans="1:80" x14ac:dyDescent="0.2">
      <c r="A91" s="235"/>
      <c r="B91" s="239"/>
      <c r="C91" s="319" t="s">
        <v>411</v>
      </c>
      <c r="D91" s="320"/>
      <c r="E91" s="240">
        <v>12.1</v>
      </c>
      <c r="F91" s="241"/>
      <c r="G91" s="242"/>
      <c r="H91" s="243"/>
      <c r="I91" s="237"/>
      <c r="K91" s="237"/>
      <c r="M91" s="238" t="s">
        <v>411</v>
      </c>
      <c r="O91" s="226"/>
    </row>
    <row r="92" spans="1:80" x14ac:dyDescent="0.2">
      <c r="A92" s="235"/>
      <c r="B92" s="239"/>
      <c r="C92" s="319" t="s">
        <v>412</v>
      </c>
      <c r="D92" s="320"/>
      <c r="E92" s="240">
        <v>70</v>
      </c>
      <c r="F92" s="241"/>
      <c r="G92" s="242"/>
      <c r="H92" s="243"/>
      <c r="I92" s="237"/>
      <c r="K92" s="237"/>
      <c r="M92" s="238" t="s">
        <v>412</v>
      </c>
      <c r="O92" s="226"/>
    </row>
    <row r="93" spans="1:80" x14ac:dyDescent="0.2">
      <c r="A93" s="244"/>
      <c r="B93" s="245" t="s">
        <v>97</v>
      </c>
      <c r="C93" s="246" t="s">
        <v>143</v>
      </c>
      <c r="D93" s="247"/>
      <c r="E93" s="248"/>
      <c r="F93" s="249"/>
      <c r="G93" s="250">
        <f>SUM(G85:G92)</f>
        <v>0</v>
      </c>
      <c r="H93" s="251"/>
      <c r="I93" s="252">
        <f>SUM(I85:I92)</f>
        <v>31.039569999999998</v>
      </c>
      <c r="J93" s="251"/>
      <c r="K93" s="252">
        <f>SUM(K85:K92)</f>
        <v>0</v>
      </c>
      <c r="O93" s="226">
        <v>4</v>
      </c>
      <c r="BA93" s="253">
        <f>SUM(BA85:BA92)</f>
        <v>0</v>
      </c>
      <c r="BB93" s="253">
        <f>SUM(BB85:BB92)</f>
        <v>0</v>
      </c>
      <c r="BC93" s="253">
        <f>SUM(BC85:BC92)</f>
        <v>0</v>
      </c>
      <c r="BD93" s="253">
        <f>SUM(BD85:BD92)</f>
        <v>0</v>
      </c>
      <c r="BE93" s="253">
        <f>SUM(BE85:BE92)</f>
        <v>0</v>
      </c>
    </row>
    <row r="94" spans="1:80" x14ac:dyDescent="0.2">
      <c r="A94" s="218" t="s">
        <v>94</v>
      </c>
      <c r="B94" s="219" t="s">
        <v>147</v>
      </c>
      <c r="C94" s="220" t="s">
        <v>148</v>
      </c>
      <c r="D94" s="221"/>
      <c r="E94" s="222"/>
      <c r="F94" s="222"/>
      <c r="G94" s="223"/>
      <c r="H94" s="224"/>
      <c r="I94" s="225"/>
      <c r="J94" s="224"/>
      <c r="K94" s="225"/>
      <c r="O94" s="226">
        <v>1</v>
      </c>
    </row>
    <row r="95" spans="1:80" x14ac:dyDescent="0.2">
      <c r="A95" s="227">
        <v>34</v>
      </c>
      <c r="B95" s="228" t="s">
        <v>150</v>
      </c>
      <c r="C95" s="229" t="s">
        <v>151</v>
      </c>
      <c r="D95" s="230" t="s">
        <v>105</v>
      </c>
      <c r="E95" s="231">
        <v>450</v>
      </c>
      <c r="F95" s="231"/>
      <c r="G95" s="232">
        <f>E95*F95</f>
        <v>0</v>
      </c>
      <c r="H95" s="233">
        <v>1.0000000000000001E-5</v>
      </c>
      <c r="I95" s="234">
        <f>E95*H95</f>
        <v>4.5000000000000005E-3</v>
      </c>
      <c r="J95" s="233">
        <v>0</v>
      </c>
      <c r="K95" s="234">
        <f>E95*J95</f>
        <v>0</v>
      </c>
      <c r="O95" s="226">
        <v>2</v>
      </c>
      <c r="AA95" s="203">
        <v>1</v>
      </c>
      <c r="AB95" s="203">
        <v>1</v>
      </c>
      <c r="AC95" s="203">
        <v>1</v>
      </c>
      <c r="AZ95" s="203">
        <v>1</v>
      </c>
      <c r="BA95" s="203">
        <f>IF(AZ95=1,G95,0)</f>
        <v>0</v>
      </c>
      <c r="BB95" s="203">
        <f>IF(AZ95=2,G95,0)</f>
        <v>0</v>
      </c>
      <c r="BC95" s="203">
        <f>IF(AZ95=3,G95,0)</f>
        <v>0</v>
      </c>
      <c r="BD95" s="203">
        <f>IF(AZ95=4,G95,0)</f>
        <v>0</v>
      </c>
      <c r="BE95" s="203">
        <f>IF(AZ95=5,G95,0)</f>
        <v>0</v>
      </c>
      <c r="CA95" s="226">
        <v>1</v>
      </c>
      <c r="CB95" s="226">
        <v>1</v>
      </c>
    </row>
    <row r="96" spans="1:80" x14ac:dyDescent="0.2">
      <c r="A96" s="235"/>
      <c r="B96" s="239"/>
      <c r="C96" s="319" t="s">
        <v>398</v>
      </c>
      <c r="D96" s="320"/>
      <c r="E96" s="240">
        <v>450</v>
      </c>
      <c r="F96" s="241"/>
      <c r="G96" s="242"/>
      <c r="H96" s="243"/>
      <c r="I96" s="237"/>
      <c r="K96" s="237"/>
      <c r="M96" s="238" t="s">
        <v>129</v>
      </c>
      <c r="O96" s="226"/>
    </row>
    <row r="97" spans="1:80" x14ac:dyDescent="0.2">
      <c r="A97" s="227">
        <v>35</v>
      </c>
      <c r="B97" s="228" t="s">
        <v>152</v>
      </c>
      <c r="C97" s="229" t="s">
        <v>153</v>
      </c>
      <c r="D97" s="230" t="s">
        <v>105</v>
      </c>
      <c r="E97" s="231">
        <v>450</v>
      </c>
      <c r="F97" s="231"/>
      <c r="G97" s="232">
        <f>E97*F97</f>
        <v>0</v>
      </c>
      <c r="H97" s="233">
        <v>0</v>
      </c>
      <c r="I97" s="234">
        <f>E97*H97</f>
        <v>0</v>
      </c>
      <c r="J97" s="233">
        <v>0</v>
      </c>
      <c r="K97" s="234">
        <f>E97*J97</f>
        <v>0</v>
      </c>
      <c r="O97" s="226">
        <v>2</v>
      </c>
      <c r="AA97" s="203">
        <v>1</v>
      </c>
      <c r="AB97" s="203">
        <v>1</v>
      </c>
      <c r="AC97" s="203">
        <v>1</v>
      </c>
      <c r="AZ97" s="203">
        <v>1</v>
      </c>
      <c r="BA97" s="203">
        <f>IF(AZ97=1,G97,0)</f>
        <v>0</v>
      </c>
      <c r="BB97" s="203">
        <f>IF(AZ97=2,G97,0)</f>
        <v>0</v>
      </c>
      <c r="BC97" s="203">
        <f>IF(AZ97=3,G97,0)</f>
        <v>0</v>
      </c>
      <c r="BD97" s="203">
        <f>IF(AZ97=4,G97,0)</f>
        <v>0</v>
      </c>
      <c r="BE97" s="203">
        <f>IF(AZ97=5,G97,0)</f>
        <v>0</v>
      </c>
      <c r="CA97" s="226">
        <v>1</v>
      </c>
      <c r="CB97" s="226">
        <v>1</v>
      </c>
    </row>
    <row r="98" spans="1:80" x14ac:dyDescent="0.2">
      <c r="A98" s="235"/>
      <c r="B98" s="239"/>
      <c r="C98" s="319" t="s">
        <v>398</v>
      </c>
      <c r="D98" s="320"/>
      <c r="E98" s="240">
        <v>450</v>
      </c>
      <c r="F98" s="241"/>
      <c r="G98" s="242"/>
      <c r="H98" s="243"/>
      <c r="I98" s="237"/>
      <c r="K98" s="237"/>
      <c r="M98" s="238" t="s">
        <v>129</v>
      </c>
      <c r="O98" s="226"/>
    </row>
    <row r="99" spans="1:80" x14ac:dyDescent="0.2">
      <c r="A99" s="244"/>
      <c r="B99" s="245" t="s">
        <v>97</v>
      </c>
      <c r="C99" s="246" t="s">
        <v>149</v>
      </c>
      <c r="D99" s="247"/>
      <c r="E99" s="248"/>
      <c r="F99" s="249"/>
      <c r="G99" s="250">
        <f>SUM(G94:G98)</f>
        <v>0</v>
      </c>
      <c r="H99" s="251"/>
      <c r="I99" s="252">
        <f>SUM(I94:I98)</f>
        <v>4.5000000000000005E-3</v>
      </c>
      <c r="J99" s="251"/>
      <c r="K99" s="252">
        <f>SUM(K94:K98)</f>
        <v>0</v>
      </c>
      <c r="O99" s="226">
        <v>4</v>
      </c>
      <c r="BA99" s="253">
        <f>SUM(BA94:BA98)</f>
        <v>0</v>
      </c>
      <c r="BB99" s="253">
        <f>SUM(BB94:BB98)</f>
        <v>0</v>
      </c>
      <c r="BC99" s="253">
        <f>SUM(BC94:BC98)</f>
        <v>0</v>
      </c>
      <c r="BD99" s="253">
        <f>SUM(BD94:BD98)</f>
        <v>0</v>
      </c>
      <c r="BE99" s="253">
        <f>SUM(BE94:BE98)</f>
        <v>0</v>
      </c>
    </row>
    <row r="100" spans="1:80" x14ac:dyDescent="0.2">
      <c r="A100" s="218" t="s">
        <v>94</v>
      </c>
      <c r="B100" s="219" t="s">
        <v>154</v>
      </c>
      <c r="C100" s="220" t="s">
        <v>155</v>
      </c>
      <c r="D100" s="221"/>
      <c r="E100" s="222"/>
      <c r="F100" s="222"/>
      <c r="G100" s="223"/>
      <c r="H100" s="224"/>
      <c r="I100" s="225"/>
      <c r="J100" s="224"/>
      <c r="K100" s="225"/>
      <c r="O100" s="226">
        <v>1</v>
      </c>
    </row>
    <row r="101" spans="1:80" x14ac:dyDescent="0.2">
      <c r="A101" s="227">
        <v>36</v>
      </c>
      <c r="B101" s="228" t="s">
        <v>157</v>
      </c>
      <c r="C101" s="229" t="s">
        <v>158</v>
      </c>
      <c r="D101" s="230" t="s">
        <v>116</v>
      </c>
      <c r="E101" s="231">
        <v>288.96743400000003</v>
      </c>
      <c r="F101" s="231"/>
      <c r="G101" s="232">
        <f>E101*F101</f>
        <v>0</v>
      </c>
      <c r="H101" s="233">
        <v>0</v>
      </c>
      <c r="I101" s="234">
        <f>E101*H101</f>
        <v>0</v>
      </c>
      <c r="J101" s="233"/>
      <c r="K101" s="234">
        <f>E101*J101</f>
        <v>0</v>
      </c>
      <c r="O101" s="226">
        <v>2</v>
      </c>
      <c r="AA101" s="203">
        <v>7</v>
      </c>
      <c r="AB101" s="203">
        <v>1</v>
      </c>
      <c r="AC101" s="203">
        <v>2</v>
      </c>
      <c r="AZ101" s="203">
        <v>1</v>
      </c>
      <c r="BA101" s="203">
        <f>IF(AZ101=1,G101,0)</f>
        <v>0</v>
      </c>
      <c r="BB101" s="203">
        <f>IF(AZ101=2,G101,0)</f>
        <v>0</v>
      </c>
      <c r="BC101" s="203">
        <f>IF(AZ101=3,G101,0)</f>
        <v>0</v>
      </c>
      <c r="BD101" s="203">
        <f>IF(AZ101=4,G101,0)</f>
        <v>0</v>
      </c>
      <c r="BE101" s="203">
        <f>IF(AZ101=5,G101,0)</f>
        <v>0</v>
      </c>
      <c r="CA101" s="226">
        <v>7</v>
      </c>
      <c r="CB101" s="226">
        <v>1</v>
      </c>
    </row>
    <row r="102" spans="1:80" x14ac:dyDescent="0.2">
      <c r="A102" s="244"/>
      <c r="B102" s="245" t="s">
        <v>97</v>
      </c>
      <c r="C102" s="246" t="s">
        <v>156</v>
      </c>
      <c r="D102" s="247"/>
      <c r="E102" s="248"/>
      <c r="F102" s="249"/>
      <c r="G102" s="250">
        <f>SUM(G100:G101)</f>
        <v>0</v>
      </c>
      <c r="H102" s="251"/>
      <c r="I102" s="252">
        <f>SUM(I100:I101)</f>
        <v>0</v>
      </c>
      <c r="J102" s="251"/>
      <c r="K102" s="252">
        <f>SUM(K100:K101)</f>
        <v>0</v>
      </c>
      <c r="O102" s="226">
        <v>4</v>
      </c>
      <c r="BA102" s="253">
        <f>SUM(BA100:BA101)</f>
        <v>0</v>
      </c>
      <c r="BB102" s="253">
        <f>SUM(BB100:BB101)</f>
        <v>0</v>
      </c>
      <c r="BC102" s="253">
        <f>SUM(BC100:BC101)</f>
        <v>0</v>
      </c>
      <c r="BD102" s="253">
        <f>SUM(BD100:BD101)</f>
        <v>0</v>
      </c>
      <c r="BE102" s="253">
        <f>SUM(BE100:BE101)</f>
        <v>0</v>
      </c>
    </row>
    <row r="103" spans="1:80" x14ac:dyDescent="0.2">
      <c r="E103" s="203"/>
    </row>
    <row r="104" spans="1:80" x14ac:dyDescent="0.2">
      <c r="E104" s="203"/>
    </row>
    <row r="105" spans="1:80" x14ac:dyDescent="0.2">
      <c r="E105" s="203"/>
    </row>
    <row r="106" spans="1:80" x14ac:dyDescent="0.2">
      <c r="E106" s="203"/>
    </row>
    <row r="107" spans="1:80" x14ac:dyDescent="0.2">
      <c r="E107" s="203"/>
    </row>
    <row r="108" spans="1:80" x14ac:dyDescent="0.2">
      <c r="E108" s="203"/>
    </row>
    <row r="109" spans="1:80" x14ac:dyDescent="0.2">
      <c r="E109" s="203"/>
    </row>
    <row r="110" spans="1:80" x14ac:dyDescent="0.2">
      <c r="E110" s="203"/>
    </row>
    <row r="111" spans="1:80" x14ac:dyDescent="0.2">
      <c r="E111" s="203"/>
    </row>
    <row r="112" spans="1:80" x14ac:dyDescent="0.2">
      <c r="E112" s="203"/>
    </row>
    <row r="113" spans="5:5" x14ac:dyDescent="0.2">
      <c r="E113" s="203"/>
    </row>
    <row r="114" spans="5:5" x14ac:dyDescent="0.2">
      <c r="E114" s="203"/>
    </row>
    <row r="115" spans="5:5" x14ac:dyDescent="0.2">
      <c r="E115" s="203"/>
    </row>
    <row r="116" spans="5:5" x14ac:dyDescent="0.2">
      <c r="E116" s="203"/>
    </row>
    <row r="117" spans="5:5" x14ac:dyDescent="0.2">
      <c r="E117" s="203"/>
    </row>
    <row r="118" spans="5:5" x14ac:dyDescent="0.2">
      <c r="E118" s="203"/>
    </row>
    <row r="119" spans="5:5" x14ac:dyDescent="0.2">
      <c r="E119" s="203"/>
    </row>
    <row r="120" spans="5:5" x14ac:dyDescent="0.2">
      <c r="E120" s="203"/>
    </row>
    <row r="121" spans="5:5" x14ac:dyDescent="0.2">
      <c r="E121" s="203"/>
    </row>
    <row r="122" spans="5:5" x14ac:dyDescent="0.2">
      <c r="E122" s="203"/>
    </row>
    <row r="123" spans="5:5" x14ac:dyDescent="0.2">
      <c r="E123" s="203"/>
    </row>
    <row r="124" spans="5:5" x14ac:dyDescent="0.2">
      <c r="E124" s="203"/>
    </row>
    <row r="125" spans="5:5" x14ac:dyDescent="0.2">
      <c r="E125" s="203"/>
    </row>
    <row r="126" spans="5:5" x14ac:dyDescent="0.2">
      <c r="E126" s="203"/>
    </row>
    <row r="127" spans="5:5" x14ac:dyDescent="0.2">
      <c r="E127" s="203"/>
    </row>
    <row r="128" spans="5:5" x14ac:dyDescent="0.2">
      <c r="E128" s="203"/>
    </row>
    <row r="129" spans="5:5" x14ac:dyDescent="0.2">
      <c r="E129" s="203"/>
    </row>
    <row r="130" spans="5:5" x14ac:dyDescent="0.2">
      <c r="E130" s="203"/>
    </row>
    <row r="131" spans="5:5" x14ac:dyDescent="0.2">
      <c r="E131" s="203"/>
    </row>
    <row r="132" spans="5:5" x14ac:dyDescent="0.2">
      <c r="E132" s="203"/>
    </row>
    <row r="133" spans="5:5" x14ac:dyDescent="0.2">
      <c r="E133" s="203"/>
    </row>
    <row r="134" spans="5:5" x14ac:dyDescent="0.2">
      <c r="E134" s="203"/>
    </row>
    <row r="135" spans="5:5" x14ac:dyDescent="0.2">
      <c r="E135" s="203"/>
    </row>
    <row r="136" spans="5:5" x14ac:dyDescent="0.2">
      <c r="E136" s="203"/>
    </row>
    <row r="137" spans="5:5" x14ac:dyDescent="0.2">
      <c r="E137" s="203"/>
    </row>
    <row r="138" spans="5:5" x14ac:dyDescent="0.2">
      <c r="E138" s="203"/>
    </row>
    <row r="139" spans="5:5" x14ac:dyDescent="0.2">
      <c r="E139" s="203"/>
    </row>
    <row r="140" spans="5:5" x14ac:dyDescent="0.2">
      <c r="E140" s="203"/>
    </row>
    <row r="141" spans="5:5" x14ac:dyDescent="0.2">
      <c r="E141" s="203"/>
    </row>
    <row r="142" spans="5:5" x14ac:dyDescent="0.2">
      <c r="E142" s="203"/>
    </row>
    <row r="143" spans="5:5" x14ac:dyDescent="0.2">
      <c r="E143" s="203"/>
    </row>
    <row r="144" spans="5:5" x14ac:dyDescent="0.2">
      <c r="E144" s="203"/>
    </row>
    <row r="145" spans="5:5" x14ac:dyDescent="0.2">
      <c r="E145" s="203"/>
    </row>
    <row r="146" spans="5:5" x14ac:dyDescent="0.2">
      <c r="E146" s="203"/>
    </row>
    <row r="147" spans="5:5" x14ac:dyDescent="0.2">
      <c r="E147" s="203"/>
    </row>
    <row r="148" spans="5:5" x14ac:dyDescent="0.2">
      <c r="E148" s="203"/>
    </row>
    <row r="149" spans="5:5" x14ac:dyDescent="0.2">
      <c r="E149" s="203"/>
    </row>
    <row r="150" spans="5:5" x14ac:dyDescent="0.2">
      <c r="E150" s="203"/>
    </row>
    <row r="151" spans="5:5" x14ac:dyDescent="0.2">
      <c r="E151" s="203"/>
    </row>
    <row r="152" spans="5:5" x14ac:dyDescent="0.2">
      <c r="E152" s="203"/>
    </row>
    <row r="153" spans="5:5" x14ac:dyDescent="0.2">
      <c r="E153" s="203"/>
    </row>
    <row r="154" spans="5:5" x14ac:dyDescent="0.2">
      <c r="E154" s="203"/>
    </row>
    <row r="155" spans="5:5" x14ac:dyDescent="0.2">
      <c r="E155" s="203"/>
    </row>
    <row r="156" spans="5:5" x14ac:dyDescent="0.2">
      <c r="E156" s="203"/>
    </row>
    <row r="157" spans="5:5" x14ac:dyDescent="0.2">
      <c r="E157" s="203"/>
    </row>
    <row r="158" spans="5:5" x14ac:dyDescent="0.2">
      <c r="E158" s="203"/>
    </row>
    <row r="159" spans="5:5" x14ac:dyDescent="0.2">
      <c r="E159" s="203"/>
    </row>
    <row r="160" spans="5:5" x14ac:dyDescent="0.2">
      <c r="E160" s="203"/>
    </row>
    <row r="161" spans="1:7" x14ac:dyDescent="0.2">
      <c r="A161" s="254"/>
      <c r="B161" s="254"/>
    </row>
    <row r="162" spans="1:7" x14ac:dyDescent="0.2">
      <c r="C162" s="255"/>
      <c r="D162" s="255"/>
      <c r="E162" s="256"/>
      <c r="F162" s="255"/>
      <c r="G162" s="257"/>
    </row>
    <row r="163" spans="1:7" x14ac:dyDescent="0.2">
      <c r="A163" s="254"/>
      <c r="B163" s="254"/>
    </row>
  </sheetData>
  <mergeCells count="52">
    <mergeCell ref="C16:D16"/>
    <mergeCell ref="C17:D17"/>
    <mergeCell ref="C18:D18"/>
    <mergeCell ref="C20:D20"/>
    <mergeCell ref="C12:D12"/>
    <mergeCell ref="C11:D11"/>
    <mergeCell ref="C14:D14"/>
    <mergeCell ref="A1:G1"/>
    <mergeCell ref="A3:B3"/>
    <mergeCell ref="A4:B4"/>
    <mergeCell ref="E4:G4"/>
    <mergeCell ref="C9:D9"/>
    <mergeCell ref="C21:D21"/>
    <mergeCell ref="C27:G27"/>
    <mergeCell ref="C31:D31"/>
    <mergeCell ref="C32:D32"/>
    <mergeCell ref="C34:G34"/>
    <mergeCell ref="C23:D23"/>
    <mergeCell ref="C25:D25"/>
    <mergeCell ref="C36:G36"/>
    <mergeCell ref="C38:G38"/>
    <mergeCell ref="C40:G40"/>
    <mergeCell ref="C41:G41"/>
    <mergeCell ref="C43:G43"/>
    <mergeCell ref="C44:G44"/>
    <mergeCell ref="C45:G45"/>
    <mergeCell ref="C49:D49"/>
    <mergeCell ref="C51:D51"/>
    <mergeCell ref="C53:D53"/>
    <mergeCell ref="C55:D55"/>
    <mergeCell ref="C57:D57"/>
    <mergeCell ref="C59:D59"/>
    <mergeCell ref="C61:D61"/>
    <mergeCell ref="C63:D63"/>
    <mergeCell ref="C65:D65"/>
    <mergeCell ref="C66:D66"/>
    <mergeCell ref="C68:D68"/>
    <mergeCell ref="C69:D69"/>
    <mergeCell ref="C71:D71"/>
    <mergeCell ref="C72:D72"/>
    <mergeCell ref="C74:G74"/>
    <mergeCell ref="C75:D75"/>
    <mergeCell ref="C76:D76"/>
    <mergeCell ref="C78:D78"/>
    <mergeCell ref="C92:D92"/>
    <mergeCell ref="C96:D96"/>
    <mergeCell ref="C98:D98"/>
    <mergeCell ref="C79:D79"/>
    <mergeCell ref="C83:D83"/>
    <mergeCell ref="C87:D87"/>
    <mergeCell ref="C89:D89"/>
    <mergeCell ref="C91:D91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24"/>
  <dimension ref="A1:BE51"/>
  <sheetViews>
    <sheetView zoomScaleNormal="100" workbookViewId="0">
      <selection activeCell="I23" sqref="I23:I24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78" t="s">
        <v>29</v>
      </c>
      <c r="B1" s="79"/>
      <c r="C1" s="79"/>
      <c r="D1" s="79"/>
      <c r="E1" s="79"/>
      <c r="F1" s="79"/>
      <c r="G1" s="79"/>
    </row>
    <row r="2" spans="1:57" ht="12.75" customHeight="1" x14ac:dyDescent="0.2">
      <c r="A2" s="80" t="s">
        <v>30</v>
      </c>
      <c r="B2" s="81"/>
      <c r="C2" s="82" t="s">
        <v>176</v>
      </c>
      <c r="D2" s="82" t="s">
        <v>177</v>
      </c>
      <c r="E2" s="83"/>
      <c r="F2" s="84" t="s">
        <v>31</v>
      </c>
      <c r="G2" s="85" t="s">
        <v>170</v>
      </c>
    </row>
    <row r="3" spans="1:57" ht="3" hidden="1" customHeight="1" x14ac:dyDescent="0.2">
      <c r="A3" s="86"/>
      <c r="B3" s="87"/>
      <c r="C3" s="88"/>
      <c r="D3" s="88"/>
      <c r="E3" s="89"/>
      <c r="F3" s="90"/>
      <c r="G3" s="91"/>
    </row>
    <row r="4" spans="1:57" ht="12" customHeight="1" x14ac:dyDescent="0.2">
      <c r="A4" s="92" t="s">
        <v>32</v>
      </c>
      <c r="B4" s="87"/>
      <c r="C4" s="88"/>
      <c r="D4" s="88"/>
      <c r="E4" s="89"/>
      <c r="F4" s="90" t="s">
        <v>33</v>
      </c>
      <c r="G4" s="93"/>
    </row>
    <row r="5" spans="1:57" ht="12.95" customHeight="1" x14ac:dyDescent="0.2">
      <c r="A5" s="94" t="s">
        <v>173</v>
      </c>
      <c r="B5" s="95"/>
      <c r="C5" s="96" t="s">
        <v>174</v>
      </c>
      <c r="D5" s="97"/>
      <c r="E5" s="95"/>
      <c r="F5" s="90" t="s">
        <v>34</v>
      </c>
      <c r="G5" s="91" t="s">
        <v>105</v>
      </c>
    </row>
    <row r="6" spans="1:57" ht="12.95" customHeight="1" x14ac:dyDescent="0.2">
      <c r="A6" s="92" t="s">
        <v>35</v>
      </c>
      <c r="B6" s="87"/>
      <c r="C6" s="88"/>
      <c r="D6" s="88"/>
      <c r="E6" s="89"/>
      <c r="F6" s="90" t="s">
        <v>36</v>
      </c>
      <c r="G6" s="98">
        <v>0</v>
      </c>
    </row>
    <row r="7" spans="1:57" ht="12.95" customHeight="1" x14ac:dyDescent="0.2">
      <c r="A7" s="99" t="s">
        <v>98</v>
      </c>
      <c r="B7" s="100"/>
      <c r="C7" s="101" t="s">
        <v>99</v>
      </c>
      <c r="D7" s="102"/>
      <c r="E7" s="102"/>
      <c r="F7" s="103" t="s">
        <v>37</v>
      </c>
      <c r="G7" s="98">
        <f>IF(G6=0,,ROUND((F30+F32)/G6,1))</f>
        <v>0</v>
      </c>
    </row>
    <row r="8" spans="1:57" x14ac:dyDescent="0.2">
      <c r="A8" s="104" t="s">
        <v>38</v>
      </c>
      <c r="B8" s="90"/>
      <c r="C8" s="301"/>
      <c r="D8" s="301"/>
      <c r="E8" s="302"/>
      <c r="F8" s="90" t="s">
        <v>39</v>
      </c>
      <c r="G8" s="105"/>
    </row>
    <row r="9" spans="1:57" x14ac:dyDescent="0.2">
      <c r="A9" s="104" t="s">
        <v>40</v>
      </c>
      <c r="B9" s="90"/>
      <c r="C9" s="301"/>
      <c r="D9" s="301"/>
      <c r="E9" s="302"/>
      <c r="F9" s="90"/>
      <c r="G9" s="105"/>
    </row>
    <row r="10" spans="1:57" x14ac:dyDescent="0.2">
      <c r="A10" s="104" t="s">
        <v>41</v>
      </c>
      <c r="B10" s="90"/>
      <c r="C10" s="301" t="s">
        <v>166</v>
      </c>
      <c r="D10" s="301"/>
      <c r="E10" s="301"/>
      <c r="F10" s="90"/>
      <c r="G10" s="106"/>
    </row>
    <row r="11" spans="1:57" ht="13.5" customHeight="1" x14ac:dyDescent="0.2">
      <c r="A11" s="104" t="s">
        <v>42</v>
      </c>
      <c r="B11" s="90"/>
      <c r="C11" s="301" t="s">
        <v>165</v>
      </c>
      <c r="D11" s="301"/>
      <c r="E11" s="301"/>
      <c r="F11" s="90" t="s">
        <v>43</v>
      </c>
      <c r="G11" s="106"/>
      <c r="BA11" s="107"/>
      <c r="BB11" s="107"/>
      <c r="BC11" s="107"/>
      <c r="BD11" s="107"/>
      <c r="BE11" s="107"/>
    </row>
    <row r="12" spans="1:57" ht="12.75" customHeight="1" x14ac:dyDescent="0.2">
      <c r="A12" s="108" t="s">
        <v>44</v>
      </c>
      <c r="B12" s="87"/>
      <c r="C12" s="303"/>
      <c r="D12" s="303"/>
      <c r="E12" s="303"/>
      <c r="F12" s="109" t="s">
        <v>45</v>
      </c>
      <c r="G12" s="110"/>
    </row>
    <row r="13" spans="1:57" ht="28.5" customHeight="1" thickBot="1" x14ac:dyDescent="0.25">
      <c r="A13" s="111" t="s">
        <v>46</v>
      </c>
      <c r="B13" s="112"/>
      <c r="C13" s="112"/>
      <c r="D13" s="112"/>
      <c r="E13" s="113"/>
      <c r="F13" s="113"/>
      <c r="G13" s="114"/>
    </row>
    <row r="14" spans="1:57" ht="17.25" customHeight="1" thickBot="1" x14ac:dyDescent="0.25">
      <c r="A14" s="115" t="s">
        <v>47</v>
      </c>
      <c r="B14" s="116"/>
      <c r="C14" s="117"/>
      <c r="D14" s="118" t="s">
        <v>48</v>
      </c>
      <c r="E14" s="119"/>
      <c r="F14" s="119"/>
      <c r="G14" s="117"/>
    </row>
    <row r="15" spans="1:57" ht="15.95" customHeight="1" x14ac:dyDescent="0.2">
      <c r="A15" s="120"/>
      <c r="B15" s="121" t="s">
        <v>49</v>
      </c>
      <c r="C15" s="122">
        <f>'04 342304 Rek'!E12</f>
        <v>0</v>
      </c>
      <c r="D15" s="123" t="str">
        <f>'04 342304 Rek'!A17</f>
        <v>Zařízení staveniště</v>
      </c>
      <c r="E15" s="124"/>
      <c r="F15" s="125"/>
      <c r="G15" s="122">
        <f>'04 342304 Rek'!I17</f>
        <v>0</v>
      </c>
    </row>
    <row r="16" spans="1:57" ht="15.95" customHeight="1" x14ac:dyDescent="0.2">
      <c r="A16" s="120" t="s">
        <v>50</v>
      </c>
      <c r="B16" s="121" t="s">
        <v>51</v>
      </c>
      <c r="C16" s="122">
        <f>'04 342304 Rek'!F12</f>
        <v>0</v>
      </c>
      <c r="D16" s="86" t="str">
        <f>'04 342304 Rek'!A18</f>
        <v>Kompletační činnost (IČD)</v>
      </c>
      <c r="E16" s="126"/>
      <c r="F16" s="127"/>
      <c r="G16" s="122">
        <f>'04 342304 Rek'!I18</f>
        <v>0</v>
      </c>
    </row>
    <row r="17" spans="1:7" ht="15.95" customHeight="1" x14ac:dyDescent="0.2">
      <c r="A17" s="120" t="s">
        <v>52</v>
      </c>
      <c r="B17" s="121" t="s">
        <v>53</v>
      </c>
      <c r="C17" s="122">
        <f>'04 342304 Rek'!H12</f>
        <v>0</v>
      </c>
      <c r="D17" s="86" t="str">
        <f>'04 342304 Rek'!A19</f>
        <v>Vytýčení stavby a podz. inženýrských sítí</v>
      </c>
      <c r="E17" s="126"/>
      <c r="F17" s="127"/>
      <c r="G17" s="122">
        <f>'04 342304 Rek'!I19</f>
        <v>0</v>
      </c>
    </row>
    <row r="18" spans="1:7" ht="15.95" customHeight="1" x14ac:dyDescent="0.2">
      <c r="A18" s="128" t="s">
        <v>54</v>
      </c>
      <c r="B18" s="129" t="s">
        <v>55</v>
      </c>
      <c r="C18" s="122">
        <f>'04 342304 Rek'!G12</f>
        <v>0</v>
      </c>
      <c r="D18" s="86" t="str">
        <f>'04 342304 Rek'!A20</f>
        <v>Dokumentace skutečného provedení</v>
      </c>
      <c r="E18" s="126"/>
      <c r="F18" s="127"/>
      <c r="G18" s="122">
        <f>'04 342304 Rek'!I20</f>
        <v>0</v>
      </c>
    </row>
    <row r="19" spans="1:7" ht="15.95" customHeight="1" x14ac:dyDescent="0.2">
      <c r="A19" s="130" t="s">
        <v>56</v>
      </c>
      <c r="B19" s="121"/>
      <c r="C19" s="122">
        <f>SUM(C15:C18)</f>
        <v>0</v>
      </c>
      <c r="D19" s="86" t="str">
        <f>'04 342304 Rek'!A21</f>
        <v>Geodetické zaměření stavby</v>
      </c>
      <c r="E19" s="126"/>
      <c r="F19" s="127"/>
      <c r="G19" s="122">
        <f>'04 342304 Rek'!I21</f>
        <v>0</v>
      </c>
    </row>
    <row r="20" spans="1:7" ht="15.95" customHeight="1" x14ac:dyDescent="0.2">
      <c r="A20" s="130"/>
      <c r="B20" s="121"/>
      <c r="C20" s="122"/>
      <c r="D20" s="86" t="str">
        <f>'04 342304 Rek'!A22</f>
        <v>DIO</v>
      </c>
      <c r="E20" s="126"/>
      <c r="F20" s="127"/>
      <c r="G20" s="122">
        <f>'04 342304 Rek'!I22</f>
        <v>0</v>
      </c>
    </row>
    <row r="21" spans="1:7" ht="15.95" customHeight="1" x14ac:dyDescent="0.2">
      <c r="A21" s="130" t="s">
        <v>28</v>
      </c>
      <c r="B21" s="121"/>
      <c r="C21" s="122">
        <f>'04 342304 Rek'!I12</f>
        <v>0</v>
      </c>
      <c r="D21" s="86"/>
      <c r="E21" s="126"/>
      <c r="F21" s="127"/>
      <c r="G21" s="122"/>
    </row>
    <row r="22" spans="1:7" ht="15.95" customHeight="1" x14ac:dyDescent="0.2">
      <c r="A22" s="131" t="s">
        <v>57</v>
      </c>
      <c r="C22" s="122">
        <f>C19+C21</f>
        <v>0</v>
      </c>
      <c r="D22" s="86"/>
      <c r="E22" s="126"/>
      <c r="F22" s="127"/>
      <c r="G22" s="122"/>
    </row>
    <row r="23" spans="1:7" ht="15.95" customHeight="1" thickBot="1" x14ac:dyDescent="0.25">
      <c r="A23" s="299" t="s">
        <v>58</v>
      </c>
      <c r="B23" s="300"/>
      <c r="C23" s="132">
        <f>C22+G23</f>
        <v>0</v>
      </c>
      <c r="D23" s="133" t="s">
        <v>59</v>
      </c>
      <c r="E23" s="134"/>
      <c r="F23" s="135"/>
      <c r="G23" s="122">
        <f>'04 342304 Rek'!H23</f>
        <v>0</v>
      </c>
    </row>
    <row r="24" spans="1:7" x14ac:dyDescent="0.2">
      <c r="A24" s="136" t="s">
        <v>60</v>
      </c>
      <c r="B24" s="137"/>
      <c r="C24" s="138"/>
      <c r="D24" s="137" t="s">
        <v>61</v>
      </c>
      <c r="E24" s="137"/>
      <c r="F24" s="139" t="s">
        <v>62</v>
      </c>
      <c r="G24" s="140"/>
    </row>
    <row r="25" spans="1:7" x14ac:dyDescent="0.2">
      <c r="A25" s="131" t="s">
        <v>63</v>
      </c>
      <c r="C25" s="141"/>
      <c r="D25" s="1" t="s">
        <v>63</v>
      </c>
      <c r="F25" s="142" t="s">
        <v>63</v>
      </c>
      <c r="G25" s="143"/>
    </row>
    <row r="26" spans="1:7" ht="37.5" customHeight="1" x14ac:dyDescent="0.2">
      <c r="A26" s="131" t="s">
        <v>64</v>
      </c>
      <c r="B26" s="15"/>
      <c r="C26" s="141"/>
      <c r="D26" s="1" t="s">
        <v>64</v>
      </c>
      <c r="F26" s="142" t="s">
        <v>64</v>
      </c>
      <c r="G26" s="143"/>
    </row>
    <row r="27" spans="1:7" x14ac:dyDescent="0.2">
      <c r="A27" s="131"/>
      <c r="B27" s="144"/>
      <c r="C27" s="141"/>
      <c r="F27" s="142"/>
      <c r="G27" s="143"/>
    </row>
    <row r="28" spans="1:7" x14ac:dyDescent="0.2">
      <c r="A28" s="131" t="s">
        <v>65</v>
      </c>
      <c r="C28" s="141"/>
      <c r="D28" s="142" t="s">
        <v>66</v>
      </c>
      <c r="E28" s="141"/>
      <c r="F28" s="1" t="s">
        <v>66</v>
      </c>
      <c r="G28" s="143"/>
    </row>
    <row r="29" spans="1:7" ht="69" customHeight="1" x14ac:dyDescent="0.2">
      <c r="A29" s="131"/>
      <c r="C29" s="145"/>
      <c r="D29" s="146"/>
      <c r="E29" s="145"/>
      <c r="G29" s="143"/>
    </row>
    <row r="30" spans="1:7" x14ac:dyDescent="0.2">
      <c r="A30" s="147" t="s">
        <v>12</v>
      </c>
      <c r="B30" s="148"/>
      <c r="C30" s="149">
        <v>21</v>
      </c>
      <c r="D30" s="148" t="s">
        <v>67</v>
      </c>
      <c r="E30" s="150"/>
      <c r="F30" s="305">
        <f>C23-F32</f>
        <v>0</v>
      </c>
      <c r="G30" s="306"/>
    </row>
    <row r="31" spans="1:7" x14ac:dyDescent="0.2">
      <c r="A31" s="147" t="s">
        <v>68</v>
      </c>
      <c r="B31" s="148"/>
      <c r="C31" s="149">
        <f>C30</f>
        <v>21</v>
      </c>
      <c r="D31" s="148" t="s">
        <v>69</v>
      </c>
      <c r="E31" s="150"/>
      <c r="F31" s="305">
        <f>ROUND(PRODUCT(F30,C31/100),0)</f>
        <v>0</v>
      </c>
      <c r="G31" s="306"/>
    </row>
    <row r="32" spans="1:7" x14ac:dyDescent="0.2">
      <c r="A32" s="147" t="s">
        <v>12</v>
      </c>
      <c r="B32" s="148"/>
      <c r="C32" s="149">
        <v>0</v>
      </c>
      <c r="D32" s="148" t="s">
        <v>69</v>
      </c>
      <c r="E32" s="150"/>
      <c r="F32" s="305">
        <v>0</v>
      </c>
      <c r="G32" s="306"/>
    </row>
    <row r="33" spans="1:8" x14ac:dyDescent="0.2">
      <c r="A33" s="147" t="s">
        <v>68</v>
      </c>
      <c r="B33" s="151"/>
      <c r="C33" s="152">
        <f>C32</f>
        <v>0</v>
      </c>
      <c r="D33" s="148" t="s">
        <v>69</v>
      </c>
      <c r="E33" s="127"/>
      <c r="F33" s="305">
        <f>ROUND(PRODUCT(F32,C33/100),0)</f>
        <v>0</v>
      </c>
      <c r="G33" s="306"/>
    </row>
    <row r="34" spans="1:8" s="156" customFormat="1" ht="19.5" customHeight="1" thickBot="1" x14ac:dyDescent="0.3">
      <c r="A34" s="153" t="s">
        <v>70</v>
      </c>
      <c r="B34" s="154"/>
      <c r="C34" s="154"/>
      <c r="D34" s="154"/>
      <c r="E34" s="155"/>
      <c r="F34" s="307">
        <f>ROUND(SUM(F30:F33),0)</f>
        <v>0</v>
      </c>
      <c r="G34" s="308"/>
    </row>
    <row r="36" spans="1:8" x14ac:dyDescent="0.2">
      <c r="A36" s="1" t="s">
        <v>71</v>
      </c>
      <c r="H36" s="1" t="s">
        <v>2</v>
      </c>
    </row>
    <row r="37" spans="1:8" ht="14.25" customHeight="1" x14ac:dyDescent="0.2">
      <c r="B37" s="309"/>
      <c r="C37" s="309"/>
      <c r="D37" s="309"/>
      <c r="E37" s="309"/>
      <c r="F37" s="309"/>
      <c r="G37" s="309"/>
      <c r="H37" s="1" t="s">
        <v>2</v>
      </c>
    </row>
    <row r="38" spans="1:8" ht="12.75" customHeight="1" x14ac:dyDescent="0.2">
      <c r="A38" s="157"/>
      <c r="B38" s="309"/>
      <c r="C38" s="309"/>
      <c r="D38" s="309"/>
      <c r="E38" s="309"/>
      <c r="F38" s="309"/>
      <c r="G38" s="309"/>
      <c r="H38" s="1" t="s">
        <v>2</v>
      </c>
    </row>
    <row r="39" spans="1:8" x14ac:dyDescent="0.2">
      <c r="A39" s="157"/>
      <c r="B39" s="309"/>
      <c r="C39" s="309"/>
      <c r="D39" s="309"/>
      <c r="E39" s="309"/>
      <c r="F39" s="309"/>
      <c r="G39" s="309"/>
      <c r="H39" s="1" t="s">
        <v>2</v>
      </c>
    </row>
    <row r="40" spans="1:8" x14ac:dyDescent="0.2">
      <c r="A40" s="157"/>
      <c r="B40" s="309"/>
      <c r="C40" s="309"/>
      <c r="D40" s="309"/>
      <c r="E40" s="309"/>
      <c r="F40" s="309"/>
      <c r="G40" s="309"/>
      <c r="H40" s="1" t="s">
        <v>2</v>
      </c>
    </row>
    <row r="41" spans="1:8" x14ac:dyDescent="0.2">
      <c r="A41" s="157"/>
      <c r="B41" s="309"/>
      <c r="C41" s="309"/>
      <c r="D41" s="309"/>
      <c r="E41" s="309"/>
      <c r="F41" s="309"/>
      <c r="G41" s="309"/>
      <c r="H41" s="1" t="s">
        <v>2</v>
      </c>
    </row>
    <row r="42" spans="1:8" x14ac:dyDescent="0.2">
      <c r="A42" s="157"/>
      <c r="B42" s="309"/>
      <c r="C42" s="309"/>
      <c r="D42" s="309"/>
      <c r="E42" s="309"/>
      <c r="F42" s="309"/>
      <c r="G42" s="309"/>
      <c r="H42" s="1" t="s">
        <v>2</v>
      </c>
    </row>
    <row r="43" spans="1:8" x14ac:dyDescent="0.2">
      <c r="A43" s="157"/>
      <c r="B43" s="309"/>
      <c r="C43" s="309"/>
      <c r="D43" s="309"/>
      <c r="E43" s="309"/>
      <c r="F43" s="309"/>
      <c r="G43" s="309"/>
      <c r="H43" s="1" t="s">
        <v>2</v>
      </c>
    </row>
    <row r="44" spans="1:8" ht="12.75" customHeight="1" x14ac:dyDescent="0.2">
      <c r="A44" s="157"/>
      <c r="B44" s="309"/>
      <c r="C44" s="309"/>
      <c r="D44" s="309"/>
      <c r="E44" s="309"/>
      <c r="F44" s="309"/>
      <c r="G44" s="309"/>
      <c r="H44" s="1" t="s">
        <v>2</v>
      </c>
    </row>
    <row r="45" spans="1:8" ht="12.75" customHeight="1" x14ac:dyDescent="0.2">
      <c r="A45" s="157"/>
      <c r="B45" s="309"/>
      <c r="C45" s="309"/>
      <c r="D45" s="309"/>
      <c r="E45" s="309"/>
      <c r="F45" s="309"/>
      <c r="G45" s="309"/>
      <c r="H45" s="1" t="s">
        <v>2</v>
      </c>
    </row>
    <row r="46" spans="1:8" x14ac:dyDescent="0.2">
      <c r="B46" s="304"/>
      <c r="C46" s="304"/>
      <c r="D46" s="304"/>
      <c r="E46" s="304"/>
      <c r="F46" s="304"/>
      <c r="G46" s="304"/>
    </row>
    <row r="47" spans="1:8" x14ac:dyDescent="0.2">
      <c r="B47" s="304"/>
      <c r="C47" s="304"/>
      <c r="D47" s="304"/>
      <c r="E47" s="304"/>
      <c r="F47" s="304"/>
      <c r="G47" s="304"/>
    </row>
    <row r="48" spans="1:8" x14ac:dyDescent="0.2">
      <c r="B48" s="304"/>
      <c r="C48" s="304"/>
      <c r="D48" s="304"/>
      <c r="E48" s="304"/>
      <c r="F48" s="304"/>
      <c r="G48" s="304"/>
    </row>
    <row r="49" spans="2:7" x14ac:dyDescent="0.2">
      <c r="B49" s="304"/>
      <c r="C49" s="304"/>
      <c r="D49" s="304"/>
      <c r="E49" s="304"/>
      <c r="F49" s="304"/>
      <c r="G49" s="304"/>
    </row>
    <row r="50" spans="2:7" x14ac:dyDescent="0.2">
      <c r="B50" s="304"/>
      <c r="C50" s="304"/>
      <c r="D50" s="304"/>
      <c r="E50" s="304"/>
      <c r="F50" s="304"/>
      <c r="G50" s="304"/>
    </row>
    <row r="51" spans="2:7" x14ac:dyDescent="0.2">
      <c r="B51" s="304"/>
      <c r="C51" s="304"/>
      <c r="D51" s="304"/>
      <c r="E51" s="304"/>
      <c r="F51" s="304"/>
      <c r="G51" s="304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34"/>
  <dimension ref="A1:BE74"/>
  <sheetViews>
    <sheetView workbookViewId="0">
      <selection activeCell="E23" sqref="E23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10" t="s">
        <v>3</v>
      </c>
      <c r="B1" s="311"/>
      <c r="C1" s="158" t="s">
        <v>100</v>
      </c>
      <c r="D1" s="159"/>
      <c r="E1" s="160"/>
      <c r="F1" s="159"/>
      <c r="G1" s="161" t="s">
        <v>72</v>
      </c>
      <c r="H1" s="162" t="s">
        <v>176</v>
      </c>
      <c r="I1" s="163"/>
    </row>
    <row r="2" spans="1:57" ht="13.5" thickBot="1" x14ac:dyDescent="0.25">
      <c r="A2" s="312" t="s">
        <v>73</v>
      </c>
      <c r="B2" s="313"/>
      <c r="C2" s="164" t="s">
        <v>175</v>
      </c>
      <c r="D2" s="165"/>
      <c r="E2" s="166"/>
      <c r="F2" s="165"/>
      <c r="G2" s="314" t="s">
        <v>177</v>
      </c>
      <c r="H2" s="315"/>
      <c r="I2" s="316"/>
    </row>
    <row r="3" spans="1:57" ht="13.5" thickTop="1" x14ac:dyDescent="0.2"/>
    <row r="4" spans="1:57" ht="19.5" customHeight="1" x14ac:dyDescent="0.25">
      <c r="A4" s="167" t="s">
        <v>74</v>
      </c>
      <c r="B4" s="168"/>
      <c r="C4" s="168"/>
      <c r="D4" s="168"/>
      <c r="E4" s="168"/>
      <c r="F4" s="168"/>
      <c r="G4" s="168"/>
      <c r="H4" s="168"/>
      <c r="I4" s="168"/>
    </row>
    <row r="5" spans="1:57" ht="13.5" thickBot="1" x14ac:dyDescent="0.25"/>
    <row r="6" spans="1:57" ht="13.5" thickBot="1" x14ac:dyDescent="0.25">
      <c r="A6" s="169"/>
      <c r="B6" s="170" t="s">
        <v>75</v>
      </c>
      <c r="C6" s="170"/>
      <c r="D6" s="171"/>
      <c r="E6" s="172" t="s">
        <v>24</v>
      </c>
      <c r="F6" s="173" t="s">
        <v>25</v>
      </c>
      <c r="G6" s="173" t="s">
        <v>26</v>
      </c>
      <c r="H6" s="173" t="s">
        <v>27</v>
      </c>
      <c r="I6" s="174" t="s">
        <v>28</v>
      </c>
    </row>
    <row r="7" spans="1:57" x14ac:dyDescent="0.2">
      <c r="A7" s="258" t="str">
        <f>'04 342304 Pol'!B7</f>
        <v>1</v>
      </c>
      <c r="B7" s="59" t="str">
        <f>'04 342304 Pol'!C7</f>
        <v>Zemní práce</v>
      </c>
      <c r="D7" s="175"/>
      <c r="E7" s="259">
        <f>'04 342304 Pol'!BA56</f>
        <v>0</v>
      </c>
      <c r="F7" s="260">
        <f>'04 342304 Pol'!BB56</f>
        <v>0</v>
      </c>
      <c r="G7" s="260">
        <f>'04 342304 Pol'!BC56</f>
        <v>0</v>
      </c>
      <c r="H7" s="260">
        <f>'04 342304 Pol'!BD56</f>
        <v>0</v>
      </c>
      <c r="I7" s="261">
        <f>'04 342304 Pol'!BE56</f>
        <v>0</v>
      </c>
    </row>
    <row r="8" spans="1:57" x14ac:dyDescent="0.2">
      <c r="A8" s="258" t="str">
        <f>'04 342304 Pol'!B57</f>
        <v>5</v>
      </c>
      <c r="B8" s="59" t="str">
        <f>'04 342304 Pol'!C57</f>
        <v>Komunikace</v>
      </c>
      <c r="D8" s="175"/>
      <c r="E8" s="259">
        <f>'04 342304 Pol'!BA82</f>
        <v>0</v>
      </c>
      <c r="F8" s="260">
        <f>'04 342304 Pol'!BB82</f>
        <v>0</v>
      </c>
      <c r="G8" s="260">
        <f>'04 342304 Pol'!BC82</f>
        <v>0</v>
      </c>
      <c r="H8" s="260">
        <f>'04 342304 Pol'!BD82</f>
        <v>0</v>
      </c>
      <c r="I8" s="261">
        <f>'04 342304 Pol'!BE82</f>
        <v>0</v>
      </c>
    </row>
    <row r="9" spans="1:57" x14ac:dyDescent="0.2">
      <c r="A9" s="258" t="str">
        <f>'04 342304 Pol'!B83</f>
        <v>91</v>
      </c>
      <c r="B9" s="59" t="str">
        <f>'04 342304 Pol'!C83</f>
        <v>Doplňující práce na komunikaci</v>
      </c>
      <c r="D9" s="175"/>
      <c r="E9" s="259">
        <f>'04 342304 Pol'!BA108</f>
        <v>0</v>
      </c>
      <c r="F9" s="260">
        <f>'04 342304 Pol'!BB108</f>
        <v>0</v>
      </c>
      <c r="G9" s="260">
        <f>'04 342304 Pol'!BC108</f>
        <v>0</v>
      </c>
      <c r="H9" s="260">
        <f>'04 342304 Pol'!BD108</f>
        <v>0</v>
      </c>
      <c r="I9" s="261">
        <f>'04 342304 Pol'!BE108</f>
        <v>0</v>
      </c>
    </row>
    <row r="10" spans="1:57" x14ac:dyDescent="0.2">
      <c r="A10" s="258" t="str">
        <f>'04 342304 Pol'!B109</f>
        <v>97</v>
      </c>
      <c r="B10" s="59" t="str">
        <f>'04 342304 Pol'!C109</f>
        <v>Prorážení otvorů</v>
      </c>
      <c r="D10" s="175"/>
      <c r="E10" s="259">
        <f>'04 342304 Pol'!BA113</f>
        <v>0</v>
      </c>
      <c r="F10" s="260">
        <f>'04 342304 Pol'!BB113</f>
        <v>0</v>
      </c>
      <c r="G10" s="260">
        <f>'04 342304 Pol'!BC113</f>
        <v>0</v>
      </c>
      <c r="H10" s="260">
        <f>'04 342304 Pol'!BD113</f>
        <v>0</v>
      </c>
      <c r="I10" s="261">
        <f>'04 342304 Pol'!BE113</f>
        <v>0</v>
      </c>
    </row>
    <row r="11" spans="1:57" ht="13.5" thickBot="1" x14ac:dyDescent="0.25">
      <c r="A11" s="258" t="str">
        <f>'04 342304 Pol'!B114</f>
        <v>99</v>
      </c>
      <c r="B11" s="59" t="str">
        <f>'04 342304 Pol'!C114</f>
        <v>Staveništní přesun hmot</v>
      </c>
      <c r="D11" s="175"/>
      <c r="E11" s="259">
        <f>'04 342304 Pol'!BA116</f>
        <v>0</v>
      </c>
      <c r="F11" s="260">
        <f>'04 342304 Pol'!BB116</f>
        <v>0</v>
      </c>
      <c r="G11" s="260">
        <f>'04 342304 Pol'!BC116</f>
        <v>0</v>
      </c>
      <c r="H11" s="260">
        <f>'04 342304 Pol'!BD116</f>
        <v>0</v>
      </c>
      <c r="I11" s="261">
        <f>'04 342304 Pol'!BE116</f>
        <v>0</v>
      </c>
    </row>
    <row r="12" spans="1:57" s="12" customFormat="1" ht="13.5" thickBot="1" x14ac:dyDescent="0.25">
      <c r="A12" s="176"/>
      <c r="B12" s="177" t="s">
        <v>76</v>
      </c>
      <c r="C12" s="177"/>
      <c r="D12" s="178"/>
      <c r="E12" s="179">
        <f>SUM(E7:E11)</f>
        <v>0</v>
      </c>
      <c r="F12" s="180">
        <f>SUM(F7:F11)</f>
        <v>0</v>
      </c>
      <c r="G12" s="180">
        <f>SUM(G7:G11)</f>
        <v>0</v>
      </c>
      <c r="H12" s="180">
        <f>SUM(H7:H11)</f>
        <v>0</v>
      </c>
      <c r="I12" s="181">
        <f>SUM(I7:I11)</f>
        <v>0</v>
      </c>
    </row>
    <row r="14" spans="1:57" ht="19.5" customHeight="1" x14ac:dyDescent="0.25">
      <c r="A14" s="168" t="s">
        <v>77</v>
      </c>
      <c r="B14" s="168"/>
      <c r="C14" s="168"/>
      <c r="D14" s="168"/>
      <c r="E14" s="168"/>
      <c r="F14" s="168"/>
      <c r="G14" s="182"/>
      <c r="H14" s="168"/>
      <c r="I14" s="168"/>
      <c r="BA14" s="107"/>
      <c r="BB14" s="107"/>
      <c r="BC14" s="107"/>
      <c r="BD14" s="107"/>
      <c r="BE14" s="107"/>
    </row>
    <row r="15" spans="1:57" ht="13.5" thickBot="1" x14ac:dyDescent="0.25"/>
    <row r="16" spans="1:57" x14ac:dyDescent="0.2">
      <c r="A16" s="136" t="s">
        <v>78</v>
      </c>
      <c r="B16" s="137"/>
      <c r="C16" s="137"/>
      <c r="D16" s="183"/>
      <c r="E16" s="184" t="s">
        <v>79</v>
      </c>
      <c r="F16" s="185"/>
      <c r="G16" s="186"/>
      <c r="H16" s="187"/>
      <c r="I16" s="188" t="s">
        <v>79</v>
      </c>
    </row>
    <row r="17" spans="1:53" x14ac:dyDescent="0.2">
      <c r="A17" s="130" t="s">
        <v>159</v>
      </c>
      <c r="B17" s="121"/>
      <c r="C17" s="121"/>
      <c r="D17" s="189"/>
      <c r="E17" s="190">
        <v>0</v>
      </c>
      <c r="F17" s="191"/>
      <c r="G17" s="192"/>
      <c r="H17" s="193"/>
      <c r="I17" s="194">
        <f t="shared" ref="I17:I22" si="0">E17+F17*G17/100</f>
        <v>0</v>
      </c>
      <c r="BA17" s="1">
        <v>2</v>
      </c>
    </row>
    <row r="18" spans="1:53" x14ac:dyDescent="0.2">
      <c r="A18" s="130" t="s">
        <v>160</v>
      </c>
      <c r="B18" s="121"/>
      <c r="C18" s="121"/>
      <c r="D18" s="189"/>
      <c r="E18" s="190">
        <v>0</v>
      </c>
      <c r="F18" s="191"/>
      <c r="G18" s="192"/>
      <c r="H18" s="193"/>
      <c r="I18" s="194">
        <f t="shared" si="0"/>
        <v>0</v>
      </c>
      <c r="BA18" s="1">
        <v>2</v>
      </c>
    </row>
    <row r="19" spans="1:53" x14ac:dyDescent="0.2">
      <c r="A19" s="130" t="s">
        <v>161</v>
      </c>
      <c r="B19" s="121"/>
      <c r="C19" s="121"/>
      <c r="D19" s="189"/>
      <c r="E19" s="190">
        <v>0</v>
      </c>
      <c r="F19" s="191"/>
      <c r="G19" s="192"/>
      <c r="H19" s="193"/>
      <c r="I19" s="194">
        <f t="shared" si="0"/>
        <v>0</v>
      </c>
      <c r="BA19" s="1">
        <v>0</v>
      </c>
    </row>
    <row r="20" spans="1:53" x14ac:dyDescent="0.2">
      <c r="A20" s="130" t="s">
        <v>162</v>
      </c>
      <c r="B20" s="121"/>
      <c r="C20" s="121"/>
      <c r="D20" s="189"/>
      <c r="E20" s="190">
        <v>0</v>
      </c>
      <c r="F20" s="191"/>
      <c r="G20" s="192"/>
      <c r="H20" s="193"/>
      <c r="I20" s="194">
        <f t="shared" si="0"/>
        <v>0</v>
      </c>
      <c r="BA20" s="1">
        <v>0</v>
      </c>
    </row>
    <row r="21" spans="1:53" x14ac:dyDescent="0.2">
      <c r="A21" s="130" t="s">
        <v>163</v>
      </c>
      <c r="B21" s="121"/>
      <c r="C21" s="121"/>
      <c r="D21" s="189"/>
      <c r="E21" s="190">
        <v>0</v>
      </c>
      <c r="F21" s="191"/>
      <c r="G21" s="192"/>
      <c r="H21" s="193"/>
      <c r="I21" s="194">
        <f t="shared" si="0"/>
        <v>0</v>
      </c>
      <c r="BA21" s="1">
        <v>0</v>
      </c>
    </row>
    <row r="22" spans="1:53" x14ac:dyDescent="0.2">
      <c r="A22" s="130" t="s">
        <v>164</v>
      </c>
      <c r="B22" s="121"/>
      <c r="C22" s="121"/>
      <c r="D22" s="189"/>
      <c r="E22" s="190">
        <v>0</v>
      </c>
      <c r="F22" s="191"/>
      <c r="G22" s="192"/>
      <c r="H22" s="193"/>
      <c r="I22" s="194">
        <f t="shared" si="0"/>
        <v>0</v>
      </c>
      <c r="BA22" s="1">
        <v>0</v>
      </c>
    </row>
    <row r="23" spans="1:53" ht="13.5" thickBot="1" x14ac:dyDescent="0.25">
      <c r="A23" s="195"/>
      <c r="B23" s="196" t="s">
        <v>80</v>
      </c>
      <c r="C23" s="197"/>
      <c r="D23" s="198"/>
      <c r="E23" s="199"/>
      <c r="F23" s="200"/>
      <c r="G23" s="200"/>
      <c r="H23" s="317">
        <f>SUM(I17:I22)</f>
        <v>0</v>
      </c>
      <c r="I23" s="318"/>
    </row>
    <row r="25" spans="1:53" x14ac:dyDescent="0.2">
      <c r="B25" s="12"/>
      <c r="F25" s="201"/>
      <c r="G25" s="202"/>
      <c r="H25" s="202"/>
      <c r="I25" s="43"/>
    </row>
    <row r="26" spans="1:53" x14ac:dyDescent="0.2">
      <c r="F26" s="201"/>
      <c r="G26" s="202"/>
      <c r="H26" s="202"/>
      <c r="I26" s="43"/>
    </row>
    <row r="27" spans="1:53" x14ac:dyDescent="0.2">
      <c r="F27" s="201"/>
      <c r="G27" s="202"/>
      <c r="H27" s="202"/>
      <c r="I27" s="43"/>
    </row>
    <row r="28" spans="1:53" x14ac:dyDescent="0.2">
      <c r="F28" s="201"/>
      <c r="G28" s="202"/>
      <c r="H28" s="202"/>
      <c r="I28" s="43"/>
    </row>
    <row r="29" spans="1:53" x14ac:dyDescent="0.2">
      <c r="F29" s="201"/>
      <c r="G29" s="202"/>
      <c r="H29" s="202"/>
      <c r="I29" s="43"/>
    </row>
    <row r="30" spans="1:53" x14ac:dyDescent="0.2">
      <c r="F30" s="201"/>
      <c r="G30" s="202"/>
      <c r="H30" s="202"/>
      <c r="I30" s="43"/>
    </row>
    <row r="31" spans="1:53" x14ac:dyDescent="0.2">
      <c r="F31" s="201"/>
      <c r="G31" s="202"/>
      <c r="H31" s="202"/>
      <c r="I31" s="43"/>
    </row>
    <row r="32" spans="1:53" x14ac:dyDescent="0.2">
      <c r="F32" s="201"/>
      <c r="G32" s="202"/>
      <c r="H32" s="202"/>
      <c r="I32" s="43"/>
    </row>
    <row r="33" spans="6:9" x14ac:dyDescent="0.2">
      <c r="F33" s="201"/>
      <c r="G33" s="202"/>
      <c r="H33" s="202"/>
      <c r="I33" s="43"/>
    </row>
    <row r="34" spans="6:9" x14ac:dyDescent="0.2">
      <c r="F34" s="201"/>
      <c r="G34" s="202"/>
      <c r="H34" s="202"/>
      <c r="I34" s="43"/>
    </row>
    <row r="35" spans="6:9" x14ac:dyDescent="0.2">
      <c r="F35" s="201"/>
      <c r="G35" s="202"/>
      <c r="H35" s="202"/>
      <c r="I35" s="43"/>
    </row>
    <row r="36" spans="6:9" x14ac:dyDescent="0.2">
      <c r="F36" s="201"/>
      <c r="G36" s="202"/>
      <c r="H36" s="202"/>
      <c r="I36" s="43"/>
    </row>
    <row r="37" spans="6:9" x14ac:dyDescent="0.2">
      <c r="F37" s="201"/>
      <c r="G37" s="202"/>
      <c r="H37" s="202"/>
      <c r="I37" s="43"/>
    </row>
    <row r="38" spans="6:9" x14ac:dyDescent="0.2">
      <c r="F38" s="201"/>
      <c r="G38" s="202"/>
      <c r="H38" s="202"/>
      <c r="I38" s="43"/>
    </row>
    <row r="39" spans="6:9" x14ac:dyDescent="0.2">
      <c r="F39" s="201"/>
      <c r="G39" s="202"/>
      <c r="H39" s="202"/>
      <c r="I39" s="43"/>
    </row>
    <row r="40" spans="6:9" x14ac:dyDescent="0.2">
      <c r="F40" s="201"/>
      <c r="G40" s="202"/>
      <c r="H40" s="202"/>
      <c r="I40" s="43"/>
    </row>
    <row r="41" spans="6:9" x14ac:dyDescent="0.2">
      <c r="F41" s="201"/>
      <c r="G41" s="202"/>
      <c r="H41" s="202"/>
      <c r="I41" s="43"/>
    </row>
    <row r="42" spans="6:9" x14ac:dyDescent="0.2">
      <c r="F42" s="201"/>
      <c r="G42" s="202"/>
      <c r="H42" s="202"/>
      <c r="I42" s="43"/>
    </row>
    <row r="43" spans="6:9" x14ac:dyDescent="0.2">
      <c r="F43" s="201"/>
      <c r="G43" s="202"/>
      <c r="H43" s="202"/>
      <c r="I43" s="43"/>
    </row>
    <row r="44" spans="6:9" x14ac:dyDescent="0.2">
      <c r="F44" s="201"/>
      <c r="G44" s="202"/>
      <c r="H44" s="202"/>
      <c r="I44" s="43"/>
    </row>
    <row r="45" spans="6:9" x14ac:dyDescent="0.2">
      <c r="F45" s="201"/>
      <c r="G45" s="202"/>
      <c r="H45" s="202"/>
      <c r="I45" s="43"/>
    </row>
    <row r="46" spans="6:9" x14ac:dyDescent="0.2">
      <c r="F46" s="201"/>
      <c r="G46" s="202"/>
      <c r="H46" s="202"/>
      <c r="I46" s="43"/>
    </row>
    <row r="47" spans="6:9" x14ac:dyDescent="0.2">
      <c r="F47" s="201"/>
      <c r="G47" s="202"/>
      <c r="H47" s="202"/>
      <c r="I47" s="43"/>
    </row>
    <row r="48" spans="6:9" x14ac:dyDescent="0.2">
      <c r="F48" s="201"/>
      <c r="G48" s="202"/>
      <c r="H48" s="202"/>
      <c r="I48" s="43"/>
    </row>
    <row r="49" spans="6:9" x14ac:dyDescent="0.2">
      <c r="F49" s="201"/>
      <c r="G49" s="202"/>
      <c r="H49" s="202"/>
      <c r="I49" s="43"/>
    </row>
    <row r="50" spans="6:9" x14ac:dyDescent="0.2">
      <c r="F50" s="201"/>
      <c r="G50" s="202"/>
      <c r="H50" s="202"/>
      <c r="I50" s="43"/>
    </row>
    <row r="51" spans="6:9" x14ac:dyDescent="0.2">
      <c r="F51" s="201"/>
      <c r="G51" s="202"/>
      <c r="H51" s="202"/>
      <c r="I51" s="43"/>
    </row>
    <row r="52" spans="6:9" x14ac:dyDescent="0.2">
      <c r="F52" s="201"/>
      <c r="G52" s="202"/>
      <c r="H52" s="202"/>
      <c r="I52" s="43"/>
    </row>
    <row r="53" spans="6:9" x14ac:dyDescent="0.2">
      <c r="F53" s="201"/>
      <c r="G53" s="202"/>
      <c r="H53" s="202"/>
      <c r="I53" s="43"/>
    </row>
    <row r="54" spans="6:9" x14ac:dyDescent="0.2">
      <c r="F54" s="201"/>
      <c r="G54" s="202"/>
      <c r="H54" s="202"/>
      <c r="I54" s="43"/>
    </row>
    <row r="55" spans="6:9" x14ac:dyDescent="0.2">
      <c r="F55" s="201"/>
      <c r="G55" s="202"/>
      <c r="H55" s="202"/>
      <c r="I55" s="43"/>
    </row>
    <row r="56" spans="6:9" x14ac:dyDescent="0.2">
      <c r="F56" s="201"/>
      <c r="G56" s="202"/>
      <c r="H56" s="202"/>
      <c r="I56" s="43"/>
    </row>
    <row r="57" spans="6:9" x14ac:dyDescent="0.2">
      <c r="F57" s="201"/>
      <c r="G57" s="202"/>
      <c r="H57" s="202"/>
      <c r="I57" s="43"/>
    </row>
    <row r="58" spans="6:9" x14ac:dyDescent="0.2">
      <c r="F58" s="201"/>
      <c r="G58" s="202"/>
      <c r="H58" s="202"/>
      <c r="I58" s="43"/>
    </row>
    <row r="59" spans="6:9" x14ac:dyDescent="0.2">
      <c r="F59" s="201"/>
      <c r="G59" s="202"/>
      <c r="H59" s="202"/>
      <c r="I59" s="43"/>
    </row>
    <row r="60" spans="6:9" x14ac:dyDescent="0.2">
      <c r="F60" s="201"/>
      <c r="G60" s="202"/>
      <c r="H60" s="202"/>
      <c r="I60" s="43"/>
    </row>
    <row r="61" spans="6:9" x14ac:dyDescent="0.2">
      <c r="F61" s="201"/>
      <c r="G61" s="202"/>
      <c r="H61" s="202"/>
      <c r="I61" s="43"/>
    </row>
    <row r="62" spans="6:9" x14ac:dyDescent="0.2">
      <c r="F62" s="201"/>
      <c r="G62" s="202"/>
      <c r="H62" s="202"/>
      <c r="I62" s="43"/>
    </row>
    <row r="63" spans="6:9" x14ac:dyDescent="0.2">
      <c r="F63" s="201"/>
      <c r="G63" s="202"/>
      <c r="H63" s="202"/>
      <c r="I63" s="43"/>
    </row>
    <row r="64" spans="6:9" x14ac:dyDescent="0.2">
      <c r="F64" s="201"/>
      <c r="G64" s="202"/>
      <c r="H64" s="202"/>
      <c r="I64" s="43"/>
    </row>
    <row r="65" spans="6:9" x14ac:dyDescent="0.2">
      <c r="F65" s="201"/>
      <c r="G65" s="202"/>
      <c r="H65" s="202"/>
      <c r="I65" s="43"/>
    </row>
    <row r="66" spans="6:9" x14ac:dyDescent="0.2">
      <c r="F66" s="201"/>
      <c r="G66" s="202"/>
      <c r="H66" s="202"/>
      <c r="I66" s="43"/>
    </row>
    <row r="67" spans="6:9" x14ac:dyDescent="0.2">
      <c r="F67" s="201"/>
      <c r="G67" s="202"/>
      <c r="H67" s="202"/>
      <c r="I67" s="43"/>
    </row>
    <row r="68" spans="6:9" x14ac:dyDescent="0.2">
      <c r="F68" s="201"/>
      <c r="G68" s="202"/>
      <c r="H68" s="202"/>
      <c r="I68" s="43"/>
    </row>
    <row r="69" spans="6:9" x14ac:dyDescent="0.2">
      <c r="F69" s="201"/>
      <c r="G69" s="202"/>
      <c r="H69" s="202"/>
      <c r="I69" s="43"/>
    </row>
    <row r="70" spans="6:9" x14ac:dyDescent="0.2">
      <c r="F70" s="201"/>
      <c r="G70" s="202"/>
      <c r="H70" s="202"/>
      <c r="I70" s="43"/>
    </row>
    <row r="71" spans="6:9" x14ac:dyDescent="0.2">
      <c r="F71" s="201"/>
      <c r="G71" s="202"/>
      <c r="H71" s="202"/>
      <c r="I71" s="43"/>
    </row>
    <row r="72" spans="6:9" x14ac:dyDescent="0.2">
      <c r="F72" s="201"/>
      <c r="G72" s="202"/>
      <c r="H72" s="202"/>
      <c r="I72" s="43"/>
    </row>
    <row r="73" spans="6:9" x14ac:dyDescent="0.2">
      <c r="F73" s="201"/>
      <c r="G73" s="202"/>
      <c r="H73" s="202"/>
      <c r="I73" s="43"/>
    </row>
    <row r="74" spans="6:9" x14ac:dyDescent="0.2">
      <c r="F74" s="201"/>
      <c r="G74" s="202"/>
      <c r="H74" s="202"/>
      <c r="I74" s="43"/>
    </row>
  </sheetData>
  <mergeCells count="4">
    <mergeCell ref="A1:B1"/>
    <mergeCell ref="A2:B2"/>
    <mergeCell ref="G2:I2"/>
    <mergeCell ref="H23:I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5"/>
  <dimension ref="A1:CB177"/>
  <sheetViews>
    <sheetView showGridLines="0" showZeros="0" zoomScaleNormal="100" zoomScaleSheetLayoutView="100" workbookViewId="0">
      <pane ySplit="6" topLeftCell="A7" activePane="bottomLeft" state="frozen"/>
      <selection pane="bottomLeft" activeCell="F8" sqref="F8"/>
    </sheetView>
  </sheetViews>
  <sheetFormatPr defaultRowHeight="12.75" x14ac:dyDescent="0.2"/>
  <cols>
    <col min="1" max="1" width="4.42578125" style="203" customWidth="1"/>
    <col min="2" max="2" width="11.5703125" style="203" customWidth="1"/>
    <col min="3" max="3" width="40.42578125" style="203" customWidth="1"/>
    <col min="4" max="4" width="5.5703125" style="203" customWidth="1"/>
    <col min="5" max="5" width="8.5703125" style="213" customWidth="1"/>
    <col min="6" max="6" width="9.85546875" style="203" customWidth="1"/>
    <col min="7" max="7" width="13.85546875" style="203" customWidth="1"/>
    <col min="8" max="8" width="11.7109375" style="203" hidden="1" customWidth="1"/>
    <col min="9" max="9" width="11.5703125" style="203" hidden="1" customWidth="1"/>
    <col min="10" max="10" width="11" style="203" hidden="1" customWidth="1"/>
    <col min="11" max="11" width="10.42578125" style="203" hidden="1" customWidth="1"/>
    <col min="12" max="12" width="75.42578125" style="203" customWidth="1"/>
    <col min="13" max="13" width="45.28515625" style="203" customWidth="1"/>
    <col min="14" max="16384" width="9.140625" style="203"/>
  </cols>
  <sheetData>
    <row r="1" spans="1:80" ht="15.75" x14ac:dyDescent="0.25">
      <c r="A1" s="324" t="s">
        <v>81</v>
      </c>
      <c r="B1" s="324"/>
      <c r="C1" s="324"/>
      <c r="D1" s="324"/>
      <c r="E1" s="324"/>
      <c r="F1" s="324"/>
      <c r="G1" s="324"/>
    </row>
    <row r="2" spans="1:80" ht="14.25" customHeight="1" thickBot="1" x14ac:dyDescent="0.25">
      <c r="B2" s="204"/>
      <c r="C2" s="205"/>
      <c r="D2" s="205"/>
      <c r="E2" s="206"/>
      <c r="F2" s="205"/>
      <c r="G2" s="205"/>
    </row>
    <row r="3" spans="1:80" ht="13.5" thickTop="1" x14ac:dyDescent="0.2">
      <c r="A3" s="310" t="s">
        <v>3</v>
      </c>
      <c r="B3" s="311"/>
      <c r="C3" s="158" t="s">
        <v>100</v>
      </c>
      <c r="D3" s="207"/>
      <c r="E3" s="208" t="s">
        <v>82</v>
      </c>
      <c r="F3" s="209" t="str">
        <f>'04 342304 Rek'!H1</f>
        <v>3423/04</v>
      </c>
      <c r="G3" s="210"/>
    </row>
    <row r="4" spans="1:80" ht="13.5" thickBot="1" x14ac:dyDescent="0.25">
      <c r="A4" s="325" t="s">
        <v>73</v>
      </c>
      <c r="B4" s="313"/>
      <c r="C4" s="164" t="s">
        <v>175</v>
      </c>
      <c r="D4" s="211"/>
      <c r="E4" s="326" t="str">
        <f>'04 342304 Rek'!G2</f>
        <v>Oprava chodníku Havlíčkovo náměstí - pravá strana</v>
      </c>
      <c r="F4" s="327"/>
      <c r="G4" s="328"/>
    </row>
    <row r="5" spans="1:80" ht="13.5" thickTop="1" x14ac:dyDescent="0.2">
      <c r="A5" s="212"/>
    </row>
    <row r="6" spans="1:80" ht="27" customHeight="1" x14ac:dyDescent="0.2">
      <c r="A6" s="214" t="s">
        <v>83</v>
      </c>
      <c r="B6" s="215" t="s">
        <v>84</v>
      </c>
      <c r="C6" s="215" t="s">
        <v>85</v>
      </c>
      <c r="D6" s="215" t="s">
        <v>86</v>
      </c>
      <c r="E6" s="215" t="s">
        <v>87</v>
      </c>
      <c r="F6" s="215" t="s">
        <v>88</v>
      </c>
      <c r="G6" s="216" t="s">
        <v>89</v>
      </c>
      <c r="H6" s="217" t="s">
        <v>90</v>
      </c>
      <c r="I6" s="217" t="s">
        <v>91</v>
      </c>
      <c r="J6" s="217" t="s">
        <v>92</v>
      </c>
      <c r="K6" s="217" t="s">
        <v>93</v>
      </c>
    </row>
    <row r="7" spans="1:80" x14ac:dyDescent="0.2">
      <c r="A7" s="218" t="s">
        <v>94</v>
      </c>
      <c r="B7" s="219" t="s">
        <v>95</v>
      </c>
      <c r="C7" s="220" t="s">
        <v>96</v>
      </c>
      <c r="D7" s="221"/>
      <c r="E7" s="222"/>
      <c r="F7" s="222"/>
      <c r="G7" s="223"/>
      <c r="H7" s="224"/>
      <c r="I7" s="225"/>
      <c r="J7" s="224"/>
      <c r="K7" s="225"/>
      <c r="O7" s="226">
        <v>1</v>
      </c>
    </row>
    <row r="8" spans="1:80" ht="22.5" x14ac:dyDescent="0.2">
      <c r="A8" s="227">
        <v>1</v>
      </c>
      <c r="B8" s="228" t="s">
        <v>178</v>
      </c>
      <c r="C8" s="229" t="s">
        <v>179</v>
      </c>
      <c r="D8" s="230" t="s">
        <v>139</v>
      </c>
      <c r="E8" s="231">
        <v>3</v>
      </c>
      <c r="F8" s="231"/>
      <c r="G8" s="232">
        <f>E8*F8</f>
        <v>0</v>
      </c>
      <c r="H8" s="233">
        <v>0</v>
      </c>
      <c r="I8" s="234">
        <f>E8*H8</f>
        <v>0</v>
      </c>
      <c r="J8" s="233">
        <v>0</v>
      </c>
      <c r="K8" s="234">
        <f>E8*J8</f>
        <v>0</v>
      </c>
      <c r="O8" s="226">
        <v>2</v>
      </c>
      <c r="AA8" s="203">
        <v>1</v>
      </c>
      <c r="AB8" s="203">
        <v>1</v>
      </c>
      <c r="AC8" s="203">
        <v>1</v>
      </c>
      <c r="AZ8" s="203">
        <v>1</v>
      </c>
      <c r="BA8" s="203">
        <f>IF(AZ8=1,G8,0)</f>
        <v>0</v>
      </c>
      <c r="BB8" s="203">
        <f>IF(AZ8=2,G8,0)</f>
        <v>0</v>
      </c>
      <c r="BC8" s="203">
        <f>IF(AZ8=3,G8,0)</f>
        <v>0</v>
      </c>
      <c r="BD8" s="203">
        <f>IF(AZ8=4,G8,0)</f>
        <v>0</v>
      </c>
      <c r="BE8" s="203">
        <f>IF(AZ8=5,G8,0)</f>
        <v>0</v>
      </c>
      <c r="CA8" s="226">
        <v>1</v>
      </c>
      <c r="CB8" s="226">
        <v>1</v>
      </c>
    </row>
    <row r="9" spans="1:80" x14ac:dyDescent="0.2">
      <c r="A9" s="227">
        <v>2</v>
      </c>
      <c r="B9" s="228" t="s">
        <v>180</v>
      </c>
      <c r="C9" s="229" t="s">
        <v>181</v>
      </c>
      <c r="D9" s="230" t="s">
        <v>105</v>
      </c>
      <c r="E9" s="231">
        <v>315</v>
      </c>
      <c r="F9" s="231"/>
      <c r="G9" s="232">
        <f>E9*F9</f>
        <v>0</v>
      </c>
      <c r="H9" s="233">
        <v>0</v>
      </c>
      <c r="I9" s="234">
        <f>E9*H9</f>
        <v>0</v>
      </c>
      <c r="J9" s="233">
        <v>-0.22500000000000001</v>
      </c>
      <c r="K9" s="234">
        <f>E9*J9</f>
        <v>-70.875</v>
      </c>
      <c r="O9" s="226">
        <v>2</v>
      </c>
      <c r="AA9" s="203">
        <v>1</v>
      </c>
      <c r="AB9" s="203">
        <v>1</v>
      </c>
      <c r="AC9" s="203">
        <v>1</v>
      </c>
      <c r="AZ9" s="203">
        <v>1</v>
      </c>
      <c r="BA9" s="203">
        <f>IF(AZ9=1,G9,0)</f>
        <v>0</v>
      </c>
      <c r="BB9" s="203">
        <f>IF(AZ9=2,G9,0)</f>
        <v>0</v>
      </c>
      <c r="BC9" s="203">
        <f>IF(AZ9=3,G9,0)</f>
        <v>0</v>
      </c>
      <c r="BD9" s="203">
        <f>IF(AZ9=4,G9,0)</f>
        <v>0</v>
      </c>
      <c r="BE9" s="203">
        <f>IF(AZ9=5,G9,0)</f>
        <v>0</v>
      </c>
      <c r="CA9" s="226">
        <v>1</v>
      </c>
      <c r="CB9" s="226">
        <v>1</v>
      </c>
    </row>
    <row r="10" spans="1:80" x14ac:dyDescent="0.2">
      <c r="A10" s="235"/>
      <c r="B10" s="239"/>
      <c r="C10" s="319" t="s">
        <v>182</v>
      </c>
      <c r="D10" s="320"/>
      <c r="E10" s="240">
        <v>315</v>
      </c>
      <c r="F10" s="241"/>
      <c r="G10" s="242"/>
      <c r="H10" s="243"/>
      <c r="I10" s="237"/>
      <c r="K10" s="237"/>
      <c r="M10" s="238" t="s">
        <v>182</v>
      </c>
      <c r="O10" s="226"/>
    </row>
    <row r="11" spans="1:80" x14ac:dyDescent="0.2">
      <c r="A11" s="227">
        <v>3</v>
      </c>
      <c r="B11" s="228" t="s">
        <v>183</v>
      </c>
      <c r="C11" s="229" t="s">
        <v>184</v>
      </c>
      <c r="D11" s="230" t="s">
        <v>105</v>
      </c>
      <c r="E11" s="231">
        <v>315</v>
      </c>
      <c r="F11" s="231"/>
      <c r="G11" s="232">
        <f>E11*F11</f>
        <v>0</v>
      </c>
      <c r="H11" s="233">
        <v>0</v>
      </c>
      <c r="I11" s="234">
        <f>E11*H11</f>
        <v>0</v>
      </c>
      <c r="J11" s="233">
        <v>-0.22</v>
      </c>
      <c r="K11" s="234">
        <f>E11*J11</f>
        <v>-69.3</v>
      </c>
      <c r="O11" s="226">
        <v>2</v>
      </c>
      <c r="AA11" s="203">
        <v>1</v>
      </c>
      <c r="AB11" s="203">
        <v>1</v>
      </c>
      <c r="AC11" s="203">
        <v>1</v>
      </c>
      <c r="AZ11" s="203">
        <v>1</v>
      </c>
      <c r="BA11" s="203">
        <f>IF(AZ11=1,G11,0)</f>
        <v>0</v>
      </c>
      <c r="BB11" s="203">
        <f>IF(AZ11=2,G11,0)</f>
        <v>0</v>
      </c>
      <c r="BC11" s="203">
        <f>IF(AZ11=3,G11,0)</f>
        <v>0</v>
      </c>
      <c r="BD11" s="203">
        <f>IF(AZ11=4,G11,0)</f>
        <v>0</v>
      </c>
      <c r="BE11" s="203">
        <f>IF(AZ11=5,G11,0)</f>
        <v>0</v>
      </c>
      <c r="CA11" s="226">
        <v>1</v>
      </c>
      <c r="CB11" s="226">
        <v>1</v>
      </c>
    </row>
    <row r="12" spans="1:80" x14ac:dyDescent="0.2">
      <c r="A12" s="235"/>
      <c r="B12" s="239"/>
      <c r="C12" s="319" t="s">
        <v>182</v>
      </c>
      <c r="D12" s="320"/>
      <c r="E12" s="240">
        <v>315</v>
      </c>
      <c r="F12" s="241"/>
      <c r="G12" s="242"/>
      <c r="H12" s="243"/>
      <c r="I12" s="237"/>
      <c r="K12" s="237"/>
      <c r="M12" s="238" t="s">
        <v>182</v>
      </c>
      <c r="O12" s="226"/>
    </row>
    <row r="13" spans="1:80" x14ac:dyDescent="0.2">
      <c r="A13" s="227">
        <v>4</v>
      </c>
      <c r="B13" s="228" t="s">
        <v>185</v>
      </c>
      <c r="C13" s="229" t="s">
        <v>186</v>
      </c>
      <c r="D13" s="230" t="s">
        <v>105</v>
      </c>
      <c r="E13" s="231">
        <v>43.5</v>
      </c>
      <c r="F13" s="231"/>
      <c r="G13" s="232">
        <f>E13*F13</f>
        <v>0</v>
      </c>
      <c r="H13" s="233">
        <v>0</v>
      </c>
      <c r="I13" s="234">
        <f>E13*H13</f>
        <v>0</v>
      </c>
      <c r="J13" s="233">
        <v>-0.33</v>
      </c>
      <c r="K13" s="234">
        <f>E13*J13</f>
        <v>-14.355</v>
      </c>
      <c r="O13" s="226">
        <v>2</v>
      </c>
      <c r="AA13" s="203">
        <v>1</v>
      </c>
      <c r="AB13" s="203">
        <v>1</v>
      </c>
      <c r="AC13" s="203">
        <v>1</v>
      </c>
      <c r="AZ13" s="203">
        <v>1</v>
      </c>
      <c r="BA13" s="203">
        <f>IF(AZ13=1,G13,0)</f>
        <v>0</v>
      </c>
      <c r="BB13" s="203">
        <f>IF(AZ13=2,G13,0)</f>
        <v>0</v>
      </c>
      <c r="BC13" s="203">
        <f>IF(AZ13=3,G13,0)</f>
        <v>0</v>
      </c>
      <c r="BD13" s="203">
        <f>IF(AZ13=4,G13,0)</f>
        <v>0</v>
      </c>
      <c r="BE13" s="203">
        <f>IF(AZ13=5,G13,0)</f>
        <v>0</v>
      </c>
      <c r="CA13" s="226">
        <v>1</v>
      </c>
      <c r="CB13" s="226">
        <v>1</v>
      </c>
    </row>
    <row r="14" spans="1:80" x14ac:dyDescent="0.2">
      <c r="A14" s="235"/>
      <c r="B14" s="239"/>
      <c r="C14" s="319" t="s">
        <v>187</v>
      </c>
      <c r="D14" s="320"/>
      <c r="E14" s="240">
        <v>0</v>
      </c>
      <c r="F14" s="241"/>
      <c r="G14" s="242"/>
      <c r="H14" s="243"/>
      <c r="I14" s="237"/>
      <c r="K14" s="237"/>
      <c r="M14" s="238" t="s">
        <v>187</v>
      </c>
      <c r="O14" s="226"/>
    </row>
    <row r="15" spans="1:80" ht="22.5" x14ac:dyDescent="0.2">
      <c r="A15" s="235"/>
      <c r="B15" s="239"/>
      <c r="C15" s="319" t="s">
        <v>188</v>
      </c>
      <c r="D15" s="320"/>
      <c r="E15" s="240">
        <v>8.5</v>
      </c>
      <c r="F15" s="241"/>
      <c r="G15" s="242"/>
      <c r="H15" s="243"/>
      <c r="I15" s="237"/>
      <c r="K15" s="237"/>
      <c r="M15" s="238" t="s">
        <v>188</v>
      </c>
      <c r="O15" s="226"/>
    </row>
    <row r="16" spans="1:80" x14ac:dyDescent="0.2">
      <c r="A16" s="235"/>
      <c r="B16" s="239"/>
      <c r="C16" s="319" t="s">
        <v>189</v>
      </c>
      <c r="D16" s="320"/>
      <c r="E16" s="240">
        <v>35</v>
      </c>
      <c r="F16" s="241"/>
      <c r="G16" s="242"/>
      <c r="H16" s="243"/>
      <c r="I16" s="237"/>
      <c r="K16" s="237"/>
      <c r="M16" s="238" t="s">
        <v>189</v>
      </c>
      <c r="O16" s="226"/>
    </row>
    <row r="17" spans="1:80" ht="22.5" x14ac:dyDescent="0.2">
      <c r="A17" s="227">
        <v>5</v>
      </c>
      <c r="B17" s="228" t="s">
        <v>190</v>
      </c>
      <c r="C17" s="229" t="s">
        <v>191</v>
      </c>
      <c r="D17" s="230" t="s">
        <v>146</v>
      </c>
      <c r="E17" s="231">
        <v>17</v>
      </c>
      <c r="F17" s="231"/>
      <c r="G17" s="232">
        <f>E17*F17</f>
        <v>0</v>
      </c>
      <c r="H17" s="233">
        <v>0</v>
      </c>
      <c r="I17" s="234">
        <f>E17*H17</f>
        <v>0</v>
      </c>
      <c r="J17" s="233">
        <v>-0.22</v>
      </c>
      <c r="K17" s="234">
        <f>E17*J17</f>
        <v>-3.74</v>
      </c>
      <c r="O17" s="226">
        <v>2</v>
      </c>
      <c r="AA17" s="203">
        <v>1</v>
      </c>
      <c r="AB17" s="203">
        <v>1</v>
      </c>
      <c r="AC17" s="203">
        <v>1</v>
      </c>
      <c r="AZ17" s="203">
        <v>1</v>
      </c>
      <c r="BA17" s="203">
        <f>IF(AZ17=1,G17,0)</f>
        <v>0</v>
      </c>
      <c r="BB17" s="203">
        <f>IF(AZ17=2,G17,0)</f>
        <v>0</v>
      </c>
      <c r="BC17" s="203">
        <f>IF(AZ17=3,G17,0)</f>
        <v>0</v>
      </c>
      <c r="BD17" s="203">
        <f>IF(AZ17=4,G17,0)</f>
        <v>0</v>
      </c>
      <c r="BE17" s="203">
        <f>IF(AZ17=5,G17,0)</f>
        <v>0</v>
      </c>
      <c r="CA17" s="226">
        <v>1</v>
      </c>
      <c r="CB17" s="226">
        <v>1</v>
      </c>
    </row>
    <row r="18" spans="1:80" x14ac:dyDescent="0.2">
      <c r="A18" s="235"/>
      <c r="B18" s="239"/>
      <c r="C18" s="319" t="s">
        <v>192</v>
      </c>
      <c r="D18" s="320"/>
      <c r="E18" s="240">
        <v>17</v>
      </c>
      <c r="F18" s="241"/>
      <c r="G18" s="242"/>
      <c r="H18" s="243"/>
      <c r="I18" s="237"/>
      <c r="K18" s="237"/>
      <c r="M18" s="238" t="s">
        <v>192</v>
      </c>
      <c r="O18" s="226"/>
    </row>
    <row r="19" spans="1:80" x14ac:dyDescent="0.2">
      <c r="A19" s="227">
        <v>6</v>
      </c>
      <c r="B19" s="228" t="s">
        <v>193</v>
      </c>
      <c r="C19" s="229" t="s">
        <v>194</v>
      </c>
      <c r="D19" s="230" t="s">
        <v>146</v>
      </c>
      <c r="E19" s="231">
        <v>70</v>
      </c>
      <c r="F19" s="231"/>
      <c r="G19" s="232">
        <f>E19*F19</f>
        <v>0</v>
      </c>
      <c r="H19" s="233">
        <v>0</v>
      </c>
      <c r="I19" s="234">
        <f>E19*H19</f>
        <v>0</v>
      </c>
      <c r="J19" s="233">
        <v>-0.27</v>
      </c>
      <c r="K19" s="234">
        <f>E19*J19</f>
        <v>-18.900000000000002</v>
      </c>
      <c r="O19" s="226">
        <v>2</v>
      </c>
      <c r="AA19" s="203">
        <v>1</v>
      </c>
      <c r="AB19" s="203">
        <v>1</v>
      </c>
      <c r="AC19" s="203">
        <v>1</v>
      </c>
      <c r="AZ19" s="203">
        <v>1</v>
      </c>
      <c r="BA19" s="203">
        <f>IF(AZ19=1,G19,0)</f>
        <v>0</v>
      </c>
      <c r="BB19" s="203">
        <f>IF(AZ19=2,G19,0)</f>
        <v>0</v>
      </c>
      <c r="BC19" s="203">
        <f>IF(AZ19=3,G19,0)</f>
        <v>0</v>
      </c>
      <c r="BD19" s="203">
        <f>IF(AZ19=4,G19,0)</f>
        <v>0</v>
      </c>
      <c r="BE19" s="203">
        <f>IF(AZ19=5,G19,0)</f>
        <v>0</v>
      </c>
      <c r="CA19" s="226">
        <v>1</v>
      </c>
      <c r="CB19" s="226">
        <v>1</v>
      </c>
    </row>
    <row r="20" spans="1:80" x14ac:dyDescent="0.2">
      <c r="A20" s="235"/>
      <c r="B20" s="239"/>
      <c r="C20" s="319" t="s">
        <v>195</v>
      </c>
      <c r="D20" s="320"/>
      <c r="E20" s="240">
        <v>70</v>
      </c>
      <c r="F20" s="241"/>
      <c r="G20" s="242"/>
      <c r="H20" s="243"/>
      <c r="I20" s="237"/>
      <c r="K20" s="237"/>
      <c r="M20" s="238" t="s">
        <v>195</v>
      </c>
      <c r="O20" s="226"/>
    </row>
    <row r="21" spans="1:80" x14ac:dyDescent="0.2">
      <c r="A21" s="227">
        <v>7</v>
      </c>
      <c r="B21" s="228" t="s">
        <v>196</v>
      </c>
      <c r="C21" s="229" t="s">
        <v>197</v>
      </c>
      <c r="D21" s="230" t="s">
        <v>171</v>
      </c>
      <c r="E21" s="231">
        <v>35.049999999999997</v>
      </c>
      <c r="F21" s="231"/>
      <c r="G21" s="232">
        <f>E21*F21</f>
        <v>0</v>
      </c>
      <c r="H21" s="233">
        <v>0</v>
      </c>
      <c r="I21" s="234">
        <f>E21*H21</f>
        <v>0</v>
      </c>
      <c r="J21" s="233">
        <v>0</v>
      </c>
      <c r="K21" s="234">
        <f>E21*J21</f>
        <v>0</v>
      </c>
      <c r="O21" s="226">
        <v>2</v>
      </c>
      <c r="AA21" s="203">
        <v>1</v>
      </c>
      <c r="AB21" s="203">
        <v>0</v>
      </c>
      <c r="AC21" s="203">
        <v>0</v>
      </c>
      <c r="AZ21" s="203">
        <v>1</v>
      </c>
      <c r="BA21" s="203">
        <f>IF(AZ21=1,G21,0)</f>
        <v>0</v>
      </c>
      <c r="BB21" s="203">
        <f>IF(AZ21=2,G21,0)</f>
        <v>0</v>
      </c>
      <c r="BC21" s="203">
        <f>IF(AZ21=3,G21,0)</f>
        <v>0</v>
      </c>
      <c r="BD21" s="203">
        <f>IF(AZ21=4,G21,0)</f>
        <v>0</v>
      </c>
      <c r="BE21" s="203">
        <f>IF(AZ21=5,G21,0)</f>
        <v>0</v>
      </c>
      <c r="CA21" s="226">
        <v>1</v>
      </c>
      <c r="CB21" s="226">
        <v>0</v>
      </c>
    </row>
    <row r="22" spans="1:80" x14ac:dyDescent="0.2">
      <c r="A22" s="235"/>
      <c r="B22" s="236"/>
      <c r="C22" s="321" t="s">
        <v>198</v>
      </c>
      <c r="D22" s="322"/>
      <c r="E22" s="322"/>
      <c r="F22" s="322"/>
      <c r="G22" s="323"/>
      <c r="I22" s="237"/>
      <c r="K22" s="237"/>
      <c r="L22" s="238" t="s">
        <v>198</v>
      </c>
      <c r="O22" s="226">
        <v>3</v>
      </c>
    </row>
    <row r="23" spans="1:80" x14ac:dyDescent="0.2">
      <c r="A23" s="235"/>
      <c r="B23" s="239"/>
      <c r="C23" s="319" t="s">
        <v>199</v>
      </c>
      <c r="D23" s="320"/>
      <c r="E23" s="240">
        <v>31.5</v>
      </c>
      <c r="F23" s="241"/>
      <c r="G23" s="242"/>
      <c r="H23" s="243"/>
      <c r="I23" s="237"/>
      <c r="K23" s="237"/>
      <c r="M23" s="238" t="s">
        <v>199</v>
      </c>
      <c r="O23" s="226"/>
    </row>
    <row r="24" spans="1:80" x14ac:dyDescent="0.2">
      <c r="A24" s="235"/>
      <c r="B24" s="239"/>
      <c r="C24" s="319" t="s">
        <v>200</v>
      </c>
      <c r="D24" s="320"/>
      <c r="E24" s="240">
        <v>0.75</v>
      </c>
      <c r="F24" s="241"/>
      <c r="G24" s="242"/>
      <c r="H24" s="243"/>
      <c r="I24" s="237"/>
      <c r="K24" s="237"/>
      <c r="M24" s="238" t="s">
        <v>200</v>
      </c>
      <c r="O24" s="226"/>
    </row>
    <row r="25" spans="1:80" ht="22.5" x14ac:dyDescent="0.2">
      <c r="A25" s="235"/>
      <c r="B25" s="239"/>
      <c r="C25" s="319" t="s">
        <v>201</v>
      </c>
      <c r="D25" s="320"/>
      <c r="E25" s="240">
        <v>2.8</v>
      </c>
      <c r="F25" s="241"/>
      <c r="G25" s="242"/>
      <c r="H25" s="243"/>
      <c r="I25" s="237"/>
      <c r="K25" s="237"/>
      <c r="M25" s="238" t="s">
        <v>201</v>
      </c>
      <c r="O25" s="226"/>
    </row>
    <row r="26" spans="1:80" x14ac:dyDescent="0.2">
      <c r="A26" s="227">
        <v>8</v>
      </c>
      <c r="B26" s="228" t="s">
        <v>202</v>
      </c>
      <c r="C26" s="229" t="s">
        <v>203</v>
      </c>
      <c r="D26" s="230" t="s">
        <v>171</v>
      </c>
      <c r="E26" s="231">
        <v>35.049999999999997</v>
      </c>
      <c r="F26" s="231"/>
      <c r="G26" s="232">
        <f>E26*F26</f>
        <v>0</v>
      </c>
      <c r="H26" s="233">
        <v>0</v>
      </c>
      <c r="I26" s="234">
        <f>E26*H26</f>
        <v>0</v>
      </c>
      <c r="J26" s="233">
        <v>0</v>
      </c>
      <c r="K26" s="234">
        <f>E26*J26</f>
        <v>0</v>
      </c>
      <c r="O26" s="226">
        <v>2</v>
      </c>
      <c r="AA26" s="203">
        <v>1</v>
      </c>
      <c r="AB26" s="203">
        <v>1</v>
      </c>
      <c r="AC26" s="203">
        <v>1</v>
      </c>
      <c r="AZ26" s="203">
        <v>1</v>
      </c>
      <c r="BA26" s="203">
        <f>IF(AZ26=1,G26,0)</f>
        <v>0</v>
      </c>
      <c r="BB26" s="203">
        <f>IF(AZ26=2,G26,0)</f>
        <v>0</v>
      </c>
      <c r="BC26" s="203">
        <f>IF(AZ26=3,G26,0)</f>
        <v>0</v>
      </c>
      <c r="BD26" s="203">
        <f>IF(AZ26=4,G26,0)</f>
        <v>0</v>
      </c>
      <c r="BE26" s="203">
        <f>IF(AZ26=5,G26,0)</f>
        <v>0</v>
      </c>
      <c r="CA26" s="226">
        <v>1</v>
      </c>
      <c r="CB26" s="226">
        <v>1</v>
      </c>
    </row>
    <row r="27" spans="1:80" x14ac:dyDescent="0.2">
      <c r="A27" s="235"/>
      <c r="B27" s="239"/>
      <c r="C27" s="319" t="s">
        <v>199</v>
      </c>
      <c r="D27" s="320"/>
      <c r="E27" s="240">
        <v>31.5</v>
      </c>
      <c r="F27" s="241"/>
      <c r="G27" s="242"/>
      <c r="H27" s="243"/>
      <c r="I27" s="237"/>
      <c r="K27" s="237"/>
      <c r="M27" s="238" t="s">
        <v>199</v>
      </c>
      <c r="O27" s="226"/>
    </row>
    <row r="28" spans="1:80" x14ac:dyDescent="0.2">
      <c r="A28" s="235"/>
      <c r="B28" s="239"/>
      <c r="C28" s="319" t="s">
        <v>200</v>
      </c>
      <c r="D28" s="320"/>
      <c r="E28" s="240">
        <v>0.75</v>
      </c>
      <c r="F28" s="241"/>
      <c r="G28" s="242"/>
      <c r="H28" s="243"/>
      <c r="I28" s="237"/>
      <c r="K28" s="237"/>
      <c r="M28" s="238" t="s">
        <v>200</v>
      </c>
      <c r="O28" s="226"/>
    </row>
    <row r="29" spans="1:80" ht="22.5" x14ac:dyDescent="0.2">
      <c r="A29" s="235"/>
      <c r="B29" s="239"/>
      <c r="C29" s="319" t="s">
        <v>201</v>
      </c>
      <c r="D29" s="320"/>
      <c r="E29" s="240">
        <v>2.8</v>
      </c>
      <c r="F29" s="241"/>
      <c r="G29" s="242"/>
      <c r="H29" s="243"/>
      <c r="I29" s="237"/>
      <c r="K29" s="237"/>
      <c r="M29" s="238" t="s">
        <v>201</v>
      </c>
      <c r="O29" s="226"/>
    </row>
    <row r="30" spans="1:80" ht="22.5" x14ac:dyDescent="0.2">
      <c r="A30" s="227">
        <v>9</v>
      </c>
      <c r="B30" s="228" t="s">
        <v>204</v>
      </c>
      <c r="C30" s="229" t="s">
        <v>205</v>
      </c>
      <c r="D30" s="230" t="s">
        <v>171</v>
      </c>
      <c r="E30" s="231">
        <v>35.049999999999997</v>
      </c>
      <c r="F30" s="231"/>
      <c r="G30" s="232">
        <f>E30*F30</f>
        <v>0</v>
      </c>
      <c r="H30" s="233">
        <v>0</v>
      </c>
      <c r="I30" s="234">
        <f>E30*H30</f>
        <v>0</v>
      </c>
      <c r="J30" s="233">
        <v>0</v>
      </c>
      <c r="K30" s="234">
        <f>E30*J30</f>
        <v>0</v>
      </c>
      <c r="O30" s="226">
        <v>2</v>
      </c>
      <c r="AA30" s="203">
        <v>1</v>
      </c>
      <c r="AB30" s="203">
        <v>1</v>
      </c>
      <c r="AC30" s="203">
        <v>1</v>
      </c>
      <c r="AZ30" s="203">
        <v>1</v>
      </c>
      <c r="BA30" s="203">
        <f>IF(AZ30=1,G30,0)</f>
        <v>0</v>
      </c>
      <c r="BB30" s="203">
        <f>IF(AZ30=2,G30,0)</f>
        <v>0</v>
      </c>
      <c r="BC30" s="203">
        <f>IF(AZ30=3,G30,0)</f>
        <v>0</v>
      </c>
      <c r="BD30" s="203">
        <f>IF(AZ30=4,G30,0)</f>
        <v>0</v>
      </c>
      <c r="BE30" s="203">
        <f>IF(AZ30=5,G30,0)</f>
        <v>0</v>
      </c>
      <c r="CA30" s="226">
        <v>1</v>
      </c>
      <c r="CB30" s="226">
        <v>1</v>
      </c>
    </row>
    <row r="31" spans="1:80" x14ac:dyDescent="0.2">
      <c r="A31" s="235"/>
      <c r="B31" s="239"/>
      <c r="C31" s="319" t="s">
        <v>199</v>
      </c>
      <c r="D31" s="320"/>
      <c r="E31" s="240">
        <v>31.5</v>
      </c>
      <c r="F31" s="241"/>
      <c r="G31" s="242"/>
      <c r="H31" s="243"/>
      <c r="I31" s="237"/>
      <c r="K31" s="237"/>
      <c r="M31" s="238" t="s">
        <v>199</v>
      </c>
      <c r="O31" s="226"/>
    </row>
    <row r="32" spans="1:80" x14ac:dyDescent="0.2">
      <c r="A32" s="235"/>
      <c r="B32" s="239"/>
      <c r="C32" s="319" t="s">
        <v>200</v>
      </c>
      <c r="D32" s="320"/>
      <c r="E32" s="240">
        <v>0.75</v>
      </c>
      <c r="F32" s="241"/>
      <c r="G32" s="242"/>
      <c r="H32" s="243"/>
      <c r="I32" s="237"/>
      <c r="K32" s="237"/>
      <c r="M32" s="238" t="s">
        <v>200</v>
      </c>
      <c r="O32" s="226"/>
    </row>
    <row r="33" spans="1:80" ht="22.5" x14ac:dyDescent="0.2">
      <c r="A33" s="235"/>
      <c r="B33" s="239"/>
      <c r="C33" s="319" t="s">
        <v>201</v>
      </c>
      <c r="D33" s="320"/>
      <c r="E33" s="240">
        <v>2.8</v>
      </c>
      <c r="F33" s="241"/>
      <c r="G33" s="242"/>
      <c r="H33" s="243"/>
      <c r="I33" s="237"/>
      <c r="K33" s="237"/>
      <c r="M33" s="238" t="s">
        <v>201</v>
      </c>
      <c r="O33" s="226"/>
    </row>
    <row r="34" spans="1:80" x14ac:dyDescent="0.2">
      <c r="A34" s="227">
        <v>10</v>
      </c>
      <c r="B34" s="228" t="s">
        <v>206</v>
      </c>
      <c r="C34" s="229" t="s">
        <v>207</v>
      </c>
      <c r="D34" s="230" t="s">
        <v>105</v>
      </c>
      <c r="E34" s="231">
        <v>334.1</v>
      </c>
      <c r="F34" s="231"/>
      <c r="G34" s="232">
        <f>E34*F34</f>
        <v>0</v>
      </c>
      <c r="H34" s="233">
        <v>0</v>
      </c>
      <c r="I34" s="234">
        <f>E34*H34</f>
        <v>0</v>
      </c>
      <c r="J34" s="233">
        <v>0</v>
      </c>
      <c r="K34" s="234">
        <f>E34*J34</f>
        <v>0</v>
      </c>
      <c r="O34" s="226">
        <v>2</v>
      </c>
      <c r="AA34" s="203">
        <v>1</v>
      </c>
      <c r="AB34" s="203">
        <v>1</v>
      </c>
      <c r="AC34" s="203">
        <v>1</v>
      </c>
      <c r="AZ34" s="203">
        <v>1</v>
      </c>
      <c r="BA34" s="203">
        <f>IF(AZ34=1,G34,0)</f>
        <v>0</v>
      </c>
      <c r="BB34" s="203">
        <f>IF(AZ34=2,G34,0)</f>
        <v>0</v>
      </c>
      <c r="BC34" s="203">
        <f>IF(AZ34=3,G34,0)</f>
        <v>0</v>
      </c>
      <c r="BD34" s="203">
        <f>IF(AZ34=4,G34,0)</f>
        <v>0</v>
      </c>
      <c r="BE34" s="203">
        <f>IF(AZ34=5,G34,0)</f>
        <v>0</v>
      </c>
      <c r="CA34" s="226">
        <v>1</v>
      </c>
      <c r="CB34" s="226">
        <v>1</v>
      </c>
    </row>
    <row r="35" spans="1:80" x14ac:dyDescent="0.2">
      <c r="A35" s="235"/>
      <c r="B35" s="239"/>
      <c r="C35" s="319" t="s">
        <v>208</v>
      </c>
      <c r="D35" s="320"/>
      <c r="E35" s="240">
        <v>308</v>
      </c>
      <c r="F35" s="241"/>
      <c r="G35" s="242"/>
      <c r="H35" s="243"/>
      <c r="I35" s="237"/>
      <c r="K35" s="237"/>
      <c r="M35" s="238" t="s">
        <v>208</v>
      </c>
      <c r="O35" s="226"/>
    </row>
    <row r="36" spans="1:80" x14ac:dyDescent="0.2">
      <c r="A36" s="235"/>
      <c r="B36" s="239"/>
      <c r="C36" s="319" t="s">
        <v>209</v>
      </c>
      <c r="D36" s="320"/>
      <c r="E36" s="240">
        <v>26.1</v>
      </c>
      <c r="F36" s="241"/>
      <c r="G36" s="242"/>
      <c r="H36" s="243"/>
      <c r="I36" s="237"/>
      <c r="K36" s="237"/>
      <c r="M36" s="238" t="s">
        <v>209</v>
      </c>
      <c r="O36" s="226"/>
    </row>
    <row r="37" spans="1:80" ht="22.5" x14ac:dyDescent="0.2">
      <c r="A37" s="227">
        <v>11</v>
      </c>
      <c r="B37" s="228" t="s">
        <v>210</v>
      </c>
      <c r="C37" s="229" t="s">
        <v>211</v>
      </c>
      <c r="D37" s="230" t="s">
        <v>171</v>
      </c>
      <c r="E37" s="231">
        <v>35.049999999999997</v>
      </c>
      <c r="F37" s="231"/>
      <c r="G37" s="232">
        <f>E37*F37</f>
        <v>0</v>
      </c>
      <c r="H37" s="233">
        <v>0</v>
      </c>
      <c r="I37" s="234">
        <f>E37*H37</f>
        <v>0</v>
      </c>
      <c r="J37" s="233">
        <v>0</v>
      </c>
      <c r="K37" s="234">
        <f>E37*J37</f>
        <v>0</v>
      </c>
      <c r="O37" s="226">
        <v>2</v>
      </c>
      <c r="AA37" s="203">
        <v>1</v>
      </c>
      <c r="AB37" s="203">
        <v>1</v>
      </c>
      <c r="AC37" s="203">
        <v>1</v>
      </c>
      <c r="AZ37" s="203">
        <v>1</v>
      </c>
      <c r="BA37" s="203">
        <f>IF(AZ37=1,G37,0)</f>
        <v>0</v>
      </c>
      <c r="BB37" s="203">
        <f>IF(AZ37=2,G37,0)</f>
        <v>0</v>
      </c>
      <c r="BC37" s="203">
        <f>IF(AZ37=3,G37,0)</f>
        <v>0</v>
      </c>
      <c r="BD37" s="203">
        <f>IF(AZ37=4,G37,0)</f>
        <v>0</v>
      </c>
      <c r="BE37" s="203">
        <f>IF(AZ37=5,G37,0)</f>
        <v>0</v>
      </c>
      <c r="CA37" s="226">
        <v>1</v>
      </c>
      <c r="CB37" s="226">
        <v>1</v>
      </c>
    </row>
    <row r="38" spans="1:80" ht="56.25" x14ac:dyDescent="0.2">
      <c r="A38" s="235"/>
      <c r="B38" s="236"/>
      <c r="C38" s="321" t="s">
        <v>212</v>
      </c>
      <c r="D38" s="322"/>
      <c r="E38" s="322"/>
      <c r="F38" s="322"/>
      <c r="G38" s="323"/>
      <c r="I38" s="237"/>
      <c r="K38" s="237"/>
      <c r="L38" s="238" t="s">
        <v>212</v>
      </c>
      <c r="O38" s="226">
        <v>3</v>
      </c>
    </row>
    <row r="39" spans="1:80" x14ac:dyDescent="0.2">
      <c r="A39" s="235"/>
      <c r="B39" s="239"/>
      <c r="C39" s="319" t="s">
        <v>199</v>
      </c>
      <c r="D39" s="320"/>
      <c r="E39" s="240">
        <v>31.5</v>
      </c>
      <c r="F39" s="241"/>
      <c r="G39" s="242"/>
      <c r="H39" s="243"/>
      <c r="I39" s="237"/>
      <c r="K39" s="237"/>
      <c r="M39" s="238" t="s">
        <v>199</v>
      </c>
      <c r="O39" s="226"/>
    </row>
    <row r="40" spans="1:80" x14ac:dyDescent="0.2">
      <c r="A40" s="235"/>
      <c r="B40" s="239"/>
      <c r="C40" s="319" t="s">
        <v>200</v>
      </c>
      <c r="D40" s="320"/>
      <c r="E40" s="240">
        <v>0.75</v>
      </c>
      <c r="F40" s="241"/>
      <c r="G40" s="242"/>
      <c r="H40" s="243"/>
      <c r="I40" s="237"/>
      <c r="K40" s="237"/>
      <c r="M40" s="238" t="s">
        <v>200</v>
      </c>
      <c r="O40" s="226"/>
    </row>
    <row r="41" spans="1:80" ht="22.5" x14ac:dyDescent="0.2">
      <c r="A41" s="235"/>
      <c r="B41" s="239"/>
      <c r="C41" s="319" t="s">
        <v>201</v>
      </c>
      <c r="D41" s="320"/>
      <c r="E41" s="240">
        <v>2.8</v>
      </c>
      <c r="F41" s="241"/>
      <c r="G41" s="242"/>
      <c r="H41" s="243"/>
      <c r="I41" s="237"/>
      <c r="K41" s="237"/>
      <c r="M41" s="238" t="s">
        <v>201</v>
      </c>
      <c r="O41" s="226"/>
    </row>
    <row r="42" spans="1:80" x14ac:dyDescent="0.2">
      <c r="A42" s="227">
        <v>12</v>
      </c>
      <c r="B42" s="228" t="s">
        <v>213</v>
      </c>
      <c r="C42" s="229" t="s">
        <v>214</v>
      </c>
      <c r="D42" s="230" t="s">
        <v>146</v>
      </c>
      <c r="E42" s="231">
        <v>88</v>
      </c>
      <c r="F42" s="231"/>
      <c r="G42" s="232">
        <f>E42*F42</f>
        <v>0</v>
      </c>
      <c r="H42" s="233">
        <v>0</v>
      </c>
      <c r="I42" s="234">
        <f>E42*H42</f>
        <v>0</v>
      </c>
      <c r="J42" s="233">
        <v>0</v>
      </c>
      <c r="K42" s="234">
        <f>E42*J42</f>
        <v>0</v>
      </c>
      <c r="O42" s="226">
        <v>2</v>
      </c>
      <c r="AA42" s="203">
        <v>1</v>
      </c>
      <c r="AB42" s="203">
        <v>1</v>
      </c>
      <c r="AC42" s="203">
        <v>1</v>
      </c>
      <c r="AZ42" s="203">
        <v>1</v>
      </c>
      <c r="BA42" s="203">
        <f>IF(AZ42=1,G42,0)</f>
        <v>0</v>
      </c>
      <c r="BB42" s="203">
        <f>IF(AZ42=2,G42,0)</f>
        <v>0</v>
      </c>
      <c r="BC42" s="203">
        <f>IF(AZ42=3,G42,0)</f>
        <v>0</v>
      </c>
      <c r="BD42" s="203">
        <f>IF(AZ42=4,G42,0)</f>
        <v>0</v>
      </c>
      <c r="BE42" s="203">
        <f>IF(AZ42=5,G42,0)</f>
        <v>0</v>
      </c>
      <c r="CA42" s="226">
        <v>1</v>
      </c>
      <c r="CB42" s="226">
        <v>1</v>
      </c>
    </row>
    <row r="43" spans="1:80" x14ac:dyDescent="0.2">
      <c r="A43" s="235"/>
      <c r="B43" s="239"/>
      <c r="C43" s="319" t="s">
        <v>187</v>
      </c>
      <c r="D43" s="320"/>
      <c r="E43" s="240">
        <v>0</v>
      </c>
      <c r="F43" s="241"/>
      <c r="G43" s="242"/>
      <c r="H43" s="243"/>
      <c r="I43" s="237"/>
      <c r="K43" s="237"/>
      <c r="M43" s="238" t="s">
        <v>187</v>
      </c>
      <c r="O43" s="226"/>
    </row>
    <row r="44" spans="1:80" ht="22.5" x14ac:dyDescent="0.2">
      <c r="A44" s="235"/>
      <c r="B44" s="239"/>
      <c r="C44" s="319" t="s">
        <v>215</v>
      </c>
      <c r="D44" s="320"/>
      <c r="E44" s="240">
        <v>17.5</v>
      </c>
      <c r="F44" s="241"/>
      <c r="G44" s="242"/>
      <c r="H44" s="243"/>
      <c r="I44" s="237"/>
      <c r="K44" s="237"/>
      <c r="M44" s="238" t="s">
        <v>215</v>
      </c>
      <c r="O44" s="226"/>
    </row>
    <row r="45" spans="1:80" x14ac:dyDescent="0.2">
      <c r="A45" s="235"/>
      <c r="B45" s="239"/>
      <c r="C45" s="319" t="s">
        <v>216</v>
      </c>
      <c r="D45" s="320"/>
      <c r="E45" s="240">
        <v>70.5</v>
      </c>
      <c r="F45" s="241"/>
      <c r="G45" s="242"/>
      <c r="H45" s="243"/>
      <c r="I45" s="237"/>
      <c r="K45" s="237"/>
      <c r="M45" s="238" t="s">
        <v>216</v>
      </c>
      <c r="O45" s="226"/>
    </row>
    <row r="46" spans="1:80" ht="22.5" x14ac:dyDescent="0.2">
      <c r="A46" s="227">
        <v>13</v>
      </c>
      <c r="B46" s="228" t="s">
        <v>114</v>
      </c>
      <c r="C46" s="229" t="s">
        <v>115</v>
      </c>
      <c r="D46" s="230" t="s">
        <v>116</v>
      </c>
      <c r="E46" s="231">
        <v>173.43</v>
      </c>
      <c r="F46" s="231"/>
      <c r="G46" s="232">
        <f>E46*F46</f>
        <v>0</v>
      </c>
      <c r="H46" s="233">
        <v>0</v>
      </c>
      <c r="I46" s="234">
        <f>E46*H46</f>
        <v>0</v>
      </c>
      <c r="J46" s="233">
        <v>0</v>
      </c>
      <c r="K46" s="234">
        <f>E46*J46</f>
        <v>0</v>
      </c>
      <c r="O46" s="226">
        <v>2</v>
      </c>
      <c r="AA46" s="203">
        <v>1</v>
      </c>
      <c r="AB46" s="203">
        <v>1</v>
      </c>
      <c r="AC46" s="203">
        <v>1</v>
      </c>
      <c r="AZ46" s="203">
        <v>1</v>
      </c>
      <c r="BA46" s="203">
        <f>IF(AZ46=1,G46,0)</f>
        <v>0</v>
      </c>
      <c r="BB46" s="203">
        <f>IF(AZ46=2,G46,0)</f>
        <v>0</v>
      </c>
      <c r="BC46" s="203">
        <f>IF(AZ46=3,G46,0)</f>
        <v>0</v>
      </c>
      <c r="BD46" s="203">
        <f>IF(AZ46=4,G46,0)</f>
        <v>0</v>
      </c>
      <c r="BE46" s="203">
        <f>IF(AZ46=5,G46,0)</f>
        <v>0</v>
      </c>
      <c r="CA46" s="226">
        <v>1</v>
      </c>
      <c r="CB46" s="226">
        <v>1</v>
      </c>
    </row>
    <row r="47" spans="1:80" ht="56.25" x14ac:dyDescent="0.2">
      <c r="A47" s="235"/>
      <c r="B47" s="236"/>
      <c r="C47" s="321" t="s">
        <v>217</v>
      </c>
      <c r="D47" s="322"/>
      <c r="E47" s="322"/>
      <c r="F47" s="322"/>
      <c r="G47" s="323"/>
      <c r="I47" s="237"/>
      <c r="K47" s="237"/>
      <c r="L47" s="238" t="s">
        <v>217</v>
      </c>
      <c r="O47" s="226">
        <v>3</v>
      </c>
    </row>
    <row r="48" spans="1:80" ht="22.5" x14ac:dyDescent="0.2">
      <c r="A48" s="227">
        <v>14</v>
      </c>
      <c r="B48" s="228" t="s">
        <v>218</v>
      </c>
      <c r="C48" s="229" t="s">
        <v>219</v>
      </c>
      <c r="D48" s="230" t="s">
        <v>116</v>
      </c>
      <c r="E48" s="231">
        <v>69.3</v>
      </c>
      <c r="F48" s="231"/>
      <c r="G48" s="232">
        <f>E48*F48</f>
        <v>0</v>
      </c>
      <c r="H48" s="233">
        <v>0</v>
      </c>
      <c r="I48" s="234">
        <f>E48*H48</f>
        <v>0</v>
      </c>
      <c r="J48" s="233">
        <v>0</v>
      </c>
      <c r="K48" s="234">
        <f>E48*J48</f>
        <v>0</v>
      </c>
      <c r="O48" s="226">
        <v>2</v>
      </c>
      <c r="AA48" s="203">
        <v>1</v>
      </c>
      <c r="AB48" s="203">
        <v>1</v>
      </c>
      <c r="AC48" s="203">
        <v>1</v>
      </c>
      <c r="AZ48" s="203">
        <v>1</v>
      </c>
      <c r="BA48" s="203">
        <f>IF(AZ48=1,G48,0)</f>
        <v>0</v>
      </c>
      <c r="BB48" s="203">
        <f>IF(AZ48=2,G48,0)</f>
        <v>0</v>
      </c>
      <c r="BC48" s="203">
        <f>IF(AZ48=3,G48,0)</f>
        <v>0</v>
      </c>
      <c r="BD48" s="203">
        <f>IF(AZ48=4,G48,0)</f>
        <v>0</v>
      </c>
      <c r="BE48" s="203">
        <f>IF(AZ48=5,G48,0)</f>
        <v>0</v>
      </c>
      <c r="CA48" s="226">
        <v>1</v>
      </c>
      <c r="CB48" s="226">
        <v>1</v>
      </c>
    </row>
    <row r="49" spans="1:80" ht="56.25" x14ac:dyDescent="0.2">
      <c r="A49" s="235"/>
      <c r="B49" s="236"/>
      <c r="C49" s="321" t="s">
        <v>220</v>
      </c>
      <c r="D49" s="322"/>
      <c r="E49" s="322"/>
      <c r="F49" s="322"/>
      <c r="G49" s="323"/>
      <c r="I49" s="237"/>
      <c r="K49" s="237"/>
      <c r="L49" s="238" t="s">
        <v>220</v>
      </c>
      <c r="O49" s="226">
        <v>3</v>
      </c>
    </row>
    <row r="50" spans="1:80" ht="22.5" x14ac:dyDescent="0.2">
      <c r="A50" s="227">
        <v>15</v>
      </c>
      <c r="B50" s="228" t="s">
        <v>221</v>
      </c>
      <c r="C50" s="229" t="s">
        <v>222</v>
      </c>
      <c r="D50" s="230" t="s">
        <v>116</v>
      </c>
      <c r="E50" s="231">
        <v>89.775000000000006</v>
      </c>
      <c r="F50" s="231"/>
      <c r="G50" s="232">
        <f>E50*F50</f>
        <v>0</v>
      </c>
      <c r="H50" s="233">
        <v>0</v>
      </c>
      <c r="I50" s="234">
        <f>E50*H50</f>
        <v>0</v>
      </c>
      <c r="J50" s="233">
        <v>0</v>
      </c>
      <c r="K50" s="234">
        <f>E50*J50</f>
        <v>0</v>
      </c>
      <c r="O50" s="226">
        <v>2</v>
      </c>
      <c r="AA50" s="203">
        <v>1</v>
      </c>
      <c r="AB50" s="203">
        <v>1</v>
      </c>
      <c r="AC50" s="203">
        <v>1</v>
      </c>
      <c r="AZ50" s="203">
        <v>1</v>
      </c>
      <c r="BA50" s="203">
        <f>IF(AZ50=1,G50,0)</f>
        <v>0</v>
      </c>
      <c r="BB50" s="203">
        <f>IF(AZ50=2,G50,0)</f>
        <v>0</v>
      </c>
      <c r="BC50" s="203">
        <f>IF(AZ50=3,G50,0)</f>
        <v>0</v>
      </c>
      <c r="BD50" s="203">
        <f>IF(AZ50=4,G50,0)</f>
        <v>0</v>
      </c>
      <c r="BE50" s="203">
        <f>IF(AZ50=5,G50,0)</f>
        <v>0</v>
      </c>
      <c r="CA50" s="226">
        <v>1</v>
      </c>
      <c r="CB50" s="226">
        <v>1</v>
      </c>
    </row>
    <row r="51" spans="1:80" x14ac:dyDescent="0.2">
      <c r="A51" s="235"/>
      <c r="B51" s="236"/>
      <c r="C51" s="321" t="s">
        <v>120</v>
      </c>
      <c r="D51" s="322"/>
      <c r="E51" s="322"/>
      <c r="F51" s="322"/>
      <c r="G51" s="323"/>
      <c r="I51" s="237"/>
      <c r="K51" s="237"/>
      <c r="L51" s="238" t="s">
        <v>120</v>
      </c>
      <c r="O51" s="226">
        <v>3</v>
      </c>
    </row>
    <row r="52" spans="1:80" ht="56.25" x14ac:dyDescent="0.2">
      <c r="A52" s="235"/>
      <c r="B52" s="236"/>
      <c r="C52" s="321" t="s">
        <v>223</v>
      </c>
      <c r="D52" s="322"/>
      <c r="E52" s="322"/>
      <c r="F52" s="322"/>
      <c r="G52" s="323"/>
      <c r="I52" s="237"/>
      <c r="K52" s="237"/>
      <c r="L52" s="238" t="s">
        <v>223</v>
      </c>
      <c r="O52" s="226">
        <v>3</v>
      </c>
    </row>
    <row r="53" spans="1:80" ht="22.5" x14ac:dyDescent="0.2">
      <c r="A53" s="227">
        <v>16</v>
      </c>
      <c r="B53" s="228" t="s">
        <v>118</v>
      </c>
      <c r="C53" s="229" t="s">
        <v>119</v>
      </c>
      <c r="D53" s="230" t="s">
        <v>116</v>
      </c>
      <c r="E53" s="231">
        <v>14.355</v>
      </c>
      <c r="F53" s="231"/>
      <c r="G53" s="232">
        <f>E53*F53</f>
        <v>0</v>
      </c>
      <c r="H53" s="233">
        <v>0</v>
      </c>
      <c r="I53" s="234">
        <f>E53*H53</f>
        <v>0</v>
      </c>
      <c r="J53" s="233">
        <v>0</v>
      </c>
      <c r="K53" s="234">
        <f>E53*J53</f>
        <v>0</v>
      </c>
      <c r="O53" s="226">
        <v>2</v>
      </c>
      <c r="AA53" s="203">
        <v>1</v>
      </c>
      <c r="AB53" s="203">
        <v>1</v>
      </c>
      <c r="AC53" s="203">
        <v>1</v>
      </c>
      <c r="AZ53" s="203">
        <v>1</v>
      </c>
      <c r="BA53" s="203">
        <f>IF(AZ53=1,G53,0)</f>
        <v>0</v>
      </c>
      <c r="BB53" s="203">
        <f>IF(AZ53=2,G53,0)</f>
        <v>0</v>
      </c>
      <c r="BC53" s="203">
        <f>IF(AZ53=3,G53,0)</f>
        <v>0</v>
      </c>
      <c r="BD53" s="203">
        <f>IF(AZ53=4,G53,0)</f>
        <v>0</v>
      </c>
      <c r="BE53" s="203">
        <f>IF(AZ53=5,G53,0)</f>
        <v>0</v>
      </c>
      <c r="CA53" s="226">
        <v>1</v>
      </c>
      <c r="CB53" s="226">
        <v>1</v>
      </c>
    </row>
    <row r="54" spans="1:80" x14ac:dyDescent="0.2">
      <c r="A54" s="235"/>
      <c r="B54" s="236"/>
      <c r="C54" s="321" t="s">
        <v>120</v>
      </c>
      <c r="D54" s="322"/>
      <c r="E54" s="322"/>
      <c r="F54" s="322"/>
      <c r="G54" s="323"/>
      <c r="I54" s="237"/>
      <c r="K54" s="237"/>
      <c r="L54" s="238" t="s">
        <v>120</v>
      </c>
      <c r="O54" s="226">
        <v>3</v>
      </c>
    </row>
    <row r="55" spans="1:80" ht="56.25" x14ac:dyDescent="0.2">
      <c r="A55" s="235"/>
      <c r="B55" s="236"/>
      <c r="C55" s="321" t="s">
        <v>224</v>
      </c>
      <c r="D55" s="322"/>
      <c r="E55" s="322"/>
      <c r="F55" s="322"/>
      <c r="G55" s="323"/>
      <c r="I55" s="237"/>
      <c r="K55" s="237"/>
      <c r="L55" s="238" t="s">
        <v>224</v>
      </c>
      <c r="O55" s="226">
        <v>3</v>
      </c>
    </row>
    <row r="56" spans="1:80" x14ac:dyDescent="0.2">
      <c r="A56" s="244"/>
      <c r="B56" s="245" t="s">
        <v>97</v>
      </c>
      <c r="C56" s="246" t="s">
        <v>107</v>
      </c>
      <c r="D56" s="247"/>
      <c r="E56" s="248"/>
      <c r="F56" s="249"/>
      <c r="G56" s="250">
        <f>SUM(G7:G55)</f>
        <v>0</v>
      </c>
      <c r="H56" s="251"/>
      <c r="I56" s="252">
        <f>SUM(I7:I55)</f>
        <v>0</v>
      </c>
      <c r="J56" s="251"/>
      <c r="K56" s="252">
        <f>SUM(K7:K55)</f>
        <v>-177.17000000000002</v>
      </c>
      <c r="O56" s="226">
        <v>4</v>
      </c>
      <c r="BA56" s="253">
        <f>SUM(BA7:BA55)</f>
        <v>0</v>
      </c>
      <c r="BB56" s="253">
        <f>SUM(BB7:BB55)</f>
        <v>0</v>
      </c>
      <c r="BC56" s="253">
        <f>SUM(BC7:BC55)</f>
        <v>0</v>
      </c>
      <c r="BD56" s="253">
        <f>SUM(BD7:BD55)</f>
        <v>0</v>
      </c>
      <c r="BE56" s="253">
        <f>SUM(BE7:BE55)</f>
        <v>0</v>
      </c>
    </row>
    <row r="57" spans="1:80" x14ac:dyDescent="0.2">
      <c r="A57" s="218" t="s">
        <v>94</v>
      </c>
      <c r="B57" s="219" t="s">
        <v>122</v>
      </c>
      <c r="C57" s="220" t="s">
        <v>123</v>
      </c>
      <c r="D57" s="221"/>
      <c r="E57" s="222"/>
      <c r="F57" s="222"/>
      <c r="G57" s="223"/>
      <c r="H57" s="224"/>
      <c r="I57" s="225"/>
      <c r="J57" s="224"/>
      <c r="K57" s="225"/>
      <c r="O57" s="226">
        <v>1</v>
      </c>
    </row>
    <row r="58" spans="1:80" x14ac:dyDescent="0.2">
      <c r="A58" s="227">
        <v>17</v>
      </c>
      <c r="B58" s="228" t="s">
        <v>225</v>
      </c>
      <c r="C58" s="229" t="s">
        <v>226</v>
      </c>
      <c r="D58" s="230" t="s">
        <v>171</v>
      </c>
      <c r="E58" s="231">
        <v>2.58</v>
      </c>
      <c r="F58" s="231"/>
      <c r="G58" s="232">
        <f>E58*F58</f>
        <v>0</v>
      </c>
      <c r="H58" s="233">
        <v>2.2040000000000002</v>
      </c>
      <c r="I58" s="234">
        <f>E58*H58</f>
        <v>5.6863200000000003</v>
      </c>
      <c r="J58" s="233">
        <v>0</v>
      </c>
      <c r="K58" s="234">
        <f>E58*J58</f>
        <v>0</v>
      </c>
      <c r="O58" s="226">
        <v>2</v>
      </c>
      <c r="AA58" s="203">
        <v>1</v>
      </c>
      <c r="AB58" s="203">
        <v>1</v>
      </c>
      <c r="AC58" s="203">
        <v>1</v>
      </c>
      <c r="AZ58" s="203">
        <v>1</v>
      </c>
      <c r="BA58" s="203">
        <f>IF(AZ58=1,G58,0)</f>
        <v>0</v>
      </c>
      <c r="BB58" s="203">
        <f>IF(AZ58=2,G58,0)</f>
        <v>0</v>
      </c>
      <c r="BC58" s="203">
        <f>IF(AZ58=3,G58,0)</f>
        <v>0</v>
      </c>
      <c r="BD58" s="203">
        <f>IF(AZ58=4,G58,0)</f>
        <v>0</v>
      </c>
      <c r="BE58" s="203">
        <f>IF(AZ58=5,G58,0)</f>
        <v>0</v>
      </c>
      <c r="CA58" s="226">
        <v>1</v>
      </c>
      <c r="CB58" s="226">
        <v>1</v>
      </c>
    </row>
    <row r="59" spans="1:80" x14ac:dyDescent="0.2">
      <c r="A59" s="235"/>
      <c r="B59" s="236"/>
      <c r="C59" s="321" t="s">
        <v>227</v>
      </c>
      <c r="D59" s="322"/>
      <c r="E59" s="322"/>
      <c r="F59" s="322"/>
      <c r="G59" s="323"/>
      <c r="I59" s="237"/>
      <c r="K59" s="237"/>
      <c r="L59" s="238" t="s">
        <v>227</v>
      </c>
      <c r="O59" s="226">
        <v>3</v>
      </c>
    </row>
    <row r="60" spans="1:80" x14ac:dyDescent="0.2">
      <c r="A60" s="235"/>
      <c r="B60" s="239"/>
      <c r="C60" s="319" t="s">
        <v>228</v>
      </c>
      <c r="D60" s="320"/>
      <c r="E60" s="240">
        <v>2.58</v>
      </c>
      <c r="F60" s="241"/>
      <c r="G60" s="242"/>
      <c r="H60" s="243"/>
      <c r="I60" s="237"/>
      <c r="K60" s="237"/>
      <c r="M60" s="238" t="s">
        <v>228</v>
      </c>
      <c r="O60" s="226"/>
    </row>
    <row r="61" spans="1:80" ht="22.5" x14ac:dyDescent="0.2">
      <c r="A61" s="227">
        <v>18</v>
      </c>
      <c r="B61" s="228" t="s">
        <v>229</v>
      </c>
      <c r="C61" s="229" t="s">
        <v>230</v>
      </c>
      <c r="D61" s="230" t="s">
        <v>105</v>
      </c>
      <c r="E61" s="231">
        <v>308</v>
      </c>
      <c r="F61" s="231"/>
      <c r="G61" s="232">
        <f>E61*F61</f>
        <v>0</v>
      </c>
      <c r="H61" s="233">
        <v>0.378</v>
      </c>
      <c r="I61" s="234">
        <f>E61*H61</f>
        <v>116.42400000000001</v>
      </c>
      <c r="J61" s="233">
        <v>0</v>
      </c>
      <c r="K61" s="234">
        <f>E61*J61</f>
        <v>0</v>
      </c>
      <c r="O61" s="226">
        <v>2</v>
      </c>
      <c r="AA61" s="203">
        <v>1</v>
      </c>
      <c r="AB61" s="203">
        <v>1</v>
      </c>
      <c r="AC61" s="203">
        <v>1</v>
      </c>
      <c r="AZ61" s="203">
        <v>1</v>
      </c>
      <c r="BA61" s="203">
        <f>IF(AZ61=1,G61,0)</f>
        <v>0</v>
      </c>
      <c r="BB61" s="203">
        <f>IF(AZ61=2,G61,0)</f>
        <v>0</v>
      </c>
      <c r="BC61" s="203">
        <f>IF(AZ61=3,G61,0)</f>
        <v>0</v>
      </c>
      <c r="BD61" s="203">
        <f>IF(AZ61=4,G61,0)</f>
        <v>0</v>
      </c>
      <c r="BE61" s="203">
        <f>IF(AZ61=5,G61,0)</f>
        <v>0</v>
      </c>
      <c r="CA61" s="226">
        <v>1</v>
      </c>
      <c r="CB61" s="226">
        <v>1</v>
      </c>
    </row>
    <row r="62" spans="1:80" x14ac:dyDescent="0.2">
      <c r="A62" s="235"/>
      <c r="B62" s="239"/>
      <c r="C62" s="319" t="s">
        <v>231</v>
      </c>
      <c r="D62" s="320"/>
      <c r="E62" s="240">
        <v>308</v>
      </c>
      <c r="F62" s="241"/>
      <c r="G62" s="242"/>
      <c r="H62" s="243"/>
      <c r="I62" s="237"/>
      <c r="K62" s="237"/>
      <c r="M62" s="238" t="s">
        <v>231</v>
      </c>
      <c r="O62" s="226"/>
    </row>
    <row r="63" spans="1:80" x14ac:dyDescent="0.2">
      <c r="A63" s="227">
        <v>19</v>
      </c>
      <c r="B63" s="228" t="s">
        <v>232</v>
      </c>
      <c r="C63" s="229" t="s">
        <v>233</v>
      </c>
      <c r="D63" s="230" t="s">
        <v>116</v>
      </c>
      <c r="E63" s="231">
        <v>10.875</v>
      </c>
      <c r="F63" s="231"/>
      <c r="G63" s="232">
        <f>E63*F63</f>
        <v>0</v>
      </c>
      <c r="H63" s="233">
        <v>1</v>
      </c>
      <c r="I63" s="234">
        <f>E63*H63</f>
        <v>10.875</v>
      </c>
      <c r="J63" s="233">
        <v>0</v>
      </c>
      <c r="K63" s="234">
        <f>E63*J63</f>
        <v>0</v>
      </c>
      <c r="O63" s="226">
        <v>2</v>
      </c>
      <c r="AA63" s="203">
        <v>1</v>
      </c>
      <c r="AB63" s="203">
        <v>1</v>
      </c>
      <c r="AC63" s="203">
        <v>1</v>
      </c>
      <c r="AZ63" s="203">
        <v>1</v>
      </c>
      <c r="BA63" s="203">
        <f>IF(AZ63=1,G63,0)</f>
        <v>0</v>
      </c>
      <c r="BB63" s="203">
        <f>IF(AZ63=2,G63,0)</f>
        <v>0</v>
      </c>
      <c r="BC63" s="203">
        <f>IF(AZ63=3,G63,0)</f>
        <v>0</v>
      </c>
      <c r="BD63" s="203">
        <f>IF(AZ63=4,G63,0)</f>
        <v>0</v>
      </c>
      <c r="BE63" s="203">
        <f>IF(AZ63=5,G63,0)</f>
        <v>0</v>
      </c>
      <c r="CA63" s="226">
        <v>1</v>
      </c>
      <c r="CB63" s="226">
        <v>1</v>
      </c>
    </row>
    <row r="64" spans="1:80" x14ac:dyDescent="0.2">
      <c r="A64" s="235"/>
      <c r="B64" s="239"/>
      <c r="C64" s="319" t="s">
        <v>187</v>
      </c>
      <c r="D64" s="320"/>
      <c r="E64" s="240">
        <v>0</v>
      </c>
      <c r="F64" s="241"/>
      <c r="G64" s="242"/>
      <c r="H64" s="243"/>
      <c r="I64" s="237"/>
      <c r="K64" s="237"/>
      <c r="M64" s="238" t="s">
        <v>187</v>
      </c>
      <c r="O64" s="226"/>
    </row>
    <row r="65" spans="1:80" ht="22.5" x14ac:dyDescent="0.2">
      <c r="A65" s="235"/>
      <c r="B65" s="239"/>
      <c r="C65" s="319" t="s">
        <v>234</v>
      </c>
      <c r="D65" s="320"/>
      <c r="E65" s="240">
        <v>2.125</v>
      </c>
      <c r="F65" s="241"/>
      <c r="G65" s="242"/>
      <c r="H65" s="243"/>
      <c r="I65" s="237"/>
      <c r="K65" s="237"/>
      <c r="M65" s="238" t="s">
        <v>234</v>
      </c>
      <c r="O65" s="226"/>
    </row>
    <row r="66" spans="1:80" x14ac:dyDescent="0.2">
      <c r="A66" s="235"/>
      <c r="B66" s="239"/>
      <c r="C66" s="319" t="s">
        <v>235</v>
      </c>
      <c r="D66" s="320"/>
      <c r="E66" s="240">
        <v>8.75</v>
      </c>
      <c r="F66" s="241"/>
      <c r="G66" s="242"/>
      <c r="H66" s="243"/>
      <c r="I66" s="237"/>
      <c r="K66" s="237"/>
      <c r="M66" s="238" t="s">
        <v>235</v>
      </c>
      <c r="O66" s="226"/>
    </row>
    <row r="67" spans="1:80" ht="22.5" x14ac:dyDescent="0.2">
      <c r="A67" s="227">
        <v>20</v>
      </c>
      <c r="B67" s="228" t="s">
        <v>236</v>
      </c>
      <c r="C67" s="229" t="s">
        <v>237</v>
      </c>
      <c r="D67" s="230" t="s">
        <v>105</v>
      </c>
      <c r="E67" s="231">
        <v>43.5</v>
      </c>
      <c r="F67" s="231"/>
      <c r="G67" s="232">
        <f>E67*F67</f>
        <v>0</v>
      </c>
      <c r="H67" s="233">
        <v>0.10255</v>
      </c>
      <c r="I67" s="234">
        <f>E67*H67</f>
        <v>4.4609250000000005</v>
      </c>
      <c r="J67" s="233">
        <v>0</v>
      </c>
      <c r="K67" s="234">
        <f>E67*J67</f>
        <v>0</v>
      </c>
      <c r="O67" s="226">
        <v>2</v>
      </c>
      <c r="AA67" s="203">
        <v>1</v>
      </c>
      <c r="AB67" s="203">
        <v>1</v>
      </c>
      <c r="AC67" s="203">
        <v>1</v>
      </c>
      <c r="AZ67" s="203">
        <v>1</v>
      </c>
      <c r="BA67" s="203">
        <f>IF(AZ67=1,G67,0)</f>
        <v>0</v>
      </c>
      <c r="BB67" s="203">
        <f>IF(AZ67=2,G67,0)</f>
        <v>0</v>
      </c>
      <c r="BC67" s="203">
        <f>IF(AZ67=3,G67,0)</f>
        <v>0</v>
      </c>
      <c r="BD67" s="203">
        <f>IF(AZ67=4,G67,0)</f>
        <v>0</v>
      </c>
      <c r="BE67" s="203">
        <f>IF(AZ67=5,G67,0)</f>
        <v>0</v>
      </c>
      <c r="CA67" s="226">
        <v>1</v>
      </c>
      <c r="CB67" s="226">
        <v>1</v>
      </c>
    </row>
    <row r="68" spans="1:80" x14ac:dyDescent="0.2">
      <c r="A68" s="235"/>
      <c r="B68" s="239"/>
      <c r="C68" s="319" t="s">
        <v>187</v>
      </c>
      <c r="D68" s="320"/>
      <c r="E68" s="240">
        <v>0</v>
      </c>
      <c r="F68" s="241"/>
      <c r="G68" s="242"/>
      <c r="H68" s="243"/>
      <c r="I68" s="237"/>
      <c r="K68" s="237"/>
      <c r="M68" s="238" t="s">
        <v>187</v>
      </c>
      <c r="O68" s="226"/>
    </row>
    <row r="69" spans="1:80" ht="22.5" x14ac:dyDescent="0.2">
      <c r="A69" s="235"/>
      <c r="B69" s="239"/>
      <c r="C69" s="319" t="s">
        <v>188</v>
      </c>
      <c r="D69" s="320"/>
      <c r="E69" s="240">
        <v>8.5</v>
      </c>
      <c r="F69" s="241"/>
      <c r="G69" s="242"/>
      <c r="H69" s="243"/>
      <c r="I69" s="237"/>
      <c r="K69" s="237"/>
      <c r="M69" s="238" t="s">
        <v>188</v>
      </c>
      <c r="O69" s="226"/>
    </row>
    <row r="70" spans="1:80" x14ac:dyDescent="0.2">
      <c r="A70" s="235"/>
      <c r="B70" s="239"/>
      <c r="C70" s="319" t="s">
        <v>189</v>
      </c>
      <c r="D70" s="320"/>
      <c r="E70" s="240">
        <v>35</v>
      </c>
      <c r="F70" s="241"/>
      <c r="G70" s="242"/>
      <c r="H70" s="243"/>
      <c r="I70" s="237"/>
      <c r="K70" s="237"/>
      <c r="M70" s="238" t="s">
        <v>189</v>
      </c>
      <c r="O70" s="226"/>
    </row>
    <row r="71" spans="1:80" x14ac:dyDescent="0.2">
      <c r="A71" s="227">
        <v>21</v>
      </c>
      <c r="B71" s="228" t="s">
        <v>238</v>
      </c>
      <c r="C71" s="229" t="s">
        <v>239</v>
      </c>
      <c r="D71" s="230" t="s">
        <v>105</v>
      </c>
      <c r="E71" s="231">
        <v>308</v>
      </c>
      <c r="F71" s="231"/>
      <c r="G71" s="232">
        <f>E71*F71</f>
        <v>0</v>
      </c>
      <c r="H71" s="233">
        <v>0.16700000000000001</v>
      </c>
      <c r="I71" s="234">
        <f>E71*H71</f>
        <v>51.436</v>
      </c>
      <c r="J71" s="233">
        <v>0</v>
      </c>
      <c r="K71" s="234">
        <f>E71*J71</f>
        <v>0</v>
      </c>
      <c r="O71" s="226">
        <v>2</v>
      </c>
      <c r="AA71" s="203">
        <v>1</v>
      </c>
      <c r="AB71" s="203">
        <v>1</v>
      </c>
      <c r="AC71" s="203">
        <v>1</v>
      </c>
      <c r="AZ71" s="203">
        <v>1</v>
      </c>
      <c r="BA71" s="203">
        <f>IF(AZ71=1,G71,0)</f>
        <v>0</v>
      </c>
      <c r="BB71" s="203">
        <f>IF(AZ71=2,G71,0)</f>
        <v>0</v>
      </c>
      <c r="BC71" s="203">
        <f>IF(AZ71=3,G71,0)</f>
        <v>0</v>
      </c>
      <c r="BD71" s="203">
        <f>IF(AZ71=4,G71,0)</f>
        <v>0</v>
      </c>
      <c r="BE71" s="203">
        <f>IF(AZ71=5,G71,0)</f>
        <v>0</v>
      </c>
      <c r="CA71" s="226">
        <v>1</v>
      </c>
      <c r="CB71" s="226">
        <v>1</v>
      </c>
    </row>
    <row r="72" spans="1:80" x14ac:dyDescent="0.2">
      <c r="A72" s="235"/>
      <c r="B72" s="239"/>
      <c r="C72" s="319" t="s">
        <v>240</v>
      </c>
      <c r="D72" s="320"/>
      <c r="E72" s="240">
        <v>0</v>
      </c>
      <c r="F72" s="241"/>
      <c r="G72" s="242"/>
      <c r="H72" s="243"/>
      <c r="I72" s="237"/>
      <c r="K72" s="237"/>
      <c r="M72" s="238" t="s">
        <v>240</v>
      </c>
      <c r="O72" s="226"/>
    </row>
    <row r="73" spans="1:80" x14ac:dyDescent="0.2">
      <c r="A73" s="235"/>
      <c r="B73" s="239"/>
      <c r="C73" s="319" t="s">
        <v>241</v>
      </c>
      <c r="D73" s="320"/>
      <c r="E73" s="240">
        <v>308</v>
      </c>
      <c r="F73" s="241"/>
      <c r="G73" s="242"/>
      <c r="H73" s="243"/>
      <c r="I73" s="237"/>
      <c r="K73" s="237"/>
      <c r="M73" s="238" t="s">
        <v>241</v>
      </c>
      <c r="O73" s="226"/>
    </row>
    <row r="74" spans="1:80" x14ac:dyDescent="0.2">
      <c r="A74" s="227">
        <v>22</v>
      </c>
      <c r="B74" s="228" t="s">
        <v>242</v>
      </c>
      <c r="C74" s="229" t="s">
        <v>243</v>
      </c>
      <c r="D74" s="230" t="s">
        <v>146</v>
      </c>
      <c r="E74" s="231">
        <v>88</v>
      </c>
      <c r="F74" s="231"/>
      <c r="G74" s="232">
        <f>E74*F74</f>
        <v>0</v>
      </c>
      <c r="H74" s="233">
        <v>2.2399999999999998E-3</v>
      </c>
      <c r="I74" s="234">
        <f>E74*H74</f>
        <v>0.19711999999999999</v>
      </c>
      <c r="J74" s="233">
        <v>0</v>
      </c>
      <c r="K74" s="234">
        <f>E74*J74</f>
        <v>0</v>
      </c>
      <c r="O74" s="226">
        <v>2</v>
      </c>
      <c r="AA74" s="203">
        <v>1</v>
      </c>
      <c r="AB74" s="203">
        <v>1</v>
      </c>
      <c r="AC74" s="203">
        <v>1</v>
      </c>
      <c r="AZ74" s="203">
        <v>1</v>
      </c>
      <c r="BA74" s="203">
        <f>IF(AZ74=1,G74,0)</f>
        <v>0</v>
      </c>
      <c r="BB74" s="203">
        <f>IF(AZ74=2,G74,0)</f>
        <v>0</v>
      </c>
      <c r="BC74" s="203">
        <f>IF(AZ74=3,G74,0)</f>
        <v>0</v>
      </c>
      <c r="BD74" s="203">
        <f>IF(AZ74=4,G74,0)</f>
        <v>0</v>
      </c>
      <c r="BE74" s="203">
        <f>IF(AZ74=5,G74,0)</f>
        <v>0</v>
      </c>
      <c r="CA74" s="226">
        <v>1</v>
      </c>
      <c r="CB74" s="226">
        <v>1</v>
      </c>
    </row>
    <row r="75" spans="1:80" x14ac:dyDescent="0.2">
      <c r="A75" s="235"/>
      <c r="B75" s="236"/>
      <c r="C75" s="321" t="s">
        <v>244</v>
      </c>
      <c r="D75" s="322"/>
      <c r="E75" s="322"/>
      <c r="F75" s="322"/>
      <c r="G75" s="323"/>
      <c r="I75" s="237"/>
      <c r="K75" s="237"/>
      <c r="L75" s="238" t="s">
        <v>244</v>
      </c>
      <c r="O75" s="226">
        <v>3</v>
      </c>
    </row>
    <row r="76" spans="1:80" x14ac:dyDescent="0.2">
      <c r="A76" s="235"/>
      <c r="B76" s="239"/>
      <c r="C76" s="319" t="s">
        <v>187</v>
      </c>
      <c r="D76" s="320"/>
      <c r="E76" s="240">
        <v>0</v>
      </c>
      <c r="F76" s="241"/>
      <c r="G76" s="242"/>
      <c r="H76" s="243"/>
      <c r="I76" s="237"/>
      <c r="K76" s="237"/>
      <c r="M76" s="238" t="s">
        <v>187</v>
      </c>
      <c r="O76" s="226"/>
    </row>
    <row r="77" spans="1:80" ht="22.5" x14ac:dyDescent="0.2">
      <c r="A77" s="235"/>
      <c r="B77" s="239"/>
      <c r="C77" s="319" t="s">
        <v>215</v>
      </c>
      <c r="D77" s="320"/>
      <c r="E77" s="240">
        <v>17.5</v>
      </c>
      <c r="F77" s="241"/>
      <c r="G77" s="242"/>
      <c r="H77" s="243"/>
      <c r="I77" s="237"/>
      <c r="K77" s="237"/>
      <c r="M77" s="238" t="s">
        <v>215</v>
      </c>
      <c r="O77" s="226"/>
    </row>
    <row r="78" spans="1:80" x14ac:dyDescent="0.2">
      <c r="A78" s="235"/>
      <c r="B78" s="239"/>
      <c r="C78" s="319" t="s">
        <v>216</v>
      </c>
      <c r="D78" s="320"/>
      <c r="E78" s="240">
        <v>70.5</v>
      </c>
      <c r="F78" s="241"/>
      <c r="G78" s="242"/>
      <c r="H78" s="243"/>
      <c r="I78" s="237"/>
      <c r="K78" s="237"/>
      <c r="M78" s="238" t="s">
        <v>216</v>
      </c>
      <c r="O78" s="226"/>
    </row>
    <row r="79" spans="1:80" x14ac:dyDescent="0.2">
      <c r="A79" s="227">
        <v>23</v>
      </c>
      <c r="B79" s="228" t="s">
        <v>245</v>
      </c>
      <c r="C79" s="229" t="s">
        <v>246</v>
      </c>
      <c r="D79" s="230" t="s">
        <v>116</v>
      </c>
      <c r="E79" s="231">
        <v>38.08</v>
      </c>
      <c r="F79" s="231"/>
      <c r="G79" s="232">
        <f>E79*F79</f>
        <v>0</v>
      </c>
      <c r="H79" s="233">
        <v>1</v>
      </c>
      <c r="I79" s="234">
        <f>E79*H79</f>
        <v>38.08</v>
      </c>
      <c r="J79" s="233"/>
      <c r="K79" s="234">
        <f>E79*J79</f>
        <v>0</v>
      </c>
      <c r="O79" s="226">
        <v>2</v>
      </c>
      <c r="AA79" s="203">
        <v>3</v>
      </c>
      <c r="AB79" s="203">
        <v>1</v>
      </c>
      <c r="AC79" s="203" t="s">
        <v>245</v>
      </c>
      <c r="AZ79" s="203">
        <v>1</v>
      </c>
      <c r="BA79" s="203">
        <f>IF(AZ79=1,G79,0)</f>
        <v>0</v>
      </c>
      <c r="BB79" s="203">
        <f>IF(AZ79=2,G79,0)</f>
        <v>0</v>
      </c>
      <c r="BC79" s="203">
        <f>IF(AZ79=3,G79,0)</f>
        <v>0</v>
      </c>
      <c r="BD79" s="203">
        <f>IF(AZ79=4,G79,0)</f>
        <v>0</v>
      </c>
      <c r="BE79" s="203">
        <f>IF(AZ79=5,G79,0)</f>
        <v>0</v>
      </c>
      <c r="CA79" s="226">
        <v>3</v>
      </c>
      <c r="CB79" s="226">
        <v>1</v>
      </c>
    </row>
    <row r="80" spans="1:80" x14ac:dyDescent="0.2">
      <c r="A80" s="235"/>
      <c r="B80" s="239"/>
      <c r="C80" s="319" t="s">
        <v>240</v>
      </c>
      <c r="D80" s="320"/>
      <c r="E80" s="240">
        <v>0</v>
      </c>
      <c r="F80" s="241"/>
      <c r="G80" s="242"/>
      <c r="H80" s="243"/>
      <c r="I80" s="237"/>
      <c r="K80" s="237"/>
      <c r="M80" s="238" t="s">
        <v>240</v>
      </c>
      <c r="O80" s="226"/>
    </row>
    <row r="81" spans="1:80" x14ac:dyDescent="0.2">
      <c r="A81" s="235"/>
      <c r="B81" s="239"/>
      <c r="C81" s="319" t="s">
        <v>247</v>
      </c>
      <c r="D81" s="320"/>
      <c r="E81" s="240">
        <v>38.08</v>
      </c>
      <c r="F81" s="241"/>
      <c r="G81" s="242"/>
      <c r="H81" s="243"/>
      <c r="I81" s="237"/>
      <c r="K81" s="237"/>
      <c r="M81" s="238" t="s">
        <v>247</v>
      </c>
      <c r="O81" s="226"/>
    </row>
    <row r="82" spans="1:80" x14ac:dyDescent="0.2">
      <c r="A82" s="244"/>
      <c r="B82" s="245" t="s">
        <v>97</v>
      </c>
      <c r="C82" s="246" t="s">
        <v>124</v>
      </c>
      <c r="D82" s="247"/>
      <c r="E82" s="248"/>
      <c r="F82" s="249"/>
      <c r="G82" s="250">
        <f>SUM(G57:G81)</f>
        <v>0</v>
      </c>
      <c r="H82" s="251"/>
      <c r="I82" s="252">
        <f>SUM(I57:I81)</f>
        <v>227.15936500000004</v>
      </c>
      <c r="J82" s="251"/>
      <c r="K82" s="252">
        <f>SUM(K57:K81)</f>
        <v>0</v>
      </c>
      <c r="O82" s="226">
        <v>4</v>
      </c>
      <c r="BA82" s="253">
        <f>SUM(BA57:BA81)</f>
        <v>0</v>
      </c>
      <c r="BB82" s="253">
        <f>SUM(BB57:BB81)</f>
        <v>0</v>
      </c>
      <c r="BC82" s="253">
        <f>SUM(BC57:BC81)</f>
        <v>0</v>
      </c>
      <c r="BD82" s="253">
        <f>SUM(BD57:BD81)</f>
        <v>0</v>
      </c>
      <c r="BE82" s="253">
        <f>SUM(BE57:BE81)</f>
        <v>0</v>
      </c>
    </row>
    <row r="83" spans="1:80" x14ac:dyDescent="0.2">
      <c r="A83" s="218" t="s">
        <v>94</v>
      </c>
      <c r="B83" s="219" t="s">
        <v>141</v>
      </c>
      <c r="C83" s="220" t="s">
        <v>142</v>
      </c>
      <c r="D83" s="221"/>
      <c r="E83" s="222"/>
      <c r="F83" s="222"/>
      <c r="G83" s="223"/>
      <c r="H83" s="224"/>
      <c r="I83" s="225"/>
      <c r="J83" s="224"/>
      <c r="K83" s="225"/>
      <c r="O83" s="226">
        <v>1</v>
      </c>
    </row>
    <row r="84" spans="1:80" x14ac:dyDescent="0.2">
      <c r="A84" s="227">
        <v>24</v>
      </c>
      <c r="B84" s="228" t="s">
        <v>248</v>
      </c>
      <c r="C84" s="229" t="s">
        <v>249</v>
      </c>
      <c r="D84" s="230" t="s">
        <v>146</v>
      </c>
      <c r="E84" s="231">
        <v>15</v>
      </c>
      <c r="F84" s="231"/>
      <c r="G84" s="232">
        <f>E84*F84</f>
        <v>0</v>
      </c>
      <c r="H84" s="233">
        <v>9.9709999999999993E-2</v>
      </c>
      <c r="I84" s="234">
        <f>E84*H84</f>
        <v>1.4956499999999999</v>
      </c>
      <c r="J84" s="233">
        <v>0</v>
      </c>
      <c r="K84" s="234">
        <f>E84*J84</f>
        <v>0</v>
      </c>
      <c r="O84" s="226">
        <v>2</v>
      </c>
      <c r="AA84" s="203">
        <v>1</v>
      </c>
      <c r="AB84" s="203">
        <v>1</v>
      </c>
      <c r="AC84" s="203">
        <v>1</v>
      </c>
      <c r="AZ84" s="203">
        <v>1</v>
      </c>
      <c r="BA84" s="203">
        <f>IF(AZ84=1,G84,0)</f>
        <v>0</v>
      </c>
      <c r="BB84" s="203">
        <f>IF(AZ84=2,G84,0)</f>
        <v>0</v>
      </c>
      <c r="BC84" s="203">
        <f>IF(AZ84=3,G84,0)</f>
        <v>0</v>
      </c>
      <c r="BD84" s="203">
        <f>IF(AZ84=4,G84,0)</f>
        <v>0</v>
      </c>
      <c r="BE84" s="203">
        <f>IF(AZ84=5,G84,0)</f>
        <v>0</v>
      </c>
      <c r="CA84" s="226">
        <v>1</v>
      </c>
      <c r="CB84" s="226">
        <v>1</v>
      </c>
    </row>
    <row r="85" spans="1:80" x14ac:dyDescent="0.2">
      <c r="A85" s="235"/>
      <c r="B85" s="239"/>
      <c r="C85" s="319" t="s">
        <v>250</v>
      </c>
      <c r="D85" s="320"/>
      <c r="E85" s="240">
        <v>15</v>
      </c>
      <c r="F85" s="241"/>
      <c r="G85" s="242"/>
      <c r="H85" s="243"/>
      <c r="I85" s="237"/>
      <c r="K85" s="237"/>
      <c r="M85" s="238" t="s">
        <v>250</v>
      </c>
      <c r="O85" s="226"/>
    </row>
    <row r="86" spans="1:80" ht="22.5" x14ac:dyDescent="0.2">
      <c r="A86" s="227">
        <v>25</v>
      </c>
      <c r="B86" s="228" t="s">
        <v>251</v>
      </c>
      <c r="C86" s="229" t="s">
        <v>252</v>
      </c>
      <c r="D86" s="230" t="s">
        <v>146</v>
      </c>
      <c r="E86" s="231">
        <v>87</v>
      </c>
      <c r="F86" s="231"/>
      <c r="G86" s="232">
        <f>E86*F86</f>
        <v>0</v>
      </c>
      <c r="H86" s="233">
        <v>0.18806</v>
      </c>
      <c r="I86" s="234">
        <f>E86*H86</f>
        <v>16.361219999999999</v>
      </c>
      <c r="J86" s="233">
        <v>0</v>
      </c>
      <c r="K86" s="234">
        <f>E86*J86</f>
        <v>0</v>
      </c>
      <c r="O86" s="226">
        <v>2</v>
      </c>
      <c r="AA86" s="203">
        <v>1</v>
      </c>
      <c r="AB86" s="203">
        <v>1</v>
      </c>
      <c r="AC86" s="203">
        <v>1</v>
      </c>
      <c r="AZ86" s="203">
        <v>1</v>
      </c>
      <c r="BA86" s="203">
        <f>IF(AZ86=1,G86,0)</f>
        <v>0</v>
      </c>
      <c r="BB86" s="203">
        <f>IF(AZ86=2,G86,0)</f>
        <v>0</v>
      </c>
      <c r="BC86" s="203">
        <f>IF(AZ86=3,G86,0)</f>
        <v>0</v>
      </c>
      <c r="BD86" s="203">
        <f>IF(AZ86=4,G86,0)</f>
        <v>0</v>
      </c>
      <c r="BE86" s="203">
        <f>IF(AZ86=5,G86,0)</f>
        <v>0</v>
      </c>
      <c r="CA86" s="226">
        <v>1</v>
      </c>
      <c r="CB86" s="226">
        <v>1</v>
      </c>
    </row>
    <row r="87" spans="1:80" x14ac:dyDescent="0.2">
      <c r="A87" s="235"/>
      <c r="B87" s="239"/>
      <c r="C87" s="319" t="s">
        <v>253</v>
      </c>
      <c r="D87" s="320"/>
      <c r="E87" s="240">
        <v>17</v>
      </c>
      <c r="F87" s="241"/>
      <c r="G87" s="242"/>
      <c r="H87" s="243"/>
      <c r="I87" s="237"/>
      <c r="K87" s="237"/>
      <c r="M87" s="238" t="s">
        <v>253</v>
      </c>
      <c r="O87" s="226"/>
    </row>
    <row r="88" spans="1:80" ht="22.5" x14ac:dyDescent="0.2">
      <c r="A88" s="235"/>
      <c r="B88" s="239"/>
      <c r="C88" s="319" t="s">
        <v>254</v>
      </c>
      <c r="D88" s="320"/>
      <c r="E88" s="240">
        <v>70</v>
      </c>
      <c r="F88" s="241"/>
      <c r="G88" s="242"/>
      <c r="H88" s="243"/>
      <c r="I88" s="237"/>
      <c r="K88" s="237"/>
      <c r="M88" s="238" t="s">
        <v>254</v>
      </c>
      <c r="O88" s="226"/>
    </row>
    <row r="89" spans="1:80" x14ac:dyDescent="0.2">
      <c r="A89" s="227">
        <v>26</v>
      </c>
      <c r="B89" s="228" t="s">
        <v>255</v>
      </c>
      <c r="C89" s="229" t="s">
        <v>256</v>
      </c>
      <c r="D89" s="230" t="s">
        <v>139</v>
      </c>
      <c r="E89" s="231">
        <v>15</v>
      </c>
      <c r="F89" s="231"/>
      <c r="G89" s="232">
        <f>E89*F89</f>
        <v>0</v>
      </c>
      <c r="H89" s="233">
        <v>0.18806</v>
      </c>
      <c r="I89" s="234">
        <f>E89*H89</f>
        <v>2.8209</v>
      </c>
      <c r="J89" s="233">
        <v>0</v>
      </c>
      <c r="K89" s="234">
        <f>E89*J89</f>
        <v>0</v>
      </c>
      <c r="O89" s="226">
        <v>2</v>
      </c>
      <c r="AA89" s="203">
        <v>1</v>
      </c>
      <c r="AB89" s="203">
        <v>1</v>
      </c>
      <c r="AC89" s="203">
        <v>1</v>
      </c>
      <c r="AZ89" s="203">
        <v>1</v>
      </c>
      <c r="BA89" s="203">
        <f>IF(AZ89=1,G89,0)</f>
        <v>0</v>
      </c>
      <c r="BB89" s="203">
        <f>IF(AZ89=2,G89,0)</f>
        <v>0</v>
      </c>
      <c r="BC89" s="203">
        <f>IF(AZ89=3,G89,0)</f>
        <v>0</v>
      </c>
      <c r="BD89" s="203">
        <f>IF(AZ89=4,G89,0)</f>
        <v>0</v>
      </c>
      <c r="BE89" s="203">
        <f>IF(AZ89=5,G89,0)</f>
        <v>0</v>
      </c>
      <c r="CA89" s="226">
        <v>1</v>
      </c>
      <c r="CB89" s="226">
        <v>1</v>
      </c>
    </row>
    <row r="90" spans="1:80" ht="22.5" x14ac:dyDescent="0.2">
      <c r="A90" s="235"/>
      <c r="B90" s="239"/>
      <c r="C90" s="319" t="s">
        <v>257</v>
      </c>
      <c r="D90" s="320"/>
      <c r="E90" s="240">
        <v>0</v>
      </c>
      <c r="F90" s="241"/>
      <c r="G90" s="242"/>
      <c r="H90" s="243"/>
      <c r="I90" s="237"/>
      <c r="K90" s="237"/>
      <c r="M90" s="238" t="s">
        <v>257</v>
      </c>
      <c r="O90" s="226"/>
    </row>
    <row r="91" spans="1:80" x14ac:dyDescent="0.2">
      <c r="A91" s="235"/>
      <c r="B91" s="239"/>
      <c r="C91" s="319" t="s">
        <v>258</v>
      </c>
      <c r="D91" s="320"/>
      <c r="E91" s="240">
        <v>4</v>
      </c>
      <c r="F91" s="241"/>
      <c r="G91" s="242"/>
      <c r="H91" s="243"/>
      <c r="I91" s="237"/>
      <c r="K91" s="237"/>
      <c r="M91" s="238" t="s">
        <v>258</v>
      </c>
      <c r="O91" s="226"/>
    </row>
    <row r="92" spans="1:80" ht="22.5" x14ac:dyDescent="0.2">
      <c r="A92" s="235"/>
      <c r="B92" s="239"/>
      <c r="C92" s="319" t="s">
        <v>259</v>
      </c>
      <c r="D92" s="320"/>
      <c r="E92" s="240">
        <v>11</v>
      </c>
      <c r="F92" s="241"/>
      <c r="G92" s="242"/>
      <c r="H92" s="243"/>
      <c r="I92" s="237"/>
      <c r="K92" s="237"/>
      <c r="M92" s="238" t="s">
        <v>259</v>
      </c>
      <c r="O92" s="226"/>
    </row>
    <row r="93" spans="1:80" x14ac:dyDescent="0.2">
      <c r="A93" s="227">
        <v>27</v>
      </c>
      <c r="B93" s="228" t="s">
        <v>260</v>
      </c>
      <c r="C93" s="229" t="s">
        <v>261</v>
      </c>
      <c r="D93" s="230" t="s">
        <v>146</v>
      </c>
      <c r="E93" s="231">
        <v>88</v>
      </c>
      <c r="F93" s="231"/>
      <c r="G93" s="232">
        <f>E93*F93</f>
        <v>0</v>
      </c>
      <c r="H93" s="233">
        <v>0</v>
      </c>
      <c r="I93" s="234">
        <f>E93*H93</f>
        <v>0</v>
      </c>
      <c r="J93" s="233">
        <v>0</v>
      </c>
      <c r="K93" s="234">
        <f>E93*J93</f>
        <v>0</v>
      </c>
      <c r="O93" s="226">
        <v>2</v>
      </c>
      <c r="AA93" s="203">
        <v>1</v>
      </c>
      <c r="AB93" s="203">
        <v>0</v>
      </c>
      <c r="AC93" s="203">
        <v>0</v>
      </c>
      <c r="AZ93" s="203">
        <v>1</v>
      </c>
      <c r="BA93" s="203">
        <f>IF(AZ93=1,G93,0)</f>
        <v>0</v>
      </c>
      <c r="BB93" s="203">
        <f>IF(AZ93=2,G93,0)</f>
        <v>0</v>
      </c>
      <c r="BC93" s="203">
        <f>IF(AZ93=3,G93,0)</f>
        <v>0</v>
      </c>
      <c r="BD93" s="203">
        <f>IF(AZ93=4,G93,0)</f>
        <v>0</v>
      </c>
      <c r="BE93" s="203">
        <f>IF(AZ93=5,G93,0)</f>
        <v>0</v>
      </c>
      <c r="CA93" s="226">
        <v>1</v>
      </c>
      <c r="CB93" s="226">
        <v>0</v>
      </c>
    </row>
    <row r="94" spans="1:80" x14ac:dyDescent="0.2">
      <c r="A94" s="235"/>
      <c r="B94" s="239"/>
      <c r="C94" s="319" t="s">
        <v>187</v>
      </c>
      <c r="D94" s="320"/>
      <c r="E94" s="240">
        <v>0</v>
      </c>
      <c r="F94" s="241"/>
      <c r="G94" s="242"/>
      <c r="H94" s="243"/>
      <c r="I94" s="237"/>
      <c r="K94" s="237"/>
      <c r="M94" s="238" t="s">
        <v>187</v>
      </c>
      <c r="O94" s="226"/>
    </row>
    <row r="95" spans="1:80" ht="22.5" x14ac:dyDescent="0.2">
      <c r="A95" s="235"/>
      <c r="B95" s="239"/>
      <c r="C95" s="319" t="s">
        <v>215</v>
      </c>
      <c r="D95" s="320"/>
      <c r="E95" s="240">
        <v>17.5</v>
      </c>
      <c r="F95" s="241"/>
      <c r="G95" s="242"/>
      <c r="H95" s="243"/>
      <c r="I95" s="237"/>
      <c r="K95" s="237"/>
      <c r="M95" s="238" t="s">
        <v>215</v>
      </c>
      <c r="O95" s="226"/>
    </row>
    <row r="96" spans="1:80" x14ac:dyDescent="0.2">
      <c r="A96" s="235"/>
      <c r="B96" s="239"/>
      <c r="C96" s="319" t="s">
        <v>216</v>
      </c>
      <c r="D96" s="320"/>
      <c r="E96" s="240">
        <v>70.5</v>
      </c>
      <c r="F96" s="241"/>
      <c r="G96" s="242"/>
      <c r="H96" s="243"/>
      <c r="I96" s="237"/>
      <c r="K96" s="237"/>
      <c r="M96" s="238" t="s">
        <v>216</v>
      </c>
      <c r="O96" s="226"/>
    </row>
    <row r="97" spans="1:80" x14ac:dyDescent="0.2">
      <c r="A97" s="227">
        <v>28</v>
      </c>
      <c r="B97" s="228" t="s">
        <v>262</v>
      </c>
      <c r="C97" s="229" t="s">
        <v>263</v>
      </c>
      <c r="D97" s="230" t="s">
        <v>116</v>
      </c>
      <c r="E97" s="231">
        <v>10.5</v>
      </c>
      <c r="F97" s="231"/>
      <c r="G97" s="232">
        <f>E97*F97</f>
        <v>0</v>
      </c>
      <c r="H97" s="233">
        <v>0</v>
      </c>
      <c r="I97" s="234">
        <f>E97*H97</f>
        <v>0</v>
      </c>
      <c r="J97" s="233">
        <v>0</v>
      </c>
      <c r="K97" s="234">
        <f>E97*J97</f>
        <v>0</v>
      </c>
      <c r="O97" s="226">
        <v>2</v>
      </c>
      <c r="AA97" s="203">
        <v>1</v>
      </c>
      <c r="AB97" s="203">
        <v>10</v>
      </c>
      <c r="AC97" s="203">
        <v>10</v>
      </c>
      <c r="AZ97" s="203">
        <v>1</v>
      </c>
      <c r="BA97" s="203">
        <f>IF(AZ97=1,G97,0)</f>
        <v>0</v>
      </c>
      <c r="BB97" s="203">
        <f>IF(AZ97=2,G97,0)</f>
        <v>0</v>
      </c>
      <c r="BC97" s="203">
        <f>IF(AZ97=3,G97,0)</f>
        <v>0</v>
      </c>
      <c r="BD97" s="203">
        <f>IF(AZ97=4,G97,0)</f>
        <v>0</v>
      </c>
      <c r="BE97" s="203">
        <f>IF(AZ97=5,G97,0)</f>
        <v>0</v>
      </c>
      <c r="CA97" s="226">
        <v>1</v>
      </c>
      <c r="CB97" s="226">
        <v>10</v>
      </c>
    </row>
    <row r="98" spans="1:80" x14ac:dyDescent="0.2">
      <c r="A98" s="235"/>
      <c r="B98" s="236"/>
      <c r="C98" s="321" t="s">
        <v>264</v>
      </c>
      <c r="D98" s="322"/>
      <c r="E98" s="322"/>
      <c r="F98" s="322"/>
      <c r="G98" s="323"/>
      <c r="I98" s="237"/>
      <c r="K98" s="237"/>
      <c r="L98" s="238" t="s">
        <v>264</v>
      </c>
      <c r="O98" s="226">
        <v>3</v>
      </c>
    </row>
    <row r="99" spans="1:80" x14ac:dyDescent="0.2">
      <c r="A99" s="235"/>
      <c r="B99" s="239"/>
      <c r="C99" s="319" t="s">
        <v>265</v>
      </c>
      <c r="D99" s="320"/>
      <c r="E99" s="240">
        <v>0</v>
      </c>
      <c r="F99" s="241"/>
      <c r="G99" s="242"/>
      <c r="H99" s="243"/>
      <c r="I99" s="237"/>
      <c r="K99" s="237"/>
      <c r="M99" s="238" t="s">
        <v>265</v>
      </c>
      <c r="O99" s="226"/>
    </row>
    <row r="100" spans="1:80" x14ac:dyDescent="0.2">
      <c r="A100" s="235"/>
      <c r="B100" s="239"/>
      <c r="C100" s="319" t="s">
        <v>266</v>
      </c>
      <c r="D100" s="320"/>
      <c r="E100" s="240">
        <v>0</v>
      </c>
      <c r="F100" s="241"/>
      <c r="G100" s="242"/>
      <c r="H100" s="243"/>
      <c r="I100" s="237"/>
      <c r="K100" s="237"/>
      <c r="M100" s="238" t="s">
        <v>266</v>
      </c>
      <c r="O100" s="226"/>
    </row>
    <row r="101" spans="1:80" ht="22.5" x14ac:dyDescent="0.2">
      <c r="A101" s="235"/>
      <c r="B101" s="239"/>
      <c r="C101" s="319" t="s">
        <v>267</v>
      </c>
      <c r="D101" s="320"/>
      <c r="E101" s="240">
        <v>10.5</v>
      </c>
      <c r="F101" s="241"/>
      <c r="G101" s="242"/>
      <c r="H101" s="243"/>
      <c r="I101" s="237"/>
      <c r="K101" s="237"/>
      <c r="M101" s="238" t="s">
        <v>267</v>
      </c>
      <c r="O101" s="226"/>
    </row>
    <row r="102" spans="1:80" x14ac:dyDescent="0.2">
      <c r="A102" s="227">
        <v>29</v>
      </c>
      <c r="B102" s="228" t="s">
        <v>268</v>
      </c>
      <c r="C102" s="229" t="s">
        <v>269</v>
      </c>
      <c r="D102" s="230" t="s">
        <v>116</v>
      </c>
      <c r="E102" s="231">
        <v>10.5</v>
      </c>
      <c r="F102" s="231"/>
      <c r="G102" s="232">
        <f>E102*F102</f>
        <v>0</v>
      </c>
      <c r="H102" s="233">
        <v>0</v>
      </c>
      <c r="I102" s="234">
        <f>E102*H102</f>
        <v>0</v>
      </c>
      <c r="J102" s="233">
        <v>0</v>
      </c>
      <c r="K102" s="234">
        <f>E102*J102</f>
        <v>0</v>
      </c>
      <c r="O102" s="226">
        <v>2</v>
      </c>
      <c r="AA102" s="203">
        <v>1</v>
      </c>
      <c r="AB102" s="203">
        <v>1</v>
      </c>
      <c r="AC102" s="203">
        <v>1</v>
      </c>
      <c r="AZ102" s="203">
        <v>1</v>
      </c>
      <c r="BA102" s="203">
        <f>IF(AZ102=1,G102,0)</f>
        <v>0</v>
      </c>
      <c r="BB102" s="203">
        <f>IF(AZ102=2,G102,0)</f>
        <v>0</v>
      </c>
      <c r="BC102" s="203">
        <f>IF(AZ102=3,G102,0)</f>
        <v>0</v>
      </c>
      <c r="BD102" s="203">
        <f>IF(AZ102=4,G102,0)</f>
        <v>0</v>
      </c>
      <c r="BE102" s="203">
        <f>IF(AZ102=5,G102,0)</f>
        <v>0</v>
      </c>
      <c r="CA102" s="226">
        <v>1</v>
      </c>
      <c r="CB102" s="226">
        <v>1</v>
      </c>
    </row>
    <row r="103" spans="1:80" x14ac:dyDescent="0.2">
      <c r="A103" s="235"/>
      <c r="B103" s="239"/>
      <c r="C103" s="319" t="s">
        <v>265</v>
      </c>
      <c r="D103" s="320"/>
      <c r="E103" s="240">
        <v>0</v>
      </c>
      <c r="F103" s="241"/>
      <c r="G103" s="242"/>
      <c r="H103" s="243"/>
      <c r="I103" s="237"/>
      <c r="K103" s="237"/>
      <c r="M103" s="238" t="s">
        <v>265</v>
      </c>
      <c r="O103" s="226"/>
    </row>
    <row r="104" spans="1:80" x14ac:dyDescent="0.2">
      <c r="A104" s="235"/>
      <c r="B104" s="239"/>
      <c r="C104" s="319" t="s">
        <v>266</v>
      </c>
      <c r="D104" s="320"/>
      <c r="E104" s="240">
        <v>0</v>
      </c>
      <c r="F104" s="241"/>
      <c r="G104" s="242"/>
      <c r="H104" s="243"/>
      <c r="I104" s="237"/>
      <c r="K104" s="237"/>
      <c r="M104" s="238" t="s">
        <v>266</v>
      </c>
      <c r="O104" s="226"/>
    </row>
    <row r="105" spans="1:80" ht="22.5" x14ac:dyDescent="0.2">
      <c r="A105" s="235"/>
      <c r="B105" s="239"/>
      <c r="C105" s="319" t="s">
        <v>267</v>
      </c>
      <c r="D105" s="320"/>
      <c r="E105" s="240">
        <v>10.5</v>
      </c>
      <c r="F105" s="241"/>
      <c r="G105" s="242"/>
      <c r="H105" s="243"/>
      <c r="I105" s="237"/>
      <c r="K105" s="237"/>
      <c r="M105" s="238" t="s">
        <v>267</v>
      </c>
      <c r="O105" s="226"/>
    </row>
    <row r="106" spans="1:80" x14ac:dyDescent="0.2">
      <c r="A106" s="227">
        <v>30</v>
      </c>
      <c r="B106" s="228" t="s">
        <v>270</v>
      </c>
      <c r="C106" s="229" t="s">
        <v>271</v>
      </c>
      <c r="D106" s="230" t="s">
        <v>116</v>
      </c>
      <c r="E106" s="231">
        <v>0.38250000000000001</v>
      </c>
      <c r="F106" s="231"/>
      <c r="G106" s="232">
        <f>E106*F106</f>
        <v>0</v>
      </c>
      <c r="H106" s="233">
        <v>1</v>
      </c>
      <c r="I106" s="234">
        <f>E106*H106</f>
        <v>0.38250000000000001</v>
      </c>
      <c r="J106" s="233"/>
      <c r="K106" s="234">
        <f>E106*J106</f>
        <v>0</v>
      </c>
      <c r="O106" s="226">
        <v>2</v>
      </c>
      <c r="AA106" s="203">
        <v>3</v>
      </c>
      <c r="AB106" s="203">
        <v>1</v>
      </c>
      <c r="AC106" s="203" t="s">
        <v>270</v>
      </c>
      <c r="AZ106" s="203">
        <v>1</v>
      </c>
      <c r="BA106" s="203">
        <f>IF(AZ106=1,G106,0)</f>
        <v>0</v>
      </c>
      <c r="BB106" s="203">
        <f>IF(AZ106=2,G106,0)</f>
        <v>0</v>
      </c>
      <c r="BC106" s="203">
        <f>IF(AZ106=3,G106,0)</f>
        <v>0</v>
      </c>
      <c r="BD106" s="203">
        <f>IF(AZ106=4,G106,0)</f>
        <v>0</v>
      </c>
      <c r="BE106" s="203">
        <f>IF(AZ106=5,G106,0)</f>
        <v>0</v>
      </c>
      <c r="CA106" s="226">
        <v>3</v>
      </c>
      <c r="CB106" s="226">
        <v>1</v>
      </c>
    </row>
    <row r="107" spans="1:80" ht="22.5" x14ac:dyDescent="0.2">
      <c r="A107" s="235"/>
      <c r="B107" s="239"/>
      <c r="C107" s="319" t="s">
        <v>272</v>
      </c>
      <c r="D107" s="320"/>
      <c r="E107" s="240">
        <v>0.38250000000000001</v>
      </c>
      <c r="F107" s="241"/>
      <c r="G107" s="242"/>
      <c r="H107" s="243"/>
      <c r="I107" s="237"/>
      <c r="K107" s="237"/>
      <c r="M107" s="238" t="s">
        <v>272</v>
      </c>
      <c r="O107" s="226"/>
    </row>
    <row r="108" spans="1:80" x14ac:dyDescent="0.2">
      <c r="A108" s="244"/>
      <c r="B108" s="245" t="s">
        <v>97</v>
      </c>
      <c r="C108" s="246" t="s">
        <v>143</v>
      </c>
      <c r="D108" s="247"/>
      <c r="E108" s="248"/>
      <c r="F108" s="249"/>
      <c r="G108" s="250">
        <f>SUM(G83:G107)</f>
        <v>0</v>
      </c>
      <c r="H108" s="251"/>
      <c r="I108" s="252">
        <f>SUM(I83:I107)</f>
        <v>21.060270000000003</v>
      </c>
      <c r="J108" s="251"/>
      <c r="K108" s="252">
        <f>SUM(K83:K107)</f>
        <v>0</v>
      </c>
      <c r="O108" s="226">
        <v>4</v>
      </c>
      <c r="BA108" s="253">
        <f>SUM(BA83:BA107)</f>
        <v>0</v>
      </c>
      <c r="BB108" s="253">
        <f>SUM(BB83:BB107)</f>
        <v>0</v>
      </c>
      <c r="BC108" s="253">
        <f>SUM(BC83:BC107)</f>
        <v>0</v>
      </c>
      <c r="BD108" s="253">
        <f>SUM(BD83:BD107)</f>
        <v>0</v>
      </c>
      <c r="BE108" s="253">
        <f>SUM(BE83:BE107)</f>
        <v>0</v>
      </c>
    </row>
    <row r="109" spans="1:80" x14ac:dyDescent="0.2">
      <c r="A109" s="218" t="s">
        <v>94</v>
      </c>
      <c r="B109" s="219" t="s">
        <v>273</v>
      </c>
      <c r="C109" s="220" t="s">
        <v>274</v>
      </c>
      <c r="D109" s="221"/>
      <c r="E109" s="222"/>
      <c r="F109" s="222"/>
      <c r="G109" s="223"/>
      <c r="H109" s="224"/>
      <c r="I109" s="225"/>
      <c r="J109" s="224"/>
      <c r="K109" s="225"/>
      <c r="O109" s="226">
        <v>1</v>
      </c>
    </row>
    <row r="110" spans="1:80" x14ac:dyDescent="0.2">
      <c r="A110" s="227">
        <v>31</v>
      </c>
      <c r="B110" s="228" t="s">
        <v>276</v>
      </c>
      <c r="C110" s="229" t="s">
        <v>277</v>
      </c>
      <c r="D110" s="230" t="s">
        <v>146</v>
      </c>
      <c r="E110" s="231">
        <v>87</v>
      </c>
      <c r="F110" s="231"/>
      <c r="G110" s="232">
        <f>E110*F110</f>
        <v>0</v>
      </c>
      <c r="H110" s="233">
        <v>0</v>
      </c>
      <c r="I110" s="234">
        <f>E110*H110</f>
        <v>0</v>
      </c>
      <c r="J110" s="233">
        <v>0</v>
      </c>
      <c r="K110" s="234">
        <f>E110*J110</f>
        <v>0</v>
      </c>
      <c r="O110" s="226">
        <v>2</v>
      </c>
      <c r="AA110" s="203">
        <v>1</v>
      </c>
      <c r="AB110" s="203">
        <v>1</v>
      </c>
      <c r="AC110" s="203">
        <v>1</v>
      </c>
      <c r="AZ110" s="203">
        <v>1</v>
      </c>
      <c r="BA110" s="203">
        <f>IF(AZ110=1,G110,0)</f>
        <v>0</v>
      </c>
      <c r="BB110" s="203">
        <f>IF(AZ110=2,G110,0)</f>
        <v>0</v>
      </c>
      <c r="BC110" s="203">
        <f>IF(AZ110=3,G110,0)</f>
        <v>0</v>
      </c>
      <c r="BD110" s="203">
        <f>IF(AZ110=4,G110,0)</f>
        <v>0</v>
      </c>
      <c r="BE110" s="203">
        <f>IF(AZ110=5,G110,0)</f>
        <v>0</v>
      </c>
      <c r="CA110" s="226">
        <v>1</v>
      </c>
      <c r="CB110" s="226">
        <v>1</v>
      </c>
    </row>
    <row r="111" spans="1:80" x14ac:dyDescent="0.2">
      <c r="A111" s="235"/>
      <c r="B111" s="239"/>
      <c r="C111" s="319" t="s">
        <v>253</v>
      </c>
      <c r="D111" s="320"/>
      <c r="E111" s="240">
        <v>17</v>
      </c>
      <c r="F111" s="241"/>
      <c r="G111" s="242"/>
      <c r="H111" s="243"/>
      <c r="I111" s="237"/>
      <c r="K111" s="237"/>
      <c r="M111" s="238" t="s">
        <v>253</v>
      </c>
      <c r="O111" s="226"/>
    </row>
    <row r="112" spans="1:80" ht="22.5" x14ac:dyDescent="0.2">
      <c r="A112" s="235"/>
      <c r="B112" s="239"/>
      <c r="C112" s="319" t="s">
        <v>254</v>
      </c>
      <c r="D112" s="320"/>
      <c r="E112" s="240">
        <v>70</v>
      </c>
      <c r="F112" s="241"/>
      <c r="G112" s="242"/>
      <c r="H112" s="243"/>
      <c r="I112" s="237"/>
      <c r="K112" s="237"/>
      <c r="M112" s="238" t="s">
        <v>254</v>
      </c>
      <c r="O112" s="226"/>
    </row>
    <row r="113" spans="1:80" x14ac:dyDescent="0.2">
      <c r="A113" s="244"/>
      <c r="B113" s="245" t="s">
        <v>97</v>
      </c>
      <c r="C113" s="246" t="s">
        <v>275</v>
      </c>
      <c r="D113" s="247"/>
      <c r="E113" s="248"/>
      <c r="F113" s="249"/>
      <c r="G113" s="250">
        <f>SUM(G109:G112)</f>
        <v>0</v>
      </c>
      <c r="H113" s="251"/>
      <c r="I113" s="252">
        <f>SUM(I109:I112)</f>
        <v>0</v>
      </c>
      <c r="J113" s="251"/>
      <c r="K113" s="252">
        <f>SUM(K109:K112)</f>
        <v>0</v>
      </c>
      <c r="O113" s="226">
        <v>4</v>
      </c>
      <c r="BA113" s="253">
        <f>SUM(BA109:BA112)</f>
        <v>0</v>
      </c>
      <c r="BB113" s="253">
        <f>SUM(BB109:BB112)</f>
        <v>0</v>
      </c>
      <c r="BC113" s="253">
        <f>SUM(BC109:BC112)</f>
        <v>0</v>
      </c>
      <c r="BD113" s="253">
        <f>SUM(BD109:BD112)</f>
        <v>0</v>
      </c>
      <c r="BE113" s="253">
        <f>SUM(BE109:BE112)</f>
        <v>0</v>
      </c>
    </row>
    <row r="114" spans="1:80" x14ac:dyDescent="0.2">
      <c r="A114" s="218" t="s">
        <v>94</v>
      </c>
      <c r="B114" s="219" t="s">
        <v>154</v>
      </c>
      <c r="C114" s="220" t="s">
        <v>155</v>
      </c>
      <c r="D114" s="221"/>
      <c r="E114" s="222"/>
      <c r="F114" s="222"/>
      <c r="G114" s="223"/>
      <c r="H114" s="224"/>
      <c r="I114" s="225"/>
      <c r="J114" s="224"/>
      <c r="K114" s="225"/>
      <c r="O114" s="226">
        <v>1</v>
      </c>
    </row>
    <row r="115" spans="1:80" x14ac:dyDescent="0.2">
      <c r="A115" s="227">
        <v>32</v>
      </c>
      <c r="B115" s="228" t="s">
        <v>278</v>
      </c>
      <c r="C115" s="229" t="s">
        <v>279</v>
      </c>
      <c r="D115" s="230" t="s">
        <v>116</v>
      </c>
      <c r="E115" s="231">
        <v>248.21963500000001</v>
      </c>
      <c r="F115" s="231"/>
      <c r="G115" s="232">
        <f>E115*F115</f>
        <v>0</v>
      </c>
      <c r="H115" s="233">
        <v>0</v>
      </c>
      <c r="I115" s="234">
        <f>E115*H115</f>
        <v>0</v>
      </c>
      <c r="J115" s="233"/>
      <c r="K115" s="234">
        <f>E115*J115</f>
        <v>0</v>
      </c>
      <c r="O115" s="226">
        <v>2</v>
      </c>
      <c r="AA115" s="203">
        <v>7</v>
      </c>
      <c r="AB115" s="203">
        <v>1</v>
      </c>
      <c r="AC115" s="203">
        <v>2</v>
      </c>
      <c r="AZ115" s="203">
        <v>1</v>
      </c>
      <c r="BA115" s="203">
        <f>IF(AZ115=1,G115,0)</f>
        <v>0</v>
      </c>
      <c r="BB115" s="203">
        <f>IF(AZ115=2,G115,0)</f>
        <v>0</v>
      </c>
      <c r="BC115" s="203">
        <f>IF(AZ115=3,G115,0)</f>
        <v>0</v>
      </c>
      <c r="BD115" s="203">
        <f>IF(AZ115=4,G115,0)</f>
        <v>0</v>
      </c>
      <c r="BE115" s="203">
        <f>IF(AZ115=5,G115,0)</f>
        <v>0</v>
      </c>
      <c r="CA115" s="226">
        <v>7</v>
      </c>
      <c r="CB115" s="226">
        <v>1</v>
      </c>
    </row>
    <row r="116" spans="1:80" x14ac:dyDescent="0.2">
      <c r="A116" s="244"/>
      <c r="B116" s="245" t="s">
        <v>97</v>
      </c>
      <c r="C116" s="246" t="s">
        <v>156</v>
      </c>
      <c r="D116" s="247"/>
      <c r="E116" s="248"/>
      <c r="F116" s="249"/>
      <c r="G116" s="250">
        <f>SUM(G114:G115)</f>
        <v>0</v>
      </c>
      <c r="H116" s="251"/>
      <c r="I116" s="252">
        <f>SUM(I114:I115)</f>
        <v>0</v>
      </c>
      <c r="J116" s="251"/>
      <c r="K116" s="252">
        <f>SUM(K114:K115)</f>
        <v>0</v>
      </c>
      <c r="O116" s="226">
        <v>4</v>
      </c>
      <c r="BA116" s="253">
        <f>SUM(BA114:BA115)</f>
        <v>0</v>
      </c>
      <c r="BB116" s="253">
        <f>SUM(BB114:BB115)</f>
        <v>0</v>
      </c>
      <c r="BC116" s="253">
        <f>SUM(BC114:BC115)</f>
        <v>0</v>
      </c>
      <c r="BD116" s="253">
        <f>SUM(BD114:BD115)</f>
        <v>0</v>
      </c>
      <c r="BE116" s="253">
        <f>SUM(BE114:BE115)</f>
        <v>0</v>
      </c>
    </row>
    <row r="117" spans="1:80" x14ac:dyDescent="0.2">
      <c r="E117" s="203"/>
    </row>
    <row r="118" spans="1:80" x14ac:dyDescent="0.2">
      <c r="E118" s="203"/>
    </row>
    <row r="119" spans="1:80" x14ac:dyDescent="0.2">
      <c r="E119" s="203"/>
    </row>
    <row r="120" spans="1:80" x14ac:dyDescent="0.2">
      <c r="E120" s="203"/>
    </row>
    <row r="121" spans="1:80" x14ac:dyDescent="0.2">
      <c r="E121" s="203"/>
    </row>
    <row r="122" spans="1:80" x14ac:dyDescent="0.2">
      <c r="E122" s="203"/>
    </row>
    <row r="123" spans="1:80" x14ac:dyDescent="0.2">
      <c r="E123" s="203"/>
    </row>
    <row r="124" spans="1:80" x14ac:dyDescent="0.2">
      <c r="E124" s="203"/>
    </row>
    <row r="125" spans="1:80" x14ac:dyDescent="0.2">
      <c r="E125" s="203"/>
    </row>
    <row r="126" spans="1:80" x14ac:dyDescent="0.2">
      <c r="E126" s="203"/>
    </row>
    <row r="127" spans="1:80" x14ac:dyDescent="0.2">
      <c r="E127" s="203"/>
    </row>
    <row r="128" spans="1:80" x14ac:dyDescent="0.2">
      <c r="E128" s="203"/>
    </row>
    <row r="129" spans="5:5" x14ac:dyDescent="0.2">
      <c r="E129" s="203"/>
    </row>
    <row r="130" spans="5:5" x14ac:dyDescent="0.2">
      <c r="E130" s="203"/>
    </row>
    <row r="131" spans="5:5" x14ac:dyDescent="0.2">
      <c r="E131" s="203"/>
    </row>
    <row r="132" spans="5:5" x14ac:dyDescent="0.2">
      <c r="E132" s="203"/>
    </row>
    <row r="133" spans="5:5" x14ac:dyDescent="0.2">
      <c r="E133" s="203"/>
    </row>
    <row r="134" spans="5:5" x14ac:dyDescent="0.2">
      <c r="E134" s="203"/>
    </row>
    <row r="135" spans="5:5" x14ac:dyDescent="0.2">
      <c r="E135" s="203"/>
    </row>
    <row r="136" spans="5:5" x14ac:dyDescent="0.2">
      <c r="E136" s="203"/>
    </row>
    <row r="137" spans="5:5" x14ac:dyDescent="0.2">
      <c r="E137" s="203"/>
    </row>
    <row r="138" spans="5:5" x14ac:dyDescent="0.2">
      <c r="E138" s="203"/>
    </row>
    <row r="139" spans="5:5" x14ac:dyDescent="0.2">
      <c r="E139" s="203"/>
    </row>
    <row r="140" spans="5:5" x14ac:dyDescent="0.2">
      <c r="E140" s="203"/>
    </row>
    <row r="141" spans="5:5" x14ac:dyDescent="0.2">
      <c r="E141" s="203"/>
    </row>
    <row r="142" spans="5:5" x14ac:dyDescent="0.2">
      <c r="E142" s="203"/>
    </row>
    <row r="143" spans="5:5" x14ac:dyDescent="0.2">
      <c r="E143" s="203"/>
    </row>
    <row r="144" spans="5:5" x14ac:dyDescent="0.2">
      <c r="E144" s="203"/>
    </row>
    <row r="145" spans="5:5" x14ac:dyDescent="0.2">
      <c r="E145" s="203"/>
    </row>
    <row r="146" spans="5:5" x14ac:dyDescent="0.2">
      <c r="E146" s="203"/>
    </row>
    <row r="147" spans="5:5" x14ac:dyDescent="0.2">
      <c r="E147" s="203"/>
    </row>
    <row r="148" spans="5:5" x14ac:dyDescent="0.2">
      <c r="E148" s="203"/>
    </row>
    <row r="149" spans="5:5" x14ac:dyDescent="0.2">
      <c r="E149" s="203"/>
    </row>
    <row r="150" spans="5:5" x14ac:dyDescent="0.2">
      <c r="E150" s="203"/>
    </row>
    <row r="151" spans="5:5" x14ac:dyDescent="0.2">
      <c r="E151" s="203"/>
    </row>
    <row r="152" spans="5:5" x14ac:dyDescent="0.2">
      <c r="E152" s="203"/>
    </row>
    <row r="153" spans="5:5" x14ac:dyDescent="0.2">
      <c r="E153" s="203"/>
    </row>
    <row r="154" spans="5:5" x14ac:dyDescent="0.2">
      <c r="E154" s="203"/>
    </row>
    <row r="155" spans="5:5" x14ac:dyDescent="0.2">
      <c r="E155" s="203"/>
    </row>
    <row r="156" spans="5:5" x14ac:dyDescent="0.2">
      <c r="E156" s="203"/>
    </row>
    <row r="157" spans="5:5" x14ac:dyDescent="0.2">
      <c r="E157" s="203"/>
    </row>
    <row r="158" spans="5:5" x14ac:dyDescent="0.2">
      <c r="E158" s="203"/>
    </row>
    <row r="159" spans="5:5" x14ac:dyDescent="0.2">
      <c r="E159" s="203"/>
    </row>
    <row r="160" spans="5:5" x14ac:dyDescent="0.2">
      <c r="E160" s="203"/>
    </row>
    <row r="161" spans="1:7" x14ac:dyDescent="0.2">
      <c r="E161" s="203"/>
    </row>
    <row r="162" spans="1:7" x14ac:dyDescent="0.2">
      <c r="E162" s="203"/>
    </row>
    <row r="163" spans="1:7" x14ac:dyDescent="0.2">
      <c r="E163" s="203"/>
    </row>
    <row r="164" spans="1:7" x14ac:dyDescent="0.2">
      <c r="E164" s="203"/>
    </row>
    <row r="165" spans="1:7" x14ac:dyDescent="0.2">
      <c r="E165" s="203"/>
    </row>
    <row r="166" spans="1:7" x14ac:dyDescent="0.2">
      <c r="E166" s="203"/>
    </row>
    <row r="167" spans="1:7" x14ac:dyDescent="0.2">
      <c r="E167" s="203"/>
    </row>
    <row r="168" spans="1:7" x14ac:dyDescent="0.2">
      <c r="E168" s="203"/>
    </row>
    <row r="169" spans="1:7" x14ac:dyDescent="0.2">
      <c r="E169" s="203"/>
    </row>
    <row r="170" spans="1:7" x14ac:dyDescent="0.2">
      <c r="E170" s="203"/>
    </row>
    <row r="171" spans="1:7" x14ac:dyDescent="0.2">
      <c r="E171" s="203"/>
    </row>
    <row r="172" spans="1:7" x14ac:dyDescent="0.2">
      <c r="E172" s="203"/>
    </row>
    <row r="173" spans="1:7" x14ac:dyDescent="0.2">
      <c r="E173" s="203"/>
    </row>
    <row r="174" spans="1:7" x14ac:dyDescent="0.2">
      <c r="E174" s="203"/>
    </row>
    <row r="175" spans="1:7" x14ac:dyDescent="0.2">
      <c r="A175" s="254"/>
      <c r="B175" s="254"/>
    </row>
    <row r="176" spans="1:7" x14ac:dyDescent="0.2">
      <c r="C176" s="255"/>
      <c r="D176" s="255"/>
      <c r="E176" s="256"/>
      <c r="F176" s="255"/>
      <c r="G176" s="257"/>
    </row>
    <row r="177" spans="1:2" x14ac:dyDescent="0.2">
      <c r="A177" s="254"/>
      <c r="B177" s="254"/>
    </row>
  </sheetData>
  <mergeCells count="72">
    <mergeCell ref="C112:D112"/>
    <mergeCell ref="C95:D95"/>
    <mergeCell ref="C96:D96"/>
    <mergeCell ref="C98:G98"/>
    <mergeCell ref="C99:D99"/>
    <mergeCell ref="C100:D100"/>
    <mergeCell ref="C101:D101"/>
    <mergeCell ref="C103:D103"/>
    <mergeCell ref="C104:D104"/>
    <mergeCell ref="C105:D105"/>
    <mergeCell ref="C107:D107"/>
    <mergeCell ref="C111:D111"/>
    <mergeCell ref="C91:D91"/>
    <mergeCell ref="C92:D92"/>
    <mergeCell ref="C94:D94"/>
    <mergeCell ref="C73:D73"/>
    <mergeCell ref="C75:G75"/>
    <mergeCell ref="C76:D76"/>
    <mergeCell ref="C77:D77"/>
    <mergeCell ref="C78:D78"/>
    <mergeCell ref="C80:D80"/>
    <mergeCell ref="C81:D81"/>
    <mergeCell ref="C85:D85"/>
    <mergeCell ref="C87:D87"/>
    <mergeCell ref="C88:D88"/>
    <mergeCell ref="C90:D90"/>
    <mergeCell ref="C72:D72"/>
    <mergeCell ref="C51:G51"/>
    <mergeCell ref="C52:G52"/>
    <mergeCell ref="C54:G54"/>
    <mergeCell ref="C55:G55"/>
    <mergeCell ref="C59:G59"/>
    <mergeCell ref="C60:D60"/>
    <mergeCell ref="C62:D62"/>
    <mergeCell ref="C64:D64"/>
    <mergeCell ref="C65:D65"/>
    <mergeCell ref="C66:D66"/>
    <mergeCell ref="C68:D68"/>
    <mergeCell ref="C69:D69"/>
    <mergeCell ref="C70:D70"/>
    <mergeCell ref="C49:G49"/>
    <mergeCell ref="C33:D33"/>
    <mergeCell ref="C35:D35"/>
    <mergeCell ref="C36:D36"/>
    <mergeCell ref="C38:G38"/>
    <mergeCell ref="C39:D39"/>
    <mergeCell ref="C40:D40"/>
    <mergeCell ref="C41:D41"/>
    <mergeCell ref="C43:D43"/>
    <mergeCell ref="C44:D44"/>
    <mergeCell ref="C45:D45"/>
    <mergeCell ref="C47:G47"/>
    <mergeCell ref="C32:D32"/>
    <mergeCell ref="C16:D16"/>
    <mergeCell ref="C18:D18"/>
    <mergeCell ref="C20:D20"/>
    <mergeCell ref="C22:G22"/>
    <mergeCell ref="C23:D23"/>
    <mergeCell ref="C24:D24"/>
    <mergeCell ref="C25:D25"/>
    <mergeCell ref="C27:D27"/>
    <mergeCell ref="C28:D28"/>
    <mergeCell ref="C29:D29"/>
    <mergeCell ref="C31:D31"/>
    <mergeCell ref="C12:D12"/>
    <mergeCell ref="C14:D14"/>
    <mergeCell ref="C15:D15"/>
    <mergeCell ref="A1:G1"/>
    <mergeCell ref="A3:B3"/>
    <mergeCell ref="A4:B4"/>
    <mergeCell ref="E4:G4"/>
    <mergeCell ref="C10:D10"/>
  </mergeCells>
  <printOptions gridLinesSet="0"/>
  <pageMargins left="0.59055118110236227" right="0.39370078740157483" top="0.59055118110236227" bottom="0.98425196850393704" header="0.19685039370078741" footer="0.51181102362204722"/>
  <pageSetup paperSize="9" orientation="portrait" horizont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28"/>
  <dimension ref="A1:BE51"/>
  <sheetViews>
    <sheetView zoomScaleNormal="100" workbookViewId="0">
      <selection activeCell="I26" sqref="I26"/>
    </sheetView>
  </sheetViews>
  <sheetFormatPr defaultRowHeight="12.75" x14ac:dyDescent="0.2"/>
  <cols>
    <col min="1" max="1" width="2" style="1" customWidth="1"/>
    <col min="2" max="2" width="15" style="1" customWidth="1"/>
    <col min="3" max="3" width="15.85546875" style="1" customWidth="1"/>
    <col min="4" max="4" width="14.5703125" style="1" customWidth="1"/>
    <col min="5" max="5" width="13.5703125" style="1" customWidth="1"/>
    <col min="6" max="6" width="16.5703125" style="1" customWidth="1"/>
    <col min="7" max="7" width="15.28515625" style="1" customWidth="1"/>
    <col min="8" max="16384" width="9.140625" style="1"/>
  </cols>
  <sheetData>
    <row r="1" spans="1:57" ht="24.75" customHeight="1" thickBot="1" x14ac:dyDescent="0.25">
      <c r="A1" s="78" t="s">
        <v>29</v>
      </c>
      <c r="B1" s="79"/>
      <c r="C1" s="79"/>
      <c r="D1" s="79"/>
      <c r="E1" s="79"/>
      <c r="F1" s="79"/>
      <c r="G1" s="79"/>
    </row>
    <row r="2" spans="1:57" ht="12.75" customHeight="1" x14ac:dyDescent="0.2">
      <c r="A2" s="80" t="s">
        <v>30</v>
      </c>
      <c r="B2" s="81"/>
      <c r="C2" s="82" t="s">
        <v>308</v>
      </c>
      <c r="D2" s="82" t="s">
        <v>309</v>
      </c>
      <c r="E2" s="83"/>
      <c r="F2" s="84" t="s">
        <v>31</v>
      </c>
      <c r="G2" s="85" t="s">
        <v>170</v>
      </c>
    </row>
    <row r="3" spans="1:57" ht="3" hidden="1" customHeight="1" x14ac:dyDescent="0.2">
      <c r="A3" s="86"/>
      <c r="B3" s="87"/>
      <c r="C3" s="88"/>
      <c r="D3" s="88"/>
      <c r="E3" s="89"/>
      <c r="F3" s="90"/>
      <c r="G3" s="91"/>
    </row>
    <row r="4" spans="1:57" ht="12" customHeight="1" x14ac:dyDescent="0.2">
      <c r="A4" s="92" t="s">
        <v>32</v>
      </c>
      <c r="B4" s="87"/>
      <c r="C4" s="88"/>
      <c r="D4" s="88"/>
      <c r="E4" s="89"/>
      <c r="F4" s="90" t="s">
        <v>33</v>
      </c>
      <c r="G4" s="93"/>
    </row>
    <row r="5" spans="1:57" ht="12.95" customHeight="1" x14ac:dyDescent="0.2">
      <c r="A5" s="94" t="s">
        <v>305</v>
      </c>
      <c r="B5" s="95"/>
      <c r="C5" s="96" t="s">
        <v>306</v>
      </c>
      <c r="D5" s="97"/>
      <c r="E5" s="95"/>
      <c r="F5" s="90" t="s">
        <v>34</v>
      </c>
      <c r="G5" s="91" t="s">
        <v>105</v>
      </c>
    </row>
    <row r="6" spans="1:57" ht="12.95" customHeight="1" x14ac:dyDescent="0.2">
      <c r="A6" s="92" t="s">
        <v>35</v>
      </c>
      <c r="B6" s="87"/>
      <c r="C6" s="88"/>
      <c r="D6" s="88"/>
      <c r="E6" s="89"/>
      <c r="F6" s="90" t="s">
        <v>36</v>
      </c>
      <c r="G6" s="98">
        <v>0</v>
      </c>
    </row>
    <row r="7" spans="1:57" ht="12.95" customHeight="1" x14ac:dyDescent="0.2">
      <c r="A7" s="99" t="s">
        <v>98</v>
      </c>
      <c r="B7" s="100"/>
      <c r="C7" s="101" t="s">
        <v>99</v>
      </c>
      <c r="D7" s="102"/>
      <c r="E7" s="102"/>
      <c r="F7" s="103" t="s">
        <v>37</v>
      </c>
      <c r="G7" s="98">
        <f>IF(G6=0,,ROUND((F30+F32)/G6,1))</f>
        <v>0</v>
      </c>
    </row>
    <row r="8" spans="1:57" x14ac:dyDescent="0.2">
      <c r="A8" s="104" t="s">
        <v>38</v>
      </c>
      <c r="B8" s="90"/>
      <c r="C8" s="301"/>
      <c r="D8" s="301"/>
      <c r="E8" s="302"/>
      <c r="F8" s="90" t="s">
        <v>39</v>
      </c>
      <c r="G8" s="105"/>
    </row>
    <row r="9" spans="1:57" x14ac:dyDescent="0.2">
      <c r="A9" s="104" t="s">
        <v>40</v>
      </c>
      <c r="B9" s="90"/>
      <c r="C9" s="301"/>
      <c r="D9" s="301"/>
      <c r="E9" s="302"/>
      <c r="F9" s="90"/>
      <c r="G9" s="105"/>
    </row>
    <row r="10" spans="1:57" x14ac:dyDescent="0.2">
      <c r="A10" s="104" t="s">
        <v>41</v>
      </c>
      <c r="B10" s="90"/>
      <c r="C10" s="301" t="s">
        <v>166</v>
      </c>
      <c r="D10" s="301"/>
      <c r="E10" s="301"/>
      <c r="F10" s="90"/>
      <c r="G10" s="106"/>
    </row>
    <row r="11" spans="1:57" ht="13.5" customHeight="1" x14ac:dyDescent="0.2">
      <c r="A11" s="104" t="s">
        <v>42</v>
      </c>
      <c r="B11" s="90"/>
      <c r="C11" s="301" t="s">
        <v>165</v>
      </c>
      <c r="D11" s="301"/>
      <c r="E11" s="301"/>
      <c r="F11" s="90" t="s">
        <v>43</v>
      </c>
      <c r="G11" s="106"/>
      <c r="BA11" s="107"/>
      <c r="BB11" s="107"/>
      <c r="BC11" s="107"/>
      <c r="BD11" s="107"/>
      <c r="BE11" s="107"/>
    </row>
    <row r="12" spans="1:57" ht="12.75" customHeight="1" x14ac:dyDescent="0.2">
      <c r="A12" s="108" t="s">
        <v>44</v>
      </c>
      <c r="B12" s="87"/>
      <c r="C12" s="303"/>
      <c r="D12" s="303"/>
      <c r="E12" s="303"/>
      <c r="F12" s="109" t="s">
        <v>45</v>
      </c>
      <c r="G12" s="110"/>
    </row>
    <row r="13" spans="1:57" ht="28.5" customHeight="1" thickBot="1" x14ac:dyDescent="0.25">
      <c r="A13" s="111" t="s">
        <v>46</v>
      </c>
      <c r="B13" s="112"/>
      <c r="C13" s="112"/>
      <c r="D13" s="112"/>
      <c r="E13" s="113"/>
      <c r="F13" s="113"/>
      <c r="G13" s="114"/>
    </row>
    <row r="14" spans="1:57" ht="17.25" customHeight="1" thickBot="1" x14ac:dyDescent="0.25">
      <c r="A14" s="115" t="s">
        <v>47</v>
      </c>
      <c r="B14" s="116"/>
      <c r="C14" s="117"/>
      <c r="D14" s="118" t="s">
        <v>48</v>
      </c>
      <c r="E14" s="119"/>
      <c r="F14" s="119"/>
      <c r="G14" s="117"/>
    </row>
    <row r="15" spans="1:57" ht="15.95" customHeight="1" x14ac:dyDescent="0.2">
      <c r="A15" s="120"/>
      <c r="B15" s="121" t="s">
        <v>49</v>
      </c>
      <c r="C15" s="122">
        <f>'07 342307 Rek'!E12</f>
        <v>0</v>
      </c>
      <c r="D15" s="123" t="str">
        <f>'07 342307 Rek'!A17</f>
        <v>Zařízení staveniště</v>
      </c>
      <c r="E15" s="124"/>
      <c r="F15" s="125"/>
      <c r="G15" s="122">
        <f>'07 342307 Rek'!I17</f>
        <v>0</v>
      </c>
    </row>
    <row r="16" spans="1:57" ht="15.95" customHeight="1" x14ac:dyDescent="0.2">
      <c r="A16" s="120" t="s">
        <v>50</v>
      </c>
      <c r="B16" s="121" t="s">
        <v>51</v>
      </c>
      <c r="C16" s="122">
        <f>'07 342307 Rek'!F12</f>
        <v>0</v>
      </c>
      <c r="D16" s="86" t="str">
        <f>'07 342307 Rek'!A18</f>
        <v>Kompletační činnost (IČD)</v>
      </c>
      <c r="E16" s="126"/>
      <c r="F16" s="127"/>
      <c r="G16" s="122">
        <f>'07 342307 Rek'!I18</f>
        <v>0</v>
      </c>
    </row>
    <row r="17" spans="1:7" ht="15.95" customHeight="1" x14ac:dyDescent="0.2">
      <c r="A17" s="120" t="s">
        <v>52</v>
      </c>
      <c r="B17" s="121" t="s">
        <v>53</v>
      </c>
      <c r="C17" s="122">
        <f>'07 342307 Rek'!H12</f>
        <v>0</v>
      </c>
      <c r="D17" s="86" t="str">
        <f>'07 342307 Rek'!A19</f>
        <v>Vytýčení stavby a podz. inženýrských sítí</v>
      </c>
      <c r="E17" s="126"/>
      <c r="F17" s="127"/>
      <c r="G17" s="122">
        <f>'07 342307 Rek'!I19</f>
        <v>0</v>
      </c>
    </row>
    <row r="18" spans="1:7" ht="15.95" customHeight="1" x14ac:dyDescent="0.2">
      <c r="A18" s="128" t="s">
        <v>54</v>
      </c>
      <c r="B18" s="129" t="s">
        <v>55</v>
      </c>
      <c r="C18" s="122">
        <f>'07 342307 Rek'!G12</f>
        <v>0</v>
      </c>
      <c r="D18" s="86" t="str">
        <f>'07 342307 Rek'!A20</f>
        <v>Dokumentace skutečného provedení</v>
      </c>
      <c r="E18" s="126"/>
      <c r="F18" s="127"/>
      <c r="G18" s="122">
        <f>'07 342307 Rek'!I20</f>
        <v>0</v>
      </c>
    </row>
    <row r="19" spans="1:7" ht="15.95" customHeight="1" x14ac:dyDescent="0.2">
      <c r="A19" s="130" t="s">
        <v>56</v>
      </c>
      <c r="B19" s="121"/>
      <c r="C19" s="122">
        <f>SUM(C15:C18)</f>
        <v>0</v>
      </c>
      <c r="D19" s="86" t="str">
        <f>'07 342307 Rek'!A21</f>
        <v>Geodetické zaměření stavby</v>
      </c>
      <c r="E19" s="126"/>
      <c r="F19" s="127"/>
      <c r="G19" s="122">
        <f>'07 342307 Rek'!I21</f>
        <v>0</v>
      </c>
    </row>
    <row r="20" spans="1:7" ht="15.95" customHeight="1" x14ac:dyDescent="0.2">
      <c r="A20" s="130"/>
      <c r="B20" s="121"/>
      <c r="C20" s="122"/>
      <c r="D20" s="86" t="str">
        <f>'07 342307 Rek'!A22</f>
        <v>DIO</v>
      </c>
      <c r="E20" s="126"/>
      <c r="F20" s="127"/>
      <c r="G20" s="122">
        <f>'07 342307 Rek'!I22</f>
        <v>0</v>
      </c>
    </row>
    <row r="21" spans="1:7" ht="15.95" customHeight="1" x14ac:dyDescent="0.2">
      <c r="A21" s="130" t="s">
        <v>28</v>
      </c>
      <c r="B21" s="121"/>
      <c r="C21" s="122">
        <f>'07 342307 Rek'!I12</f>
        <v>0</v>
      </c>
      <c r="D21" s="86"/>
      <c r="E21" s="126"/>
      <c r="F21" s="127"/>
      <c r="G21" s="122"/>
    </row>
    <row r="22" spans="1:7" ht="15.95" customHeight="1" x14ac:dyDescent="0.2">
      <c r="A22" s="131" t="s">
        <v>57</v>
      </c>
      <c r="C22" s="122">
        <f>C19+C21</f>
        <v>0</v>
      </c>
      <c r="D22" s="86"/>
      <c r="E22" s="126"/>
      <c r="F22" s="127"/>
      <c r="G22" s="122"/>
    </row>
    <row r="23" spans="1:7" ht="15.95" customHeight="1" thickBot="1" x14ac:dyDescent="0.25">
      <c r="A23" s="299" t="s">
        <v>58</v>
      </c>
      <c r="B23" s="300"/>
      <c r="C23" s="132">
        <f>C22+G23</f>
        <v>0</v>
      </c>
      <c r="D23" s="133" t="s">
        <v>59</v>
      </c>
      <c r="E23" s="134"/>
      <c r="F23" s="135"/>
      <c r="G23" s="122">
        <f>'07 342307 Rek'!H23</f>
        <v>0</v>
      </c>
    </row>
    <row r="24" spans="1:7" x14ac:dyDescent="0.2">
      <c r="A24" s="136" t="s">
        <v>60</v>
      </c>
      <c r="B24" s="137"/>
      <c r="C24" s="138"/>
      <c r="D24" s="137" t="s">
        <v>61</v>
      </c>
      <c r="E24" s="137"/>
      <c r="F24" s="139" t="s">
        <v>62</v>
      </c>
      <c r="G24" s="140"/>
    </row>
    <row r="25" spans="1:7" x14ac:dyDescent="0.2">
      <c r="A25" s="131" t="s">
        <v>63</v>
      </c>
      <c r="C25" s="141"/>
      <c r="D25" s="1" t="s">
        <v>63</v>
      </c>
      <c r="F25" s="142" t="s">
        <v>63</v>
      </c>
      <c r="G25" s="143"/>
    </row>
    <row r="26" spans="1:7" ht="37.5" customHeight="1" x14ac:dyDescent="0.2">
      <c r="A26" s="131" t="s">
        <v>64</v>
      </c>
      <c r="B26" s="15"/>
      <c r="C26" s="141"/>
      <c r="D26" s="1" t="s">
        <v>64</v>
      </c>
      <c r="F26" s="142" t="s">
        <v>64</v>
      </c>
      <c r="G26" s="143"/>
    </row>
    <row r="27" spans="1:7" x14ac:dyDescent="0.2">
      <c r="A27" s="131"/>
      <c r="B27" s="144"/>
      <c r="C27" s="141"/>
      <c r="F27" s="142"/>
      <c r="G27" s="143"/>
    </row>
    <row r="28" spans="1:7" x14ac:dyDescent="0.2">
      <c r="A28" s="131" t="s">
        <v>65</v>
      </c>
      <c r="C28" s="141"/>
      <c r="D28" s="142" t="s">
        <v>66</v>
      </c>
      <c r="E28" s="141"/>
      <c r="F28" s="1" t="s">
        <v>66</v>
      </c>
      <c r="G28" s="143"/>
    </row>
    <row r="29" spans="1:7" ht="69" customHeight="1" x14ac:dyDescent="0.2">
      <c r="A29" s="131"/>
      <c r="C29" s="145"/>
      <c r="D29" s="146"/>
      <c r="E29" s="145"/>
      <c r="G29" s="143"/>
    </row>
    <row r="30" spans="1:7" x14ac:dyDescent="0.2">
      <c r="A30" s="147" t="s">
        <v>12</v>
      </c>
      <c r="B30" s="148"/>
      <c r="C30" s="149">
        <v>21</v>
      </c>
      <c r="D30" s="148" t="s">
        <v>67</v>
      </c>
      <c r="E30" s="150"/>
      <c r="F30" s="305">
        <f>C23-F32</f>
        <v>0</v>
      </c>
      <c r="G30" s="306"/>
    </row>
    <row r="31" spans="1:7" x14ac:dyDescent="0.2">
      <c r="A31" s="147" t="s">
        <v>68</v>
      </c>
      <c r="B31" s="148"/>
      <c r="C31" s="149">
        <f>C30</f>
        <v>21</v>
      </c>
      <c r="D31" s="148" t="s">
        <v>69</v>
      </c>
      <c r="E31" s="150"/>
      <c r="F31" s="305">
        <f>ROUND(PRODUCT(F30,C31/100),0)</f>
        <v>0</v>
      </c>
      <c r="G31" s="306"/>
    </row>
    <row r="32" spans="1:7" x14ac:dyDescent="0.2">
      <c r="A32" s="147" t="s">
        <v>12</v>
      </c>
      <c r="B32" s="148"/>
      <c r="C32" s="149">
        <v>0</v>
      </c>
      <c r="D32" s="148" t="s">
        <v>69</v>
      </c>
      <c r="E32" s="150"/>
      <c r="F32" s="305">
        <v>0</v>
      </c>
      <c r="G32" s="306"/>
    </row>
    <row r="33" spans="1:8" x14ac:dyDescent="0.2">
      <c r="A33" s="147" t="s">
        <v>68</v>
      </c>
      <c r="B33" s="151"/>
      <c r="C33" s="152">
        <f>C32</f>
        <v>0</v>
      </c>
      <c r="D33" s="148" t="s">
        <v>69</v>
      </c>
      <c r="E33" s="127"/>
      <c r="F33" s="305">
        <f>ROUND(PRODUCT(F32,C33/100),0)</f>
        <v>0</v>
      </c>
      <c r="G33" s="306"/>
    </row>
    <row r="34" spans="1:8" s="156" customFormat="1" ht="19.5" customHeight="1" thickBot="1" x14ac:dyDescent="0.3">
      <c r="A34" s="153" t="s">
        <v>70</v>
      </c>
      <c r="B34" s="154"/>
      <c r="C34" s="154"/>
      <c r="D34" s="154"/>
      <c r="E34" s="155"/>
      <c r="F34" s="307">
        <f>ROUND(SUM(F30:F33),0)</f>
        <v>0</v>
      </c>
      <c r="G34" s="308"/>
    </row>
    <row r="36" spans="1:8" x14ac:dyDescent="0.2">
      <c r="A36" s="1" t="s">
        <v>71</v>
      </c>
      <c r="H36" s="1" t="s">
        <v>2</v>
      </c>
    </row>
    <row r="37" spans="1:8" ht="14.25" customHeight="1" x14ac:dyDescent="0.2">
      <c r="B37" s="309"/>
      <c r="C37" s="309"/>
      <c r="D37" s="309"/>
      <c r="E37" s="309"/>
      <c r="F37" s="309"/>
      <c r="G37" s="309"/>
      <c r="H37" s="1" t="s">
        <v>2</v>
      </c>
    </row>
    <row r="38" spans="1:8" ht="12.75" customHeight="1" x14ac:dyDescent="0.2">
      <c r="A38" s="157"/>
      <c r="B38" s="309"/>
      <c r="C38" s="309"/>
      <c r="D38" s="309"/>
      <c r="E38" s="309"/>
      <c r="F38" s="309"/>
      <c r="G38" s="309"/>
      <c r="H38" s="1" t="s">
        <v>2</v>
      </c>
    </row>
    <row r="39" spans="1:8" x14ac:dyDescent="0.2">
      <c r="A39" s="157"/>
      <c r="B39" s="309"/>
      <c r="C39" s="309"/>
      <c r="D39" s="309"/>
      <c r="E39" s="309"/>
      <c r="F39" s="309"/>
      <c r="G39" s="309"/>
      <c r="H39" s="1" t="s">
        <v>2</v>
      </c>
    </row>
    <row r="40" spans="1:8" x14ac:dyDescent="0.2">
      <c r="A40" s="157"/>
      <c r="B40" s="309"/>
      <c r="C40" s="309"/>
      <c r="D40" s="309"/>
      <c r="E40" s="309"/>
      <c r="F40" s="309"/>
      <c r="G40" s="309"/>
      <c r="H40" s="1" t="s">
        <v>2</v>
      </c>
    </row>
    <row r="41" spans="1:8" x14ac:dyDescent="0.2">
      <c r="A41" s="157"/>
      <c r="B41" s="309"/>
      <c r="C41" s="309"/>
      <c r="D41" s="309"/>
      <c r="E41" s="309"/>
      <c r="F41" s="309"/>
      <c r="G41" s="309"/>
      <c r="H41" s="1" t="s">
        <v>2</v>
      </c>
    </row>
    <row r="42" spans="1:8" x14ac:dyDescent="0.2">
      <c r="A42" s="157"/>
      <c r="B42" s="309"/>
      <c r="C42" s="309"/>
      <c r="D42" s="309"/>
      <c r="E42" s="309"/>
      <c r="F42" s="309"/>
      <c r="G42" s="309"/>
      <c r="H42" s="1" t="s">
        <v>2</v>
      </c>
    </row>
    <row r="43" spans="1:8" x14ac:dyDescent="0.2">
      <c r="A43" s="157"/>
      <c r="B43" s="309"/>
      <c r="C43" s="309"/>
      <c r="D43" s="309"/>
      <c r="E43" s="309"/>
      <c r="F43" s="309"/>
      <c r="G43" s="309"/>
      <c r="H43" s="1" t="s">
        <v>2</v>
      </c>
    </row>
    <row r="44" spans="1:8" ht="12.75" customHeight="1" x14ac:dyDescent="0.2">
      <c r="A44" s="157"/>
      <c r="B44" s="309"/>
      <c r="C44" s="309"/>
      <c r="D44" s="309"/>
      <c r="E44" s="309"/>
      <c r="F44" s="309"/>
      <c r="G44" s="309"/>
      <c r="H44" s="1" t="s">
        <v>2</v>
      </c>
    </row>
    <row r="45" spans="1:8" ht="12.75" customHeight="1" x14ac:dyDescent="0.2">
      <c r="A45" s="157"/>
      <c r="B45" s="309"/>
      <c r="C45" s="309"/>
      <c r="D45" s="309"/>
      <c r="E45" s="309"/>
      <c r="F45" s="309"/>
      <c r="G45" s="309"/>
      <c r="H45" s="1" t="s">
        <v>2</v>
      </c>
    </row>
    <row r="46" spans="1:8" x14ac:dyDescent="0.2">
      <c r="B46" s="304"/>
      <c r="C46" s="304"/>
      <c r="D46" s="304"/>
      <c r="E46" s="304"/>
      <c r="F46" s="304"/>
      <c r="G46" s="304"/>
    </row>
    <row r="47" spans="1:8" x14ac:dyDescent="0.2">
      <c r="B47" s="304"/>
      <c r="C47" s="304"/>
      <c r="D47" s="304"/>
      <c r="E47" s="304"/>
      <c r="F47" s="304"/>
      <c r="G47" s="304"/>
    </row>
    <row r="48" spans="1:8" x14ac:dyDescent="0.2">
      <c r="B48" s="304"/>
      <c r="C48" s="304"/>
      <c r="D48" s="304"/>
      <c r="E48" s="304"/>
      <c r="F48" s="304"/>
      <c r="G48" s="304"/>
    </row>
    <row r="49" spans="2:7" x14ac:dyDescent="0.2">
      <c r="B49" s="304"/>
      <c r="C49" s="304"/>
      <c r="D49" s="304"/>
      <c r="E49" s="304"/>
      <c r="F49" s="304"/>
      <c r="G49" s="304"/>
    </row>
    <row r="50" spans="2:7" x14ac:dyDescent="0.2">
      <c r="B50" s="304"/>
      <c r="C50" s="304"/>
      <c r="D50" s="304"/>
      <c r="E50" s="304"/>
      <c r="F50" s="304"/>
      <c r="G50" s="304"/>
    </row>
    <row r="51" spans="2:7" x14ac:dyDescent="0.2">
      <c r="B51" s="304"/>
      <c r="C51" s="304"/>
      <c r="D51" s="304"/>
      <c r="E51" s="304"/>
      <c r="F51" s="304"/>
      <c r="G51" s="304"/>
    </row>
  </sheetData>
  <mergeCells count="18">
    <mergeCell ref="B51:G51"/>
    <mergeCell ref="F30:G30"/>
    <mergeCell ref="F31:G31"/>
    <mergeCell ref="F32:G32"/>
    <mergeCell ref="F33:G33"/>
    <mergeCell ref="F34:G34"/>
    <mergeCell ref="B37:G45"/>
    <mergeCell ref="B46:G46"/>
    <mergeCell ref="B47:G47"/>
    <mergeCell ref="B48:G48"/>
    <mergeCell ref="B49:G49"/>
    <mergeCell ref="B50:G50"/>
    <mergeCell ref="A23:B23"/>
    <mergeCell ref="C8:E8"/>
    <mergeCell ref="C9:E9"/>
    <mergeCell ref="C10:E10"/>
    <mergeCell ref="C11:E11"/>
    <mergeCell ref="C12:E12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List38"/>
  <dimension ref="A1:BE74"/>
  <sheetViews>
    <sheetView workbookViewId="0">
      <selection activeCell="E23" sqref="E23"/>
    </sheetView>
  </sheetViews>
  <sheetFormatPr defaultRowHeight="12.75" x14ac:dyDescent="0.2"/>
  <cols>
    <col min="1" max="1" width="5.85546875" style="1" customWidth="1"/>
    <col min="2" max="2" width="6.140625" style="1" customWidth="1"/>
    <col min="3" max="3" width="11.42578125" style="1" customWidth="1"/>
    <col min="4" max="4" width="15.85546875" style="1" customWidth="1"/>
    <col min="5" max="5" width="11.28515625" style="1" customWidth="1"/>
    <col min="6" max="6" width="10.85546875" style="1" customWidth="1"/>
    <col min="7" max="7" width="11" style="1" customWidth="1"/>
    <col min="8" max="8" width="11.140625" style="1" customWidth="1"/>
    <col min="9" max="9" width="10.7109375" style="1" customWidth="1"/>
    <col min="10" max="16384" width="9.140625" style="1"/>
  </cols>
  <sheetData>
    <row r="1" spans="1:57" ht="13.5" thickTop="1" x14ac:dyDescent="0.2">
      <c r="A1" s="310" t="s">
        <v>3</v>
      </c>
      <c r="B1" s="311"/>
      <c r="C1" s="158" t="s">
        <v>100</v>
      </c>
      <c r="D1" s="159"/>
      <c r="E1" s="160"/>
      <c r="F1" s="159"/>
      <c r="G1" s="161" t="s">
        <v>72</v>
      </c>
      <c r="H1" s="162" t="s">
        <v>308</v>
      </c>
      <c r="I1" s="163"/>
    </row>
    <row r="2" spans="1:57" ht="13.5" thickBot="1" x14ac:dyDescent="0.25">
      <c r="A2" s="312" t="s">
        <v>73</v>
      </c>
      <c r="B2" s="313"/>
      <c r="C2" s="164" t="s">
        <v>307</v>
      </c>
      <c r="D2" s="165"/>
      <c r="E2" s="166"/>
      <c r="F2" s="165"/>
      <c r="G2" s="314" t="s">
        <v>309</v>
      </c>
      <c r="H2" s="315"/>
      <c r="I2" s="316"/>
    </row>
    <row r="3" spans="1:57" ht="13.5" thickTop="1" x14ac:dyDescent="0.2"/>
    <row r="4" spans="1:57" ht="19.5" customHeight="1" x14ac:dyDescent="0.25">
      <c r="A4" s="167" t="s">
        <v>74</v>
      </c>
      <c r="B4" s="168"/>
      <c r="C4" s="168"/>
      <c r="D4" s="168"/>
      <c r="E4" s="168"/>
      <c r="F4" s="168"/>
      <c r="G4" s="168"/>
      <c r="H4" s="168"/>
      <c r="I4" s="168"/>
    </row>
    <row r="5" spans="1:57" ht="13.5" thickBot="1" x14ac:dyDescent="0.25"/>
    <row r="6" spans="1:57" ht="13.5" thickBot="1" x14ac:dyDescent="0.25">
      <c r="A6" s="169"/>
      <c r="B6" s="170" t="s">
        <v>75</v>
      </c>
      <c r="C6" s="170"/>
      <c r="D6" s="171"/>
      <c r="E6" s="172" t="s">
        <v>24</v>
      </c>
      <c r="F6" s="173" t="s">
        <v>25</v>
      </c>
      <c r="G6" s="173" t="s">
        <v>26</v>
      </c>
      <c r="H6" s="173" t="s">
        <v>27</v>
      </c>
      <c r="I6" s="174" t="s">
        <v>28</v>
      </c>
    </row>
    <row r="7" spans="1:57" x14ac:dyDescent="0.2">
      <c r="A7" s="258" t="str">
        <f>'07 342307 Pol'!B7</f>
        <v>1</v>
      </c>
      <c r="B7" s="59" t="str">
        <f>'07 342307 Pol'!C7</f>
        <v>Zemní práce</v>
      </c>
      <c r="D7" s="175"/>
      <c r="E7" s="259">
        <f>'07 342307 Pol'!BA42</f>
        <v>0</v>
      </c>
      <c r="F7" s="260">
        <f>'07 342307 Pol'!BB42</f>
        <v>0</v>
      </c>
      <c r="G7" s="260">
        <f>'07 342307 Pol'!BC42</f>
        <v>0</v>
      </c>
      <c r="H7" s="260">
        <f>'07 342307 Pol'!BD42</f>
        <v>0</v>
      </c>
      <c r="I7" s="261">
        <f>'07 342307 Pol'!BE42</f>
        <v>0</v>
      </c>
    </row>
    <row r="8" spans="1:57" x14ac:dyDescent="0.2">
      <c r="A8" s="258" t="str">
        <f>'07 342307 Pol'!B43</f>
        <v>5</v>
      </c>
      <c r="B8" s="59" t="str">
        <f>'07 342307 Pol'!C43</f>
        <v>Komunikace</v>
      </c>
      <c r="D8" s="175"/>
      <c r="E8" s="259">
        <f>'07 342307 Pol'!BA67</f>
        <v>0</v>
      </c>
      <c r="F8" s="260">
        <f>'07 342307 Pol'!BB67</f>
        <v>0</v>
      </c>
      <c r="G8" s="260">
        <f>'07 342307 Pol'!BC67</f>
        <v>0</v>
      </c>
      <c r="H8" s="260">
        <f>'07 342307 Pol'!BD67</f>
        <v>0</v>
      </c>
      <c r="I8" s="261">
        <f>'07 342307 Pol'!BE67</f>
        <v>0</v>
      </c>
    </row>
    <row r="9" spans="1:57" x14ac:dyDescent="0.2">
      <c r="A9" s="258" t="str">
        <f>'07 342307 Pol'!B68</f>
        <v>8</v>
      </c>
      <c r="B9" s="59" t="str">
        <f>'07 342307 Pol'!C68</f>
        <v>Trubní vedení</v>
      </c>
      <c r="D9" s="175"/>
      <c r="E9" s="259">
        <f>'07 342307 Pol'!BA71</f>
        <v>0</v>
      </c>
      <c r="F9" s="260">
        <f>'07 342307 Pol'!BB71</f>
        <v>0</v>
      </c>
      <c r="G9" s="260">
        <f>'07 342307 Pol'!BC71</f>
        <v>0</v>
      </c>
      <c r="H9" s="260">
        <f>'07 342307 Pol'!BD71</f>
        <v>0</v>
      </c>
      <c r="I9" s="261">
        <f>'07 342307 Pol'!BE71</f>
        <v>0</v>
      </c>
    </row>
    <row r="10" spans="1:57" x14ac:dyDescent="0.2">
      <c r="A10" s="258" t="str">
        <f>'07 342307 Pol'!B72</f>
        <v>91</v>
      </c>
      <c r="B10" s="59" t="str">
        <f>'07 342307 Pol'!C72</f>
        <v>Doplňující práce na komunikaci</v>
      </c>
      <c r="D10" s="175"/>
      <c r="E10" s="259">
        <f>'07 342307 Pol'!BA80</f>
        <v>0</v>
      </c>
      <c r="F10" s="260">
        <f>'07 342307 Pol'!BB80</f>
        <v>0</v>
      </c>
      <c r="G10" s="260">
        <f>'07 342307 Pol'!BC80</f>
        <v>0</v>
      </c>
      <c r="H10" s="260">
        <f>'07 342307 Pol'!BD80</f>
        <v>0</v>
      </c>
      <c r="I10" s="261">
        <f>'07 342307 Pol'!BE80</f>
        <v>0</v>
      </c>
    </row>
    <row r="11" spans="1:57" ht="13.5" thickBot="1" x14ac:dyDescent="0.25">
      <c r="A11" s="258" t="str">
        <f>'07 342307 Pol'!B81</f>
        <v>99</v>
      </c>
      <c r="B11" s="59" t="str">
        <f>'07 342307 Pol'!C81</f>
        <v>Staveništní přesun hmot</v>
      </c>
      <c r="D11" s="175"/>
      <c r="E11" s="259">
        <f>'07 342307 Pol'!BA83</f>
        <v>0</v>
      </c>
      <c r="F11" s="260">
        <f>'07 342307 Pol'!BB83</f>
        <v>0</v>
      </c>
      <c r="G11" s="260">
        <f>'07 342307 Pol'!BC83</f>
        <v>0</v>
      </c>
      <c r="H11" s="260">
        <f>'07 342307 Pol'!BD83</f>
        <v>0</v>
      </c>
      <c r="I11" s="261">
        <f>'07 342307 Pol'!BE83</f>
        <v>0</v>
      </c>
    </row>
    <row r="12" spans="1:57" s="12" customFormat="1" ht="13.5" thickBot="1" x14ac:dyDescent="0.25">
      <c r="A12" s="176"/>
      <c r="B12" s="177" t="s">
        <v>76</v>
      </c>
      <c r="C12" s="177"/>
      <c r="D12" s="178"/>
      <c r="E12" s="179">
        <f>SUM(E7:E11)</f>
        <v>0</v>
      </c>
      <c r="F12" s="180">
        <f>SUM(F7:F11)</f>
        <v>0</v>
      </c>
      <c r="G12" s="180">
        <f>SUM(G7:G11)</f>
        <v>0</v>
      </c>
      <c r="H12" s="180">
        <f>SUM(H7:H11)</f>
        <v>0</v>
      </c>
      <c r="I12" s="181">
        <f>SUM(I7:I11)</f>
        <v>0</v>
      </c>
    </row>
    <row r="14" spans="1:57" ht="19.5" customHeight="1" x14ac:dyDescent="0.25">
      <c r="A14" s="168" t="s">
        <v>77</v>
      </c>
      <c r="B14" s="168"/>
      <c r="C14" s="168"/>
      <c r="D14" s="168"/>
      <c r="E14" s="168"/>
      <c r="F14" s="168"/>
      <c r="G14" s="182"/>
      <c r="H14" s="168"/>
      <c r="I14" s="168"/>
      <c r="BA14" s="107"/>
      <c r="BB14" s="107"/>
      <c r="BC14" s="107"/>
      <c r="BD14" s="107"/>
      <c r="BE14" s="107"/>
    </row>
    <row r="15" spans="1:57" ht="13.5" thickBot="1" x14ac:dyDescent="0.25"/>
    <row r="16" spans="1:57" x14ac:dyDescent="0.2">
      <c r="A16" s="136" t="s">
        <v>78</v>
      </c>
      <c r="B16" s="137"/>
      <c r="C16" s="137"/>
      <c r="D16" s="183"/>
      <c r="E16" s="184" t="s">
        <v>79</v>
      </c>
      <c r="F16" s="185"/>
      <c r="G16" s="186"/>
      <c r="H16" s="187"/>
      <c r="I16" s="188" t="s">
        <v>79</v>
      </c>
    </row>
    <row r="17" spans="1:53" x14ac:dyDescent="0.2">
      <c r="A17" s="130" t="s">
        <v>159</v>
      </c>
      <c r="B17" s="121"/>
      <c r="C17" s="121"/>
      <c r="D17" s="189"/>
      <c r="E17" s="190">
        <v>0</v>
      </c>
      <c r="F17" s="191"/>
      <c r="G17" s="192"/>
      <c r="H17" s="193"/>
      <c r="I17" s="194">
        <f t="shared" ref="I17:I22" si="0">E17+F17*G17/100</f>
        <v>0</v>
      </c>
      <c r="BA17" s="1">
        <v>2</v>
      </c>
    </row>
    <row r="18" spans="1:53" x14ac:dyDescent="0.2">
      <c r="A18" s="130" t="s">
        <v>160</v>
      </c>
      <c r="B18" s="121"/>
      <c r="C18" s="121"/>
      <c r="D18" s="189"/>
      <c r="E18" s="190">
        <v>0</v>
      </c>
      <c r="F18" s="191"/>
      <c r="G18" s="192"/>
      <c r="H18" s="193"/>
      <c r="I18" s="194">
        <f t="shared" si="0"/>
        <v>0</v>
      </c>
      <c r="BA18" s="1">
        <v>2</v>
      </c>
    </row>
    <row r="19" spans="1:53" x14ac:dyDescent="0.2">
      <c r="A19" s="130" t="s">
        <v>161</v>
      </c>
      <c r="B19" s="121"/>
      <c r="C19" s="121"/>
      <c r="D19" s="189"/>
      <c r="E19" s="190">
        <v>0</v>
      </c>
      <c r="F19" s="191"/>
      <c r="G19" s="192"/>
      <c r="H19" s="193"/>
      <c r="I19" s="194">
        <f t="shared" si="0"/>
        <v>0</v>
      </c>
      <c r="BA19" s="1">
        <v>0</v>
      </c>
    </row>
    <row r="20" spans="1:53" x14ac:dyDescent="0.2">
      <c r="A20" s="130" t="s">
        <v>162</v>
      </c>
      <c r="B20" s="121"/>
      <c r="C20" s="121"/>
      <c r="D20" s="189"/>
      <c r="E20" s="190">
        <v>0</v>
      </c>
      <c r="F20" s="191"/>
      <c r="G20" s="192"/>
      <c r="H20" s="193"/>
      <c r="I20" s="194">
        <f t="shared" si="0"/>
        <v>0</v>
      </c>
      <c r="BA20" s="1">
        <v>0</v>
      </c>
    </row>
    <row r="21" spans="1:53" x14ac:dyDescent="0.2">
      <c r="A21" s="130" t="s">
        <v>163</v>
      </c>
      <c r="B21" s="121"/>
      <c r="C21" s="121"/>
      <c r="D21" s="189"/>
      <c r="E21" s="190">
        <v>0</v>
      </c>
      <c r="F21" s="191"/>
      <c r="G21" s="192"/>
      <c r="H21" s="193"/>
      <c r="I21" s="194">
        <f t="shared" si="0"/>
        <v>0</v>
      </c>
      <c r="BA21" s="1">
        <v>0</v>
      </c>
    </row>
    <row r="22" spans="1:53" x14ac:dyDescent="0.2">
      <c r="A22" s="130" t="s">
        <v>164</v>
      </c>
      <c r="B22" s="121"/>
      <c r="C22" s="121"/>
      <c r="D22" s="189"/>
      <c r="E22" s="190">
        <v>0</v>
      </c>
      <c r="F22" s="191"/>
      <c r="G22" s="192"/>
      <c r="H22" s="193"/>
      <c r="I22" s="194">
        <f t="shared" si="0"/>
        <v>0</v>
      </c>
      <c r="BA22" s="1">
        <v>0</v>
      </c>
    </row>
    <row r="23" spans="1:53" ht="13.5" thickBot="1" x14ac:dyDescent="0.25">
      <c r="A23" s="195"/>
      <c r="B23" s="196" t="s">
        <v>80</v>
      </c>
      <c r="C23" s="197"/>
      <c r="D23" s="198"/>
      <c r="E23" s="199"/>
      <c r="F23" s="200"/>
      <c r="G23" s="200"/>
      <c r="H23" s="317">
        <f>SUM(I17:I22)</f>
        <v>0</v>
      </c>
      <c r="I23" s="318"/>
    </row>
    <row r="25" spans="1:53" x14ac:dyDescent="0.2">
      <c r="B25" s="12"/>
      <c r="F25" s="201"/>
      <c r="G25" s="202"/>
      <c r="H25" s="202"/>
      <c r="I25" s="43"/>
    </row>
    <row r="26" spans="1:53" x14ac:dyDescent="0.2">
      <c r="F26" s="201"/>
      <c r="G26" s="202"/>
      <c r="H26" s="202"/>
      <c r="I26" s="43"/>
    </row>
    <row r="27" spans="1:53" x14ac:dyDescent="0.2">
      <c r="F27" s="201"/>
      <c r="G27" s="202"/>
      <c r="H27" s="202"/>
      <c r="I27" s="43"/>
    </row>
    <row r="28" spans="1:53" x14ac:dyDescent="0.2">
      <c r="F28" s="201"/>
      <c r="G28" s="202"/>
      <c r="H28" s="202"/>
      <c r="I28" s="43"/>
    </row>
    <row r="29" spans="1:53" x14ac:dyDescent="0.2">
      <c r="F29" s="201"/>
      <c r="G29" s="202"/>
      <c r="H29" s="202"/>
      <c r="I29" s="43"/>
    </row>
    <row r="30" spans="1:53" x14ac:dyDescent="0.2">
      <c r="F30" s="201"/>
      <c r="G30" s="202"/>
      <c r="H30" s="202"/>
      <c r="I30" s="43"/>
    </row>
    <row r="31" spans="1:53" x14ac:dyDescent="0.2">
      <c r="F31" s="201"/>
      <c r="G31" s="202"/>
      <c r="H31" s="202"/>
      <c r="I31" s="43"/>
    </row>
    <row r="32" spans="1:53" x14ac:dyDescent="0.2">
      <c r="F32" s="201"/>
      <c r="G32" s="202"/>
      <c r="H32" s="202"/>
      <c r="I32" s="43"/>
    </row>
    <row r="33" spans="6:9" x14ac:dyDescent="0.2">
      <c r="F33" s="201"/>
      <c r="G33" s="202"/>
      <c r="H33" s="202"/>
      <c r="I33" s="43"/>
    </row>
    <row r="34" spans="6:9" x14ac:dyDescent="0.2">
      <c r="F34" s="201"/>
      <c r="G34" s="202"/>
      <c r="H34" s="202"/>
      <c r="I34" s="43"/>
    </row>
    <row r="35" spans="6:9" x14ac:dyDescent="0.2">
      <c r="F35" s="201"/>
      <c r="G35" s="202"/>
      <c r="H35" s="202"/>
      <c r="I35" s="43"/>
    </row>
    <row r="36" spans="6:9" x14ac:dyDescent="0.2">
      <c r="F36" s="201"/>
      <c r="G36" s="202"/>
      <c r="H36" s="202"/>
      <c r="I36" s="43"/>
    </row>
    <row r="37" spans="6:9" x14ac:dyDescent="0.2">
      <c r="F37" s="201"/>
      <c r="G37" s="202"/>
      <c r="H37" s="202"/>
      <c r="I37" s="43"/>
    </row>
    <row r="38" spans="6:9" x14ac:dyDescent="0.2">
      <c r="F38" s="201"/>
      <c r="G38" s="202"/>
      <c r="H38" s="202"/>
      <c r="I38" s="43"/>
    </row>
    <row r="39" spans="6:9" x14ac:dyDescent="0.2">
      <c r="F39" s="201"/>
      <c r="G39" s="202"/>
      <c r="H39" s="202"/>
      <c r="I39" s="43"/>
    </row>
    <row r="40" spans="6:9" x14ac:dyDescent="0.2">
      <c r="F40" s="201"/>
      <c r="G40" s="202"/>
      <c r="H40" s="202"/>
      <c r="I40" s="43"/>
    </row>
    <row r="41" spans="6:9" x14ac:dyDescent="0.2">
      <c r="F41" s="201"/>
      <c r="G41" s="202"/>
      <c r="H41" s="202"/>
      <c r="I41" s="43"/>
    </row>
    <row r="42" spans="6:9" x14ac:dyDescent="0.2">
      <c r="F42" s="201"/>
      <c r="G42" s="202"/>
      <c r="H42" s="202"/>
      <c r="I42" s="43"/>
    </row>
    <row r="43" spans="6:9" x14ac:dyDescent="0.2">
      <c r="F43" s="201"/>
      <c r="G43" s="202"/>
      <c r="H43" s="202"/>
      <c r="I43" s="43"/>
    </row>
    <row r="44" spans="6:9" x14ac:dyDescent="0.2">
      <c r="F44" s="201"/>
      <c r="G44" s="202"/>
      <c r="H44" s="202"/>
      <c r="I44" s="43"/>
    </row>
    <row r="45" spans="6:9" x14ac:dyDescent="0.2">
      <c r="F45" s="201"/>
      <c r="G45" s="202"/>
      <c r="H45" s="202"/>
      <c r="I45" s="43"/>
    </row>
    <row r="46" spans="6:9" x14ac:dyDescent="0.2">
      <c r="F46" s="201"/>
      <c r="G46" s="202"/>
      <c r="H46" s="202"/>
      <c r="I46" s="43"/>
    </row>
    <row r="47" spans="6:9" x14ac:dyDescent="0.2">
      <c r="F47" s="201"/>
      <c r="G47" s="202"/>
      <c r="H47" s="202"/>
      <c r="I47" s="43"/>
    </row>
    <row r="48" spans="6:9" x14ac:dyDescent="0.2">
      <c r="F48" s="201"/>
      <c r="G48" s="202"/>
      <c r="H48" s="202"/>
      <c r="I48" s="43"/>
    </row>
    <row r="49" spans="6:9" x14ac:dyDescent="0.2">
      <c r="F49" s="201"/>
      <c r="G49" s="202"/>
      <c r="H49" s="202"/>
      <c r="I49" s="43"/>
    </row>
    <row r="50" spans="6:9" x14ac:dyDescent="0.2">
      <c r="F50" s="201"/>
      <c r="G50" s="202"/>
      <c r="H50" s="202"/>
      <c r="I50" s="43"/>
    </row>
    <row r="51" spans="6:9" x14ac:dyDescent="0.2">
      <c r="F51" s="201"/>
      <c r="G51" s="202"/>
      <c r="H51" s="202"/>
      <c r="I51" s="43"/>
    </row>
    <row r="52" spans="6:9" x14ac:dyDescent="0.2">
      <c r="F52" s="201"/>
      <c r="G52" s="202"/>
      <c r="H52" s="202"/>
      <c r="I52" s="43"/>
    </row>
    <row r="53" spans="6:9" x14ac:dyDescent="0.2">
      <c r="F53" s="201"/>
      <c r="G53" s="202"/>
      <c r="H53" s="202"/>
      <c r="I53" s="43"/>
    </row>
    <row r="54" spans="6:9" x14ac:dyDescent="0.2">
      <c r="F54" s="201"/>
      <c r="G54" s="202"/>
      <c r="H54" s="202"/>
      <c r="I54" s="43"/>
    </row>
    <row r="55" spans="6:9" x14ac:dyDescent="0.2">
      <c r="F55" s="201"/>
      <c r="G55" s="202"/>
      <c r="H55" s="202"/>
      <c r="I55" s="43"/>
    </row>
    <row r="56" spans="6:9" x14ac:dyDescent="0.2">
      <c r="F56" s="201"/>
      <c r="G56" s="202"/>
      <c r="H56" s="202"/>
      <c r="I56" s="43"/>
    </row>
    <row r="57" spans="6:9" x14ac:dyDescent="0.2">
      <c r="F57" s="201"/>
      <c r="G57" s="202"/>
      <c r="H57" s="202"/>
      <c r="I57" s="43"/>
    </row>
    <row r="58" spans="6:9" x14ac:dyDescent="0.2">
      <c r="F58" s="201"/>
      <c r="G58" s="202"/>
      <c r="H58" s="202"/>
      <c r="I58" s="43"/>
    </row>
    <row r="59" spans="6:9" x14ac:dyDescent="0.2">
      <c r="F59" s="201"/>
      <c r="G59" s="202"/>
      <c r="H59" s="202"/>
      <c r="I59" s="43"/>
    </row>
    <row r="60" spans="6:9" x14ac:dyDescent="0.2">
      <c r="F60" s="201"/>
      <c r="G60" s="202"/>
      <c r="H60" s="202"/>
      <c r="I60" s="43"/>
    </row>
    <row r="61" spans="6:9" x14ac:dyDescent="0.2">
      <c r="F61" s="201"/>
      <c r="G61" s="202"/>
      <c r="H61" s="202"/>
      <c r="I61" s="43"/>
    </row>
    <row r="62" spans="6:9" x14ac:dyDescent="0.2">
      <c r="F62" s="201"/>
      <c r="G62" s="202"/>
      <c r="H62" s="202"/>
      <c r="I62" s="43"/>
    </row>
    <row r="63" spans="6:9" x14ac:dyDescent="0.2">
      <c r="F63" s="201"/>
      <c r="G63" s="202"/>
      <c r="H63" s="202"/>
      <c r="I63" s="43"/>
    </row>
    <row r="64" spans="6:9" x14ac:dyDescent="0.2">
      <c r="F64" s="201"/>
      <c r="G64" s="202"/>
      <c r="H64" s="202"/>
      <c r="I64" s="43"/>
    </row>
    <row r="65" spans="6:9" x14ac:dyDescent="0.2">
      <c r="F65" s="201"/>
      <c r="G65" s="202"/>
      <c r="H65" s="202"/>
      <c r="I65" s="43"/>
    </row>
    <row r="66" spans="6:9" x14ac:dyDescent="0.2">
      <c r="F66" s="201"/>
      <c r="G66" s="202"/>
      <c r="H66" s="202"/>
      <c r="I66" s="43"/>
    </row>
    <row r="67" spans="6:9" x14ac:dyDescent="0.2">
      <c r="F67" s="201"/>
      <c r="G67" s="202"/>
      <c r="H67" s="202"/>
      <c r="I67" s="43"/>
    </row>
    <row r="68" spans="6:9" x14ac:dyDescent="0.2">
      <c r="F68" s="201"/>
      <c r="G68" s="202"/>
      <c r="H68" s="202"/>
      <c r="I68" s="43"/>
    </row>
    <row r="69" spans="6:9" x14ac:dyDescent="0.2">
      <c r="F69" s="201"/>
      <c r="G69" s="202"/>
      <c r="H69" s="202"/>
      <c r="I69" s="43"/>
    </row>
    <row r="70" spans="6:9" x14ac:dyDescent="0.2">
      <c r="F70" s="201"/>
      <c r="G70" s="202"/>
      <c r="H70" s="202"/>
      <c r="I70" s="43"/>
    </row>
    <row r="71" spans="6:9" x14ac:dyDescent="0.2">
      <c r="F71" s="201"/>
      <c r="G71" s="202"/>
      <c r="H71" s="202"/>
      <c r="I71" s="43"/>
    </row>
    <row r="72" spans="6:9" x14ac:dyDescent="0.2">
      <c r="F72" s="201"/>
      <c r="G72" s="202"/>
      <c r="H72" s="202"/>
      <c r="I72" s="43"/>
    </row>
    <row r="73" spans="6:9" x14ac:dyDescent="0.2">
      <c r="F73" s="201"/>
      <c r="G73" s="202"/>
      <c r="H73" s="202"/>
      <c r="I73" s="43"/>
    </row>
    <row r="74" spans="6:9" x14ac:dyDescent="0.2">
      <c r="F74" s="201"/>
      <c r="G74" s="202"/>
      <c r="H74" s="202"/>
      <c r="I74" s="43"/>
    </row>
  </sheetData>
  <mergeCells count="4">
    <mergeCell ref="A1:B1"/>
    <mergeCell ref="A2:B2"/>
    <mergeCell ref="G2:I2"/>
    <mergeCell ref="H23:I23"/>
  </mergeCells>
  <pageMargins left="0.59055118110236227" right="0.39370078740157483" top="0.59055118110236227" bottom="0.98425196850393704" header="0.19685039370078741" footer="0.51181102362204722"/>
  <pageSetup paperSize="9" orientation="portrait" horizontalDpi="300" verticalDpi="300" r:id="rId1"/>
  <headerFooter alignWithMargins="0">
    <oddFooter>&amp;L&amp;9Zpracováno programem &amp;"Arial CE,Tučné"BUILDpower,  © RTS, a.s.&amp;R&amp;"Arial,Obyčejné"Strana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41</vt:i4>
      </vt:variant>
    </vt:vector>
  </HeadingPairs>
  <TitlesOfParts>
    <vt:vector size="55" baseType="lpstr">
      <vt:lpstr>Stavba</vt:lpstr>
      <vt:lpstr>01 342301 KL</vt:lpstr>
      <vt:lpstr>01 342301 Rek</vt:lpstr>
      <vt:lpstr>01 342301 Pol</vt:lpstr>
      <vt:lpstr>04 342304 KL</vt:lpstr>
      <vt:lpstr>04 342304 Rek</vt:lpstr>
      <vt:lpstr>04 342304 Pol</vt:lpstr>
      <vt:lpstr>07 342307 KL</vt:lpstr>
      <vt:lpstr>07 342307 Rek</vt:lpstr>
      <vt:lpstr>07 342307 Pol</vt:lpstr>
      <vt:lpstr>08 342308 KL</vt:lpstr>
      <vt:lpstr>08 342308 Rek</vt:lpstr>
      <vt:lpstr>08 342308 Pol</vt:lpstr>
      <vt:lpstr>09_Havlicak_prechod</vt:lpstr>
      <vt:lpstr>Stavba!CelkemObjekty</vt:lpstr>
      <vt:lpstr>Stavba!CisloStavby</vt:lpstr>
      <vt:lpstr>Stavba!dadresa</vt:lpstr>
      <vt:lpstr>Stavba!DIČ</vt:lpstr>
      <vt:lpstr>Stavba!dmisto</vt:lpstr>
      <vt:lpstr>Stavba!dpsc</vt:lpstr>
      <vt:lpstr>Stavba!IČO</vt:lpstr>
      <vt:lpstr>Stavba!NazevObjektu</vt:lpstr>
      <vt:lpstr>Stavba!NazevStavby</vt:lpstr>
      <vt:lpstr>'01 342301 Pol'!Názvy_tisku</vt:lpstr>
      <vt:lpstr>'01 342301 Rek'!Názvy_tisku</vt:lpstr>
      <vt:lpstr>'04 342304 Pol'!Názvy_tisku</vt:lpstr>
      <vt:lpstr>'04 342304 Rek'!Názvy_tisku</vt:lpstr>
      <vt:lpstr>'07 342307 Pol'!Názvy_tisku</vt:lpstr>
      <vt:lpstr>'07 342307 Rek'!Názvy_tisku</vt:lpstr>
      <vt:lpstr>'08 342308 Pol'!Názvy_tisku</vt:lpstr>
      <vt:lpstr>'08 342308 Rek'!Názvy_tisku</vt:lpstr>
      <vt:lpstr>Stavba!Objednatel</vt:lpstr>
      <vt:lpstr>Stavba!Objekt</vt:lpstr>
      <vt:lpstr>'01 342301 KL'!Oblast_tisku</vt:lpstr>
      <vt:lpstr>'01 342301 Pol'!Oblast_tisku</vt:lpstr>
      <vt:lpstr>'01 342301 Rek'!Oblast_tisku</vt:lpstr>
      <vt:lpstr>'04 342304 KL'!Oblast_tisku</vt:lpstr>
      <vt:lpstr>'04 342304 Pol'!Oblast_tisku</vt:lpstr>
      <vt:lpstr>'04 342304 Rek'!Oblast_tisku</vt:lpstr>
      <vt:lpstr>'07 342307 KL'!Oblast_tisku</vt:lpstr>
      <vt:lpstr>'07 342307 Pol'!Oblast_tisku</vt:lpstr>
      <vt:lpstr>'07 342307 Rek'!Oblast_tisku</vt:lpstr>
      <vt:lpstr>'08 342308 KL'!Oblast_tisku</vt:lpstr>
      <vt:lpstr>'08 342308 Pol'!Oblast_tisku</vt:lpstr>
      <vt:lpstr>'08 342308 Rek'!Oblast_tisku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Stavba!SazbaDPH1</vt:lpstr>
      <vt:lpstr>Stavba!SazbaDPH2</vt:lpstr>
      <vt:lpstr>Stavba!StavbaCelkem</vt:lpstr>
      <vt:lpstr>Stavba!Zhotovitel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Vocásek</dc:creator>
  <cp:lastModifiedBy>Ing. Zuzana Kapalínová</cp:lastModifiedBy>
  <dcterms:created xsi:type="dcterms:W3CDTF">2025-03-10T09:48:22Z</dcterms:created>
  <dcterms:modified xsi:type="dcterms:W3CDTF">2025-05-20T05:42:46Z</dcterms:modified>
</cp:coreProperties>
</file>